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OCUTECH\db\sqlServer\Ref_data\"/>
    </mc:Choice>
  </mc:AlternateContent>
  <bookViews>
    <workbookView xWindow="0" yWindow="0" windowWidth="20490" windowHeight="7755" tabRatio="500" firstSheet="14" activeTab="15"/>
  </bookViews>
  <sheets>
    <sheet name="Main" sheetId="1" r:id="rId1"/>
    <sheet name="T_SYSTEM" sheetId="4" r:id="rId2"/>
    <sheet name="T_SYSTEM_KEY" sheetId="2" r:id="rId3"/>
    <sheet name="T_SYSTEM_DATE" sheetId="6" r:id="rId4"/>
    <sheet name="T_ENVIRONMENT" sheetId="3" r:id="rId5"/>
    <sheet name="T_NULL_VALUE" sheetId="5" r:id="rId6"/>
    <sheet name="T_I8LN" sheetId="7" r:id="rId7"/>
    <sheet name="T_TYPE" sheetId="8" r:id="rId8"/>
    <sheet name="T_TYPE_VALUE" sheetId="9" r:id="rId9"/>
    <sheet name="T_DICTIONARY_TYPE" sheetId="10" r:id="rId10"/>
    <sheet name="T_DICTIONARY_VALUE" sheetId="11" r:id="rId11"/>
    <sheet name="T_USER" sheetId="21" r:id="rId12"/>
    <sheet name="T_ROLE" sheetId="12" r:id="rId13"/>
    <sheet name="T_GROUP" sheetId="13" r:id="rId14"/>
    <sheet name="T_GENERIC_MAP" sheetId="14" r:id="rId15"/>
    <sheet name="T_PREFERENCE" sheetId="15" r:id="rId16"/>
    <sheet name="T_FSM" sheetId="16" r:id="rId17"/>
    <sheet name="T_FSM_TYPE" sheetId="17" r:id="rId18"/>
    <sheet name="T_FSM_STATE" sheetId="18" r:id="rId19"/>
    <sheet name="T_FSM_ACTION" sheetId="19" r:id="rId20"/>
    <sheet name="T_STATUS" sheetId="20" r:id="rId21"/>
  </sheets>
  <externalReferences>
    <externalReference r:id="rId22"/>
    <externalReference r:id="rId23"/>
  </externalReferences>
  <definedNames>
    <definedName name="_xlnm._FilterDatabase" localSheetId="8" hidden="1">T_TYPE_VALUE!$A$4:$R$104</definedName>
    <definedName name="ID_DS_ENV_KEY">Main!$C$2</definedName>
    <definedName name="ID_ENV_KEY">[1]Main!$C$2</definedName>
    <definedName name="ID_USER_MOD_KEY">Main!$C$3</definedName>
    <definedName name="int_key">[2]t_imp_acct_type!#REF!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6" i="15" l="1"/>
  <c r="S7" i="15"/>
  <c r="S8" i="15"/>
  <c r="S9" i="15"/>
  <c r="S10" i="15"/>
  <c r="S11" i="15"/>
  <c r="S12" i="15"/>
  <c r="S13" i="15"/>
  <c r="S14" i="15"/>
  <c r="S15" i="15"/>
  <c r="S16" i="15"/>
  <c r="S17" i="15"/>
  <c r="S18" i="15"/>
  <c r="J6" i="15"/>
  <c r="L6" i="15"/>
  <c r="J7" i="15"/>
  <c r="L7" i="15"/>
  <c r="J8" i="15"/>
  <c r="L8" i="15"/>
  <c r="J9" i="15"/>
  <c r="L9" i="15"/>
  <c r="J10" i="15"/>
  <c r="L10" i="15"/>
  <c r="J11" i="15"/>
  <c r="L11" i="15"/>
  <c r="J12" i="15"/>
  <c r="L12" i="15"/>
  <c r="J13" i="15"/>
  <c r="L13" i="15"/>
  <c r="J14" i="15"/>
  <c r="L14" i="15"/>
  <c r="J15" i="15"/>
  <c r="L15" i="15"/>
  <c r="J16" i="15"/>
  <c r="L16" i="15"/>
  <c r="J17" i="15"/>
  <c r="L17" i="15"/>
  <c r="J18" i="15"/>
  <c r="L18" i="15"/>
  <c r="A28" i="8"/>
  <c r="E28" i="8"/>
  <c r="F28" i="8"/>
  <c r="B51" i="2"/>
  <c r="B52" i="2"/>
  <c r="U4" i="21" l="1"/>
  <c r="S4" i="21"/>
  <c r="S3" i="21"/>
  <c r="U3" i="21" l="1"/>
  <c r="N3" i="21" l="1"/>
  <c r="N4" i="21"/>
  <c r="C47" i="11"/>
  <c r="U25" i="21" l="1"/>
  <c r="K25" i="21"/>
  <c r="J25" i="21"/>
  <c r="F25" i="21"/>
  <c r="E25" i="21"/>
  <c r="J4" i="21"/>
  <c r="F4" i="21"/>
  <c r="E4" i="21"/>
  <c r="J3" i="21"/>
  <c r="F3" i="21"/>
  <c r="E3" i="21"/>
  <c r="N27" i="10" l="1"/>
  <c r="E27" i="10"/>
  <c r="F27" i="10"/>
  <c r="J27" i="10"/>
  <c r="K27" i="10"/>
  <c r="M66" i="11"/>
  <c r="L66" i="11"/>
  <c r="H66" i="11"/>
  <c r="G66" i="11"/>
  <c r="C66" i="11"/>
  <c r="N66" i="11"/>
  <c r="G65" i="11" l="1"/>
  <c r="H65" i="11"/>
  <c r="L65" i="11"/>
  <c r="M65" i="11"/>
  <c r="P65" i="11" s="1"/>
  <c r="C65" i="11"/>
  <c r="N65" i="11"/>
  <c r="C4" i="11"/>
  <c r="G4" i="11"/>
  <c r="H4" i="11"/>
  <c r="L4" i="11"/>
  <c r="M4" i="11"/>
  <c r="P4" i="11" s="1"/>
  <c r="N4" i="11"/>
  <c r="C5" i="11"/>
  <c r="G5" i="11"/>
  <c r="H5" i="11"/>
  <c r="L5" i="11"/>
  <c r="M5" i="11"/>
  <c r="P5" i="11" s="1"/>
  <c r="N5" i="11"/>
  <c r="C6" i="11"/>
  <c r="G6" i="11"/>
  <c r="H6" i="11"/>
  <c r="L6" i="11"/>
  <c r="M6" i="11"/>
  <c r="P6" i="11" s="1"/>
  <c r="N6" i="11"/>
  <c r="C7" i="11"/>
  <c r="G7" i="11"/>
  <c r="H7" i="11"/>
  <c r="L7" i="11"/>
  <c r="M7" i="11"/>
  <c r="P7" i="11" s="1"/>
  <c r="N7" i="11"/>
  <c r="C8" i="11"/>
  <c r="G8" i="11"/>
  <c r="H8" i="11"/>
  <c r="L8" i="11"/>
  <c r="M8" i="11"/>
  <c r="P8" i="11" s="1"/>
  <c r="N8" i="11"/>
  <c r="C9" i="11"/>
  <c r="G9" i="11"/>
  <c r="H9" i="11"/>
  <c r="L9" i="11"/>
  <c r="M9" i="11"/>
  <c r="P9" i="11" s="1"/>
  <c r="N9" i="11"/>
  <c r="C10" i="11"/>
  <c r="G10" i="11"/>
  <c r="H10" i="11"/>
  <c r="L10" i="11"/>
  <c r="M10" i="11"/>
  <c r="P10" i="11" s="1"/>
  <c r="N10" i="11"/>
  <c r="C11" i="11"/>
  <c r="G11" i="11"/>
  <c r="H11" i="11"/>
  <c r="L11" i="11"/>
  <c r="M11" i="11"/>
  <c r="P11" i="11" s="1"/>
  <c r="N11" i="11"/>
  <c r="C12" i="11"/>
  <c r="G12" i="11"/>
  <c r="H12" i="11"/>
  <c r="L12" i="11"/>
  <c r="M12" i="11"/>
  <c r="P12" i="11" s="1"/>
  <c r="N12" i="11"/>
  <c r="C13" i="11"/>
  <c r="G13" i="11"/>
  <c r="H13" i="11"/>
  <c r="L13" i="11"/>
  <c r="M13" i="11"/>
  <c r="P13" i="11" s="1"/>
  <c r="N13" i="11"/>
  <c r="C14" i="11"/>
  <c r="G14" i="11"/>
  <c r="H14" i="11"/>
  <c r="L14" i="11"/>
  <c r="M14" i="11"/>
  <c r="P14" i="11" s="1"/>
  <c r="N14" i="11"/>
  <c r="C15" i="11"/>
  <c r="G15" i="11"/>
  <c r="H15" i="11"/>
  <c r="L15" i="11"/>
  <c r="M15" i="11"/>
  <c r="P15" i="11" s="1"/>
  <c r="N15" i="11"/>
  <c r="C16" i="11"/>
  <c r="G16" i="11"/>
  <c r="H16" i="11"/>
  <c r="L16" i="11"/>
  <c r="M16" i="11"/>
  <c r="P16" i="11" s="1"/>
  <c r="N16" i="11"/>
  <c r="C17" i="11"/>
  <c r="G17" i="11"/>
  <c r="H17" i="11"/>
  <c r="L17" i="11"/>
  <c r="M17" i="11"/>
  <c r="P17" i="11" s="1"/>
  <c r="N17" i="11"/>
  <c r="C18" i="11"/>
  <c r="G18" i="11"/>
  <c r="H18" i="11"/>
  <c r="L18" i="11"/>
  <c r="M18" i="11"/>
  <c r="P18" i="11" s="1"/>
  <c r="N18" i="11"/>
  <c r="C19" i="11"/>
  <c r="G19" i="11"/>
  <c r="H19" i="11"/>
  <c r="L19" i="11"/>
  <c r="M19" i="11"/>
  <c r="P19" i="11" s="1"/>
  <c r="N19" i="11"/>
  <c r="C20" i="11"/>
  <c r="G20" i="11"/>
  <c r="H20" i="11"/>
  <c r="L20" i="11"/>
  <c r="M20" i="11"/>
  <c r="P20" i="11" s="1"/>
  <c r="N20" i="11"/>
  <c r="C21" i="11"/>
  <c r="G21" i="11"/>
  <c r="H21" i="11"/>
  <c r="L21" i="11"/>
  <c r="M21" i="11"/>
  <c r="P21" i="11" s="1"/>
  <c r="N21" i="11"/>
  <c r="C22" i="11"/>
  <c r="G22" i="11"/>
  <c r="H22" i="11"/>
  <c r="L22" i="11"/>
  <c r="M22" i="11"/>
  <c r="P22" i="11" s="1"/>
  <c r="N22" i="11"/>
  <c r="C23" i="11"/>
  <c r="G23" i="11"/>
  <c r="H23" i="11"/>
  <c r="L23" i="11"/>
  <c r="M23" i="11"/>
  <c r="P23" i="11" s="1"/>
  <c r="N23" i="11"/>
  <c r="C24" i="11"/>
  <c r="G24" i="11"/>
  <c r="H24" i="11"/>
  <c r="L24" i="11"/>
  <c r="M24" i="11"/>
  <c r="P24" i="11" s="1"/>
  <c r="N24" i="11"/>
  <c r="C25" i="11"/>
  <c r="G25" i="11"/>
  <c r="H25" i="11"/>
  <c r="L25" i="11"/>
  <c r="M25" i="11"/>
  <c r="P25" i="11" s="1"/>
  <c r="N25" i="11"/>
  <c r="C26" i="11"/>
  <c r="G26" i="11"/>
  <c r="H26" i="11"/>
  <c r="L26" i="11"/>
  <c r="M26" i="11"/>
  <c r="P26" i="11" s="1"/>
  <c r="N26" i="11"/>
  <c r="C27" i="11"/>
  <c r="G27" i="11"/>
  <c r="H27" i="11"/>
  <c r="L27" i="11"/>
  <c r="M27" i="11"/>
  <c r="P27" i="11" s="1"/>
  <c r="N27" i="11"/>
  <c r="C28" i="11"/>
  <c r="G28" i="11"/>
  <c r="H28" i="11"/>
  <c r="L28" i="11"/>
  <c r="M28" i="11"/>
  <c r="P28" i="11" s="1"/>
  <c r="N28" i="11"/>
  <c r="C29" i="11"/>
  <c r="G29" i="11"/>
  <c r="H29" i="11"/>
  <c r="L29" i="11"/>
  <c r="M29" i="11"/>
  <c r="P29" i="11" s="1"/>
  <c r="N29" i="11"/>
  <c r="C30" i="11"/>
  <c r="G30" i="11"/>
  <c r="H30" i="11"/>
  <c r="L30" i="11"/>
  <c r="M30" i="11"/>
  <c r="P30" i="11" s="1"/>
  <c r="N30" i="11"/>
  <c r="C31" i="11"/>
  <c r="G31" i="11"/>
  <c r="H31" i="11"/>
  <c r="L31" i="11"/>
  <c r="M31" i="11"/>
  <c r="P31" i="11" s="1"/>
  <c r="N31" i="11"/>
  <c r="C32" i="11"/>
  <c r="G32" i="11"/>
  <c r="H32" i="11"/>
  <c r="L32" i="11"/>
  <c r="M32" i="11"/>
  <c r="P32" i="11" s="1"/>
  <c r="N32" i="11"/>
  <c r="C33" i="11"/>
  <c r="G33" i="11"/>
  <c r="H33" i="11"/>
  <c r="L33" i="11"/>
  <c r="M33" i="11"/>
  <c r="P33" i="11" s="1"/>
  <c r="N33" i="11"/>
  <c r="C34" i="11"/>
  <c r="G34" i="11"/>
  <c r="H34" i="11"/>
  <c r="L34" i="11"/>
  <c r="M34" i="11"/>
  <c r="P34" i="11" s="1"/>
  <c r="N34" i="11"/>
  <c r="C35" i="11"/>
  <c r="G35" i="11"/>
  <c r="H35" i="11"/>
  <c r="L35" i="11"/>
  <c r="M35" i="11"/>
  <c r="P35" i="11" s="1"/>
  <c r="N35" i="11"/>
  <c r="C36" i="11"/>
  <c r="G36" i="11"/>
  <c r="H36" i="11"/>
  <c r="L36" i="11"/>
  <c r="M36" i="11"/>
  <c r="P36" i="11" s="1"/>
  <c r="N36" i="11"/>
  <c r="C37" i="11"/>
  <c r="G37" i="11"/>
  <c r="H37" i="11"/>
  <c r="L37" i="11"/>
  <c r="M37" i="11"/>
  <c r="P37" i="11" s="1"/>
  <c r="N37" i="11"/>
  <c r="C38" i="11"/>
  <c r="G38" i="11"/>
  <c r="H38" i="11"/>
  <c r="L38" i="11"/>
  <c r="M38" i="11"/>
  <c r="P38" i="11" s="1"/>
  <c r="N38" i="11"/>
  <c r="C39" i="11"/>
  <c r="G39" i="11"/>
  <c r="H39" i="11"/>
  <c r="L39" i="11"/>
  <c r="M39" i="11"/>
  <c r="P39" i="11" s="1"/>
  <c r="N39" i="11"/>
  <c r="C40" i="11"/>
  <c r="G40" i="11"/>
  <c r="H40" i="11"/>
  <c r="L40" i="11"/>
  <c r="M40" i="11"/>
  <c r="P40" i="11" s="1"/>
  <c r="N40" i="11"/>
  <c r="C41" i="11"/>
  <c r="G41" i="11"/>
  <c r="H41" i="11"/>
  <c r="L41" i="11"/>
  <c r="M41" i="11"/>
  <c r="P41" i="11" s="1"/>
  <c r="N41" i="11"/>
  <c r="C42" i="11"/>
  <c r="G42" i="11"/>
  <c r="H42" i="11"/>
  <c r="L42" i="11"/>
  <c r="M42" i="11"/>
  <c r="P42" i="11" s="1"/>
  <c r="N42" i="11"/>
  <c r="C43" i="11"/>
  <c r="G43" i="11"/>
  <c r="H43" i="11"/>
  <c r="L43" i="11"/>
  <c r="M43" i="11"/>
  <c r="P43" i="11" s="1"/>
  <c r="N43" i="11"/>
  <c r="C44" i="11"/>
  <c r="G44" i="11"/>
  <c r="H44" i="11"/>
  <c r="L44" i="11"/>
  <c r="M44" i="11"/>
  <c r="P44" i="11" s="1"/>
  <c r="N44" i="11"/>
  <c r="C45" i="11"/>
  <c r="G45" i="11"/>
  <c r="H45" i="11"/>
  <c r="L45" i="11"/>
  <c r="M45" i="11"/>
  <c r="P45" i="11" s="1"/>
  <c r="N45" i="11"/>
  <c r="C46" i="11"/>
  <c r="G46" i="11"/>
  <c r="H46" i="11"/>
  <c r="L46" i="11"/>
  <c r="M46" i="11"/>
  <c r="P46" i="11" s="1"/>
  <c r="N46" i="11"/>
  <c r="G47" i="11"/>
  <c r="H47" i="11"/>
  <c r="L47" i="11"/>
  <c r="M47" i="11"/>
  <c r="P47" i="11" s="1"/>
  <c r="N47" i="11"/>
  <c r="C48" i="11"/>
  <c r="G48" i="11"/>
  <c r="H48" i="11"/>
  <c r="L48" i="11"/>
  <c r="M48" i="11"/>
  <c r="P48" i="11" s="1"/>
  <c r="N48" i="11"/>
  <c r="C49" i="11"/>
  <c r="G49" i="11"/>
  <c r="H49" i="11"/>
  <c r="L49" i="11"/>
  <c r="M49" i="11"/>
  <c r="P49" i="11" s="1"/>
  <c r="N49" i="11"/>
  <c r="C50" i="11"/>
  <c r="G50" i="11"/>
  <c r="H50" i="11"/>
  <c r="L50" i="11"/>
  <c r="M50" i="11"/>
  <c r="P50" i="11" s="1"/>
  <c r="N50" i="11"/>
  <c r="C51" i="11"/>
  <c r="G51" i="11"/>
  <c r="H51" i="11"/>
  <c r="L51" i="11"/>
  <c r="M51" i="11"/>
  <c r="P51" i="11" s="1"/>
  <c r="N51" i="11"/>
  <c r="C52" i="11"/>
  <c r="G52" i="11"/>
  <c r="H52" i="11"/>
  <c r="L52" i="11"/>
  <c r="M52" i="11"/>
  <c r="P52" i="11" s="1"/>
  <c r="N52" i="11"/>
  <c r="C53" i="11"/>
  <c r="G53" i="11"/>
  <c r="H53" i="11"/>
  <c r="L53" i="11"/>
  <c r="M53" i="11"/>
  <c r="P53" i="11" s="1"/>
  <c r="N53" i="11"/>
  <c r="C54" i="11"/>
  <c r="G54" i="11"/>
  <c r="H54" i="11"/>
  <c r="L54" i="11"/>
  <c r="M54" i="11"/>
  <c r="P54" i="11" s="1"/>
  <c r="N54" i="11"/>
  <c r="C55" i="11"/>
  <c r="G55" i="11"/>
  <c r="H55" i="11"/>
  <c r="L55" i="11"/>
  <c r="M55" i="11"/>
  <c r="P55" i="11" s="1"/>
  <c r="N55" i="11"/>
  <c r="C56" i="11"/>
  <c r="G56" i="11"/>
  <c r="H56" i="11"/>
  <c r="L56" i="11"/>
  <c r="M56" i="11"/>
  <c r="P56" i="11" s="1"/>
  <c r="N56" i="11"/>
  <c r="C57" i="11"/>
  <c r="G57" i="11"/>
  <c r="H57" i="11"/>
  <c r="L57" i="11"/>
  <c r="M57" i="11"/>
  <c r="P57" i="11" s="1"/>
  <c r="N57" i="11"/>
  <c r="C58" i="11"/>
  <c r="G58" i="11"/>
  <c r="H58" i="11"/>
  <c r="L58" i="11"/>
  <c r="M58" i="11"/>
  <c r="P58" i="11" s="1"/>
  <c r="N58" i="11"/>
  <c r="C59" i="11"/>
  <c r="G59" i="11"/>
  <c r="H59" i="11"/>
  <c r="L59" i="11"/>
  <c r="M59" i="11"/>
  <c r="P59" i="11" s="1"/>
  <c r="N59" i="11"/>
  <c r="C60" i="11"/>
  <c r="G60" i="11"/>
  <c r="H60" i="11"/>
  <c r="L60" i="11"/>
  <c r="M60" i="11"/>
  <c r="P60" i="11" s="1"/>
  <c r="N60" i="11"/>
  <c r="C61" i="11"/>
  <c r="G61" i="11"/>
  <c r="H61" i="11"/>
  <c r="L61" i="11"/>
  <c r="M61" i="11"/>
  <c r="P61" i="11" s="1"/>
  <c r="N61" i="11"/>
  <c r="C62" i="11"/>
  <c r="G62" i="11"/>
  <c r="H62" i="11"/>
  <c r="L62" i="11"/>
  <c r="M62" i="11"/>
  <c r="P62" i="11" s="1"/>
  <c r="N62" i="11"/>
  <c r="C63" i="11"/>
  <c r="G63" i="11"/>
  <c r="H63" i="11"/>
  <c r="L63" i="11"/>
  <c r="M63" i="11"/>
  <c r="P63" i="11" s="1"/>
  <c r="N63" i="11"/>
  <c r="C64" i="11"/>
  <c r="G64" i="11"/>
  <c r="H64" i="11"/>
  <c r="L64" i="11"/>
  <c r="M64" i="11"/>
  <c r="P64" i="11" s="1"/>
  <c r="N64" i="11"/>
  <c r="E26" i="10" l="1"/>
  <c r="N26" i="10" s="1"/>
  <c r="F26" i="10"/>
  <c r="J26" i="10"/>
  <c r="K26" i="10"/>
  <c r="E25" i="10"/>
  <c r="N25" i="10" s="1"/>
  <c r="F25" i="10"/>
  <c r="J25" i="10"/>
  <c r="K25" i="10"/>
  <c r="K17" i="10" l="1"/>
  <c r="K18" i="10"/>
  <c r="S6" i="20" l="1"/>
  <c r="S5" i="20"/>
  <c r="E10" i="19"/>
  <c r="E9" i="19"/>
  <c r="E8" i="19"/>
  <c r="E7" i="19"/>
  <c r="E6" i="19"/>
  <c r="E5" i="19"/>
  <c r="B5" i="19"/>
  <c r="E4" i="19"/>
  <c r="L4" i="19" s="1"/>
  <c r="L3" i="19"/>
  <c r="E15" i="18"/>
  <c r="E14" i="18"/>
  <c r="E13" i="18"/>
  <c r="E12" i="18"/>
  <c r="E11" i="18"/>
  <c r="E10" i="18"/>
  <c r="E9" i="18"/>
  <c r="E8" i="18"/>
  <c r="E7" i="18"/>
  <c r="E6" i="18"/>
  <c r="E5" i="18"/>
  <c r="B5" i="18"/>
  <c r="E4" i="18"/>
  <c r="L4" i="18" s="1"/>
  <c r="L3" i="18"/>
  <c r="K4" i="17"/>
  <c r="E4" i="17"/>
  <c r="K3" i="17"/>
  <c r="E7" i="16"/>
  <c r="E6" i="16"/>
  <c r="E5" i="16"/>
  <c r="J4" i="16"/>
  <c r="E4" i="16"/>
  <c r="B4" i="16"/>
  <c r="B5" i="16" s="1"/>
  <c r="J5" i="16" s="1"/>
  <c r="E3" i="16"/>
  <c r="J3" i="16" s="1"/>
  <c r="X48" i="14"/>
  <c r="X47" i="14"/>
  <c r="X46" i="14"/>
  <c r="X45" i="14"/>
  <c r="X44" i="14"/>
  <c r="X43" i="14"/>
  <c r="X42" i="14"/>
  <c r="X41" i="14"/>
  <c r="X40" i="14"/>
  <c r="X39" i="14"/>
  <c r="X38" i="14"/>
  <c r="X37" i="14"/>
  <c r="X36" i="14"/>
  <c r="X35" i="14"/>
  <c r="X34" i="14"/>
  <c r="X33" i="14"/>
  <c r="X32" i="14"/>
  <c r="X31" i="14"/>
  <c r="X30" i="14"/>
  <c r="X29" i="14"/>
  <c r="P23" i="14"/>
  <c r="F23" i="14"/>
  <c r="E23" i="14"/>
  <c r="P22" i="14"/>
  <c r="F22" i="14"/>
  <c r="E22" i="14"/>
  <c r="P21" i="14"/>
  <c r="F21" i="14"/>
  <c r="E21" i="14"/>
  <c r="P20" i="14"/>
  <c r="F20" i="14"/>
  <c r="E20" i="14"/>
  <c r="P19" i="14"/>
  <c r="F19" i="14"/>
  <c r="E19" i="14"/>
  <c r="P18" i="14"/>
  <c r="F18" i="14"/>
  <c r="E18" i="14"/>
  <c r="P17" i="14"/>
  <c r="F17" i="14"/>
  <c r="E17" i="14"/>
  <c r="P16" i="14"/>
  <c r="F16" i="14"/>
  <c r="E16" i="14"/>
  <c r="P15" i="14"/>
  <c r="F15" i="14"/>
  <c r="E15" i="14"/>
  <c r="P14" i="14"/>
  <c r="F14" i="14"/>
  <c r="E14" i="14"/>
  <c r="P13" i="14"/>
  <c r="F13" i="14"/>
  <c r="E13" i="14"/>
  <c r="P12" i="14"/>
  <c r="F12" i="14"/>
  <c r="E12" i="14"/>
  <c r="F10" i="14"/>
  <c r="E10" i="14"/>
  <c r="F9" i="14"/>
  <c r="E9" i="14"/>
  <c r="F8" i="14"/>
  <c r="E8" i="14"/>
  <c r="F7" i="14"/>
  <c r="E7" i="14"/>
  <c r="F6" i="14"/>
  <c r="E6" i="14"/>
  <c r="F5" i="14"/>
  <c r="E5" i="14"/>
  <c r="B5" i="14"/>
  <c r="B6" i="14" s="1"/>
  <c r="F4" i="14"/>
  <c r="E4" i="14"/>
  <c r="Z3" i="14"/>
  <c r="Z2" i="14"/>
  <c r="F4" i="13"/>
  <c r="E4" i="13"/>
  <c r="O3" i="13"/>
  <c r="O2" i="13"/>
  <c r="F14" i="12"/>
  <c r="E14" i="12"/>
  <c r="A14" i="12"/>
  <c r="F13" i="12"/>
  <c r="E13" i="12"/>
  <c r="A13" i="12"/>
  <c r="F12" i="12"/>
  <c r="E12" i="12"/>
  <c r="A12" i="12"/>
  <c r="F11" i="12"/>
  <c r="E11" i="12"/>
  <c r="A11" i="12"/>
  <c r="F10" i="12"/>
  <c r="E10" i="12"/>
  <c r="A10" i="12"/>
  <c r="F9" i="12"/>
  <c r="E9" i="12"/>
  <c r="A9" i="12"/>
  <c r="F8" i="12"/>
  <c r="E8" i="12"/>
  <c r="A8" i="12"/>
  <c r="F7" i="12"/>
  <c r="E7" i="12"/>
  <c r="A7" i="12"/>
  <c r="F6" i="12"/>
  <c r="E6" i="12"/>
  <c r="A6" i="12"/>
  <c r="F5" i="12"/>
  <c r="E5" i="12"/>
  <c r="B5" i="12"/>
  <c r="A5" i="12"/>
  <c r="F4" i="12"/>
  <c r="E4" i="12"/>
  <c r="M4" i="12" s="1"/>
  <c r="A4" i="12"/>
  <c r="M3" i="12"/>
  <c r="M2" i="12"/>
  <c r="N3" i="11"/>
  <c r="M3" i="11"/>
  <c r="L3" i="11"/>
  <c r="H3" i="11"/>
  <c r="G3" i="11"/>
  <c r="C3" i="11"/>
  <c r="P2" i="11"/>
  <c r="K24" i="10"/>
  <c r="J24" i="10"/>
  <c r="F24" i="10"/>
  <c r="E24" i="10"/>
  <c r="N24" i="10" s="1"/>
  <c r="K23" i="10"/>
  <c r="J23" i="10"/>
  <c r="F23" i="10"/>
  <c r="E23" i="10"/>
  <c r="N23" i="10" s="1"/>
  <c r="K22" i="10"/>
  <c r="J22" i="10"/>
  <c r="F22" i="10"/>
  <c r="E22" i="10"/>
  <c r="N22" i="10" s="1"/>
  <c r="K21" i="10"/>
  <c r="J21" i="10"/>
  <c r="F21" i="10"/>
  <c r="E21" i="10"/>
  <c r="N21" i="10" s="1"/>
  <c r="K20" i="10"/>
  <c r="J20" i="10"/>
  <c r="F20" i="10"/>
  <c r="E20" i="10"/>
  <c r="N20" i="10" s="1"/>
  <c r="K19" i="10"/>
  <c r="J19" i="10"/>
  <c r="F19" i="10"/>
  <c r="E19" i="10"/>
  <c r="N19" i="10" s="1"/>
  <c r="J18" i="10"/>
  <c r="F18" i="10"/>
  <c r="E18" i="10"/>
  <c r="N18" i="10" s="1"/>
  <c r="J17" i="10"/>
  <c r="F17" i="10"/>
  <c r="E17" i="10"/>
  <c r="K16" i="10"/>
  <c r="J16" i="10"/>
  <c r="F16" i="10"/>
  <c r="E16" i="10"/>
  <c r="K15" i="10"/>
  <c r="J15" i="10"/>
  <c r="F15" i="10"/>
  <c r="E15" i="10"/>
  <c r="K14" i="10"/>
  <c r="J14" i="10"/>
  <c r="F14" i="10"/>
  <c r="E14" i="10"/>
  <c r="K13" i="10"/>
  <c r="J13" i="10"/>
  <c r="F13" i="10"/>
  <c r="E13" i="10"/>
  <c r="K12" i="10"/>
  <c r="J12" i="10"/>
  <c r="F12" i="10"/>
  <c r="E12" i="10"/>
  <c r="K11" i="10"/>
  <c r="J11" i="10"/>
  <c r="F11" i="10"/>
  <c r="E11" i="10"/>
  <c r="K10" i="10"/>
  <c r="J10" i="10"/>
  <c r="F10" i="10"/>
  <c r="E10" i="10"/>
  <c r="N10" i="10" s="1"/>
  <c r="K9" i="10"/>
  <c r="J9" i="10"/>
  <c r="F9" i="10"/>
  <c r="E9" i="10"/>
  <c r="N9" i="10" s="1"/>
  <c r="K8" i="10"/>
  <c r="J8" i="10"/>
  <c r="F8" i="10"/>
  <c r="E8" i="10"/>
  <c r="N8" i="10" s="1"/>
  <c r="K7" i="10"/>
  <c r="J7" i="10"/>
  <c r="F7" i="10"/>
  <c r="E7" i="10"/>
  <c r="N7" i="10" s="1"/>
  <c r="K6" i="10"/>
  <c r="J6" i="10"/>
  <c r="F6" i="10"/>
  <c r="E6" i="10"/>
  <c r="N6" i="10" s="1"/>
  <c r="K5" i="10"/>
  <c r="J5" i="10"/>
  <c r="F5" i="10"/>
  <c r="E5" i="10"/>
  <c r="N5" i="10" s="1"/>
  <c r="K4" i="10"/>
  <c r="J4" i="10"/>
  <c r="F4" i="10"/>
  <c r="E4" i="10"/>
  <c r="N4" i="10" s="1"/>
  <c r="K3" i="10"/>
  <c r="J3" i="10"/>
  <c r="F3" i="10"/>
  <c r="E3" i="10"/>
  <c r="N2" i="10"/>
  <c r="N1" i="10"/>
  <c r="G106" i="9"/>
  <c r="F106" i="9"/>
  <c r="B106" i="9"/>
  <c r="A106" i="9"/>
  <c r="G105" i="9"/>
  <c r="F105" i="9"/>
  <c r="B105" i="9"/>
  <c r="A105" i="9"/>
  <c r="G104" i="9"/>
  <c r="F104" i="9"/>
  <c r="B104" i="9"/>
  <c r="A104" i="9"/>
  <c r="G103" i="9"/>
  <c r="F103" i="9"/>
  <c r="B103" i="9"/>
  <c r="A103" i="9"/>
  <c r="G102" i="9"/>
  <c r="F102" i="9"/>
  <c r="B102" i="9"/>
  <c r="A102" i="9"/>
  <c r="G101" i="9"/>
  <c r="F101" i="9"/>
  <c r="B101" i="9"/>
  <c r="A101" i="9"/>
  <c r="G100" i="9"/>
  <c r="F100" i="9"/>
  <c r="B100" i="9"/>
  <c r="A100" i="9"/>
  <c r="G99" i="9"/>
  <c r="F99" i="9"/>
  <c r="B99" i="9"/>
  <c r="A99" i="9"/>
  <c r="G98" i="9"/>
  <c r="F98" i="9"/>
  <c r="B98" i="9"/>
  <c r="A98" i="9"/>
  <c r="G97" i="9"/>
  <c r="F97" i="9"/>
  <c r="B97" i="9"/>
  <c r="A97" i="9"/>
  <c r="G96" i="9"/>
  <c r="F96" i="9"/>
  <c r="B96" i="9"/>
  <c r="A96" i="9"/>
  <c r="G95" i="9"/>
  <c r="F95" i="9"/>
  <c r="B95" i="9"/>
  <c r="A95" i="9"/>
  <c r="G94" i="9"/>
  <c r="F94" i="9"/>
  <c r="A94" i="9"/>
  <c r="G93" i="9"/>
  <c r="F93" i="9"/>
  <c r="B93" i="9"/>
  <c r="A93" i="9"/>
  <c r="K92" i="9"/>
  <c r="G92" i="9"/>
  <c r="F92" i="9"/>
  <c r="B92" i="9"/>
  <c r="A92" i="9"/>
  <c r="G91" i="9"/>
  <c r="F91" i="9"/>
  <c r="B91" i="9"/>
  <c r="A91" i="9"/>
  <c r="G90" i="9"/>
  <c r="F90" i="9"/>
  <c r="B90" i="9"/>
  <c r="A90" i="9"/>
  <c r="G89" i="9"/>
  <c r="F89" i="9"/>
  <c r="B89" i="9"/>
  <c r="A89" i="9"/>
  <c r="K88" i="9"/>
  <c r="G88" i="9"/>
  <c r="F88" i="9"/>
  <c r="B88" i="9"/>
  <c r="A88" i="9"/>
  <c r="G87" i="9"/>
  <c r="F87" i="9"/>
  <c r="B87" i="9"/>
  <c r="A87" i="9"/>
  <c r="G86" i="9"/>
  <c r="F86" i="9"/>
  <c r="B86" i="9"/>
  <c r="A86" i="9"/>
  <c r="G85" i="9"/>
  <c r="F85" i="9"/>
  <c r="B85" i="9"/>
  <c r="A85" i="9"/>
  <c r="K84" i="9"/>
  <c r="G84" i="9"/>
  <c r="F84" i="9"/>
  <c r="B84" i="9"/>
  <c r="A84" i="9"/>
  <c r="G83" i="9"/>
  <c r="F83" i="9"/>
  <c r="B83" i="9"/>
  <c r="A83" i="9"/>
  <c r="G82" i="9"/>
  <c r="F82" i="9"/>
  <c r="B82" i="9"/>
  <c r="A82" i="9"/>
  <c r="G81" i="9"/>
  <c r="F81" i="9"/>
  <c r="B81" i="9"/>
  <c r="A81" i="9"/>
  <c r="K80" i="9"/>
  <c r="G80" i="9"/>
  <c r="F80" i="9"/>
  <c r="B80" i="9"/>
  <c r="A80" i="9"/>
  <c r="G79" i="9"/>
  <c r="F79" i="9"/>
  <c r="B79" i="9"/>
  <c r="A79" i="9"/>
  <c r="G78" i="9"/>
  <c r="F78" i="9"/>
  <c r="B78" i="9"/>
  <c r="A78" i="9"/>
  <c r="G77" i="9"/>
  <c r="F77" i="9"/>
  <c r="B77" i="9"/>
  <c r="A77" i="9"/>
  <c r="K76" i="9"/>
  <c r="G76" i="9"/>
  <c r="F76" i="9"/>
  <c r="B76" i="9"/>
  <c r="A76" i="9"/>
  <c r="G75" i="9"/>
  <c r="F75" i="9"/>
  <c r="B75" i="9"/>
  <c r="A75" i="9"/>
  <c r="G74" i="9"/>
  <c r="F74" i="9"/>
  <c r="B74" i="9"/>
  <c r="A74" i="9"/>
  <c r="G73" i="9"/>
  <c r="F73" i="9"/>
  <c r="B73" i="9"/>
  <c r="A73" i="9"/>
  <c r="G72" i="9"/>
  <c r="F72" i="9"/>
  <c r="B72" i="9"/>
  <c r="A72" i="9"/>
  <c r="G71" i="9"/>
  <c r="F71" i="9"/>
  <c r="B71" i="9"/>
  <c r="A71" i="9"/>
  <c r="G70" i="9"/>
  <c r="F70" i="9"/>
  <c r="B70" i="9"/>
  <c r="A70" i="9"/>
  <c r="G69" i="9"/>
  <c r="F69" i="9"/>
  <c r="B69" i="9"/>
  <c r="A69" i="9"/>
  <c r="G68" i="9"/>
  <c r="F68" i="9"/>
  <c r="B68" i="9"/>
  <c r="A68" i="9"/>
  <c r="G67" i="9"/>
  <c r="F67" i="9"/>
  <c r="B67" i="9"/>
  <c r="A67" i="9"/>
  <c r="G66" i="9"/>
  <c r="F66" i="9"/>
  <c r="B66" i="9"/>
  <c r="A66" i="9"/>
  <c r="G65" i="9"/>
  <c r="F65" i="9"/>
  <c r="B65" i="9"/>
  <c r="A65" i="9"/>
  <c r="G64" i="9"/>
  <c r="F64" i="9"/>
  <c r="B64" i="9"/>
  <c r="A64" i="9"/>
  <c r="G63" i="9"/>
  <c r="F63" i="9"/>
  <c r="B63" i="9"/>
  <c r="A63" i="9"/>
  <c r="G62" i="9"/>
  <c r="F62" i="9"/>
  <c r="B62" i="9"/>
  <c r="A62" i="9"/>
  <c r="G61" i="9"/>
  <c r="F61" i="9"/>
  <c r="B61" i="9"/>
  <c r="A61" i="9"/>
  <c r="G60" i="9"/>
  <c r="F60" i="9"/>
  <c r="B60" i="9"/>
  <c r="A60" i="9"/>
  <c r="G59" i="9"/>
  <c r="F59" i="9"/>
  <c r="B59" i="9"/>
  <c r="A59" i="9"/>
  <c r="G58" i="9"/>
  <c r="F58" i="9"/>
  <c r="B58" i="9"/>
  <c r="A58" i="9"/>
  <c r="G57" i="9"/>
  <c r="F57" i="9"/>
  <c r="B57" i="9"/>
  <c r="A57" i="9"/>
  <c r="G56" i="9"/>
  <c r="F56" i="9"/>
  <c r="B56" i="9"/>
  <c r="A56" i="9"/>
  <c r="G55" i="9"/>
  <c r="F55" i="9"/>
  <c r="B55" i="9"/>
  <c r="A55" i="9"/>
  <c r="G54" i="9"/>
  <c r="F54" i="9"/>
  <c r="B54" i="9"/>
  <c r="A54" i="9"/>
  <c r="G53" i="9"/>
  <c r="F53" i="9"/>
  <c r="B53" i="9"/>
  <c r="A53" i="9"/>
  <c r="G52" i="9"/>
  <c r="F52" i="9"/>
  <c r="B52" i="9"/>
  <c r="A52" i="9"/>
  <c r="K51" i="9"/>
  <c r="G51" i="9"/>
  <c r="F51" i="9"/>
  <c r="B51" i="9"/>
  <c r="A51" i="9"/>
  <c r="K50" i="9"/>
  <c r="G50" i="9"/>
  <c r="F50" i="9"/>
  <c r="B50" i="9"/>
  <c r="A50" i="9"/>
  <c r="K49" i="9"/>
  <c r="G49" i="9"/>
  <c r="F49" i="9"/>
  <c r="B49" i="9"/>
  <c r="A49" i="9"/>
  <c r="K48" i="9"/>
  <c r="G48" i="9"/>
  <c r="F48" i="9"/>
  <c r="B48" i="9"/>
  <c r="A48" i="9"/>
  <c r="K47" i="9"/>
  <c r="G47" i="9"/>
  <c r="F47" i="9"/>
  <c r="B47" i="9"/>
  <c r="A47" i="9"/>
  <c r="K46" i="9"/>
  <c r="G46" i="9"/>
  <c r="F46" i="9"/>
  <c r="B46" i="9"/>
  <c r="A46" i="9"/>
  <c r="K45" i="9"/>
  <c r="G45" i="9"/>
  <c r="F45" i="9"/>
  <c r="B45" i="9"/>
  <c r="A45" i="9"/>
  <c r="K44" i="9"/>
  <c r="G44" i="9"/>
  <c r="F44" i="9"/>
  <c r="B44" i="9"/>
  <c r="A44" i="9"/>
  <c r="K43" i="9"/>
  <c r="G43" i="9"/>
  <c r="F43" i="9"/>
  <c r="B43" i="9"/>
  <c r="A43" i="9"/>
  <c r="K42" i="9"/>
  <c r="G42" i="9"/>
  <c r="F42" i="9"/>
  <c r="B42" i="9"/>
  <c r="A42" i="9"/>
  <c r="K41" i="9"/>
  <c r="G41" i="9"/>
  <c r="F41" i="9"/>
  <c r="B41" i="9"/>
  <c r="A41" i="9"/>
  <c r="K40" i="9"/>
  <c r="G40" i="9"/>
  <c r="F40" i="9"/>
  <c r="B40" i="9"/>
  <c r="A40" i="9"/>
  <c r="K39" i="9"/>
  <c r="G39" i="9"/>
  <c r="F39" i="9"/>
  <c r="B39" i="9"/>
  <c r="A39" i="9"/>
  <c r="K38" i="9"/>
  <c r="G38" i="9"/>
  <c r="F38" i="9"/>
  <c r="B38" i="9"/>
  <c r="A38" i="9"/>
  <c r="K37" i="9"/>
  <c r="G37" i="9"/>
  <c r="F37" i="9"/>
  <c r="B37" i="9"/>
  <c r="A37" i="9"/>
  <c r="K36" i="9"/>
  <c r="G36" i="9"/>
  <c r="F36" i="9"/>
  <c r="B36" i="9"/>
  <c r="A36" i="9"/>
  <c r="K35" i="9"/>
  <c r="G35" i="9"/>
  <c r="F35" i="9"/>
  <c r="B35" i="9"/>
  <c r="A35" i="9"/>
  <c r="K34" i="9"/>
  <c r="G34" i="9"/>
  <c r="F34" i="9"/>
  <c r="B34" i="9"/>
  <c r="A34" i="9"/>
  <c r="K33" i="9"/>
  <c r="G33" i="9"/>
  <c r="F33" i="9"/>
  <c r="B33" i="9"/>
  <c r="A33" i="9"/>
  <c r="K32" i="9"/>
  <c r="G32" i="9"/>
  <c r="F32" i="9"/>
  <c r="B32" i="9"/>
  <c r="A32" i="9"/>
  <c r="K31" i="9"/>
  <c r="G31" i="9"/>
  <c r="F31" i="9"/>
  <c r="B31" i="9"/>
  <c r="A31" i="9"/>
  <c r="K30" i="9"/>
  <c r="G30" i="9"/>
  <c r="F30" i="9"/>
  <c r="B30" i="9"/>
  <c r="A30" i="9"/>
  <c r="K29" i="9"/>
  <c r="G29" i="9"/>
  <c r="F29" i="9"/>
  <c r="B29" i="9"/>
  <c r="A29" i="9"/>
  <c r="K28" i="9"/>
  <c r="G28" i="9"/>
  <c r="F28" i="9"/>
  <c r="B28" i="9"/>
  <c r="A28" i="9"/>
  <c r="K27" i="9"/>
  <c r="G27" i="9"/>
  <c r="F27" i="9"/>
  <c r="B27" i="9"/>
  <c r="A27" i="9"/>
  <c r="K26" i="9"/>
  <c r="G26" i="9"/>
  <c r="F26" i="9"/>
  <c r="B26" i="9"/>
  <c r="A26" i="9"/>
  <c r="K25" i="9"/>
  <c r="G25" i="9"/>
  <c r="F25" i="9"/>
  <c r="B25" i="9"/>
  <c r="A25" i="9"/>
  <c r="K24" i="9"/>
  <c r="G24" i="9"/>
  <c r="F24" i="9"/>
  <c r="B24" i="9"/>
  <c r="A24" i="9"/>
  <c r="K23" i="9"/>
  <c r="G23" i="9"/>
  <c r="F23" i="9"/>
  <c r="B23" i="9"/>
  <c r="A23" i="9"/>
  <c r="K22" i="9"/>
  <c r="G22" i="9"/>
  <c r="F22" i="9"/>
  <c r="B22" i="9"/>
  <c r="A22" i="9"/>
  <c r="K21" i="9"/>
  <c r="G21" i="9"/>
  <c r="F21" i="9"/>
  <c r="B21" i="9"/>
  <c r="A21" i="9"/>
  <c r="K20" i="9"/>
  <c r="G20" i="9"/>
  <c r="F20" i="9"/>
  <c r="B20" i="9"/>
  <c r="A20" i="9"/>
  <c r="K19" i="9"/>
  <c r="G19" i="9"/>
  <c r="F19" i="9"/>
  <c r="B19" i="9"/>
  <c r="A19" i="9"/>
  <c r="K18" i="9"/>
  <c r="G18" i="9"/>
  <c r="F18" i="9"/>
  <c r="B18" i="9"/>
  <c r="A18" i="9"/>
  <c r="K17" i="9"/>
  <c r="G17" i="9"/>
  <c r="F17" i="9"/>
  <c r="B17" i="9"/>
  <c r="A17" i="9"/>
  <c r="K16" i="9"/>
  <c r="G16" i="9"/>
  <c r="F16" i="9"/>
  <c r="B16" i="9"/>
  <c r="A16" i="9"/>
  <c r="K15" i="9"/>
  <c r="G15" i="9"/>
  <c r="F15" i="9"/>
  <c r="B15" i="9"/>
  <c r="A15" i="9"/>
  <c r="K14" i="9"/>
  <c r="G14" i="9"/>
  <c r="F14" i="9"/>
  <c r="B14" i="9"/>
  <c r="A14" i="9"/>
  <c r="K13" i="9"/>
  <c r="G13" i="9"/>
  <c r="F13" i="9"/>
  <c r="B13" i="9"/>
  <c r="A13" i="9"/>
  <c r="K12" i="9"/>
  <c r="G12" i="9"/>
  <c r="F12" i="9"/>
  <c r="B12" i="9"/>
  <c r="A12" i="9"/>
  <c r="K11" i="9"/>
  <c r="G11" i="9"/>
  <c r="F11" i="9"/>
  <c r="B11" i="9"/>
  <c r="A11" i="9"/>
  <c r="K10" i="9"/>
  <c r="G10" i="9"/>
  <c r="F10" i="9"/>
  <c r="B10" i="9"/>
  <c r="A10" i="9"/>
  <c r="K9" i="9"/>
  <c r="G9" i="9"/>
  <c r="F9" i="9"/>
  <c r="B9" i="9"/>
  <c r="A9" i="9"/>
  <c r="K8" i="9"/>
  <c r="G8" i="9"/>
  <c r="F8" i="9"/>
  <c r="B8" i="9"/>
  <c r="A8" i="9"/>
  <c r="K7" i="9"/>
  <c r="G7" i="9"/>
  <c r="F7" i="9"/>
  <c r="B7" i="9"/>
  <c r="A7" i="9"/>
  <c r="K6" i="9"/>
  <c r="G6" i="9"/>
  <c r="F6" i="9"/>
  <c r="C6" i="9"/>
  <c r="C7" i="9" s="1"/>
  <c r="B6" i="9"/>
  <c r="A6" i="9"/>
  <c r="K5" i="9"/>
  <c r="G5" i="9"/>
  <c r="F5" i="9"/>
  <c r="B5" i="9"/>
  <c r="A5" i="9"/>
  <c r="Q4" i="9"/>
  <c r="Q3" i="9"/>
  <c r="F29" i="8"/>
  <c r="E29" i="8"/>
  <c r="F27" i="8"/>
  <c r="E27" i="8"/>
  <c r="A27" i="8"/>
  <c r="F26" i="8"/>
  <c r="E26" i="8"/>
  <c r="A26" i="8"/>
  <c r="F25" i="8"/>
  <c r="E25" i="8"/>
  <c r="A25" i="8"/>
  <c r="F24" i="8"/>
  <c r="E24" i="8"/>
  <c r="A24" i="8"/>
  <c r="F23" i="8"/>
  <c r="E23" i="8"/>
  <c r="A23" i="8"/>
  <c r="F22" i="8"/>
  <c r="E22" i="8"/>
  <c r="A22" i="8"/>
  <c r="F21" i="8"/>
  <c r="E21" i="8"/>
  <c r="A21" i="8"/>
  <c r="F20" i="8"/>
  <c r="E20" i="8"/>
  <c r="A20" i="8"/>
  <c r="F19" i="8"/>
  <c r="E19" i="8"/>
  <c r="A19" i="8"/>
  <c r="F18" i="8"/>
  <c r="E18" i="8"/>
  <c r="A18" i="8"/>
  <c r="F17" i="8"/>
  <c r="E17" i="8"/>
  <c r="A17" i="8"/>
  <c r="F16" i="8"/>
  <c r="E16" i="8"/>
  <c r="A16" i="8"/>
  <c r="F15" i="8"/>
  <c r="E15" i="8"/>
  <c r="A15" i="8"/>
  <c r="F14" i="8"/>
  <c r="E14" i="8"/>
  <c r="A14" i="8"/>
  <c r="F13" i="8"/>
  <c r="E13" i="8"/>
  <c r="A13" i="8"/>
  <c r="F12" i="8"/>
  <c r="E12" i="8"/>
  <c r="A12" i="8"/>
  <c r="F11" i="8"/>
  <c r="E11" i="8"/>
  <c r="A11" i="8"/>
  <c r="F10" i="8"/>
  <c r="E10" i="8"/>
  <c r="A10" i="8"/>
  <c r="F9" i="8"/>
  <c r="E9" i="8"/>
  <c r="A9" i="8"/>
  <c r="F8" i="8"/>
  <c r="E8" i="8"/>
  <c r="A8" i="8"/>
  <c r="F7" i="8"/>
  <c r="E7" i="8"/>
  <c r="A7" i="8"/>
  <c r="F6" i="8"/>
  <c r="E6" i="8"/>
  <c r="A6" i="8"/>
  <c r="F5" i="8"/>
  <c r="E5" i="8"/>
  <c r="B5" i="8"/>
  <c r="B6" i="8" s="1"/>
  <c r="A5" i="8"/>
  <c r="F4" i="8"/>
  <c r="E4" i="8"/>
  <c r="A4" i="8"/>
  <c r="M5" i="9" s="1"/>
  <c r="O3" i="8"/>
  <c r="O2" i="8"/>
  <c r="F7" i="7"/>
  <c r="E7" i="7"/>
  <c r="B7" i="7"/>
  <c r="K7" i="7" s="1"/>
  <c r="A7" i="7"/>
  <c r="F6" i="7"/>
  <c r="E6" i="7"/>
  <c r="B6" i="7"/>
  <c r="K6" i="7" s="1"/>
  <c r="A6" i="7"/>
  <c r="K5" i="7"/>
  <c r="F5" i="7"/>
  <c r="E5" i="7"/>
  <c r="A5" i="7"/>
  <c r="K4" i="7"/>
  <c r="K3" i="7"/>
  <c r="F9" i="6"/>
  <c r="E9" i="6"/>
  <c r="F8" i="6"/>
  <c r="E8" i="6"/>
  <c r="F7" i="6"/>
  <c r="E7" i="6"/>
  <c r="F6" i="6"/>
  <c r="E6" i="6"/>
  <c r="F5" i="6"/>
  <c r="E5" i="6"/>
  <c r="B5" i="6"/>
  <c r="B6" i="6" s="1"/>
  <c r="F4" i="6"/>
  <c r="E4" i="6"/>
  <c r="O4" i="6" s="1"/>
  <c r="O3" i="6"/>
  <c r="F12" i="5"/>
  <c r="E12" i="5"/>
  <c r="A12" i="5"/>
  <c r="F11" i="5"/>
  <c r="E11" i="5"/>
  <c r="A11" i="5"/>
  <c r="F10" i="5"/>
  <c r="E10" i="5"/>
  <c r="A10" i="5"/>
  <c r="F9" i="5"/>
  <c r="E9" i="5"/>
  <c r="A9" i="5"/>
  <c r="F8" i="5"/>
  <c r="E8" i="5"/>
  <c r="A8" i="5"/>
  <c r="F7" i="5"/>
  <c r="E7" i="5"/>
  <c r="A7" i="5"/>
  <c r="F6" i="5"/>
  <c r="E6" i="5"/>
  <c r="A6" i="5"/>
  <c r="F5" i="5"/>
  <c r="E5" i="5"/>
  <c r="B5" i="5"/>
  <c r="A5" i="5"/>
  <c r="F4" i="5"/>
  <c r="E4" i="5"/>
  <c r="K4" i="5" s="1"/>
  <c r="A4" i="5"/>
  <c r="K3" i="5"/>
  <c r="F5" i="4"/>
  <c r="E5" i="4"/>
  <c r="F4" i="4"/>
  <c r="E4" i="4"/>
  <c r="M4" i="4" s="1"/>
  <c r="A4" i="4"/>
  <c r="M3" i="4"/>
  <c r="M2" i="4"/>
  <c r="J4" i="3"/>
  <c r="I4" i="3"/>
  <c r="E4" i="3"/>
  <c r="B4" i="3"/>
  <c r="J3" i="3"/>
  <c r="I52" i="2"/>
  <c r="F52" i="2"/>
  <c r="E52" i="2"/>
  <c r="I51" i="2"/>
  <c r="F51" i="2"/>
  <c r="E51" i="2"/>
  <c r="I50" i="2"/>
  <c r="F50" i="2"/>
  <c r="E50" i="2"/>
  <c r="A50" i="2"/>
  <c r="I49" i="2"/>
  <c r="F49" i="2"/>
  <c r="E49" i="2"/>
  <c r="A49" i="2"/>
  <c r="I48" i="2"/>
  <c r="F48" i="2"/>
  <c r="E48" i="2"/>
  <c r="A48" i="2"/>
  <c r="I47" i="2"/>
  <c r="F47" i="2"/>
  <c r="E47" i="2"/>
  <c r="A47" i="2"/>
  <c r="I46" i="2"/>
  <c r="F46" i="2"/>
  <c r="E46" i="2"/>
  <c r="A46" i="2"/>
  <c r="I45" i="2"/>
  <c r="F45" i="2"/>
  <c r="E45" i="2"/>
  <c r="A45" i="2"/>
  <c r="I44" i="2"/>
  <c r="F44" i="2"/>
  <c r="E44" i="2"/>
  <c r="A44" i="2"/>
  <c r="I43" i="2"/>
  <c r="F43" i="2"/>
  <c r="E43" i="2"/>
  <c r="A43" i="2"/>
  <c r="I42" i="2"/>
  <c r="F42" i="2"/>
  <c r="E42" i="2"/>
  <c r="A42" i="2"/>
  <c r="I41" i="2"/>
  <c r="F41" i="2"/>
  <c r="E41" i="2"/>
  <c r="A41" i="2"/>
  <c r="I40" i="2"/>
  <c r="F40" i="2"/>
  <c r="E40" i="2"/>
  <c r="A40" i="2"/>
  <c r="I39" i="2"/>
  <c r="F39" i="2"/>
  <c r="E39" i="2"/>
  <c r="A39" i="2"/>
  <c r="I38" i="2"/>
  <c r="F38" i="2"/>
  <c r="E38" i="2"/>
  <c r="A38" i="2"/>
  <c r="I37" i="2"/>
  <c r="F37" i="2"/>
  <c r="E37" i="2"/>
  <c r="A37" i="2"/>
  <c r="I36" i="2"/>
  <c r="F36" i="2"/>
  <c r="E36" i="2"/>
  <c r="A36" i="2"/>
  <c r="I35" i="2"/>
  <c r="F35" i="2"/>
  <c r="E35" i="2"/>
  <c r="A35" i="2"/>
  <c r="I34" i="2"/>
  <c r="F34" i="2"/>
  <c r="E34" i="2"/>
  <c r="A34" i="2"/>
  <c r="I33" i="2"/>
  <c r="F33" i="2"/>
  <c r="E33" i="2"/>
  <c r="A33" i="2"/>
  <c r="I32" i="2"/>
  <c r="F32" i="2"/>
  <c r="E32" i="2"/>
  <c r="A32" i="2"/>
  <c r="I31" i="2"/>
  <c r="F31" i="2"/>
  <c r="E31" i="2"/>
  <c r="A31" i="2"/>
  <c r="I30" i="2"/>
  <c r="F30" i="2"/>
  <c r="E30" i="2"/>
  <c r="A30" i="2"/>
  <c r="I29" i="2"/>
  <c r="F29" i="2"/>
  <c r="E29" i="2"/>
  <c r="A29" i="2"/>
  <c r="I28" i="2"/>
  <c r="F28" i="2"/>
  <c r="E28" i="2"/>
  <c r="A28" i="2"/>
  <c r="I27" i="2"/>
  <c r="F27" i="2"/>
  <c r="E27" i="2"/>
  <c r="A27" i="2"/>
  <c r="I26" i="2"/>
  <c r="F26" i="2"/>
  <c r="E26" i="2"/>
  <c r="A26" i="2"/>
  <c r="I25" i="2"/>
  <c r="F25" i="2"/>
  <c r="E25" i="2"/>
  <c r="A25" i="2"/>
  <c r="I24" i="2"/>
  <c r="F24" i="2"/>
  <c r="E24" i="2"/>
  <c r="A24" i="2"/>
  <c r="I23" i="2"/>
  <c r="F23" i="2"/>
  <c r="E23" i="2"/>
  <c r="A23" i="2"/>
  <c r="I22" i="2"/>
  <c r="F22" i="2"/>
  <c r="E22" i="2"/>
  <c r="A22" i="2"/>
  <c r="I21" i="2"/>
  <c r="F21" i="2"/>
  <c r="E21" i="2"/>
  <c r="A21" i="2"/>
  <c r="I20" i="2"/>
  <c r="F20" i="2"/>
  <c r="E20" i="2"/>
  <c r="A20" i="2"/>
  <c r="I19" i="2"/>
  <c r="F19" i="2"/>
  <c r="E19" i="2"/>
  <c r="A19" i="2"/>
  <c r="I18" i="2"/>
  <c r="F18" i="2"/>
  <c r="E18" i="2"/>
  <c r="A18" i="2"/>
  <c r="I17" i="2"/>
  <c r="F17" i="2"/>
  <c r="E17" i="2"/>
  <c r="A17" i="2"/>
  <c r="I16" i="2"/>
  <c r="F16" i="2"/>
  <c r="E16" i="2"/>
  <c r="A16" i="2"/>
  <c r="I15" i="2"/>
  <c r="F15" i="2"/>
  <c r="E15" i="2"/>
  <c r="A15" i="2"/>
  <c r="I14" i="2"/>
  <c r="F14" i="2"/>
  <c r="E14" i="2"/>
  <c r="A14" i="2"/>
  <c r="I13" i="2"/>
  <c r="F13" i="2"/>
  <c r="E13" i="2"/>
  <c r="A13" i="2"/>
  <c r="I12" i="2"/>
  <c r="F12" i="2"/>
  <c r="E12" i="2"/>
  <c r="A12" i="2"/>
  <c r="I11" i="2"/>
  <c r="F11" i="2"/>
  <c r="E11" i="2"/>
  <c r="A11" i="2"/>
  <c r="I10" i="2"/>
  <c r="F10" i="2"/>
  <c r="E10" i="2"/>
  <c r="A10" i="2"/>
  <c r="I9" i="2"/>
  <c r="F9" i="2"/>
  <c r="E9" i="2"/>
  <c r="A9" i="2"/>
  <c r="I8" i="2"/>
  <c r="F8" i="2"/>
  <c r="E8" i="2"/>
  <c r="A8" i="2"/>
  <c r="I7" i="2"/>
  <c r="F7" i="2"/>
  <c r="E7" i="2"/>
  <c r="A7" i="2"/>
  <c r="I6" i="2"/>
  <c r="F6" i="2"/>
  <c r="E6" i="2"/>
  <c r="A6" i="2"/>
  <c r="I5" i="2"/>
  <c r="F5" i="2"/>
  <c r="E5" i="2"/>
  <c r="B5" i="2"/>
  <c r="B6" i="2" s="1"/>
  <c r="A5" i="2"/>
  <c r="I4" i="2"/>
  <c r="F4" i="2"/>
  <c r="E4" i="2"/>
  <c r="A4" i="2"/>
  <c r="N3" i="2"/>
  <c r="O4" i="8" l="1"/>
  <c r="O6" i="8"/>
  <c r="B7" i="8"/>
  <c r="M20" i="9" s="1"/>
  <c r="Q5" i="9"/>
  <c r="M7" i="9"/>
  <c r="M9" i="9"/>
  <c r="M11" i="9"/>
  <c r="M13" i="9"/>
  <c r="M15" i="9"/>
  <c r="M6" i="9"/>
  <c r="M8" i="9"/>
  <c r="M10" i="9"/>
  <c r="M12" i="9"/>
  <c r="M14" i="9"/>
  <c r="N4" i="2"/>
  <c r="N6" i="2"/>
  <c r="B7" i="2"/>
  <c r="B8" i="2" s="1"/>
  <c r="N8" i="2" s="1"/>
  <c r="N11" i="10"/>
  <c r="N12" i="10"/>
  <c r="N13" i="10"/>
  <c r="N14" i="10"/>
  <c r="N15" i="10"/>
  <c r="N16" i="10"/>
  <c r="N17" i="10"/>
  <c r="P3" i="11"/>
  <c r="C8" i="9"/>
  <c r="Q7" i="9"/>
  <c r="M5" i="4"/>
  <c r="N7" i="2"/>
  <c r="B7" i="6"/>
  <c r="O6" i="6"/>
  <c r="O5" i="8"/>
  <c r="O7" i="8"/>
  <c r="M24" i="9"/>
  <c r="M18" i="9"/>
  <c r="M16" i="9"/>
  <c r="M22" i="9"/>
  <c r="B8" i="8"/>
  <c r="M34" i="9" s="1"/>
  <c r="M23" i="9"/>
  <c r="M21" i="9"/>
  <c r="K5" i="5"/>
  <c r="B6" i="5"/>
  <c r="N5" i="2"/>
  <c r="K106" i="9"/>
  <c r="K105" i="9"/>
  <c r="K104" i="9"/>
  <c r="K103" i="9"/>
  <c r="K102" i="9"/>
  <c r="K101" i="9"/>
  <c r="K100" i="9"/>
  <c r="K99" i="9"/>
  <c r="K98" i="9"/>
  <c r="K97" i="9"/>
  <c r="K96" i="9"/>
  <c r="K95" i="9"/>
  <c r="K94" i="9"/>
  <c r="N23" i="14"/>
  <c r="N22" i="14"/>
  <c r="N21" i="14"/>
  <c r="N20" i="14"/>
  <c r="N19" i="14"/>
  <c r="N18" i="14"/>
  <c r="N17" i="14"/>
  <c r="N16" i="14"/>
  <c r="N15" i="14"/>
  <c r="N14" i="14"/>
  <c r="N13" i="14"/>
  <c r="N12" i="14"/>
  <c r="N10" i="14"/>
  <c r="S23" i="14"/>
  <c r="S22" i="14"/>
  <c r="S21" i="14"/>
  <c r="S20" i="14"/>
  <c r="S19" i="14"/>
  <c r="S18" i="14"/>
  <c r="S17" i="14"/>
  <c r="S16" i="14"/>
  <c r="S15" i="14"/>
  <c r="S14" i="14"/>
  <c r="S13" i="14"/>
  <c r="S12" i="14"/>
  <c r="S10" i="14"/>
  <c r="N9" i="14"/>
  <c r="S8" i="14"/>
  <c r="N8" i="14"/>
  <c r="S7" i="14"/>
  <c r="S5" i="14"/>
  <c r="S4" i="14"/>
  <c r="N7" i="14"/>
  <c r="S6" i="14"/>
  <c r="S9" i="14"/>
  <c r="N6" i="14"/>
  <c r="N5" i="14"/>
  <c r="N4" i="14"/>
  <c r="Q6" i="9"/>
  <c r="K77" i="9"/>
  <c r="K81" i="9"/>
  <c r="K85" i="9"/>
  <c r="K89" i="9"/>
  <c r="K93" i="9"/>
  <c r="O5" i="6"/>
  <c r="K74" i="9"/>
  <c r="K78" i="9"/>
  <c r="K82" i="9"/>
  <c r="K86" i="9"/>
  <c r="K90" i="9"/>
  <c r="M4" i="13"/>
  <c r="O4" i="13" s="1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5" i="9"/>
  <c r="K79" i="9"/>
  <c r="K83" i="9"/>
  <c r="K87" i="9"/>
  <c r="K91" i="9"/>
  <c r="M5" i="12"/>
  <c r="B6" i="12"/>
  <c r="N3" i="10"/>
  <c r="B7" i="14"/>
  <c r="P4" i="14"/>
  <c r="P5" i="14"/>
  <c r="B6" i="19"/>
  <c r="L5" i="19"/>
  <c r="B6" i="16"/>
  <c r="B6" i="18"/>
  <c r="L5" i="18"/>
  <c r="U23" i="14"/>
  <c r="U22" i="14"/>
  <c r="U21" i="14"/>
  <c r="U20" i="14"/>
  <c r="U19" i="14"/>
  <c r="U18" i="14"/>
  <c r="U17" i="14"/>
  <c r="U16" i="14"/>
  <c r="U15" i="14"/>
  <c r="U14" i="14"/>
  <c r="U6" i="14"/>
  <c r="P10" i="14"/>
  <c r="P9" i="14"/>
  <c r="P8" i="14"/>
  <c r="P7" i="14"/>
  <c r="P6" i="14"/>
  <c r="U4" i="14"/>
  <c r="U5" i="14"/>
  <c r="Z4" i="14" l="1"/>
  <c r="M19" i="9"/>
  <c r="M17" i="9"/>
  <c r="Z6" i="14"/>
  <c r="B9" i="2"/>
  <c r="B10" i="2" s="1"/>
  <c r="B9" i="8"/>
  <c r="O8" i="8"/>
  <c r="B7" i="16"/>
  <c r="J7" i="16" s="1"/>
  <c r="J6" i="16"/>
  <c r="B8" i="14"/>
  <c r="Z5" i="14"/>
  <c r="B7" i="5"/>
  <c r="K6" i="5"/>
  <c r="B7" i="19"/>
  <c r="L6" i="19"/>
  <c r="B7" i="12"/>
  <c r="M6" i="12"/>
  <c r="B7" i="18"/>
  <c r="L6" i="18"/>
  <c r="B8" i="6"/>
  <c r="O7" i="6"/>
  <c r="M25" i="9"/>
  <c r="M33" i="9"/>
  <c r="C9" i="9"/>
  <c r="Q8" i="9"/>
  <c r="N9" i="2" l="1"/>
  <c r="N10" i="2"/>
  <c r="B11" i="2"/>
  <c r="B8" i="12"/>
  <c r="M7" i="12"/>
  <c r="U7" i="14"/>
  <c r="Z7" i="14" s="1"/>
  <c r="B8" i="19"/>
  <c r="L7" i="19"/>
  <c r="B9" i="14"/>
  <c r="B10" i="8"/>
  <c r="O9" i="8"/>
  <c r="M35" i="9"/>
  <c r="Q9" i="9"/>
  <c r="C10" i="9"/>
  <c r="B9" i="6"/>
  <c r="O9" i="6" s="1"/>
  <c r="O8" i="6"/>
  <c r="B8" i="18"/>
  <c r="L7" i="18"/>
  <c r="B8" i="5"/>
  <c r="K7" i="5"/>
  <c r="M8" i="12" l="1"/>
  <c r="B9" i="12"/>
  <c r="U8" i="14"/>
  <c r="Z8" i="14" s="1"/>
  <c r="B12" i="2"/>
  <c r="N11" i="2"/>
  <c r="K8" i="5"/>
  <c r="B9" i="5"/>
  <c r="L8" i="18"/>
  <c r="B9" i="18"/>
  <c r="C11" i="9"/>
  <c r="Q10" i="9"/>
  <c r="O10" i="8"/>
  <c r="B11" i="8"/>
  <c r="M31" i="9"/>
  <c r="M29" i="9"/>
  <c r="M30" i="9"/>
  <c r="M28" i="9"/>
  <c r="M27" i="9"/>
  <c r="M32" i="9"/>
  <c r="M26" i="9"/>
  <c r="L8" i="19"/>
  <c r="B9" i="19"/>
  <c r="B10" i="14"/>
  <c r="K9" i="5" l="1"/>
  <c r="B10" i="5"/>
  <c r="B10" i="19"/>
  <c r="L10" i="19" s="1"/>
  <c r="L9" i="19"/>
  <c r="C12" i="9"/>
  <c r="Q11" i="9"/>
  <c r="M9" i="12"/>
  <c r="B10" i="12"/>
  <c r="U9" i="14"/>
  <c r="Z9" i="14" s="1"/>
  <c r="N12" i="2"/>
  <c r="B13" i="2"/>
  <c r="B12" i="14"/>
  <c r="L5" i="15"/>
  <c r="O11" i="8"/>
  <c r="B12" i="8"/>
  <c r="M40" i="9"/>
  <c r="M36" i="9"/>
  <c r="M39" i="9"/>
  <c r="M38" i="9"/>
  <c r="M37" i="9"/>
  <c r="B10" i="18"/>
  <c r="L9" i="18"/>
  <c r="B11" i="18" l="1"/>
  <c r="L10" i="18"/>
  <c r="B13" i="14"/>
  <c r="Z12" i="14"/>
  <c r="B11" i="12"/>
  <c r="M10" i="12"/>
  <c r="U12" i="14"/>
  <c r="U10" i="14"/>
  <c r="Z10" i="14" s="1"/>
  <c r="B14" i="2"/>
  <c r="N13" i="2"/>
  <c r="B13" i="8"/>
  <c r="O12" i="8"/>
  <c r="M43" i="9"/>
  <c r="M44" i="9"/>
  <c r="M41" i="9"/>
  <c r="M42" i="9"/>
  <c r="B11" i="5"/>
  <c r="K10" i="5"/>
  <c r="C13" i="9"/>
  <c r="Q12" i="9"/>
  <c r="B14" i="14" l="1"/>
  <c r="Z13" i="14"/>
  <c r="C14" i="9"/>
  <c r="Q13" i="9"/>
  <c r="B12" i="5"/>
  <c r="K12" i="5" s="1"/>
  <c r="K11" i="5"/>
  <c r="B14" i="8"/>
  <c r="O13" i="8"/>
  <c r="M51" i="9"/>
  <c r="M53" i="9"/>
  <c r="M48" i="9"/>
  <c r="M52" i="9"/>
  <c r="M47" i="9"/>
  <c r="M49" i="9"/>
  <c r="M45" i="9"/>
  <c r="M50" i="9"/>
  <c r="M46" i="9"/>
  <c r="N14" i="2"/>
  <c r="B15" i="2"/>
  <c r="B12" i="12"/>
  <c r="M11" i="12"/>
  <c r="U13" i="14"/>
  <c r="B12" i="18"/>
  <c r="L11" i="18"/>
  <c r="M12" i="12" l="1"/>
  <c r="B13" i="12"/>
  <c r="O14" i="8"/>
  <c r="B15" i="8"/>
  <c r="M56" i="9"/>
  <c r="M55" i="9"/>
  <c r="M54" i="9"/>
  <c r="M57" i="9"/>
  <c r="Q14" i="9"/>
  <c r="C15" i="9"/>
  <c r="B15" i="14"/>
  <c r="Z14" i="14"/>
  <c r="L12" i="18"/>
  <c r="B13" i="18"/>
  <c r="B16" i="2"/>
  <c r="N15" i="2"/>
  <c r="O15" i="8" l="1"/>
  <c r="B16" i="8"/>
  <c r="M60" i="9"/>
  <c r="M58" i="9"/>
  <c r="M59" i="9"/>
  <c r="N16" i="2"/>
  <c r="B17" i="2"/>
  <c r="B16" i="14"/>
  <c r="Z15" i="14"/>
  <c r="B14" i="18"/>
  <c r="L13" i="18"/>
  <c r="Q15" i="9"/>
  <c r="C16" i="9"/>
  <c r="M13" i="12"/>
  <c r="B14" i="12"/>
  <c r="M14" i="12" s="1"/>
  <c r="Q16" i="9" l="1"/>
  <c r="C17" i="9"/>
  <c r="B17" i="14"/>
  <c r="Z16" i="14"/>
  <c r="B17" i="8"/>
  <c r="O16" i="8"/>
  <c r="M62" i="9"/>
  <c r="M64" i="9"/>
  <c r="M63" i="9"/>
  <c r="M61" i="9"/>
  <c r="M65" i="9"/>
  <c r="B15" i="18"/>
  <c r="L15" i="18" s="1"/>
  <c r="L14" i="18"/>
  <c r="B18" i="2"/>
  <c r="N17" i="2"/>
  <c r="N18" i="2" l="1"/>
  <c r="B19" i="2"/>
  <c r="C18" i="9"/>
  <c r="Q17" i="9"/>
  <c r="B18" i="8"/>
  <c r="O17" i="8"/>
  <c r="M69" i="9"/>
  <c r="M70" i="9"/>
  <c r="M72" i="9"/>
  <c r="M68" i="9"/>
  <c r="M66" i="9"/>
  <c r="M71" i="9"/>
  <c r="M67" i="9"/>
  <c r="B18" i="14"/>
  <c r="Z17" i="14"/>
  <c r="C19" i="9" l="1"/>
  <c r="Q18" i="9"/>
  <c r="B20" i="2"/>
  <c r="N19" i="2"/>
  <c r="B19" i="14"/>
  <c r="Z18" i="14"/>
  <c r="O18" i="8"/>
  <c r="B19" i="8"/>
  <c r="M73" i="9"/>
  <c r="M74" i="9"/>
  <c r="M75" i="9"/>
  <c r="B20" i="14" l="1"/>
  <c r="Z19" i="14"/>
  <c r="O19" i="8"/>
  <c r="B20" i="8"/>
  <c r="M77" i="9"/>
  <c r="M78" i="9"/>
  <c r="M76" i="9"/>
  <c r="M79" i="9"/>
  <c r="N20" i="2"/>
  <c r="B21" i="2"/>
  <c r="C20" i="9"/>
  <c r="Q19" i="9"/>
  <c r="B21" i="8" l="1"/>
  <c r="O20" i="8"/>
  <c r="M85" i="9"/>
  <c r="M81" i="9"/>
  <c r="M86" i="9"/>
  <c r="M84" i="9"/>
  <c r="M80" i="9"/>
  <c r="M82" i="9"/>
  <c r="M87" i="9"/>
  <c r="M83" i="9"/>
  <c r="C21" i="9"/>
  <c r="Q20" i="9"/>
  <c r="B22" i="2"/>
  <c r="N21" i="2"/>
  <c r="B21" i="14"/>
  <c r="Z20" i="14"/>
  <c r="B22" i="14" l="1"/>
  <c r="Z21" i="14"/>
  <c r="N22" i="2"/>
  <c r="B23" i="2"/>
  <c r="C22" i="9"/>
  <c r="Q21" i="9"/>
  <c r="B22" i="8"/>
  <c r="O21" i="8"/>
  <c r="M93" i="9"/>
  <c r="M89" i="9"/>
  <c r="M92" i="9"/>
  <c r="M88" i="9"/>
  <c r="M94" i="9"/>
  <c r="M90" i="9"/>
  <c r="M91" i="9"/>
  <c r="M95" i="9"/>
  <c r="O22" i="8" l="1"/>
  <c r="B23" i="8"/>
  <c r="M101" i="9"/>
  <c r="M100" i="9"/>
  <c r="M98" i="9"/>
  <c r="M99" i="9"/>
  <c r="M102" i="9"/>
  <c r="M103" i="9"/>
  <c r="M97" i="9"/>
  <c r="M96" i="9"/>
  <c r="M104" i="9"/>
  <c r="B24" i="2"/>
  <c r="N23" i="2"/>
  <c r="C23" i="9"/>
  <c r="Q22" i="9"/>
  <c r="B23" i="14"/>
  <c r="Z22" i="14"/>
  <c r="B24" i="14" l="1"/>
  <c r="Z23" i="14"/>
  <c r="Q23" i="9"/>
  <c r="C24" i="9"/>
  <c r="N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O23" i="8"/>
  <c r="B24" i="8"/>
  <c r="B25" i="8" l="1"/>
  <c r="O24" i="8"/>
  <c r="C25" i="9"/>
  <c r="Q24" i="9"/>
  <c r="N25" i="2"/>
  <c r="C26" i="9" l="1"/>
  <c r="Q25" i="9"/>
  <c r="B26" i="8"/>
  <c r="O25" i="8"/>
  <c r="C27" i="9" l="1"/>
  <c r="Q26" i="9"/>
  <c r="N26" i="2"/>
  <c r="O26" i="8"/>
  <c r="B27" i="8"/>
  <c r="B28" i="8" s="1"/>
  <c r="O28" i="8" s="1"/>
  <c r="M106" i="9"/>
  <c r="M105" i="9"/>
  <c r="C28" i="9" l="1"/>
  <c r="Q27" i="9"/>
  <c r="O27" i="8"/>
  <c r="N27" i="2"/>
  <c r="Q28" i="9" l="1"/>
  <c r="C29" i="9"/>
  <c r="N28" i="2"/>
  <c r="C30" i="9" l="1"/>
  <c r="Q29" i="9"/>
  <c r="N29" i="2"/>
  <c r="N30" i="2" l="1"/>
  <c r="C31" i="9"/>
  <c r="Q30" i="9"/>
  <c r="J5" i="15"/>
  <c r="S5" i="15" s="1"/>
  <c r="N31" i="2" l="1"/>
  <c r="B29" i="8"/>
  <c r="Q31" i="9"/>
  <c r="C32" i="9"/>
  <c r="O29" i="8" l="1"/>
  <c r="C33" i="9"/>
  <c r="Q32" i="9"/>
  <c r="N32" i="2"/>
  <c r="C34" i="9" l="1"/>
  <c r="Q33" i="9"/>
  <c r="N33" i="2"/>
  <c r="N34" i="2" l="1"/>
  <c r="Q34" i="9"/>
  <c r="C35" i="9"/>
  <c r="C36" i="9" l="1"/>
  <c r="Q35" i="9"/>
  <c r="N35" i="2"/>
  <c r="N36" i="2" l="1"/>
  <c r="C37" i="9"/>
  <c r="Q36" i="9"/>
  <c r="N37" i="2" l="1"/>
  <c r="C38" i="9"/>
  <c r="Q37" i="9"/>
  <c r="N38" i="2" l="1"/>
  <c r="C39" i="9"/>
  <c r="Q38" i="9"/>
  <c r="Q39" i="9" l="1"/>
  <c r="C40" i="9"/>
  <c r="N39" i="2"/>
  <c r="Q40" i="9" l="1"/>
  <c r="C41" i="9"/>
  <c r="N40" i="2"/>
  <c r="N41" i="2" l="1"/>
  <c r="Q41" i="9"/>
  <c r="C42" i="9"/>
  <c r="C43" i="9" l="1"/>
  <c r="Q42" i="9"/>
  <c r="N42" i="2"/>
  <c r="C44" i="9" l="1"/>
  <c r="Q43" i="9"/>
  <c r="N43" i="2"/>
  <c r="N44" i="2" l="1"/>
  <c r="C45" i="9"/>
  <c r="Q44" i="9"/>
  <c r="C46" i="9" l="1"/>
  <c r="Q45" i="9"/>
  <c r="N45" i="2"/>
  <c r="N46" i="2" l="1"/>
  <c r="Q46" i="9"/>
  <c r="C47" i="9"/>
  <c r="Q47" i="9" l="1"/>
  <c r="C48" i="9"/>
  <c r="N47" i="2"/>
  <c r="N48" i="2" l="1"/>
  <c r="C49" i="9"/>
  <c r="Q48" i="9"/>
  <c r="C50" i="9" l="1"/>
  <c r="Q49" i="9"/>
  <c r="N49" i="2"/>
  <c r="N50" i="2" l="1"/>
  <c r="C51" i="9"/>
  <c r="Q50" i="9"/>
  <c r="C52" i="9" l="1"/>
  <c r="Q51" i="9"/>
  <c r="Q52" i="9" l="1"/>
  <c r="C53" i="9"/>
  <c r="C54" i="9" l="1"/>
  <c r="Q53" i="9"/>
  <c r="C55" i="9" l="1"/>
  <c r="Q54" i="9"/>
  <c r="Q55" i="9" l="1"/>
  <c r="C56" i="9"/>
  <c r="C57" i="9" l="1"/>
  <c r="Q56" i="9"/>
  <c r="C58" i="9" l="1"/>
  <c r="Q57" i="9"/>
  <c r="Q58" i="9" l="1"/>
  <c r="C59" i="9"/>
  <c r="C60" i="9" l="1"/>
  <c r="Q59" i="9"/>
  <c r="C61" i="9" l="1"/>
  <c r="Q60" i="9"/>
  <c r="C62" i="9" l="1"/>
  <c r="Q61" i="9"/>
  <c r="N51" i="2"/>
  <c r="C63" i="9" l="1"/>
  <c r="Q62" i="9"/>
  <c r="C64" i="9" l="1"/>
  <c r="Q63" i="9"/>
  <c r="N52" i="2" l="1"/>
  <c r="Q64" i="9"/>
  <c r="C65" i="9"/>
  <c r="C66" i="9" l="1"/>
  <c r="Q65" i="9"/>
  <c r="C67" i="9" l="1"/>
  <c r="Q66" i="9"/>
  <c r="Q67" i="9" l="1"/>
  <c r="C68" i="9"/>
  <c r="Q68" i="9" l="1"/>
  <c r="C69" i="9"/>
  <c r="Q69" i="9" l="1"/>
  <c r="C70" i="9"/>
  <c r="C71" i="9" l="1"/>
  <c r="Q70" i="9"/>
  <c r="Q71" i="9" l="1"/>
  <c r="C72" i="9"/>
  <c r="Q72" i="9" l="1"/>
  <c r="C73" i="9"/>
  <c r="C74" i="9" l="1"/>
  <c r="Q73" i="9"/>
  <c r="Q74" i="9" l="1"/>
  <c r="C75" i="9"/>
  <c r="Q75" i="9" l="1"/>
  <c r="C76" i="9"/>
  <c r="Q76" i="9" l="1"/>
  <c r="C77" i="9"/>
  <c r="Q77" i="9" l="1"/>
  <c r="C78" i="9"/>
  <c r="Q78" i="9" l="1"/>
  <c r="C79" i="9"/>
  <c r="Q79" i="9" l="1"/>
  <c r="C80" i="9"/>
  <c r="Q80" i="9" l="1"/>
  <c r="C81" i="9"/>
  <c r="Q81" i="9" l="1"/>
  <c r="C82" i="9"/>
  <c r="Q82" i="9" l="1"/>
  <c r="C83" i="9"/>
  <c r="Q83" i="9" l="1"/>
  <c r="C84" i="9"/>
  <c r="Q84" i="9" l="1"/>
  <c r="C85" i="9"/>
  <c r="Q85" i="9" l="1"/>
  <c r="C86" i="9"/>
  <c r="Q86" i="9" l="1"/>
  <c r="C87" i="9"/>
  <c r="Q87" i="9" l="1"/>
  <c r="C88" i="9"/>
  <c r="Q88" i="9" l="1"/>
  <c r="C89" i="9"/>
  <c r="Q89" i="9" l="1"/>
  <c r="C90" i="9"/>
  <c r="Q90" i="9" l="1"/>
  <c r="C91" i="9"/>
  <c r="Q91" i="9" l="1"/>
  <c r="C92" i="9"/>
  <c r="Q92" i="9" l="1"/>
  <c r="C93" i="9"/>
  <c r="Q93" i="9" l="1"/>
  <c r="C94" i="9"/>
  <c r="Q94" i="9" l="1"/>
  <c r="C95" i="9"/>
  <c r="Q95" i="9" l="1"/>
  <c r="C96" i="9"/>
  <c r="Q96" i="9" l="1"/>
  <c r="C97" i="9"/>
  <c r="Q97" i="9" l="1"/>
  <c r="C98" i="9"/>
  <c r="Q98" i="9" l="1"/>
  <c r="C99" i="9"/>
  <c r="Q99" i="9" l="1"/>
  <c r="C100" i="9"/>
  <c r="Q100" i="9" l="1"/>
  <c r="C101" i="9"/>
  <c r="Q101" i="9" l="1"/>
  <c r="C102" i="9"/>
  <c r="Q102" i="9" l="1"/>
  <c r="C103" i="9"/>
  <c r="Q103" i="9" l="1"/>
  <c r="C104" i="9"/>
  <c r="Q104" i="9" l="1"/>
  <c r="C105" i="9"/>
  <c r="Q105" i="9" l="1"/>
  <c r="C106" i="9"/>
  <c r="Q106" i="9" l="1"/>
</calcChain>
</file>

<file path=xl/sharedStrings.xml><?xml version="1.0" encoding="utf-8"?>
<sst xmlns="http://schemas.openxmlformats.org/spreadsheetml/2006/main" count="2111" uniqueCount="542">
  <si>
    <t>ID_DS_ENV_KEY</t>
  </si>
  <si>
    <t>ID_USER_MOD_KEY</t>
  </si>
  <si>
    <t>T_CLIENT</t>
  </si>
  <si>
    <t>T_DATA_SERVER</t>
  </si>
  <si>
    <t>T_FSM</t>
  </si>
  <si>
    <t>T_FSM_ACTION</t>
  </si>
  <si>
    <t>T_FSM_STATE</t>
  </si>
  <si>
    <t>T_FSM_STATE_TRANSITION</t>
  </si>
  <si>
    <t>T_GENERIC_MAPPING</t>
  </si>
  <si>
    <t>T_LOGIN</t>
  </si>
  <si>
    <t>T_MSG_LOG</t>
  </si>
  <si>
    <t>T_NULL_VALUES</t>
  </si>
  <si>
    <t>T_SP_LOG_LEVEL</t>
  </si>
  <si>
    <t>T_SYSTEM</t>
  </si>
  <si>
    <t>T_SYSTEM_KEY</t>
  </si>
  <si>
    <t>T_USER</t>
  </si>
  <si>
    <t>T_USER_GROUP</t>
  </si>
  <si>
    <t>T_COUNTRY</t>
  </si>
  <si>
    <t>id_system_key</t>
  </si>
  <si>
    <t>id_version</t>
  </si>
  <si>
    <t>is_active</t>
  </si>
  <si>
    <t>id_env_key</t>
  </si>
  <si>
    <t>id_user_mod_key</t>
  </si>
  <si>
    <t>dtt_mod</t>
  </si>
  <si>
    <t>id_event_key</t>
  </si>
  <si>
    <t>id_key_value</t>
  </si>
  <si>
    <t>tx_key_name</t>
  </si>
  <si>
    <t>tx_table_name</t>
  </si>
  <si>
    <t>id_key_vid_key_value_seed</t>
  </si>
  <si>
    <t>tx_desc</t>
  </si>
  <si>
    <t>GETDATE()</t>
  </si>
  <si>
    <t>'?'</t>
  </si>
  <si>
    <t>id_type_key</t>
  </si>
  <si>
    <t>T_TYPE</t>
  </si>
  <si>
    <t>id_type_value_key</t>
  </si>
  <si>
    <t>T_TYPE_VALUE</t>
  </si>
  <si>
    <t>id_fsm_type_key</t>
  </si>
  <si>
    <t>T_FSM_TYPE</t>
  </si>
  <si>
    <t>id_fsm_state_key</t>
  </si>
  <si>
    <t>id_fsm_action_key</t>
  </si>
  <si>
    <t>id_fsm_state_transition_key</t>
  </si>
  <si>
    <t>T_EVENT</t>
  </si>
  <si>
    <t>id_user_key</t>
  </si>
  <si>
    <t>id_group_key</t>
  </si>
  <si>
    <t>T_GROUP</t>
  </si>
  <si>
    <t>id_role_key</t>
  </si>
  <si>
    <t>T_ROLE</t>
  </si>
  <si>
    <t>id_generic_map_key</t>
  </si>
  <si>
    <t>T_GENERIC_MAP</t>
  </si>
  <si>
    <t>id_gui_control_key</t>
  </si>
  <si>
    <t>T_GUI_CONTROL</t>
  </si>
  <si>
    <t>id_gui_control_perm_key</t>
  </si>
  <si>
    <t>T_GUI_CONTROL_PERMISSION</t>
  </si>
  <si>
    <t>id_ext_map_key</t>
  </si>
  <si>
    <t>T_EXT_MAP</t>
  </si>
  <si>
    <t>id_pref_key</t>
  </si>
  <si>
    <t>T_PREFERENCE</t>
  </si>
  <si>
    <t>id_country_key</t>
  </si>
  <si>
    <t>id_region_key</t>
  </si>
  <si>
    <t>T_REGION</t>
  </si>
  <si>
    <t>id_ccy_key</t>
  </si>
  <si>
    <t>T_CURRENCY</t>
  </si>
  <si>
    <t>id_holiday_calendar_key</t>
  </si>
  <si>
    <t>T_HOLIDAY_CALENDAR</t>
  </si>
  <si>
    <t>id_holiday_key</t>
  </si>
  <si>
    <t>T_HOLIDAY</t>
  </si>
  <si>
    <t>id_system_date_key</t>
  </si>
  <si>
    <t>T_SYSTEM_DATE</t>
  </si>
  <si>
    <t>?</t>
  </si>
  <si>
    <t>id_login_key</t>
  </si>
  <si>
    <t>id_client_key</t>
  </si>
  <si>
    <t>id_attachment_key</t>
  </si>
  <si>
    <t>T_ATTACHMENT</t>
  </si>
  <si>
    <t>id_identifier_key</t>
  </si>
  <si>
    <t>T_IDENTIFIER</t>
  </si>
  <si>
    <t>id_person_key</t>
  </si>
  <si>
    <t>T_PERSON</t>
  </si>
  <si>
    <t>id_contact_address_key</t>
  </si>
  <si>
    <t>T_CONTACT_ADDRESS</t>
  </si>
  <si>
    <t>id_contact_misc_key</t>
  </si>
  <si>
    <t>T_CONTACT_MISC</t>
  </si>
  <si>
    <t>id_i8ln_key</t>
  </si>
  <si>
    <t>T_I8LN</t>
  </si>
  <si>
    <t>id_email_history_key</t>
  </si>
  <si>
    <t>T_EMAIL_HISTORY</t>
  </si>
  <si>
    <t>id_alt_id_mapping_key</t>
  </si>
  <si>
    <t>T_ALT_ID_MAPPING</t>
  </si>
  <si>
    <t>T_ENVIRONMENT</t>
  </si>
  <si>
    <t>id_file_key</t>
  </si>
  <si>
    <t>T_FILE_INFO</t>
  </si>
  <si>
    <t>id_file_status_key</t>
  </si>
  <si>
    <t>T_FILE_STATUS</t>
  </si>
  <si>
    <t>id_heartbeat_key</t>
  </si>
  <si>
    <t>T_HEARTBEAT</t>
  </si>
  <si>
    <t>id_ip_whitelist_key</t>
  </si>
  <si>
    <t>T_IP_WHITELIST</t>
  </si>
  <si>
    <t>id_media_key</t>
  </si>
  <si>
    <t>T_MEDIA</t>
  </si>
  <si>
    <t>id_media_link_key</t>
  </si>
  <si>
    <t>T_MEDIA_LINK</t>
  </si>
  <si>
    <t>id_media_linker_type_key</t>
  </si>
  <si>
    <t>T_MEDIA_LINKER_TYPE</t>
  </si>
  <si>
    <t>id_media_size_key</t>
  </si>
  <si>
    <t>T_MEDIA_SIZE</t>
  </si>
  <si>
    <t>id_media_type_key</t>
  </si>
  <si>
    <t>T_MEDIA_TYPE</t>
  </si>
  <si>
    <t>id_msg_log_key</t>
  </si>
  <si>
    <t>id_null_value_key</t>
  </si>
  <si>
    <t>T_NULL_VALUE</t>
  </si>
  <si>
    <t>id_rs_map_key</t>
  </si>
  <si>
    <t>T_RS_MAP</t>
  </si>
  <si>
    <t>id_sp_log_level_key</t>
  </si>
  <si>
    <t>id_status_key</t>
  </si>
  <si>
    <t>T_STATUS</t>
  </si>
  <si>
    <t>T_NOTE</t>
  </si>
  <si>
    <t>id_note_key</t>
  </si>
  <si>
    <t>T_LEGAL_ENTITY</t>
  </si>
  <si>
    <t>id_legal_entity_key</t>
  </si>
  <si>
    <t>tx_env_name</t>
  </si>
  <si>
    <t>ct_gmt_offset_mins</t>
  </si>
  <si>
    <t>@@servername + '.' + db_name()</t>
  </si>
  <si>
    <t>tx_system_name</t>
  </si>
  <si>
    <t>is_internal</t>
  </si>
  <si>
    <t>id_parent_system_key</t>
  </si>
  <si>
    <t>ARMS</t>
  </si>
  <si>
    <t>id_null_values_key</t>
  </si>
  <si>
    <t>tx_null_value_name</t>
  </si>
  <si>
    <t>tx_null_value</t>
  </si>
  <si>
    <t>DB_NULL_STR</t>
  </si>
  <si>
    <t>DB_NULL_STRING</t>
  </si>
  <si>
    <t>DB_NULL_CHAR</t>
  </si>
  <si>
    <t>DB_NULL_INT</t>
  </si>
  <si>
    <t>DB_NULL_FLOAT</t>
  </si>
  <si>
    <t>DB_NULL_DECIMAL</t>
  </si>
  <si>
    <t>DB_NULL_DEC</t>
  </si>
  <si>
    <t>DB_NULL_DATE</t>
  </si>
  <si>
    <t>01-01-1970</t>
  </si>
  <si>
    <t>DB_NULL_TIME</t>
  </si>
  <si>
    <t>dtt_date</t>
  </si>
  <si>
    <t>tx_region_id</t>
  </si>
  <si>
    <t>tx_date_name</t>
  </si>
  <si>
    <t>is_holiday</t>
  </si>
  <si>
    <t>DHAKA</t>
  </si>
  <si>
    <t>TODAY</t>
  </si>
  <si>
    <t>Jan 01 1970</t>
  </si>
  <si>
    <t>Current Date for NYC</t>
  </si>
  <si>
    <t>PREV_DAY</t>
  </si>
  <si>
    <t>Yesterday''s Date for NYC</t>
  </si>
  <si>
    <t>NEXT_DAY</t>
  </si>
  <si>
    <t>Tomorrow''s Date for NYC</t>
  </si>
  <si>
    <t>PREV_BUSINESS_DAY</t>
  </si>
  <si>
    <t>Previous Business date Date for NYC</t>
  </si>
  <si>
    <t>NEXT_BUSINESS_DAY</t>
  </si>
  <si>
    <t>Next Business Date for NYC</t>
  </si>
  <si>
    <t>PREV_PREV_BUSINESS_DAY</t>
  </si>
  <si>
    <t>Previous Previous Business Date for NYC</t>
  </si>
  <si>
    <t>UPDATE T_TYPE SET tx_region_id = &lt;&gt; WHERE id_system_key = 0</t>
  </si>
  <si>
    <t>id_i8ln_ver</t>
  </si>
  <si>
    <t>tx_language</t>
  </si>
  <si>
    <t>tx_dialect</t>
  </si>
  <si>
    <t>EN_US</t>
  </si>
  <si>
    <t>EN_UK</t>
  </si>
  <si>
    <t>BN</t>
  </si>
  <si>
    <t>tx_type_category</t>
  </si>
  <si>
    <t>tx_type_name</t>
  </si>
  <si>
    <t>ct_sort_order</t>
  </si>
  <si>
    <t>USER</t>
  </si>
  <si>
    <t>GROUP</t>
  </si>
  <si>
    <t>ROLE</t>
  </si>
  <si>
    <t>CORP</t>
  </si>
  <si>
    <t>T_CORPORATION</t>
  </si>
  <si>
    <t>PERSON</t>
  </si>
  <si>
    <t>CLIENT</t>
  </si>
  <si>
    <t>PREFERENCE</t>
  </si>
  <si>
    <t>CONTACT</t>
  </si>
  <si>
    <t>CONTACT_ADDRESS</t>
  </si>
  <si>
    <t>CONTACT_PHONE</t>
  </si>
  <si>
    <t>CONTACT_MISC</t>
  </si>
  <si>
    <t>ATTACHEMENT</t>
  </si>
  <si>
    <t>GUI_CONTROL</t>
  </si>
  <si>
    <t>PRIORITY</t>
  </si>
  <si>
    <t>PREFIX</t>
  </si>
  <si>
    <t>GENDER</t>
  </si>
  <si>
    <t>MARITAL_STATUS</t>
  </si>
  <si>
    <t>BLOOD_GROUP</t>
  </si>
  <si>
    <t>IDENTIFICATION</t>
  </si>
  <si>
    <t>RELIGION</t>
  </si>
  <si>
    <t>OCCUPATION</t>
  </si>
  <si>
    <t>ENTITY</t>
  </si>
  <si>
    <t>ENTITY_TYPE</t>
  </si>
  <si>
    <t>T_CORP</t>
  </si>
  <si>
    <t>BANK_ACCOUNT</t>
  </si>
  <si>
    <t>T_BANK_ACCOUNT</t>
  </si>
  <si>
    <t>STATUS</t>
  </si>
  <si>
    <t>COUNTRY</t>
  </si>
  <si>
    <t>CURRENCY</t>
  </si>
  <si>
    <t>CUSTOMER</t>
  </si>
  <si>
    <t>BENEFICIARY</t>
  </si>
  <si>
    <t>NOTE</t>
  </si>
  <si>
    <t>id_type_value_ver</t>
  </si>
  <si>
    <t>tx_i8ln_name</t>
  </si>
  <si>
    <t>tx_type_value</t>
  </si>
  <si>
    <t>Sort_order</t>
  </si>
  <si>
    <t>SYSTEM</t>
  </si>
  <si>
    <t>INTERNAL</t>
  </si>
  <si>
    <t>EXTERNAL</t>
  </si>
  <si>
    <t>SA</t>
  </si>
  <si>
    <t>Access to all features</t>
  </si>
  <si>
    <t>TECH_ADMIN</t>
  </si>
  <si>
    <t>BIZ_ADMIN</t>
  </si>
  <si>
    <t>READ_WRITE</t>
  </si>
  <si>
    <t>READ_ONLY</t>
  </si>
  <si>
    <t>PUBLIC_LIMITED</t>
  </si>
  <si>
    <t>PRIVATE_LIMITED</t>
  </si>
  <si>
    <t>PRIVATE</t>
  </si>
  <si>
    <t>PUBLIC_PRIVATE_PARTNERSHIP</t>
  </si>
  <si>
    <t>PROPRIETORSHIP</t>
  </si>
  <si>
    <t>PARTNERSHIP</t>
  </si>
  <si>
    <t>GOVERNMENT</t>
  </si>
  <si>
    <t>SEMI_GOVERNMENT</t>
  </si>
  <si>
    <t>OTHER</t>
  </si>
  <si>
    <t>SYS_GLOBAL</t>
  </si>
  <si>
    <t>SYS_REGION</t>
  </si>
  <si>
    <t>GLOBAL</t>
  </si>
  <si>
    <t>REGION</t>
  </si>
  <si>
    <t>SUB_GROUP</t>
  </si>
  <si>
    <t>GENERAL</t>
  </si>
  <si>
    <t>ADDRESS_PRESENT</t>
  </si>
  <si>
    <t>ADDRESS_PERMANENT</t>
  </si>
  <si>
    <t>ADDRESS_WORK</t>
  </si>
  <si>
    <t>ADDRESS_OTHER</t>
  </si>
  <si>
    <t>PHONE_HOME</t>
  </si>
  <si>
    <t>PHONE_WORK</t>
  </si>
  <si>
    <t>PHONE_MOBILE</t>
  </si>
  <si>
    <t>PHONE_MOBILE_WORK</t>
  </si>
  <si>
    <t>FAX</t>
  </si>
  <si>
    <t>EMAIL</t>
  </si>
  <si>
    <t>URL</t>
  </si>
  <si>
    <t>IM</t>
  </si>
  <si>
    <t>SKYPE</t>
  </si>
  <si>
    <t>FACEBOOK</t>
  </si>
  <si>
    <t>LINKED_IN</t>
  </si>
  <si>
    <t>TWITTER</t>
  </si>
  <si>
    <t>PDF</t>
  </si>
  <si>
    <t>XLS</t>
  </si>
  <si>
    <t>DOC</t>
  </si>
  <si>
    <t>RADIO_BUTTON</t>
  </si>
  <si>
    <t>COMBO_BOX</t>
  </si>
  <si>
    <t>LOW</t>
  </si>
  <si>
    <t>NORMAL</t>
  </si>
  <si>
    <t>HIGH</t>
  </si>
  <si>
    <t>URGENT</t>
  </si>
  <si>
    <t>IMMEDIATE</t>
  </si>
  <si>
    <t>MR</t>
  </si>
  <si>
    <t>MS</t>
  </si>
  <si>
    <t>MRS</t>
  </si>
  <si>
    <t>MISS</t>
  </si>
  <si>
    <t>MASTER</t>
  </si>
  <si>
    <t>DR</t>
  </si>
  <si>
    <t>PROF</t>
  </si>
  <si>
    <t>MALE</t>
  </si>
  <si>
    <t>FEMALE</t>
  </si>
  <si>
    <t>MARRIED</t>
  </si>
  <si>
    <t>UNMARRIED</t>
  </si>
  <si>
    <t>WIDOW</t>
  </si>
  <si>
    <t>DIVORRCE</t>
  </si>
  <si>
    <t>A+</t>
  </si>
  <si>
    <t>A-</t>
  </si>
  <si>
    <t>B+</t>
  </si>
  <si>
    <t>B-</t>
  </si>
  <si>
    <t>AB+</t>
  </si>
  <si>
    <t>AB-</t>
  </si>
  <si>
    <t>O+</t>
  </si>
  <si>
    <t>O-</t>
  </si>
  <si>
    <t>NATIONAL_ID</t>
  </si>
  <si>
    <t>PASSPORT</t>
  </si>
  <si>
    <t>DRIVER_LICENSE</t>
  </si>
  <si>
    <t>EMPLOYEE_ID</t>
  </si>
  <si>
    <t>BIRTH_CERTIFICATE</t>
  </si>
  <si>
    <t>TAX_ID</t>
  </si>
  <si>
    <t>TEMPORARY_RESIDENCE_ID</t>
  </si>
  <si>
    <t>NONE</t>
  </si>
  <si>
    <t>ATHEIST</t>
  </si>
  <si>
    <t>ISLAM</t>
  </si>
  <si>
    <t>CHRISTIANITY</t>
  </si>
  <si>
    <t>JUDAISM</t>
  </si>
  <si>
    <t>HINDUISM</t>
  </si>
  <si>
    <t>BUDDHISM</t>
  </si>
  <si>
    <t>SIKHISM</t>
  </si>
  <si>
    <t>JAINISM</t>
  </si>
  <si>
    <t>SMS</t>
  </si>
  <si>
    <t>SMS Gateway Status</t>
  </si>
  <si>
    <t>Email Status</t>
  </si>
  <si>
    <t>T_DICTIONARY_TYPE</t>
  </si>
  <si>
    <t>id_dictionary_type_key</t>
  </si>
  <si>
    <t>id_dictionary_type_ver</t>
  </si>
  <si>
    <t>id_state_key</t>
  </si>
  <si>
    <t>id_action_key</t>
  </si>
  <si>
    <t>tx_dictionary_name</t>
  </si>
  <si>
    <t>tx_dictionary_type</t>
  </si>
  <si>
    <t>SO Name</t>
  </si>
  <si>
    <t>Territory Sales Officer</t>
  </si>
  <si>
    <t>Territory Name</t>
  </si>
  <si>
    <t>Staff ID</t>
  </si>
  <si>
    <t>Primary Target</t>
  </si>
  <si>
    <t>Secondary Target</t>
  </si>
  <si>
    <t>Route Name</t>
  </si>
  <si>
    <t>Name of Distributors</t>
  </si>
  <si>
    <t>Total Visited Outlet</t>
  </si>
  <si>
    <t>Total Route Outlet</t>
  </si>
  <si>
    <t>IMS</t>
  </si>
  <si>
    <t>Ready Sale</t>
  </si>
  <si>
    <t># of Memo</t>
  </si>
  <si>
    <t>Total Line</t>
  </si>
  <si>
    <t>Order Collection</t>
  </si>
  <si>
    <t>LPC (Manual)</t>
  </si>
  <si>
    <t>CIMS</t>
  </si>
  <si>
    <t>Date</t>
  </si>
  <si>
    <t>Order Category</t>
  </si>
  <si>
    <t>Previous Day Order</t>
  </si>
  <si>
    <t>Product Lifting (in Value)</t>
  </si>
  <si>
    <t>T_DICTIONARY_VALUE</t>
  </si>
  <si>
    <t>Type</t>
  </si>
  <si>
    <t>New Value</t>
  </si>
  <si>
    <t>id_dictionary_value_key</t>
  </si>
  <si>
    <t>id_dictionary_value_ver</t>
  </si>
  <si>
    <t>tx_dictionary_value_name</t>
  </si>
  <si>
    <t>so</t>
  </si>
  <si>
    <t>sname</t>
  </si>
  <si>
    <t>tso</t>
  </si>
  <si>
    <t>Tsalesname</t>
  </si>
  <si>
    <t>Tsoname</t>
  </si>
  <si>
    <t>territory</t>
  </si>
  <si>
    <t>tn</t>
  </si>
  <si>
    <t>sid</t>
  </si>
  <si>
    <t>pt</t>
  </si>
  <si>
    <t>st</t>
  </si>
  <si>
    <t>R.Name</t>
  </si>
  <si>
    <t>Db name</t>
  </si>
  <si>
    <t>nd</t>
  </si>
  <si>
    <t>visiteoutlet</t>
  </si>
  <si>
    <t>Visited</t>
  </si>
  <si>
    <t>voutlet</t>
  </si>
  <si>
    <t>tvo</t>
  </si>
  <si>
    <t>Visited Out Let</t>
  </si>
  <si>
    <t>tro</t>
  </si>
  <si>
    <t>Total Outlet</t>
  </si>
  <si>
    <t>In Market Sales</t>
  </si>
  <si>
    <t>R.S</t>
  </si>
  <si>
    <t>Ready sales</t>
  </si>
  <si>
    <t>R sales</t>
  </si>
  <si>
    <t>Memo</t>
  </si>
  <si>
    <t>Memo No</t>
  </si>
  <si>
    <t>Line</t>
  </si>
  <si>
    <t>tl</t>
  </si>
  <si>
    <t>Primary Fund</t>
  </si>
  <si>
    <t>Total Primary</t>
  </si>
  <si>
    <t>Primary Achive</t>
  </si>
  <si>
    <t>Order</t>
  </si>
  <si>
    <t>oc</t>
  </si>
  <si>
    <t>Order Value</t>
  </si>
  <si>
    <t>LPC</t>
  </si>
  <si>
    <t>Line Per Cell</t>
  </si>
  <si>
    <t>Cumulative In Market Sales</t>
  </si>
  <si>
    <t>dt</t>
  </si>
  <si>
    <t>Dte</t>
  </si>
  <si>
    <t>order c</t>
  </si>
  <si>
    <t>o Category</t>
  </si>
  <si>
    <t>Category Order</t>
  </si>
  <si>
    <t>PDO</t>
  </si>
  <si>
    <t>PdayO</t>
  </si>
  <si>
    <t>PL</t>
  </si>
  <si>
    <t>Product Lifting</t>
  </si>
  <si>
    <t>P Lifting</t>
  </si>
  <si>
    <t>tx_role_name</t>
  </si>
  <si>
    <t>SUPERVISOR</t>
  </si>
  <si>
    <t>TEST</t>
  </si>
  <si>
    <t>REF_DATA_RO</t>
  </si>
  <si>
    <t>Reference Data READ ONLY</t>
  </si>
  <si>
    <t>REF_DATA_RW</t>
  </si>
  <si>
    <t>Reference Data Modification</t>
  </si>
  <si>
    <t>REF_DATA_APPROVE</t>
  </si>
  <si>
    <t>Reference Data Approval</t>
  </si>
  <si>
    <t>REF_DATA_REJECT</t>
  </si>
  <si>
    <t>Reference Data Reject</t>
  </si>
  <si>
    <t>tx_user_group_name</t>
  </si>
  <si>
    <t>GROUP TYPE</t>
  </si>
  <si>
    <t>id_group_type_key</t>
  </si>
  <si>
    <t>GROUP.GROUP</t>
  </si>
  <si>
    <t>dtt_valid_from</t>
  </si>
  <si>
    <t>dtt_valid_to</t>
  </si>
  <si>
    <t>tx_FROM_type_name</t>
  </si>
  <si>
    <t>id_from_type_key</t>
  </si>
  <si>
    <t>from Key</t>
  </si>
  <si>
    <t>id_from_key</t>
  </si>
  <si>
    <t>id_from_key_version</t>
  </si>
  <si>
    <t>tx_TO_type_name</t>
  </si>
  <si>
    <t>id_to_type_key</t>
  </si>
  <si>
    <t>TO Key</t>
  </si>
  <si>
    <t>id_to_key</t>
  </si>
  <si>
    <t>id_to_key_version</t>
  </si>
  <si>
    <t>is_primary</t>
  </si>
  <si>
    <t>tx_map_desc</t>
  </si>
  <si>
    <t>GRP2ROLE</t>
  </si>
  <si>
    <t>31 Dec 9999</t>
  </si>
  <si>
    <t>USR2GRP</t>
  </si>
  <si>
    <t>nazdaq_test</t>
  </si>
  <si>
    <t>nazdaq_dev</t>
  </si>
  <si>
    <t>nazdaq_dev_dbo</t>
  </si>
  <si>
    <t>nazdaq_sit</t>
  </si>
  <si>
    <t>nazdaq_sit_dbo</t>
  </si>
  <si>
    <t>nazdaq_qna</t>
  </si>
  <si>
    <t>nazdaq_qna_dbo</t>
  </si>
  <si>
    <t>nazdaq_uat</t>
  </si>
  <si>
    <t>nazdaq_uat_dbo</t>
  </si>
  <si>
    <t>nazdaq_prod</t>
  </si>
  <si>
    <t>nazdaq_prod_dbo</t>
  </si>
  <si>
    <t>CUST2BEN</t>
  </si>
  <si>
    <t>id_generic_map_ver</t>
  </si>
  <si>
    <t>id_from_key_ver</t>
  </si>
  <si>
    <t>id_to_key_ver</t>
  </si>
  <si>
    <t xml:space="preserve"> GETDATE()</t>
  </si>
  <si>
    <t xml:space="preserve"> '31 Dec 9999'</t>
  </si>
  <si>
    <t xml:space="preserve"> '?'</t>
  </si>
  <si>
    <t>DELETE FROM T_PREFERENCE WHERE id_pref_key &gt;= 100000</t>
  </si>
  <si>
    <t>id_pref_ver</t>
  </si>
  <si>
    <t>tx_pref_type</t>
  </si>
  <si>
    <t>id_pref_type_value_key</t>
  </si>
  <si>
    <t>PREF_TYPE_VALUE</t>
  </si>
  <si>
    <t>id_pref_type_value_key_value</t>
  </si>
  <si>
    <t>tx_pref_group</t>
  </si>
  <si>
    <t>tx_pref_name</t>
  </si>
  <si>
    <t>tx_pref_val</t>
  </si>
  <si>
    <t>is_allow_override</t>
  </si>
  <si>
    <t>id_pref_order</t>
  </si>
  <si>
    <t>tx_pref_desc</t>
  </si>
  <si>
    <t>DELETE FROM T_PREFERENCE_AUDIT WHERE id_pref_key &gt;= 100000</t>
  </si>
  <si>
    <t>PREFERENCE.GROUP</t>
  </si>
  <si>
    <t>id_fsm_key</t>
  </si>
  <si>
    <t>id_version_key</t>
  </si>
  <si>
    <t>id_ds_env_key</t>
  </si>
  <si>
    <t>tx_fsm_type_name</t>
  </si>
  <si>
    <t>tx_fsm_type_desc</t>
  </si>
  <si>
    <t>SQL</t>
  </si>
  <si>
    <t>Contact</t>
  </si>
  <si>
    <t>Bank Account</t>
  </si>
  <si>
    <t>VALUABLE</t>
  </si>
  <si>
    <t>Valuable</t>
  </si>
  <si>
    <t>SSI</t>
  </si>
  <si>
    <t>'SARB'</t>
  </si>
  <si>
    <t>'Report  to SARB'</t>
  </si>
  <si>
    <t>tx_state_name</t>
  </si>
  <si>
    <t>tx_action_desc</t>
  </si>
  <si>
    <t>'UNDEF'</t>
  </si>
  <si>
    <t>'NEW'</t>
  </si>
  <si>
    <t>'PEND_NEW'</t>
  </si>
  <si>
    <t>'ACCEPTED'</t>
  </si>
  <si>
    <t>'REJECTED'</t>
  </si>
  <si>
    <t>'PEND_CANCEL'</t>
  </si>
  <si>
    <t>'PEND_REPLACE'</t>
  </si>
  <si>
    <t>'CANCELLED'</t>
  </si>
  <si>
    <t>'REPLACED'</t>
  </si>
  <si>
    <t>'PEND_MOD'</t>
  </si>
  <si>
    <t>'MODIFIED'</t>
  </si>
  <si>
    <t>'AUTO_ESCALATE'</t>
  </si>
  <si>
    <t>tx_action</t>
  </si>
  <si>
    <t>NEW</t>
  </si>
  <si>
    <t>ACCEPTED</t>
  </si>
  <si>
    <t>REJECTED</t>
  </si>
  <si>
    <t>WAITING</t>
  </si>
  <si>
    <t>CANCEL</t>
  </si>
  <si>
    <t>REPLACE</t>
  </si>
  <si>
    <t>RESEND</t>
  </si>
  <si>
    <t>DELETE FROM T_STATUS WHERE  id_status_key &gt;=110000</t>
  </si>
  <si>
    <t>id_status_ver</t>
  </si>
  <si>
    <t>int_status_id</t>
  </si>
  <si>
    <t>tx_status_short_name</t>
  </si>
  <si>
    <t>tx_status_desc</t>
  </si>
  <si>
    <t>DELETE FROM T_STATUS_AUDIT WHERE id_status_key &gt;= 110000</t>
  </si>
  <si>
    <t>GW_PENDING</t>
  </si>
  <si>
    <t>Pending in sending sms to gateway</t>
  </si>
  <si>
    <t>GW_IGNORED</t>
  </si>
  <si>
    <t>Ignored</t>
  </si>
  <si>
    <t>Primary
Achive (fund)</t>
  </si>
  <si>
    <t>Fund Sent</t>
  </si>
  <si>
    <t>Product Received</t>
  </si>
  <si>
    <t>Fund Send</t>
  </si>
  <si>
    <t>FS</t>
  </si>
  <si>
    <t>PR</t>
  </si>
  <si>
    <t>Product Recv</t>
  </si>
  <si>
    <t>P Rcv</t>
  </si>
  <si>
    <t>Base Name</t>
  </si>
  <si>
    <t>Base location</t>
  </si>
  <si>
    <t>id_user_ver</t>
  </si>
  <si>
    <t>tx_first_name</t>
  </si>
  <si>
    <t>tx_last_name</t>
  </si>
  <si>
    <t>tx_logn_name</t>
  </si>
  <si>
    <t>tx_user_alias</t>
  </si>
  <si>
    <t>tx_passwrd</t>
  </si>
  <si>
    <t>is_logged_in</t>
  </si>
  <si>
    <t>dtt_login</t>
  </si>
  <si>
    <t>dtt_logout</t>
  </si>
  <si>
    <t>user</t>
  </si>
  <si>
    <t>super1</t>
  </si>
  <si>
    <t>SUPER1</t>
  </si>
  <si>
    <t>Query</t>
  </si>
  <si>
    <t>tx_email</t>
  </si>
  <si>
    <t>tx_group_name</t>
  </si>
  <si>
    <t>ADMIN</t>
  </si>
  <si>
    <t>moderator</t>
  </si>
  <si>
    <t>MODERATOR</t>
  </si>
  <si>
    <t>SAGE</t>
  </si>
  <si>
    <t>TAX_CODE_ED_ELSON</t>
  </si>
  <si>
    <t>Predefined code stored in sage 50. We should store tax code in db according sage 50 tax code</t>
  </si>
  <si>
    <t>ACC_REF_APS</t>
  </si>
  <si>
    <t>ACC_REF_BRISTAN</t>
  </si>
  <si>
    <t>ACC_REF_CTECH</t>
  </si>
  <si>
    <t>ACC_REF_FESTOOL</t>
  </si>
  <si>
    <t>ACC_REF_NMBS</t>
  </si>
  <si>
    <t>ACC_REF_MMA</t>
  </si>
  <si>
    <t>ACC_REF_OX</t>
  </si>
  <si>
    <t>TXN_TYPE_PI</t>
  </si>
  <si>
    <t>TXN_TYPE_JD</t>
  </si>
  <si>
    <t>TXN_TYPE_JC</t>
  </si>
  <si>
    <t>NOMINAL_CODE_PM</t>
  </si>
  <si>
    <t>NOMINAL_CODE_OT</t>
  </si>
  <si>
    <t>Other nominal code if any</t>
  </si>
  <si>
    <t>DEPT_CODE</t>
  </si>
  <si>
    <t>Predefined code stored in sage 50. we should store department code in db according sage 50 department code</t>
  </si>
  <si>
    <t>Generally we are using 5000 for purchase materials</t>
  </si>
  <si>
    <t>For FESTOOL we can generate FEST090 to use as Account Reference</t>
  </si>
  <si>
    <t>APS001</t>
  </si>
  <si>
    <t>BRISTAN002</t>
  </si>
  <si>
    <t>CTECH003</t>
  </si>
  <si>
    <t>FEST004</t>
  </si>
  <si>
    <t>NMBS005</t>
  </si>
  <si>
    <t>MMA006</t>
  </si>
  <si>
    <t>OX007</t>
  </si>
  <si>
    <t>PI</t>
  </si>
  <si>
    <t>JD</t>
  </si>
  <si>
    <t>JC</t>
  </si>
  <si>
    <t>?'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</si>
</sst>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name val="Monospace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7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 applyBorder="1" applyAlignment="1" applyProtection="1"/>
    <xf numFmtId="0" fontId="1" fillId="0" borderId="0" xfId="0" applyFont="1"/>
    <xf numFmtId="0" fontId="3" fillId="0" borderId="0" xfId="0" applyFont="1" applyAlignment="1">
      <alignment horizontal="center"/>
    </xf>
    <xf numFmtId="22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22" fontId="1" fillId="0" borderId="0" xfId="0" applyNumberFormat="1" applyFont="1" applyAlignment="1">
      <alignment horizontal="center"/>
    </xf>
    <xf numFmtId="0" fontId="5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/>
    <xf numFmtId="22" fontId="0" fillId="0" borderId="0" xfId="0" applyNumberFormat="1"/>
    <xf numFmtId="0" fontId="6" fillId="0" borderId="0" xfId="0" applyFont="1"/>
    <xf numFmtId="0" fontId="0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/>
    <xf numFmtId="14" fontId="0" fillId="0" borderId="0" xfId="0" applyNumberFormat="1" applyFont="1" applyAlignment="1">
      <alignment horizontal="left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/>
    <xf numFmtId="0" fontId="0" fillId="0" borderId="0" xfId="0" applyAlignment="1">
      <alignment horizontal="center" vertical="center"/>
    </xf>
    <xf numFmtId="15" fontId="0" fillId="0" borderId="0" xfId="0" applyNumberFormat="1" applyFont="1"/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4"/>
    </xf>
    <xf numFmtId="0" fontId="0" fillId="0" borderId="0" xfId="0" applyFont="1" applyAlignment="1">
      <alignment horizontal="center"/>
    </xf>
    <xf numFmtId="0" fontId="0" fillId="0" borderId="0" xfId="0" applyAlignment="1"/>
    <xf numFmtId="0" fontId="0" fillId="3" borderId="0" xfId="0" applyFill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4" fillId="2" borderId="0" xfId="0" applyFont="1" applyFill="1"/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1" fillId="3" borderId="0" xfId="0" applyFont="1" applyFill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horizontal="left" indent="4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4F6228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1114560</xdr:colOff>
      <xdr:row>9</xdr:row>
      <xdr:rowOff>81360</xdr:rowOff>
    </xdr:from>
    <xdr:to>
      <xdr:col>7</xdr:col>
      <xdr:colOff>1114920</xdr:colOff>
      <xdr:row>10</xdr:row>
      <xdr:rowOff>52560</xdr:rowOff>
    </xdr:to>
    <xdr:sp macro="" textlink="">
      <xdr:nvSpPr>
        <xdr:cNvPr id="2" name="CustomShape 1"/>
        <xdr:cNvSpPr/>
      </xdr:nvSpPr>
      <xdr:spPr>
        <a:xfrm>
          <a:off x="14588280" y="1856520"/>
          <a:ext cx="360" cy="1713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GIT/Projects/nSMARTLite/db/ReferenceData/misc/Ref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://GIT/nazdaqTechnologies/nazdaq-core-db/RefData/Shared_Ref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_LEGAL_ENTITY"/>
      <sheetName val="T_ENVIRONMENT"/>
      <sheetName val="T_SYSTEM_KEY"/>
      <sheetName val="T_SP_LOG_LEVEL"/>
      <sheetName val="T_SYSTEM"/>
      <sheetName val="T_FSM_TYPE"/>
      <sheetName val="T_FSM_STATE"/>
      <sheetName val="T_FSM_ACTION"/>
      <sheetName val="T_FSM_STATE_TRANSITION"/>
      <sheetName val="T_NULLL_VALUE"/>
      <sheetName val="T_GENERIC_MAPPING"/>
      <sheetName val="T_USER"/>
      <sheetName val="T_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EXT_MAP"/>
      <sheetName val="Main"/>
      <sheetName val="T_SYSTEM_KEY"/>
      <sheetName val="T_ENVIRONMENT"/>
      <sheetName val="T_SYSTEM"/>
      <sheetName val="T_SYSTEM_DATE"/>
      <sheetName val="T_I8LN"/>
      <sheetName val="T_NULL_VALUE"/>
      <sheetName val="T_COUNTRY"/>
      <sheetName val="T_COUNTRY_X"/>
      <sheetName val="T_CURRENCY"/>
      <sheetName val="T_REGION"/>
      <sheetName val="T_TYPE"/>
      <sheetName val="T_TYPE_VALUE"/>
      <sheetName val="T_SP_LOG_LEVEL"/>
      <sheetName val="T_ROLE"/>
      <sheetName val="T_GROUP"/>
      <sheetName val="T_USER"/>
      <sheetName val="T_GENERIC_MAP"/>
      <sheetName val="T_FSM_STATE_TRANSITION"/>
      <sheetName val="T_FSM"/>
      <sheetName val="T_FSM_STATE"/>
      <sheetName val="T_FSM_ACTION"/>
      <sheetName val="T_FSM_STATE_TRANSITION_1"/>
      <sheetName val="T_FSM_TYPE"/>
      <sheetName val="Sheet2"/>
      <sheetName val="t_imp_acct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zoomScale="75" zoomScaleNormal="75" workbookViewId="0">
      <selection activeCell="C4" activeCellId="1" sqref="P3:P65 C4"/>
    </sheetView>
  </sheetViews>
  <sheetFormatPr defaultRowHeight="15"/>
  <cols>
    <col min="1" max="1" width="8.85546875" customWidth="1"/>
    <col min="2" max="2" width="29.7109375" customWidth="1"/>
    <col min="3" max="1025" width="8.85546875" customWidth="1"/>
  </cols>
  <sheetData>
    <row r="2" spans="2:3">
      <c r="B2" t="s">
        <v>0</v>
      </c>
      <c r="C2" s="1">
        <v>100000</v>
      </c>
    </row>
    <row r="3" spans="2:3">
      <c r="B3" t="s">
        <v>1</v>
      </c>
      <c r="C3" s="2">
        <v>100000</v>
      </c>
    </row>
    <row r="4" spans="2:3">
      <c r="B4" t="s">
        <v>2</v>
      </c>
    </row>
    <row r="5" spans="2:3">
      <c r="B5" t="s">
        <v>3</v>
      </c>
    </row>
    <row r="6" spans="2:3">
      <c r="B6" t="s">
        <v>4</v>
      </c>
    </row>
    <row r="7" spans="2:3">
      <c r="B7" t="s">
        <v>5</v>
      </c>
    </row>
    <row r="8" spans="2:3">
      <c r="B8" t="s">
        <v>6</v>
      </c>
    </row>
    <row r="9" spans="2:3">
      <c r="B9" t="s">
        <v>7</v>
      </c>
    </row>
    <row r="10" spans="2:3">
      <c r="B10" s="3" t="s">
        <v>8</v>
      </c>
    </row>
    <row r="11" spans="2:3">
      <c r="B11" t="s">
        <v>9</v>
      </c>
    </row>
    <row r="12" spans="2:3">
      <c r="B12" t="s">
        <v>10</v>
      </c>
    </row>
    <row r="13" spans="2:3">
      <c r="B13" t="s">
        <v>11</v>
      </c>
    </row>
    <row r="14" spans="2:3">
      <c r="B14" s="3" t="s">
        <v>12</v>
      </c>
    </row>
    <row r="15" spans="2:3">
      <c r="B15" t="s">
        <v>13</v>
      </c>
    </row>
    <row r="16" spans="2:3">
      <c r="B16" s="3" t="s">
        <v>14</v>
      </c>
    </row>
    <row r="17" spans="2:2">
      <c r="B17" s="3" t="s">
        <v>15</v>
      </c>
    </row>
    <row r="18" spans="2:2">
      <c r="B18" t="s">
        <v>16</v>
      </c>
    </row>
    <row r="19" spans="2:2">
      <c r="B19" t="s">
        <v>17</v>
      </c>
    </row>
  </sheetData>
  <hyperlinks>
    <hyperlink ref="B10" location="T_GENERIC_MAPPING!A1" display="T_GENERIC_MAPPING"/>
    <hyperlink ref="B14" location="T_SP_LOG_LEVEL!A1" display="T_SP_LOG_LEVEL"/>
    <hyperlink ref="B16" location="T_SYSTEM_KEY!A1" display="T_SYSTEM_KEY"/>
    <hyperlink ref="B17" location="T_USER!A1" display="T_USER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N27"/>
  <sheetViews>
    <sheetView zoomScale="75" zoomScaleNormal="75" workbookViewId="0">
      <selection activeCell="K29" sqref="K29"/>
    </sheetView>
  </sheetViews>
  <sheetFormatPr defaultRowHeight="15"/>
  <cols>
    <col min="1" max="1" width="30.7109375" style="63" customWidth="1"/>
    <col min="2" max="2" width="25.5703125" style="1" customWidth="1"/>
    <col min="3" max="3" width="20" customWidth="1"/>
    <col min="4" max="4" width="8.5703125" customWidth="1"/>
    <col min="5" max="7" width="1.28515625" customWidth="1"/>
    <col min="8" max="8" width="8.5703125" hidden="1" customWidth="1"/>
    <col min="9" max="9" width="8.5703125" customWidth="1"/>
    <col min="10" max="10" width="11.85546875" customWidth="1"/>
    <col min="11" max="11" width="16.7109375" customWidth="1"/>
    <col min="12" max="12" width="15.7109375" customWidth="1"/>
    <col min="13" max="13" width="8.5703125" customWidth="1"/>
    <col min="14" max="14" width="108.7109375" customWidth="1"/>
    <col min="15" max="1025" width="8.5703125" customWidth="1"/>
  </cols>
  <sheetData>
    <row r="1" spans="1:14">
      <c r="A1" s="60"/>
      <c r="B1" s="53" t="s">
        <v>293</v>
      </c>
      <c r="C1" s="28"/>
      <c r="D1" s="28"/>
      <c r="E1" s="28"/>
      <c r="F1" s="28"/>
      <c r="G1" s="28"/>
      <c r="H1" s="28"/>
      <c r="I1" s="28"/>
      <c r="J1" s="27"/>
      <c r="K1" s="27"/>
      <c r="L1" s="27"/>
      <c r="M1" s="28"/>
      <c r="N1" s="28" t="str">
        <f>"DELETE " &amp;$B$1 &amp;" WHERE id_type_key &lt; 120000"</f>
        <v>DELETE T_DICTIONARY_TYPE WHERE id_type_key &lt; 120000</v>
      </c>
    </row>
    <row r="2" spans="1:14">
      <c r="A2" s="60"/>
      <c r="B2" s="27" t="s">
        <v>294</v>
      </c>
      <c r="C2" s="28" t="s">
        <v>295</v>
      </c>
      <c r="D2" s="28" t="s">
        <v>20</v>
      </c>
      <c r="E2" s="28" t="s">
        <v>21</v>
      </c>
      <c r="F2" s="28" t="s">
        <v>22</v>
      </c>
      <c r="G2" s="28" t="s">
        <v>23</v>
      </c>
      <c r="H2" s="28" t="s">
        <v>24</v>
      </c>
      <c r="I2" s="28" t="s">
        <v>296</v>
      </c>
      <c r="J2" s="27" t="s">
        <v>297</v>
      </c>
      <c r="K2" s="27" t="s">
        <v>298</v>
      </c>
      <c r="L2" s="27" t="s">
        <v>299</v>
      </c>
      <c r="M2" s="28" t="s">
        <v>29</v>
      </c>
      <c r="N2" s="28" t="str">
        <f>"DELETE " &amp;$B$1 &amp;"_AUDIT WHERE id_type_key &lt; 11000"</f>
        <v>DELETE T_DICTIONARY_TYPE_AUDIT WHERE id_type_key &lt; 11000</v>
      </c>
    </row>
    <row r="3" spans="1:14">
      <c r="A3" s="61" t="s">
        <v>300</v>
      </c>
      <c r="B3" s="27">
        <v>100000</v>
      </c>
      <c r="C3" s="27">
        <v>0</v>
      </c>
      <c r="D3" s="27">
        <v>1</v>
      </c>
      <c r="E3" s="27">
        <f t="shared" ref="E3:E27" si="0">ID_DS_ENV_KEY</f>
        <v>100000</v>
      </c>
      <c r="F3" s="27">
        <f t="shared" ref="F3:F27" si="1">ID_USER_MOD_KEY</f>
        <v>100000</v>
      </c>
      <c r="G3" s="27" t="s">
        <v>30</v>
      </c>
      <c r="H3" s="27">
        <v>0</v>
      </c>
      <c r="I3" s="28">
        <v>100000</v>
      </c>
      <c r="J3" s="27">
        <f t="shared" ref="J3:J27" si="2">ID_DS_ENV_KEY</f>
        <v>100000</v>
      </c>
      <c r="K3" s="27" t="str">
        <f t="shared" ref="K3:K24" si="3">A3</f>
        <v>SO Name</v>
      </c>
      <c r="L3" s="27" t="s">
        <v>68</v>
      </c>
      <c r="M3" s="28" t="s">
        <v>68</v>
      </c>
      <c r="N3" s="28" t="str">
        <f t="shared" ref="N3:N25" si="4">"INSERT INTO "&amp;$B$1&amp;" VALUES("&amp;B3&amp;", "&amp;C3&amp;", "&amp;D3&amp;", "&amp;E3&amp;", "&amp;F3&amp;", "&amp;G3&amp;", "&amp;H3&amp;", "&amp;I3&amp;","&amp;J3&amp;", '"&amp;K3&amp;"', '"&amp;L3&amp;"',  '"&amp;M3&amp;"' )"</f>
        <v>INSERT INTO T_DICTIONARY_TYPE VALUES(100000, 0, 1, 100000, 100000, GETDATE(), 0, 100000,100000, 'SO Name', '?',  '?' )</v>
      </c>
    </row>
    <row r="4" spans="1:14">
      <c r="A4" s="61" t="s">
        <v>301</v>
      </c>
      <c r="B4" s="27">
        <v>100001</v>
      </c>
      <c r="C4" s="27">
        <v>0</v>
      </c>
      <c r="D4" s="27">
        <v>1</v>
      </c>
      <c r="E4" s="27">
        <f t="shared" si="0"/>
        <v>100000</v>
      </c>
      <c r="F4" s="27">
        <f t="shared" si="1"/>
        <v>100000</v>
      </c>
      <c r="G4" s="27" t="s">
        <v>30</v>
      </c>
      <c r="H4" s="27">
        <v>0</v>
      </c>
      <c r="I4" s="28">
        <v>100000</v>
      </c>
      <c r="J4" s="27">
        <f t="shared" si="2"/>
        <v>100000</v>
      </c>
      <c r="K4" s="27" t="str">
        <f t="shared" si="3"/>
        <v>Territory Sales Officer</v>
      </c>
      <c r="L4" s="27" t="s">
        <v>68</v>
      </c>
      <c r="M4" s="28" t="s">
        <v>68</v>
      </c>
      <c r="N4" s="28" t="str">
        <f t="shared" si="4"/>
        <v>INSERT INTO T_DICTIONARY_TYPE VALUES(100001, 0, 1, 100000, 100000, GETDATE(), 0, 100000,100000, 'Territory Sales Officer', '?',  '?' )</v>
      </c>
    </row>
    <row r="5" spans="1:14">
      <c r="A5" s="61" t="s">
        <v>302</v>
      </c>
      <c r="B5" s="27">
        <v>100002</v>
      </c>
      <c r="C5" s="27">
        <v>0</v>
      </c>
      <c r="D5" s="27">
        <v>1</v>
      </c>
      <c r="E5" s="27">
        <f t="shared" si="0"/>
        <v>100000</v>
      </c>
      <c r="F5" s="27">
        <f t="shared" si="1"/>
        <v>100000</v>
      </c>
      <c r="G5" s="27" t="s">
        <v>30</v>
      </c>
      <c r="H5" s="27">
        <v>0</v>
      </c>
      <c r="I5" s="28">
        <v>100000</v>
      </c>
      <c r="J5" s="27">
        <f t="shared" si="2"/>
        <v>100000</v>
      </c>
      <c r="K5" s="27" t="str">
        <f t="shared" si="3"/>
        <v>Territory Name</v>
      </c>
      <c r="L5" s="27" t="s">
        <v>68</v>
      </c>
      <c r="M5" s="28" t="s">
        <v>68</v>
      </c>
      <c r="N5" s="28" t="str">
        <f t="shared" si="4"/>
        <v>INSERT INTO T_DICTIONARY_TYPE VALUES(100002, 0, 1, 100000, 100000, GETDATE(), 0, 100000,100000, 'Territory Name', '?',  '?' )</v>
      </c>
    </row>
    <row r="6" spans="1:14">
      <c r="A6" s="61" t="s">
        <v>303</v>
      </c>
      <c r="B6" s="27">
        <v>100003</v>
      </c>
      <c r="C6" s="27">
        <v>0</v>
      </c>
      <c r="D6" s="27">
        <v>1</v>
      </c>
      <c r="E6" s="27">
        <f t="shared" si="0"/>
        <v>100000</v>
      </c>
      <c r="F6" s="27">
        <f t="shared" si="1"/>
        <v>100000</v>
      </c>
      <c r="G6" s="27" t="s">
        <v>30</v>
      </c>
      <c r="H6" s="27">
        <v>0</v>
      </c>
      <c r="I6" s="28">
        <v>100000</v>
      </c>
      <c r="J6" s="27">
        <f t="shared" si="2"/>
        <v>100000</v>
      </c>
      <c r="K6" s="27" t="str">
        <f t="shared" si="3"/>
        <v>Staff ID</v>
      </c>
      <c r="L6" s="27" t="s">
        <v>68</v>
      </c>
      <c r="M6" s="28" t="s">
        <v>68</v>
      </c>
      <c r="N6" s="28" t="str">
        <f t="shared" si="4"/>
        <v>INSERT INTO T_DICTIONARY_TYPE VALUES(100003, 0, 1, 100000, 100000, GETDATE(), 0, 100000,100000, 'Staff ID', '?',  '?' )</v>
      </c>
    </row>
    <row r="7" spans="1:14">
      <c r="A7" s="61" t="s">
        <v>304</v>
      </c>
      <c r="B7" s="27">
        <v>100004</v>
      </c>
      <c r="C7" s="27">
        <v>0</v>
      </c>
      <c r="D7" s="27">
        <v>1</v>
      </c>
      <c r="E7" s="27">
        <f t="shared" si="0"/>
        <v>100000</v>
      </c>
      <c r="F7" s="27">
        <f t="shared" si="1"/>
        <v>100000</v>
      </c>
      <c r="G7" s="27" t="s">
        <v>30</v>
      </c>
      <c r="H7" s="27">
        <v>0</v>
      </c>
      <c r="I7" s="28">
        <v>100000</v>
      </c>
      <c r="J7" s="27">
        <f t="shared" si="2"/>
        <v>100000</v>
      </c>
      <c r="K7" s="27" t="str">
        <f t="shared" si="3"/>
        <v>Primary Target</v>
      </c>
      <c r="L7" s="27" t="s">
        <v>68</v>
      </c>
      <c r="M7" s="28" t="s">
        <v>68</v>
      </c>
      <c r="N7" s="28" t="str">
        <f t="shared" si="4"/>
        <v>INSERT INTO T_DICTIONARY_TYPE VALUES(100004, 0, 1, 100000, 100000, GETDATE(), 0, 100000,100000, 'Primary Target', '?',  '?' )</v>
      </c>
    </row>
    <row r="8" spans="1:14">
      <c r="A8" s="61" t="s">
        <v>305</v>
      </c>
      <c r="B8" s="27">
        <v>100005</v>
      </c>
      <c r="C8" s="27">
        <v>0</v>
      </c>
      <c r="D8" s="27">
        <v>1</v>
      </c>
      <c r="E8" s="27">
        <f t="shared" si="0"/>
        <v>100000</v>
      </c>
      <c r="F8" s="27">
        <f t="shared" si="1"/>
        <v>100000</v>
      </c>
      <c r="G8" s="27" t="s">
        <v>30</v>
      </c>
      <c r="H8" s="27">
        <v>0</v>
      </c>
      <c r="I8" s="28">
        <v>100000</v>
      </c>
      <c r="J8" s="27">
        <f t="shared" si="2"/>
        <v>100000</v>
      </c>
      <c r="K8" s="27" t="str">
        <f t="shared" si="3"/>
        <v>Secondary Target</v>
      </c>
      <c r="L8" s="27" t="s">
        <v>68</v>
      </c>
      <c r="M8" s="28" t="s">
        <v>68</v>
      </c>
      <c r="N8" s="28" t="str">
        <f t="shared" si="4"/>
        <v>INSERT INTO T_DICTIONARY_TYPE VALUES(100005, 0, 1, 100000, 100000, GETDATE(), 0, 100000,100000, 'Secondary Target', '?',  '?' )</v>
      </c>
    </row>
    <row r="9" spans="1:14">
      <c r="A9" s="61" t="s">
        <v>306</v>
      </c>
      <c r="B9" s="27">
        <v>100006</v>
      </c>
      <c r="C9" s="27">
        <v>0</v>
      </c>
      <c r="D9" s="27">
        <v>1</v>
      </c>
      <c r="E9" s="27">
        <f t="shared" si="0"/>
        <v>100000</v>
      </c>
      <c r="F9" s="27">
        <f t="shared" si="1"/>
        <v>100000</v>
      </c>
      <c r="G9" s="27" t="s">
        <v>30</v>
      </c>
      <c r="H9" s="27">
        <v>0</v>
      </c>
      <c r="I9" s="28">
        <v>100000</v>
      </c>
      <c r="J9" s="27">
        <f t="shared" si="2"/>
        <v>100000</v>
      </c>
      <c r="K9" s="27" t="str">
        <f t="shared" si="3"/>
        <v>Route Name</v>
      </c>
      <c r="L9" s="27" t="s">
        <v>68</v>
      </c>
      <c r="M9" s="28" t="s">
        <v>68</v>
      </c>
      <c r="N9" s="28" t="str">
        <f t="shared" si="4"/>
        <v>INSERT INTO T_DICTIONARY_TYPE VALUES(100006, 0, 1, 100000, 100000, GETDATE(), 0, 100000,100000, 'Route Name', '?',  '?' )</v>
      </c>
    </row>
    <row r="10" spans="1:14">
      <c r="A10" s="61" t="s">
        <v>307</v>
      </c>
      <c r="B10" s="27">
        <v>100007</v>
      </c>
      <c r="C10" s="27">
        <v>0</v>
      </c>
      <c r="D10" s="27">
        <v>1</v>
      </c>
      <c r="E10" s="27">
        <f t="shared" si="0"/>
        <v>100000</v>
      </c>
      <c r="F10" s="27">
        <f t="shared" si="1"/>
        <v>100000</v>
      </c>
      <c r="G10" s="27" t="s">
        <v>30</v>
      </c>
      <c r="H10" s="27">
        <v>0</v>
      </c>
      <c r="I10" s="28">
        <v>100000</v>
      </c>
      <c r="J10" s="27">
        <f t="shared" si="2"/>
        <v>100000</v>
      </c>
      <c r="K10" s="27" t="str">
        <f t="shared" si="3"/>
        <v>Name of Distributors</v>
      </c>
      <c r="L10" s="27" t="s">
        <v>68</v>
      </c>
      <c r="M10" s="28" t="s">
        <v>68</v>
      </c>
      <c r="N10" s="28" t="str">
        <f t="shared" si="4"/>
        <v>INSERT INTO T_DICTIONARY_TYPE VALUES(100007, 0, 1, 100000, 100000, GETDATE(), 0, 100000,100000, 'Name of Distributors', '?',  '?' )</v>
      </c>
    </row>
    <row r="11" spans="1:14">
      <c r="A11" s="61" t="s">
        <v>308</v>
      </c>
      <c r="B11" s="27">
        <v>100008</v>
      </c>
      <c r="C11" s="27">
        <v>0</v>
      </c>
      <c r="D11" s="27">
        <v>1</v>
      </c>
      <c r="E11" s="27">
        <f t="shared" si="0"/>
        <v>100000</v>
      </c>
      <c r="F11" s="27">
        <f t="shared" si="1"/>
        <v>100000</v>
      </c>
      <c r="G11" s="27" t="s">
        <v>30</v>
      </c>
      <c r="H11" s="27">
        <v>0</v>
      </c>
      <c r="I11" s="28">
        <v>100000</v>
      </c>
      <c r="J11" s="27">
        <f t="shared" si="2"/>
        <v>100000</v>
      </c>
      <c r="K11" s="27" t="str">
        <f t="shared" si="3"/>
        <v>Total Visited Outlet</v>
      </c>
      <c r="L11" s="27" t="s">
        <v>68</v>
      </c>
      <c r="M11" s="28" t="s">
        <v>68</v>
      </c>
      <c r="N11" s="28" t="str">
        <f t="shared" si="4"/>
        <v>INSERT INTO T_DICTIONARY_TYPE VALUES(100008, 0, 1, 100000, 100000, GETDATE(), 0, 100000,100000, 'Total Visited Outlet', '?',  '?' )</v>
      </c>
    </row>
    <row r="12" spans="1:14">
      <c r="A12" s="61" t="s">
        <v>309</v>
      </c>
      <c r="B12" s="27">
        <v>100009</v>
      </c>
      <c r="C12" s="27">
        <v>0</v>
      </c>
      <c r="D12" s="27">
        <v>1</v>
      </c>
      <c r="E12" s="27">
        <f t="shared" si="0"/>
        <v>100000</v>
      </c>
      <c r="F12" s="27">
        <f t="shared" si="1"/>
        <v>100000</v>
      </c>
      <c r="G12" s="27" t="s">
        <v>30</v>
      </c>
      <c r="H12" s="27">
        <v>0</v>
      </c>
      <c r="I12" s="28">
        <v>100000</v>
      </c>
      <c r="J12" s="27">
        <f t="shared" si="2"/>
        <v>100000</v>
      </c>
      <c r="K12" s="27" t="str">
        <f t="shared" si="3"/>
        <v>Total Route Outlet</v>
      </c>
      <c r="L12" s="27" t="s">
        <v>68</v>
      </c>
      <c r="M12" s="28" t="s">
        <v>68</v>
      </c>
      <c r="N12" s="28" t="str">
        <f t="shared" si="4"/>
        <v>INSERT INTO T_DICTIONARY_TYPE VALUES(100009, 0, 1, 100000, 100000, GETDATE(), 0, 100000,100000, 'Total Route Outlet', '?',  '?' )</v>
      </c>
    </row>
    <row r="13" spans="1:14">
      <c r="A13" s="61" t="s">
        <v>310</v>
      </c>
      <c r="B13" s="27">
        <v>100010</v>
      </c>
      <c r="C13" s="27">
        <v>0</v>
      </c>
      <c r="D13" s="27">
        <v>1</v>
      </c>
      <c r="E13" s="27">
        <f t="shared" si="0"/>
        <v>100000</v>
      </c>
      <c r="F13" s="27">
        <f t="shared" si="1"/>
        <v>100000</v>
      </c>
      <c r="G13" s="27" t="s">
        <v>30</v>
      </c>
      <c r="H13" s="27">
        <v>0</v>
      </c>
      <c r="I13" s="28">
        <v>100000</v>
      </c>
      <c r="J13" s="27">
        <f t="shared" si="2"/>
        <v>100000</v>
      </c>
      <c r="K13" s="27" t="str">
        <f t="shared" si="3"/>
        <v>IMS</v>
      </c>
      <c r="L13" s="27" t="s">
        <v>68</v>
      </c>
      <c r="M13" s="28" t="s">
        <v>68</v>
      </c>
      <c r="N13" s="28" t="str">
        <f t="shared" si="4"/>
        <v>INSERT INTO T_DICTIONARY_TYPE VALUES(100010, 0, 1, 100000, 100000, GETDATE(), 0, 100000,100000, 'IMS', '?',  '?' )</v>
      </c>
    </row>
    <row r="14" spans="1:14">
      <c r="A14" s="61" t="s">
        <v>311</v>
      </c>
      <c r="B14" s="27">
        <v>100011</v>
      </c>
      <c r="C14" s="27">
        <v>0</v>
      </c>
      <c r="D14" s="27">
        <v>1</v>
      </c>
      <c r="E14" s="27">
        <f t="shared" si="0"/>
        <v>100000</v>
      </c>
      <c r="F14" s="27">
        <f t="shared" si="1"/>
        <v>100000</v>
      </c>
      <c r="G14" s="27" t="s">
        <v>30</v>
      </c>
      <c r="H14" s="27">
        <v>0</v>
      </c>
      <c r="I14" s="28">
        <v>100000</v>
      </c>
      <c r="J14" s="27">
        <f t="shared" si="2"/>
        <v>100000</v>
      </c>
      <c r="K14" s="27" t="str">
        <f t="shared" si="3"/>
        <v>Ready Sale</v>
      </c>
      <c r="L14" s="27" t="s">
        <v>68</v>
      </c>
      <c r="M14" s="28" t="s">
        <v>68</v>
      </c>
      <c r="N14" s="28" t="str">
        <f t="shared" si="4"/>
        <v>INSERT INTO T_DICTIONARY_TYPE VALUES(100011, 0, 1, 100000, 100000, GETDATE(), 0, 100000,100000, 'Ready Sale', '?',  '?' )</v>
      </c>
    </row>
    <row r="15" spans="1:14">
      <c r="A15" s="61" t="s">
        <v>312</v>
      </c>
      <c r="B15" s="27">
        <v>100012</v>
      </c>
      <c r="C15" s="27">
        <v>0</v>
      </c>
      <c r="D15" s="27">
        <v>1</v>
      </c>
      <c r="E15" s="27">
        <f t="shared" si="0"/>
        <v>100000</v>
      </c>
      <c r="F15" s="27">
        <f t="shared" si="1"/>
        <v>100000</v>
      </c>
      <c r="G15" s="27" t="s">
        <v>30</v>
      </c>
      <c r="H15" s="27">
        <v>0</v>
      </c>
      <c r="I15" s="28">
        <v>100000</v>
      </c>
      <c r="J15" s="27">
        <f t="shared" si="2"/>
        <v>100000</v>
      </c>
      <c r="K15" s="27" t="str">
        <f t="shared" si="3"/>
        <v># of Memo</v>
      </c>
      <c r="L15" s="27" t="s">
        <v>68</v>
      </c>
      <c r="M15" s="28" t="s">
        <v>68</v>
      </c>
      <c r="N15" s="28" t="str">
        <f t="shared" si="4"/>
        <v>INSERT INTO T_DICTIONARY_TYPE VALUES(100012, 0, 1, 100000, 100000, GETDATE(), 0, 100000,100000, '# of Memo', '?',  '?' )</v>
      </c>
    </row>
    <row r="16" spans="1:14">
      <c r="A16" s="61" t="s">
        <v>313</v>
      </c>
      <c r="B16" s="27">
        <v>100013</v>
      </c>
      <c r="C16" s="27">
        <v>0</v>
      </c>
      <c r="D16" s="27">
        <v>1</v>
      </c>
      <c r="E16" s="27">
        <f t="shared" si="0"/>
        <v>100000</v>
      </c>
      <c r="F16" s="27">
        <f t="shared" si="1"/>
        <v>100000</v>
      </c>
      <c r="G16" s="27" t="s">
        <v>30</v>
      </c>
      <c r="H16" s="27">
        <v>0</v>
      </c>
      <c r="I16" s="28">
        <v>100000</v>
      </c>
      <c r="J16" s="27">
        <f t="shared" si="2"/>
        <v>100000</v>
      </c>
      <c r="K16" s="27" t="str">
        <f t="shared" si="3"/>
        <v>Total Line</v>
      </c>
      <c r="L16" s="27" t="s">
        <v>68</v>
      </c>
      <c r="M16" s="28" t="s">
        <v>68</v>
      </c>
      <c r="N16" s="28" t="str">
        <f t="shared" si="4"/>
        <v>INSERT INTO T_DICTIONARY_TYPE VALUES(100013, 0, 1, 100000, 100000, GETDATE(), 0, 100000,100000, 'Total Line', '?',  '?' )</v>
      </c>
    </row>
    <row r="17" spans="1:14" ht="25.5">
      <c r="A17" s="62" t="s">
        <v>483</v>
      </c>
      <c r="B17" s="27">
        <v>100014</v>
      </c>
      <c r="C17" s="27">
        <v>0</v>
      </c>
      <c r="D17" s="27">
        <v>1</v>
      </c>
      <c r="E17" s="27">
        <f t="shared" si="0"/>
        <v>100000</v>
      </c>
      <c r="F17" s="27">
        <f t="shared" si="1"/>
        <v>100000</v>
      </c>
      <c r="G17" s="27" t="s">
        <v>30</v>
      </c>
      <c r="H17" s="27">
        <v>0</v>
      </c>
      <c r="I17" s="28">
        <v>100000</v>
      </c>
      <c r="J17" s="27">
        <f t="shared" si="2"/>
        <v>100000</v>
      </c>
      <c r="K17" s="27" t="str">
        <f>A17</f>
        <v>Primary
Achive (fund)</v>
      </c>
      <c r="L17" s="27" t="s">
        <v>68</v>
      </c>
      <c r="M17" s="28" t="s">
        <v>68</v>
      </c>
      <c r="N17" s="28" t="str">
        <f t="shared" si="4"/>
        <v>INSERT INTO T_DICTIONARY_TYPE VALUES(100014, 0, 1, 100000, 100000, GETDATE(), 0, 100000,100000, 'Primary
Achive (fund)', '?',  '?' )</v>
      </c>
    </row>
    <row r="18" spans="1:14">
      <c r="A18" s="61" t="s">
        <v>314</v>
      </c>
      <c r="B18" s="27">
        <v>100015</v>
      </c>
      <c r="C18" s="27">
        <v>0</v>
      </c>
      <c r="D18" s="27">
        <v>1</v>
      </c>
      <c r="E18" s="27">
        <f t="shared" si="0"/>
        <v>100000</v>
      </c>
      <c r="F18" s="27">
        <f t="shared" si="1"/>
        <v>100000</v>
      </c>
      <c r="G18" s="27" t="s">
        <v>30</v>
      </c>
      <c r="H18" s="27">
        <v>0</v>
      </c>
      <c r="I18" s="28">
        <v>100000</v>
      </c>
      <c r="J18" s="27">
        <f t="shared" si="2"/>
        <v>100000</v>
      </c>
      <c r="K18" s="27" t="str">
        <f t="shared" si="3"/>
        <v>Order Collection</v>
      </c>
      <c r="L18" s="27" t="s">
        <v>68</v>
      </c>
      <c r="M18" s="28" t="s">
        <v>68</v>
      </c>
      <c r="N18" s="28" t="str">
        <f t="shared" si="4"/>
        <v>INSERT INTO T_DICTIONARY_TYPE VALUES(100015, 0, 1, 100000, 100000, GETDATE(), 0, 100000,100000, 'Order Collection', '?',  '?' )</v>
      </c>
    </row>
    <row r="19" spans="1:14">
      <c r="A19" s="61" t="s">
        <v>315</v>
      </c>
      <c r="B19" s="27">
        <v>100016</v>
      </c>
      <c r="C19" s="27">
        <v>0</v>
      </c>
      <c r="D19" s="27">
        <v>1</v>
      </c>
      <c r="E19" s="27">
        <f t="shared" si="0"/>
        <v>100000</v>
      </c>
      <c r="F19" s="27">
        <f t="shared" si="1"/>
        <v>100000</v>
      </c>
      <c r="G19" s="27" t="s">
        <v>30</v>
      </c>
      <c r="H19" s="27">
        <v>0</v>
      </c>
      <c r="I19" s="28">
        <v>100000</v>
      </c>
      <c r="J19" s="27">
        <f t="shared" si="2"/>
        <v>100000</v>
      </c>
      <c r="K19" s="27" t="str">
        <f t="shared" si="3"/>
        <v>LPC (Manual)</v>
      </c>
      <c r="L19" s="27" t="s">
        <v>68</v>
      </c>
      <c r="M19" s="28" t="s">
        <v>68</v>
      </c>
      <c r="N19" s="28" t="str">
        <f t="shared" si="4"/>
        <v>INSERT INTO T_DICTIONARY_TYPE VALUES(100016, 0, 1, 100000, 100000, GETDATE(), 0, 100000,100000, 'LPC (Manual)', '?',  '?' )</v>
      </c>
    </row>
    <row r="20" spans="1:14">
      <c r="A20" s="61" t="s">
        <v>316</v>
      </c>
      <c r="B20" s="27">
        <v>100017</v>
      </c>
      <c r="C20" s="27">
        <v>0</v>
      </c>
      <c r="D20" s="27">
        <v>1</v>
      </c>
      <c r="E20" s="27">
        <f t="shared" si="0"/>
        <v>100000</v>
      </c>
      <c r="F20" s="27">
        <f t="shared" si="1"/>
        <v>100000</v>
      </c>
      <c r="G20" s="27" t="s">
        <v>30</v>
      </c>
      <c r="H20" s="27">
        <v>0</v>
      </c>
      <c r="I20" s="28">
        <v>100000</v>
      </c>
      <c r="J20" s="27">
        <f t="shared" si="2"/>
        <v>100000</v>
      </c>
      <c r="K20" s="27" t="str">
        <f t="shared" si="3"/>
        <v>CIMS</v>
      </c>
      <c r="L20" s="27" t="s">
        <v>68</v>
      </c>
      <c r="M20" s="28" t="s">
        <v>68</v>
      </c>
      <c r="N20" s="28" t="str">
        <f t="shared" si="4"/>
        <v>INSERT INTO T_DICTIONARY_TYPE VALUES(100017, 0, 1, 100000, 100000, GETDATE(), 0, 100000,100000, 'CIMS', '?',  '?' )</v>
      </c>
    </row>
    <row r="21" spans="1:14">
      <c r="A21" s="61" t="s">
        <v>317</v>
      </c>
      <c r="B21" s="27">
        <v>100018</v>
      </c>
      <c r="C21" s="27">
        <v>0</v>
      </c>
      <c r="D21" s="27">
        <v>1</v>
      </c>
      <c r="E21" s="27">
        <f t="shared" si="0"/>
        <v>100000</v>
      </c>
      <c r="F21" s="27">
        <f t="shared" si="1"/>
        <v>100000</v>
      </c>
      <c r="G21" s="27" t="s">
        <v>30</v>
      </c>
      <c r="H21" s="27">
        <v>0</v>
      </c>
      <c r="I21" s="28">
        <v>100000</v>
      </c>
      <c r="J21" s="27">
        <f t="shared" si="2"/>
        <v>100000</v>
      </c>
      <c r="K21" s="27" t="str">
        <f t="shared" si="3"/>
        <v>Date</v>
      </c>
      <c r="L21" s="27" t="s">
        <v>68</v>
      </c>
      <c r="M21" s="28" t="s">
        <v>68</v>
      </c>
      <c r="N21" s="28" t="str">
        <f t="shared" si="4"/>
        <v>INSERT INTO T_DICTIONARY_TYPE VALUES(100018, 0, 1, 100000, 100000, GETDATE(), 0, 100000,100000, 'Date', '?',  '?' )</v>
      </c>
    </row>
    <row r="22" spans="1:14">
      <c r="A22" s="61" t="s">
        <v>318</v>
      </c>
      <c r="B22" s="27">
        <v>100019</v>
      </c>
      <c r="C22" s="27">
        <v>0</v>
      </c>
      <c r="D22" s="27">
        <v>1</v>
      </c>
      <c r="E22" s="27">
        <f t="shared" si="0"/>
        <v>100000</v>
      </c>
      <c r="F22" s="27">
        <f t="shared" si="1"/>
        <v>100000</v>
      </c>
      <c r="G22" s="27" t="s">
        <v>30</v>
      </c>
      <c r="H22" s="27">
        <v>0</v>
      </c>
      <c r="I22" s="28">
        <v>100000</v>
      </c>
      <c r="J22" s="27">
        <f t="shared" si="2"/>
        <v>100000</v>
      </c>
      <c r="K22" s="27" t="str">
        <f t="shared" si="3"/>
        <v>Order Category</v>
      </c>
      <c r="L22" s="27" t="s">
        <v>68</v>
      </c>
      <c r="M22" s="28" t="s">
        <v>68</v>
      </c>
      <c r="N22" s="28" t="str">
        <f t="shared" si="4"/>
        <v>INSERT INTO T_DICTIONARY_TYPE VALUES(100019, 0, 1, 100000, 100000, GETDATE(), 0, 100000,100000, 'Order Category', '?',  '?' )</v>
      </c>
    </row>
    <row r="23" spans="1:14">
      <c r="A23" s="61" t="s">
        <v>319</v>
      </c>
      <c r="B23" s="27">
        <v>100020</v>
      </c>
      <c r="C23" s="27">
        <v>0</v>
      </c>
      <c r="D23" s="27">
        <v>1</v>
      </c>
      <c r="E23" s="27">
        <f t="shared" si="0"/>
        <v>100000</v>
      </c>
      <c r="F23" s="27">
        <f t="shared" si="1"/>
        <v>100000</v>
      </c>
      <c r="G23" s="27" t="s">
        <v>30</v>
      </c>
      <c r="H23" s="27">
        <v>0</v>
      </c>
      <c r="I23" s="28">
        <v>100000</v>
      </c>
      <c r="J23" s="27">
        <f t="shared" si="2"/>
        <v>100000</v>
      </c>
      <c r="K23" s="27" t="str">
        <f t="shared" si="3"/>
        <v>Previous Day Order</v>
      </c>
      <c r="L23" s="27" t="s">
        <v>68</v>
      </c>
      <c r="M23" s="28" t="s">
        <v>68</v>
      </c>
      <c r="N23" s="28" t="str">
        <f t="shared" si="4"/>
        <v>INSERT INTO T_DICTIONARY_TYPE VALUES(100020, 0, 1, 100000, 100000, GETDATE(), 0, 100000,100000, 'Previous Day Order', '?',  '?' )</v>
      </c>
    </row>
    <row r="24" spans="1:14">
      <c r="A24" s="61" t="s">
        <v>320</v>
      </c>
      <c r="B24" s="27">
        <v>100021</v>
      </c>
      <c r="C24" s="27">
        <v>0</v>
      </c>
      <c r="D24" s="27">
        <v>1</v>
      </c>
      <c r="E24" s="27">
        <f t="shared" si="0"/>
        <v>100000</v>
      </c>
      <c r="F24" s="27">
        <f t="shared" si="1"/>
        <v>100000</v>
      </c>
      <c r="G24" s="27" t="s">
        <v>30</v>
      </c>
      <c r="H24" s="27">
        <v>0</v>
      </c>
      <c r="I24" s="28">
        <v>100000</v>
      </c>
      <c r="J24" s="27">
        <f t="shared" si="2"/>
        <v>100000</v>
      </c>
      <c r="K24" s="27" t="str">
        <f t="shared" si="3"/>
        <v>Product Lifting (in Value)</v>
      </c>
      <c r="L24" s="27" t="s">
        <v>68</v>
      </c>
      <c r="M24" s="28" t="s">
        <v>68</v>
      </c>
      <c r="N24" s="28" t="str">
        <f t="shared" si="4"/>
        <v>INSERT INTO T_DICTIONARY_TYPE VALUES(100021, 0, 1, 100000, 100000, GETDATE(), 0, 100000,100000, 'Product Lifting (in Value)', '?',  '?' )</v>
      </c>
    </row>
    <row r="25" spans="1:14">
      <c r="A25" s="63" t="s">
        <v>484</v>
      </c>
      <c r="B25" s="27">
        <v>100022</v>
      </c>
      <c r="C25" s="27">
        <v>0</v>
      </c>
      <c r="D25" s="27">
        <v>1</v>
      </c>
      <c r="E25" s="27">
        <f t="shared" si="0"/>
        <v>100000</v>
      </c>
      <c r="F25" s="27">
        <f t="shared" si="1"/>
        <v>100000</v>
      </c>
      <c r="G25" s="27" t="s">
        <v>30</v>
      </c>
      <c r="H25" s="27">
        <v>0</v>
      </c>
      <c r="I25" s="28">
        <v>100000</v>
      </c>
      <c r="J25" s="27">
        <f t="shared" si="2"/>
        <v>100000</v>
      </c>
      <c r="K25" s="27" t="str">
        <f t="shared" ref="K25:K26" si="5">A25</f>
        <v>Fund Sent</v>
      </c>
      <c r="L25" s="27" t="s">
        <v>68</v>
      </c>
      <c r="M25" s="28" t="s">
        <v>68</v>
      </c>
      <c r="N25" s="28" t="str">
        <f t="shared" si="4"/>
        <v>INSERT INTO T_DICTIONARY_TYPE VALUES(100022, 0, 1, 100000, 100000, GETDATE(), 0, 100000,100000, 'Fund Sent', '?',  '?' )</v>
      </c>
    </row>
    <row r="26" spans="1:14">
      <c r="A26" s="63" t="s">
        <v>485</v>
      </c>
      <c r="B26" s="27">
        <v>100023</v>
      </c>
      <c r="C26" s="27">
        <v>0</v>
      </c>
      <c r="D26" s="27">
        <v>1</v>
      </c>
      <c r="E26" s="27">
        <f t="shared" si="0"/>
        <v>100000</v>
      </c>
      <c r="F26" s="27">
        <f t="shared" si="1"/>
        <v>100000</v>
      </c>
      <c r="G26" s="27" t="s">
        <v>30</v>
      </c>
      <c r="H26" s="27">
        <v>0</v>
      </c>
      <c r="I26" s="28">
        <v>100000</v>
      </c>
      <c r="J26" s="27">
        <f t="shared" si="2"/>
        <v>100000</v>
      </c>
      <c r="K26" s="27" t="str">
        <f t="shared" si="5"/>
        <v>Product Received</v>
      </c>
      <c r="L26" s="27" t="s">
        <v>68</v>
      </c>
      <c r="M26" s="28" t="s">
        <v>68</v>
      </c>
      <c r="N26" s="28" t="str">
        <f>"INSERT INTO "&amp;$B$1&amp;" VALUES("&amp;B26&amp;", "&amp;C26&amp;", "&amp;D26&amp;", "&amp;E26&amp;", "&amp;F26&amp;", "&amp;G26&amp;", "&amp;H26&amp;", "&amp;I26&amp;","&amp;J26&amp;", '"&amp;K26&amp;"', '"&amp;L26&amp;"',  '"&amp;M26&amp;"' )"</f>
        <v>INSERT INTO T_DICTIONARY_TYPE VALUES(100023, 0, 1, 100000, 100000, GETDATE(), 0, 100000,100000, 'Product Received', '?',  '?' )</v>
      </c>
    </row>
    <row r="27" spans="1:14">
      <c r="A27" s="63" t="s">
        <v>491</v>
      </c>
      <c r="B27" s="27">
        <v>100024</v>
      </c>
      <c r="C27" s="27">
        <v>0</v>
      </c>
      <c r="D27" s="27">
        <v>1</v>
      </c>
      <c r="E27" s="27">
        <f t="shared" si="0"/>
        <v>100000</v>
      </c>
      <c r="F27" s="27">
        <f t="shared" si="1"/>
        <v>100000</v>
      </c>
      <c r="G27" s="27" t="s">
        <v>30</v>
      </c>
      <c r="H27" s="27">
        <v>0</v>
      </c>
      <c r="I27" s="28">
        <v>100000</v>
      </c>
      <c r="J27" s="27">
        <f t="shared" si="2"/>
        <v>100000</v>
      </c>
      <c r="K27" s="27" t="str">
        <f t="shared" ref="K27" si="6">A27</f>
        <v>Base Name</v>
      </c>
      <c r="L27" s="27" t="s">
        <v>68</v>
      </c>
      <c r="M27" s="28" t="s">
        <v>68</v>
      </c>
      <c r="N27" s="28">
        <f>N29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Q136"/>
  <sheetViews>
    <sheetView topLeftCell="A52" zoomScale="75" zoomScaleNormal="75" workbookViewId="0">
      <selection activeCell="F70" sqref="F70"/>
    </sheetView>
  </sheetViews>
  <sheetFormatPr defaultRowHeight="15"/>
  <cols>
    <col min="1" max="1" width="31.5703125" style="63" customWidth="1"/>
    <col min="2" max="2" width="37.28515625" style="69" customWidth="1"/>
    <col min="3" max="3" width="27.28515625" style="66" customWidth="1"/>
    <col min="4" max="4" width="13.28515625" style="1" customWidth="1"/>
    <col min="5" max="5" width="20.28515625" style="1" customWidth="1"/>
    <col min="6" max="6" width="9.85546875" style="1" customWidth="1"/>
    <col min="7" max="7" width="12" style="1" customWidth="1"/>
    <col min="8" max="8" width="17.140625" style="1" customWidth="1"/>
    <col min="9" max="9" width="10.140625" style="1" customWidth="1"/>
    <col min="10" max="10" width="13.7109375" style="1" customWidth="1"/>
    <col min="11" max="11" width="12" style="1" customWidth="1"/>
    <col min="12" max="12" width="12.7109375" style="1" customWidth="1"/>
    <col min="13" max="13" width="19.42578125" style="34" customWidth="1"/>
    <col min="14" max="14" width="22.140625" style="68" customWidth="1"/>
    <col min="15" max="15" width="12.5703125" style="34" customWidth="1"/>
    <col min="16" max="16" width="95.140625" style="15" customWidth="1"/>
    <col min="17" max="1025" width="11.42578125"/>
  </cols>
  <sheetData>
    <row r="1" spans="1:17" ht="15.75" customHeight="1">
      <c r="D1" s="54" t="s">
        <v>321</v>
      </c>
      <c r="E1" s="2"/>
      <c r="F1" s="2"/>
      <c r="G1" s="2"/>
      <c r="H1" s="2"/>
      <c r="I1" s="2"/>
      <c r="J1" s="2"/>
      <c r="K1" s="2"/>
      <c r="L1" s="2"/>
      <c r="P1" s="26"/>
      <c r="Q1" s="4"/>
    </row>
    <row r="2" spans="1:17" s="14" customFormat="1" ht="15.75" customHeight="1">
      <c r="A2" s="64" t="s">
        <v>322</v>
      </c>
      <c r="B2" s="70" t="s">
        <v>323</v>
      </c>
      <c r="C2" s="67"/>
      <c r="D2" s="27" t="s">
        <v>324</v>
      </c>
      <c r="E2" s="27" t="s">
        <v>325</v>
      </c>
      <c r="F2" s="27" t="s">
        <v>20</v>
      </c>
      <c r="G2" s="27" t="s">
        <v>21</v>
      </c>
      <c r="H2" s="27" t="s">
        <v>22</v>
      </c>
      <c r="I2" s="27" t="s">
        <v>23</v>
      </c>
      <c r="J2" s="27" t="s">
        <v>24</v>
      </c>
      <c r="K2" s="27" t="s">
        <v>296</v>
      </c>
      <c r="L2" s="27" t="s">
        <v>297</v>
      </c>
      <c r="M2" s="27" t="s">
        <v>294</v>
      </c>
      <c r="N2" s="52" t="s">
        <v>326</v>
      </c>
      <c r="O2" s="27" t="s">
        <v>29</v>
      </c>
      <c r="P2" s="39" t="str">
        <f>"DELETE  " &amp;$D$1 &amp; " WHERE id_type_value_key &lt; 110000"</f>
        <v>DELETE  T_DICTIONARY_VALUE WHERE id_type_value_key &lt; 110000</v>
      </c>
      <c r="Q2" s="18"/>
    </row>
    <row r="3" spans="1:17">
      <c r="A3" s="65" t="s">
        <v>300</v>
      </c>
      <c r="B3" s="61" t="s">
        <v>327</v>
      </c>
      <c r="C3" s="52" t="str">
        <f t="shared" ref="C3" si="0">A3&amp;"."&amp;B3</f>
        <v>SO Name.so</v>
      </c>
      <c r="D3" s="27">
        <v>100000</v>
      </c>
      <c r="E3" s="27">
        <v>0</v>
      </c>
      <c r="F3" s="27">
        <v>1</v>
      </c>
      <c r="G3" s="27">
        <f t="shared" ref="G3:G66" si="1">ID_DS_ENV_KEY</f>
        <v>100000</v>
      </c>
      <c r="H3" s="27">
        <f t="shared" ref="H3:H66" si="2">ID_USER_MOD_KEY</f>
        <v>100000</v>
      </c>
      <c r="I3" s="27" t="s">
        <v>30</v>
      </c>
      <c r="J3" s="27">
        <v>0</v>
      </c>
      <c r="K3" s="27">
        <v>100000</v>
      </c>
      <c r="L3" s="27">
        <f t="shared" ref="L3:L66" si="3">ID_DS_ENV_KEY</f>
        <v>100000</v>
      </c>
      <c r="M3" s="27">
        <f>VLOOKUP(A3,T_DICTIONARY_TYPE!A:B,2,0)</f>
        <v>100000</v>
      </c>
      <c r="N3" s="52" t="str">
        <f t="shared" ref="N3" si="4">B3</f>
        <v>so</v>
      </c>
      <c r="O3" s="27" t="s">
        <v>68</v>
      </c>
      <c r="P3" s="52" t="str">
        <f>"INSERT INTO "&amp;$D$1&amp;"  VALUES("&amp;D3&amp;", "&amp;E3&amp;", "&amp;F3&amp;", "&amp;G3&amp;", "&amp;H3&amp;", "&amp;I3&amp;", "&amp;J3&amp;", "&amp;K3&amp;", "&amp;L3&amp;","&amp;M3&amp;", '"&amp;N3&amp;"',  '"&amp;O3&amp;"' )"</f>
        <v>INSERT INTO T_DICTIONARY_VALUE  VALUES(100000, 0, 1, 100000, 100000, GETDATE(), 0, 100000, 100000,100000, 'so',  '?' )</v>
      </c>
    </row>
    <row r="4" spans="1:17" ht="15.75" customHeight="1">
      <c r="A4" s="65" t="s">
        <v>300</v>
      </c>
      <c r="B4" s="61" t="s">
        <v>328</v>
      </c>
      <c r="C4" s="52" t="str">
        <f t="shared" ref="C4:C66" si="5">A4&amp;"."&amp;B4</f>
        <v>SO Name.sname</v>
      </c>
      <c r="D4" s="27">
        <v>100001</v>
      </c>
      <c r="E4" s="27">
        <v>0</v>
      </c>
      <c r="F4" s="27">
        <v>1</v>
      </c>
      <c r="G4" s="27">
        <f t="shared" si="1"/>
        <v>100000</v>
      </c>
      <c r="H4" s="27">
        <f t="shared" si="2"/>
        <v>100000</v>
      </c>
      <c r="I4" s="27" t="s">
        <v>30</v>
      </c>
      <c r="J4" s="27">
        <v>0</v>
      </c>
      <c r="K4" s="27">
        <v>100000</v>
      </c>
      <c r="L4" s="27">
        <f t="shared" si="3"/>
        <v>100000</v>
      </c>
      <c r="M4" s="27">
        <f>VLOOKUP(A4,T_DICTIONARY_TYPE!A:B,2,0)</f>
        <v>100000</v>
      </c>
      <c r="N4" s="52" t="str">
        <f t="shared" ref="N4:N66" si="6">B4</f>
        <v>sname</v>
      </c>
      <c r="O4" s="27" t="s">
        <v>68</v>
      </c>
      <c r="P4" s="52" t="str">
        <f t="shared" ref="P4:P65" si="7">"INSERT INTO "&amp;$D$1&amp;"  VALUES("&amp;D4&amp;", "&amp;E4&amp;", "&amp;F4&amp;", "&amp;G4&amp;", "&amp;H4&amp;", "&amp;I4&amp;", "&amp;J4&amp;", "&amp;K4&amp;", "&amp;L4&amp;","&amp;M4&amp;", '"&amp;N4&amp;"',  '"&amp;O4&amp;"' )"</f>
        <v>INSERT INTO T_DICTIONARY_VALUE  VALUES(100001, 0, 1, 100000, 100000, GETDATE(), 0, 100000, 100000,100000, 'sname',  '?' )</v>
      </c>
      <c r="Q4" s="4"/>
    </row>
    <row r="5" spans="1:17" ht="15.75" customHeight="1">
      <c r="A5" s="65" t="s">
        <v>301</v>
      </c>
      <c r="B5" s="61" t="s">
        <v>329</v>
      </c>
      <c r="C5" s="52" t="str">
        <f t="shared" si="5"/>
        <v>Territory Sales Officer.tso</v>
      </c>
      <c r="D5" s="27">
        <v>100002</v>
      </c>
      <c r="E5" s="27">
        <v>0</v>
      </c>
      <c r="F5" s="27">
        <v>1</v>
      </c>
      <c r="G5" s="27">
        <f t="shared" si="1"/>
        <v>100000</v>
      </c>
      <c r="H5" s="27">
        <f t="shared" si="2"/>
        <v>100000</v>
      </c>
      <c r="I5" s="27" t="s">
        <v>30</v>
      </c>
      <c r="J5" s="27">
        <v>0</v>
      </c>
      <c r="K5" s="27">
        <v>100000</v>
      </c>
      <c r="L5" s="27">
        <f t="shared" si="3"/>
        <v>100000</v>
      </c>
      <c r="M5" s="27">
        <f>VLOOKUP(A5,T_DICTIONARY_TYPE!A:B,2,0)</f>
        <v>100001</v>
      </c>
      <c r="N5" s="52" t="str">
        <f t="shared" si="6"/>
        <v>tso</v>
      </c>
      <c r="O5" s="27" t="s">
        <v>68</v>
      </c>
      <c r="P5" s="52" t="str">
        <f t="shared" si="7"/>
        <v>INSERT INTO T_DICTIONARY_VALUE  VALUES(100002, 0, 1, 100000, 100000, GETDATE(), 0, 100000, 100000,100001, 'tso',  '?' )</v>
      </c>
      <c r="Q5" s="4"/>
    </row>
    <row r="6" spans="1:17" ht="15.75" customHeight="1">
      <c r="A6" s="65" t="s">
        <v>301</v>
      </c>
      <c r="B6" s="61" t="s">
        <v>330</v>
      </c>
      <c r="C6" s="52" t="str">
        <f t="shared" si="5"/>
        <v>Territory Sales Officer.Tsalesname</v>
      </c>
      <c r="D6" s="27">
        <v>100003</v>
      </c>
      <c r="E6" s="27">
        <v>0</v>
      </c>
      <c r="F6" s="27">
        <v>1</v>
      </c>
      <c r="G6" s="27">
        <f t="shared" si="1"/>
        <v>100000</v>
      </c>
      <c r="H6" s="27">
        <f t="shared" si="2"/>
        <v>100000</v>
      </c>
      <c r="I6" s="27" t="s">
        <v>30</v>
      </c>
      <c r="J6" s="27">
        <v>0</v>
      </c>
      <c r="K6" s="27">
        <v>100000</v>
      </c>
      <c r="L6" s="27">
        <f t="shared" si="3"/>
        <v>100000</v>
      </c>
      <c r="M6" s="27">
        <f>VLOOKUP(A6,T_DICTIONARY_TYPE!A:B,2,0)</f>
        <v>100001</v>
      </c>
      <c r="N6" s="52" t="str">
        <f t="shared" si="6"/>
        <v>Tsalesname</v>
      </c>
      <c r="O6" s="27" t="s">
        <v>68</v>
      </c>
      <c r="P6" s="52" t="str">
        <f t="shared" si="7"/>
        <v>INSERT INTO T_DICTIONARY_VALUE  VALUES(100003, 0, 1, 100000, 100000, GETDATE(), 0, 100000, 100000,100001, 'Tsalesname',  '?' )</v>
      </c>
      <c r="Q6" s="4"/>
    </row>
    <row r="7" spans="1:17" ht="15.75" customHeight="1">
      <c r="A7" s="65" t="s">
        <v>301</v>
      </c>
      <c r="B7" s="61" t="s">
        <v>331</v>
      </c>
      <c r="C7" s="52" t="str">
        <f t="shared" si="5"/>
        <v>Territory Sales Officer.Tsoname</v>
      </c>
      <c r="D7" s="27">
        <v>100004</v>
      </c>
      <c r="E7" s="27">
        <v>0</v>
      </c>
      <c r="F7" s="27">
        <v>1</v>
      </c>
      <c r="G7" s="27">
        <f t="shared" si="1"/>
        <v>100000</v>
      </c>
      <c r="H7" s="27">
        <f t="shared" si="2"/>
        <v>100000</v>
      </c>
      <c r="I7" s="27" t="s">
        <v>30</v>
      </c>
      <c r="J7" s="27">
        <v>0</v>
      </c>
      <c r="K7" s="27">
        <v>100000</v>
      </c>
      <c r="L7" s="27">
        <f t="shared" si="3"/>
        <v>100000</v>
      </c>
      <c r="M7" s="27">
        <f>VLOOKUP(A7,T_DICTIONARY_TYPE!A:B,2,0)</f>
        <v>100001</v>
      </c>
      <c r="N7" s="52" t="str">
        <f t="shared" si="6"/>
        <v>Tsoname</v>
      </c>
      <c r="O7" s="27" t="s">
        <v>68</v>
      </c>
      <c r="P7" s="52" t="str">
        <f t="shared" si="7"/>
        <v>INSERT INTO T_DICTIONARY_VALUE  VALUES(100004, 0, 1, 100000, 100000, GETDATE(), 0, 100000, 100000,100001, 'Tsoname',  '?' )</v>
      </c>
      <c r="Q7" s="4"/>
    </row>
    <row r="8" spans="1:17" ht="15.75" customHeight="1">
      <c r="A8" s="65" t="s">
        <v>302</v>
      </c>
      <c r="B8" s="61" t="s">
        <v>332</v>
      </c>
      <c r="C8" s="52" t="str">
        <f t="shared" si="5"/>
        <v>Territory Name.territory</v>
      </c>
      <c r="D8" s="27">
        <v>100005</v>
      </c>
      <c r="E8" s="27">
        <v>0</v>
      </c>
      <c r="F8" s="27">
        <v>1</v>
      </c>
      <c r="G8" s="27">
        <f t="shared" si="1"/>
        <v>100000</v>
      </c>
      <c r="H8" s="27">
        <f t="shared" si="2"/>
        <v>100000</v>
      </c>
      <c r="I8" s="27" t="s">
        <v>30</v>
      </c>
      <c r="J8" s="27">
        <v>0</v>
      </c>
      <c r="K8" s="27">
        <v>100000</v>
      </c>
      <c r="L8" s="27">
        <f t="shared" si="3"/>
        <v>100000</v>
      </c>
      <c r="M8" s="27">
        <f>VLOOKUP(A8,T_DICTIONARY_TYPE!A:B,2,0)</f>
        <v>100002</v>
      </c>
      <c r="N8" s="52" t="str">
        <f t="shared" si="6"/>
        <v>territory</v>
      </c>
      <c r="O8" s="27" t="s">
        <v>68</v>
      </c>
      <c r="P8" s="52" t="str">
        <f t="shared" si="7"/>
        <v>INSERT INTO T_DICTIONARY_VALUE  VALUES(100005, 0, 1, 100000, 100000, GETDATE(), 0, 100000, 100000,100002, 'territory',  '?' )</v>
      </c>
      <c r="Q8" s="4"/>
    </row>
    <row r="9" spans="1:17" ht="15.75" customHeight="1">
      <c r="A9" s="65" t="s">
        <v>302</v>
      </c>
      <c r="B9" s="61" t="s">
        <v>333</v>
      </c>
      <c r="C9" s="52" t="str">
        <f t="shared" si="5"/>
        <v>Territory Name.tn</v>
      </c>
      <c r="D9" s="27">
        <v>100006</v>
      </c>
      <c r="E9" s="27">
        <v>0</v>
      </c>
      <c r="F9" s="27">
        <v>1</v>
      </c>
      <c r="G9" s="27">
        <f t="shared" si="1"/>
        <v>100000</v>
      </c>
      <c r="H9" s="27">
        <f t="shared" si="2"/>
        <v>100000</v>
      </c>
      <c r="I9" s="27" t="s">
        <v>30</v>
      </c>
      <c r="J9" s="27">
        <v>0</v>
      </c>
      <c r="K9" s="27">
        <v>100000</v>
      </c>
      <c r="L9" s="27">
        <f t="shared" si="3"/>
        <v>100000</v>
      </c>
      <c r="M9" s="27">
        <f>VLOOKUP(A9,T_DICTIONARY_TYPE!A:B,2,0)</f>
        <v>100002</v>
      </c>
      <c r="N9" s="52" t="str">
        <f t="shared" si="6"/>
        <v>tn</v>
      </c>
      <c r="O9" s="27" t="s">
        <v>68</v>
      </c>
      <c r="P9" s="52" t="str">
        <f t="shared" si="7"/>
        <v>INSERT INTO T_DICTIONARY_VALUE  VALUES(100006, 0, 1, 100000, 100000, GETDATE(), 0, 100000, 100000,100002, 'tn',  '?' )</v>
      </c>
      <c r="Q9" s="4"/>
    </row>
    <row r="10" spans="1:17" ht="15.75" customHeight="1">
      <c r="A10" s="65" t="s">
        <v>303</v>
      </c>
      <c r="B10" s="61" t="s">
        <v>334</v>
      </c>
      <c r="C10" s="52" t="str">
        <f t="shared" si="5"/>
        <v>Staff ID.sid</v>
      </c>
      <c r="D10" s="27">
        <v>100007</v>
      </c>
      <c r="E10" s="27">
        <v>0</v>
      </c>
      <c r="F10" s="27">
        <v>1</v>
      </c>
      <c r="G10" s="27">
        <f t="shared" si="1"/>
        <v>100000</v>
      </c>
      <c r="H10" s="27">
        <f t="shared" si="2"/>
        <v>100000</v>
      </c>
      <c r="I10" s="27" t="s">
        <v>30</v>
      </c>
      <c r="J10" s="27">
        <v>0</v>
      </c>
      <c r="K10" s="27">
        <v>100000</v>
      </c>
      <c r="L10" s="27">
        <f t="shared" si="3"/>
        <v>100000</v>
      </c>
      <c r="M10" s="27">
        <f>VLOOKUP(A10,T_DICTIONARY_TYPE!A:B,2,0)</f>
        <v>100003</v>
      </c>
      <c r="N10" s="52" t="str">
        <f t="shared" si="6"/>
        <v>sid</v>
      </c>
      <c r="O10" s="27" t="s">
        <v>68</v>
      </c>
      <c r="P10" s="52" t="str">
        <f t="shared" si="7"/>
        <v>INSERT INTO T_DICTIONARY_VALUE  VALUES(100007, 0, 1, 100000, 100000, GETDATE(), 0, 100000, 100000,100003, 'sid',  '?' )</v>
      </c>
      <c r="Q10" s="4"/>
    </row>
    <row r="11" spans="1:17" ht="15.75" customHeight="1">
      <c r="A11" s="65" t="s">
        <v>304</v>
      </c>
      <c r="B11" s="61" t="s">
        <v>335</v>
      </c>
      <c r="C11" s="52" t="str">
        <f t="shared" si="5"/>
        <v>Primary Target.pt</v>
      </c>
      <c r="D11" s="27">
        <v>100008</v>
      </c>
      <c r="E11" s="27">
        <v>0</v>
      </c>
      <c r="F11" s="27">
        <v>1</v>
      </c>
      <c r="G11" s="27">
        <f t="shared" si="1"/>
        <v>100000</v>
      </c>
      <c r="H11" s="27">
        <f t="shared" si="2"/>
        <v>100000</v>
      </c>
      <c r="I11" s="27" t="s">
        <v>30</v>
      </c>
      <c r="J11" s="27">
        <v>0</v>
      </c>
      <c r="K11" s="27">
        <v>100000</v>
      </c>
      <c r="L11" s="27">
        <f t="shared" si="3"/>
        <v>100000</v>
      </c>
      <c r="M11" s="27">
        <f>VLOOKUP(A11,T_DICTIONARY_TYPE!A:B,2,0)</f>
        <v>100004</v>
      </c>
      <c r="N11" s="52" t="str">
        <f t="shared" si="6"/>
        <v>pt</v>
      </c>
      <c r="O11" s="27" t="s">
        <v>68</v>
      </c>
      <c r="P11" s="52" t="str">
        <f t="shared" si="7"/>
        <v>INSERT INTO T_DICTIONARY_VALUE  VALUES(100008, 0, 1, 100000, 100000, GETDATE(), 0, 100000, 100000,100004, 'pt',  '?' )</v>
      </c>
      <c r="Q11" s="4"/>
    </row>
    <row r="12" spans="1:17" ht="15.75" customHeight="1">
      <c r="A12" s="65" t="s">
        <v>305</v>
      </c>
      <c r="B12" s="61" t="s">
        <v>336</v>
      </c>
      <c r="C12" s="52" t="str">
        <f t="shared" si="5"/>
        <v>Secondary Target.st</v>
      </c>
      <c r="D12" s="27">
        <v>100009</v>
      </c>
      <c r="E12" s="27">
        <v>0</v>
      </c>
      <c r="F12" s="27">
        <v>1</v>
      </c>
      <c r="G12" s="27">
        <f t="shared" si="1"/>
        <v>100000</v>
      </c>
      <c r="H12" s="27">
        <f t="shared" si="2"/>
        <v>100000</v>
      </c>
      <c r="I12" s="27" t="s">
        <v>30</v>
      </c>
      <c r="J12" s="27">
        <v>0</v>
      </c>
      <c r="K12" s="27">
        <v>100000</v>
      </c>
      <c r="L12" s="27">
        <f t="shared" si="3"/>
        <v>100000</v>
      </c>
      <c r="M12" s="27">
        <f>VLOOKUP(A12,T_DICTIONARY_TYPE!A:B,2,0)</f>
        <v>100005</v>
      </c>
      <c r="N12" s="52" t="str">
        <f t="shared" si="6"/>
        <v>st</v>
      </c>
      <c r="O12" s="27" t="s">
        <v>68</v>
      </c>
      <c r="P12" s="52" t="str">
        <f t="shared" si="7"/>
        <v>INSERT INTO T_DICTIONARY_VALUE  VALUES(100009, 0, 1, 100000, 100000, GETDATE(), 0, 100000, 100000,100005, 'st',  '?' )</v>
      </c>
      <c r="Q12" s="4"/>
    </row>
    <row r="13" spans="1:17" ht="15.75" customHeight="1">
      <c r="A13" s="65" t="s">
        <v>306</v>
      </c>
      <c r="B13" s="61" t="s">
        <v>337</v>
      </c>
      <c r="C13" s="52" t="str">
        <f t="shared" si="5"/>
        <v>Route Name.R.Name</v>
      </c>
      <c r="D13" s="27">
        <v>100010</v>
      </c>
      <c r="E13" s="27">
        <v>0</v>
      </c>
      <c r="F13" s="27">
        <v>1</v>
      </c>
      <c r="G13" s="27">
        <f t="shared" si="1"/>
        <v>100000</v>
      </c>
      <c r="H13" s="27">
        <f t="shared" si="2"/>
        <v>100000</v>
      </c>
      <c r="I13" s="27" t="s">
        <v>30</v>
      </c>
      <c r="J13" s="27">
        <v>0</v>
      </c>
      <c r="K13" s="27">
        <v>100000</v>
      </c>
      <c r="L13" s="27">
        <f t="shared" si="3"/>
        <v>100000</v>
      </c>
      <c r="M13" s="27">
        <f>VLOOKUP(A13,T_DICTIONARY_TYPE!A:B,2,0)</f>
        <v>100006</v>
      </c>
      <c r="N13" s="52" t="str">
        <f t="shared" si="6"/>
        <v>R.Name</v>
      </c>
      <c r="O13" s="27" t="s">
        <v>68</v>
      </c>
      <c r="P13" s="52" t="str">
        <f t="shared" si="7"/>
        <v>INSERT INTO T_DICTIONARY_VALUE  VALUES(100010, 0, 1, 100000, 100000, GETDATE(), 0, 100000, 100000,100006, 'R.Name',  '?' )</v>
      </c>
      <c r="Q13" s="4"/>
    </row>
    <row r="14" spans="1:17" ht="15.75" customHeight="1">
      <c r="A14" s="65" t="s">
        <v>307</v>
      </c>
      <c r="B14" s="61" t="s">
        <v>338</v>
      </c>
      <c r="C14" s="52" t="str">
        <f t="shared" si="5"/>
        <v>Name of Distributors.Db name</v>
      </c>
      <c r="D14" s="27">
        <v>100011</v>
      </c>
      <c r="E14" s="27">
        <v>0</v>
      </c>
      <c r="F14" s="27">
        <v>1</v>
      </c>
      <c r="G14" s="27">
        <f t="shared" si="1"/>
        <v>100000</v>
      </c>
      <c r="H14" s="27">
        <f t="shared" si="2"/>
        <v>100000</v>
      </c>
      <c r="I14" s="27" t="s">
        <v>30</v>
      </c>
      <c r="J14" s="27">
        <v>0</v>
      </c>
      <c r="K14" s="27">
        <v>100000</v>
      </c>
      <c r="L14" s="27">
        <f t="shared" si="3"/>
        <v>100000</v>
      </c>
      <c r="M14" s="27">
        <f>VLOOKUP(A14,T_DICTIONARY_TYPE!A:B,2,0)</f>
        <v>100007</v>
      </c>
      <c r="N14" s="52" t="str">
        <f t="shared" si="6"/>
        <v>Db name</v>
      </c>
      <c r="O14" s="27" t="s">
        <v>68</v>
      </c>
      <c r="P14" s="52" t="str">
        <f t="shared" si="7"/>
        <v>INSERT INTO T_DICTIONARY_VALUE  VALUES(100011, 0, 1, 100000, 100000, GETDATE(), 0, 100000, 100000,100007, 'Db name',  '?' )</v>
      </c>
      <c r="Q14" s="4"/>
    </row>
    <row r="15" spans="1:17" ht="15.75" customHeight="1">
      <c r="A15" s="65" t="s">
        <v>307</v>
      </c>
      <c r="B15" s="61" t="s">
        <v>339</v>
      </c>
      <c r="C15" s="52" t="str">
        <f t="shared" si="5"/>
        <v>Name of Distributors.nd</v>
      </c>
      <c r="D15" s="27">
        <v>100012</v>
      </c>
      <c r="E15" s="27">
        <v>0</v>
      </c>
      <c r="F15" s="27">
        <v>1</v>
      </c>
      <c r="G15" s="27">
        <f t="shared" si="1"/>
        <v>100000</v>
      </c>
      <c r="H15" s="27">
        <f t="shared" si="2"/>
        <v>100000</v>
      </c>
      <c r="I15" s="27" t="s">
        <v>30</v>
      </c>
      <c r="J15" s="27">
        <v>0</v>
      </c>
      <c r="K15" s="27">
        <v>100000</v>
      </c>
      <c r="L15" s="27">
        <f t="shared" si="3"/>
        <v>100000</v>
      </c>
      <c r="M15" s="27">
        <f>VLOOKUP(A15,T_DICTIONARY_TYPE!A:B,2,0)</f>
        <v>100007</v>
      </c>
      <c r="N15" s="52" t="str">
        <f t="shared" si="6"/>
        <v>nd</v>
      </c>
      <c r="O15" s="27" t="s">
        <v>68</v>
      </c>
      <c r="P15" s="52" t="str">
        <f t="shared" si="7"/>
        <v>INSERT INTO T_DICTIONARY_VALUE  VALUES(100012, 0, 1, 100000, 100000, GETDATE(), 0, 100000, 100000,100007, 'nd',  '?' )</v>
      </c>
      <c r="Q15" s="4"/>
    </row>
    <row r="16" spans="1:17" ht="15.75" customHeight="1">
      <c r="A16" s="65" t="s">
        <v>308</v>
      </c>
      <c r="B16" s="61" t="s">
        <v>340</v>
      </c>
      <c r="C16" s="52" t="str">
        <f t="shared" si="5"/>
        <v>Total Visited Outlet.visiteoutlet</v>
      </c>
      <c r="D16" s="27">
        <v>100013</v>
      </c>
      <c r="E16" s="27">
        <v>0</v>
      </c>
      <c r="F16" s="27">
        <v>1</v>
      </c>
      <c r="G16" s="27">
        <f t="shared" si="1"/>
        <v>100000</v>
      </c>
      <c r="H16" s="27">
        <f t="shared" si="2"/>
        <v>100000</v>
      </c>
      <c r="I16" s="27" t="s">
        <v>30</v>
      </c>
      <c r="J16" s="27">
        <v>0</v>
      </c>
      <c r="K16" s="27">
        <v>100000</v>
      </c>
      <c r="L16" s="27">
        <f t="shared" si="3"/>
        <v>100000</v>
      </c>
      <c r="M16" s="27">
        <f>VLOOKUP(A16,T_DICTIONARY_TYPE!A:B,2,0)</f>
        <v>100008</v>
      </c>
      <c r="N16" s="52" t="str">
        <f t="shared" si="6"/>
        <v>visiteoutlet</v>
      </c>
      <c r="O16" s="27" t="s">
        <v>68</v>
      </c>
      <c r="P16" s="52" t="str">
        <f t="shared" si="7"/>
        <v>INSERT INTO T_DICTIONARY_VALUE  VALUES(100013, 0, 1, 100000, 100000, GETDATE(), 0, 100000, 100000,100008, 'visiteoutlet',  '?' )</v>
      </c>
      <c r="Q16" s="4"/>
    </row>
    <row r="17" spans="1:17" ht="15.75" customHeight="1">
      <c r="A17" s="65" t="s">
        <v>308</v>
      </c>
      <c r="B17" s="61" t="s">
        <v>340</v>
      </c>
      <c r="C17" s="52" t="str">
        <f t="shared" si="5"/>
        <v>Total Visited Outlet.visiteoutlet</v>
      </c>
      <c r="D17" s="27">
        <v>100014</v>
      </c>
      <c r="E17" s="27">
        <v>0</v>
      </c>
      <c r="F17" s="27">
        <v>1</v>
      </c>
      <c r="G17" s="27">
        <f t="shared" si="1"/>
        <v>100000</v>
      </c>
      <c r="H17" s="27">
        <f t="shared" si="2"/>
        <v>100000</v>
      </c>
      <c r="I17" s="27" t="s">
        <v>30</v>
      </c>
      <c r="J17" s="27">
        <v>0</v>
      </c>
      <c r="K17" s="27">
        <v>100000</v>
      </c>
      <c r="L17" s="27">
        <f t="shared" si="3"/>
        <v>100000</v>
      </c>
      <c r="M17" s="27">
        <f>VLOOKUP(A17,T_DICTIONARY_TYPE!A:B,2,0)</f>
        <v>100008</v>
      </c>
      <c r="N17" s="52" t="str">
        <f t="shared" si="6"/>
        <v>visiteoutlet</v>
      </c>
      <c r="O17" s="27" t="s">
        <v>68</v>
      </c>
      <c r="P17" s="52" t="str">
        <f t="shared" si="7"/>
        <v>INSERT INTO T_DICTIONARY_VALUE  VALUES(100014, 0, 1, 100000, 100000, GETDATE(), 0, 100000, 100000,100008, 'visiteoutlet',  '?' )</v>
      </c>
      <c r="Q17" s="4"/>
    </row>
    <row r="18" spans="1:17" ht="15.75" customHeight="1">
      <c r="A18" s="65" t="s">
        <v>308</v>
      </c>
      <c r="B18" s="61" t="s">
        <v>341</v>
      </c>
      <c r="C18" s="52" t="str">
        <f t="shared" si="5"/>
        <v>Total Visited Outlet.Visited</v>
      </c>
      <c r="D18" s="27">
        <v>100015</v>
      </c>
      <c r="E18" s="27">
        <v>0</v>
      </c>
      <c r="F18" s="27">
        <v>1</v>
      </c>
      <c r="G18" s="27">
        <f t="shared" si="1"/>
        <v>100000</v>
      </c>
      <c r="H18" s="27">
        <f t="shared" si="2"/>
        <v>100000</v>
      </c>
      <c r="I18" s="27" t="s">
        <v>30</v>
      </c>
      <c r="J18" s="27">
        <v>0</v>
      </c>
      <c r="K18" s="27">
        <v>100000</v>
      </c>
      <c r="L18" s="27">
        <f t="shared" si="3"/>
        <v>100000</v>
      </c>
      <c r="M18" s="27">
        <f>VLOOKUP(A18,T_DICTIONARY_TYPE!A:B,2,0)</f>
        <v>100008</v>
      </c>
      <c r="N18" s="52" t="str">
        <f t="shared" si="6"/>
        <v>Visited</v>
      </c>
      <c r="O18" s="27" t="s">
        <v>68</v>
      </c>
      <c r="P18" s="52" t="str">
        <f t="shared" si="7"/>
        <v>INSERT INTO T_DICTIONARY_VALUE  VALUES(100015, 0, 1, 100000, 100000, GETDATE(), 0, 100000, 100000,100008, 'Visited',  '?' )</v>
      </c>
      <c r="Q18" s="4"/>
    </row>
    <row r="19" spans="1:17" ht="15.75" customHeight="1">
      <c r="A19" s="65" t="s">
        <v>308</v>
      </c>
      <c r="B19" s="61" t="s">
        <v>342</v>
      </c>
      <c r="C19" s="52" t="str">
        <f t="shared" si="5"/>
        <v>Total Visited Outlet.voutlet</v>
      </c>
      <c r="D19" s="27">
        <v>100016</v>
      </c>
      <c r="E19" s="27">
        <v>0</v>
      </c>
      <c r="F19" s="27">
        <v>1</v>
      </c>
      <c r="G19" s="27">
        <f t="shared" si="1"/>
        <v>100000</v>
      </c>
      <c r="H19" s="27">
        <f t="shared" si="2"/>
        <v>100000</v>
      </c>
      <c r="I19" s="27" t="s">
        <v>30</v>
      </c>
      <c r="J19" s="27">
        <v>0</v>
      </c>
      <c r="K19" s="27">
        <v>100000</v>
      </c>
      <c r="L19" s="27">
        <f t="shared" si="3"/>
        <v>100000</v>
      </c>
      <c r="M19" s="27">
        <f>VLOOKUP(A19,T_DICTIONARY_TYPE!A:B,2,0)</f>
        <v>100008</v>
      </c>
      <c r="N19" s="52" t="str">
        <f t="shared" si="6"/>
        <v>voutlet</v>
      </c>
      <c r="O19" s="27" t="s">
        <v>68</v>
      </c>
      <c r="P19" s="52" t="str">
        <f t="shared" si="7"/>
        <v>INSERT INTO T_DICTIONARY_VALUE  VALUES(100016, 0, 1, 100000, 100000, GETDATE(), 0, 100000, 100000,100008, 'voutlet',  '?' )</v>
      </c>
      <c r="Q19" s="4"/>
    </row>
    <row r="20" spans="1:17" ht="15.75" customHeight="1">
      <c r="A20" s="65" t="s">
        <v>308</v>
      </c>
      <c r="B20" s="61" t="s">
        <v>342</v>
      </c>
      <c r="C20" s="52" t="str">
        <f t="shared" si="5"/>
        <v>Total Visited Outlet.voutlet</v>
      </c>
      <c r="D20" s="27">
        <v>100017</v>
      </c>
      <c r="E20" s="27">
        <v>0</v>
      </c>
      <c r="F20" s="27">
        <v>1</v>
      </c>
      <c r="G20" s="27">
        <f t="shared" si="1"/>
        <v>100000</v>
      </c>
      <c r="H20" s="27">
        <f t="shared" si="2"/>
        <v>100000</v>
      </c>
      <c r="I20" s="27" t="s">
        <v>30</v>
      </c>
      <c r="J20" s="27">
        <v>0</v>
      </c>
      <c r="K20" s="27">
        <v>100000</v>
      </c>
      <c r="L20" s="27">
        <f t="shared" si="3"/>
        <v>100000</v>
      </c>
      <c r="M20" s="27">
        <f>VLOOKUP(A20,T_DICTIONARY_TYPE!A:B,2,0)</f>
        <v>100008</v>
      </c>
      <c r="N20" s="52" t="str">
        <f t="shared" si="6"/>
        <v>voutlet</v>
      </c>
      <c r="O20" s="27" t="s">
        <v>68</v>
      </c>
      <c r="P20" s="52" t="str">
        <f t="shared" si="7"/>
        <v>INSERT INTO T_DICTIONARY_VALUE  VALUES(100017, 0, 1, 100000, 100000, GETDATE(), 0, 100000, 100000,100008, 'voutlet',  '?' )</v>
      </c>
      <c r="Q20" s="4"/>
    </row>
    <row r="21" spans="1:17" ht="15.75" customHeight="1">
      <c r="A21" s="65" t="s">
        <v>308</v>
      </c>
      <c r="B21" s="61" t="s">
        <v>343</v>
      </c>
      <c r="C21" s="52" t="str">
        <f t="shared" si="5"/>
        <v>Total Visited Outlet.tvo</v>
      </c>
      <c r="D21" s="27">
        <v>100018</v>
      </c>
      <c r="E21" s="27">
        <v>0</v>
      </c>
      <c r="F21" s="27">
        <v>1</v>
      </c>
      <c r="G21" s="27">
        <f t="shared" si="1"/>
        <v>100000</v>
      </c>
      <c r="H21" s="27">
        <f t="shared" si="2"/>
        <v>100000</v>
      </c>
      <c r="I21" s="27" t="s">
        <v>30</v>
      </c>
      <c r="J21" s="27">
        <v>0</v>
      </c>
      <c r="K21" s="27">
        <v>100000</v>
      </c>
      <c r="L21" s="27">
        <f t="shared" si="3"/>
        <v>100000</v>
      </c>
      <c r="M21" s="27">
        <f>VLOOKUP(A21,T_DICTIONARY_TYPE!A:B,2,0)</f>
        <v>100008</v>
      </c>
      <c r="N21" s="52" t="str">
        <f t="shared" si="6"/>
        <v>tvo</v>
      </c>
      <c r="O21" s="27" t="s">
        <v>68</v>
      </c>
      <c r="P21" s="52" t="str">
        <f t="shared" si="7"/>
        <v>INSERT INTO T_DICTIONARY_VALUE  VALUES(100018, 0, 1, 100000, 100000, GETDATE(), 0, 100000, 100000,100008, 'tvo',  '?' )</v>
      </c>
      <c r="Q21" s="4"/>
    </row>
    <row r="22" spans="1:17" ht="15.75" customHeight="1">
      <c r="A22" s="65" t="s">
        <v>308</v>
      </c>
      <c r="B22" s="61" t="s">
        <v>344</v>
      </c>
      <c r="C22" s="52" t="str">
        <f t="shared" si="5"/>
        <v>Total Visited Outlet.Visited Out Let</v>
      </c>
      <c r="D22" s="27">
        <v>100019</v>
      </c>
      <c r="E22" s="27">
        <v>0</v>
      </c>
      <c r="F22" s="27">
        <v>1</v>
      </c>
      <c r="G22" s="27">
        <f t="shared" si="1"/>
        <v>100000</v>
      </c>
      <c r="H22" s="27">
        <f t="shared" si="2"/>
        <v>100000</v>
      </c>
      <c r="I22" s="27" t="s">
        <v>30</v>
      </c>
      <c r="J22" s="27">
        <v>0</v>
      </c>
      <c r="K22" s="27">
        <v>100000</v>
      </c>
      <c r="L22" s="27">
        <f t="shared" si="3"/>
        <v>100000</v>
      </c>
      <c r="M22" s="27">
        <f>VLOOKUP(A22,T_DICTIONARY_TYPE!A:B,2,0)</f>
        <v>100008</v>
      </c>
      <c r="N22" s="52" t="str">
        <f t="shared" si="6"/>
        <v>Visited Out Let</v>
      </c>
      <c r="O22" s="27" t="s">
        <v>68</v>
      </c>
      <c r="P22" s="52" t="str">
        <f t="shared" si="7"/>
        <v>INSERT INTO T_DICTIONARY_VALUE  VALUES(100019, 0, 1, 100000, 100000, GETDATE(), 0, 100000, 100000,100008, 'Visited Out Let',  '?' )</v>
      </c>
      <c r="Q22" s="4"/>
    </row>
    <row r="23" spans="1:17" ht="15.75" customHeight="1">
      <c r="A23" s="65" t="s">
        <v>309</v>
      </c>
      <c r="B23" s="61" t="s">
        <v>345</v>
      </c>
      <c r="C23" s="52" t="str">
        <f t="shared" si="5"/>
        <v>Total Route Outlet.tro</v>
      </c>
      <c r="D23" s="27">
        <v>100020</v>
      </c>
      <c r="E23" s="27">
        <v>0</v>
      </c>
      <c r="F23" s="27">
        <v>1</v>
      </c>
      <c r="G23" s="27">
        <f t="shared" si="1"/>
        <v>100000</v>
      </c>
      <c r="H23" s="27">
        <f t="shared" si="2"/>
        <v>100000</v>
      </c>
      <c r="I23" s="27" t="s">
        <v>30</v>
      </c>
      <c r="J23" s="27">
        <v>0</v>
      </c>
      <c r="K23" s="27">
        <v>100000</v>
      </c>
      <c r="L23" s="27">
        <f t="shared" si="3"/>
        <v>100000</v>
      </c>
      <c r="M23" s="27">
        <f>VLOOKUP(A23,T_DICTIONARY_TYPE!A:B,2,0)</f>
        <v>100009</v>
      </c>
      <c r="N23" s="52" t="str">
        <f t="shared" si="6"/>
        <v>tro</v>
      </c>
      <c r="O23" s="27" t="s">
        <v>68</v>
      </c>
      <c r="P23" s="52" t="str">
        <f t="shared" si="7"/>
        <v>INSERT INTO T_DICTIONARY_VALUE  VALUES(100020, 0, 1, 100000, 100000, GETDATE(), 0, 100000, 100000,100009, 'tro',  '?' )</v>
      </c>
      <c r="Q23" s="4"/>
    </row>
    <row r="24" spans="1:17" ht="15.75" customHeight="1">
      <c r="A24" s="65" t="s">
        <v>309</v>
      </c>
      <c r="B24" s="61" t="s">
        <v>346</v>
      </c>
      <c r="C24" s="52" t="str">
        <f t="shared" si="5"/>
        <v>Total Route Outlet.Total Outlet</v>
      </c>
      <c r="D24" s="27">
        <v>100021</v>
      </c>
      <c r="E24" s="27">
        <v>0</v>
      </c>
      <c r="F24" s="27">
        <v>1</v>
      </c>
      <c r="G24" s="27">
        <f t="shared" si="1"/>
        <v>100000</v>
      </c>
      <c r="H24" s="27">
        <f t="shared" si="2"/>
        <v>100000</v>
      </c>
      <c r="I24" s="27" t="s">
        <v>30</v>
      </c>
      <c r="J24" s="27">
        <v>0</v>
      </c>
      <c r="K24" s="27">
        <v>100000</v>
      </c>
      <c r="L24" s="27">
        <f t="shared" si="3"/>
        <v>100000</v>
      </c>
      <c r="M24" s="27">
        <f>VLOOKUP(A24,T_DICTIONARY_TYPE!A:B,2,0)</f>
        <v>100009</v>
      </c>
      <c r="N24" s="52" t="str">
        <f t="shared" si="6"/>
        <v>Total Outlet</v>
      </c>
      <c r="O24" s="27" t="s">
        <v>68</v>
      </c>
      <c r="P24" s="52" t="str">
        <f t="shared" si="7"/>
        <v>INSERT INTO T_DICTIONARY_VALUE  VALUES(100021, 0, 1, 100000, 100000, GETDATE(), 0, 100000, 100000,100009, 'Total Outlet',  '?' )</v>
      </c>
      <c r="Q24" s="4"/>
    </row>
    <row r="25" spans="1:17" ht="15.75" customHeight="1">
      <c r="A25" s="65" t="s">
        <v>310</v>
      </c>
      <c r="B25" s="61" t="s">
        <v>347</v>
      </c>
      <c r="C25" s="52" t="str">
        <f t="shared" si="5"/>
        <v>IMS.In Market Sales</v>
      </c>
      <c r="D25" s="27">
        <v>100022</v>
      </c>
      <c r="E25" s="27">
        <v>0</v>
      </c>
      <c r="F25" s="27">
        <v>1</v>
      </c>
      <c r="G25" s="27">
        <f t="shared" si="1"/>
        <v>100000</v>
      </c>
      <c r="H25" s="27">
        <f t="shared" si="2"/>
        <v>100000</v>
      </c>
      <c r="I25" s="27" t="s">
        <v>30</v>
      </c>
      <c r="J25" s="27">
        <v>0</v>
      </c>
      <c r="K25" s="27">
        <v>100000</v>
      </c>
      <c r="L25" s="27">
        <f t="shared" si="3"/>
        <v>100000</v>
      </c>
      <c r="M25" s="27">
        <f>VLOOKUP(A25,T_DICTIONARY_TYPE!A:B,2,0)</f>
        <v>100010</v>
      </c>
      <c r="N25" s="52" t="str">
        <f t="shared" si="6"/>
        <v>In Market Sales</v>
      </c>
      <c r="O25" s="27" t="s">
        <v>68</v>
      </c>
      <c r="P25" s="52" t="str">
        <f t="shared" si="7"/>
        <v>INSERT INTO T_DICTIONARY_VALUE  VALUES(100022, 0, 1, 100000, 100000, GETDATE(), 0, 100000, 100000,100010, 'In Market Sales',  '?' )</v>
      </c>
      <c r="Q25" s="4"/>
    </row>
    <row r="26" spans="1:17" ht="15.75" customHeight="1">
      <c r="A26" s="65" t="s">
        <v>310</v>
      </c>
      <c r="B26" s="61" t="s">
        <v>310</v>
      </c>
      <c r="C26" s="52" t="str">
        <f t="shared" si="5"/>
        <v>IMS.IMS</v>
      </c>
      <c r="D26" s="27">
        <v>100023</v>
      </c>
      <c r="E26" s="27">
        <v>0</v>
      </c>
      <c r="F26" s="27">
        <v>1</v>
      </c>
      <c r="G26" s="27">
        <f t="shared" si="1"/>
        <v>100000</v>
      </c>
      <c r="H26" s="27">
        <f t="shared" si="2"/>
        <v>100000</v>
      </c>
      <c r="I26" s="27" t="s">
        <v>30</v>
      </c>
      <c r="J26" s="27">
        <v>0</v>
      </c>
      <c r="K26" s="27">
        <v>100000</v>
      </c>
      <c r="L26" s="27">
        <f t="shared" si="3"/>
        <v>100000</v>
      </c>
      <c r="M26" s="27">
        <f>VLOOKUP(A26,T_DICTIONARY_TYPE!A:B,2,0)</f>
        <v>100010</v>
      </c>
      <c r="N26" s="52" t="str">
        <f t="shared" si="6"/>
        <v>IMS</v>
      </c>
      <c r="O26" s="27" t="s">
        <v>68</v>
      </c>
      <c r="P26" s="52" t="str">
        <f t="shared" si="7"/>
        <v>INSERT INTO T_DICTIONARY_VALUE  VALUES(100023, 0, 1, 100000, 100000, GETDATE(), 0, 100000, 100000,100010, 'IMS',  '?' )</v>
      </c>
      <c r="Q26" s="4"/>
    </row>
    <row r="27" spans="1:17" ht="15.75" customHeight="1">
      <c r="A27" s="65" t="s">
        <v>311</v>
      </c>
      <c r="B27" s="61" t="s">
        <v>348</v>
      </c>
      <c r="C27" s="52" t="str">
        <f t="shared" si="5"/>
        <v>Ready Sale.R.S</v>
      </c>
      <c r="D27" s="27">
        <v>100024</v>
      </c>
      <c r="E27" s="27">
        <v>0</v>
      </c>
      <c r="F27" s="27">
        <v>1</v>
      </c>
      <c r="G27" s="27">
        <f t="shared" si="1"/>
        <v>100000</v>
      </c>
      <c r="H27" s="27">
        <f t="shared" si="2"/>
        <v>100000</v>
      </c>
      <c r="I27" s="27" t="s">
        <v>30</v>
      </c>
      <c r="J27" s="27">
        <v>0</v>
      </c>
      <c r="K27" s="27">
        <v>100000</v>
      </c>
      <c r="L27" s="27">
        <f t="shared" si="3"/>
        <v>100000</v>
      </c>
      <c r="M27" s="27">
        <f>VLOOKUP(A27,T_DICTIONARY_TYPE!A:B,2,0)</f>
        <v>100011</v>
      </c>
      <c r="N27" s="52" t="str">
        <f t="shared" si="6"/>
        <v>R.S</v>
      </c>
      <c r="O27" s="27" t="s">
        <v>68</v>
      </c>
      <c r="P27" s="52" t="str">
        <f t="shared" si="7"/>
        <v>INSERT INTO T_DICTIONARY_VALUE  VALUES(100024, 0, 1, 100000, 100000, GETDATE(), 0, 100000, 100000,100011, 'R.S',  '?' )</v>
      </c>
      <c r="Q27" s="4"/>
    </row>
    <row r="28" spans="1:17" ht="15.75" customHeight="1">
      <c r="A28" s="65" t="s">
        <v>311</v>
      </c>
      <c r="B28" s="61" t="s">
        <v>349</v>
      </c>
      <c r="C28" s="52" t="str">
        <f t="shared" si="5"/>
        <v>Ready Sale.Ready sales</v>
      </c>
      <c r="D28" s="27">
        <v>100025</v>
      </c>
      <c r="E28" s="27">
        <v>0</v>
      </c>
      <c r="F28" s="27">
        <v>1</v>
      </c>
      <c r="G28" s="27">
        <f t="shared" si="1"/>
        <v>100000</v>
      </c>
      <c r="H28" s="27">
        <f t="shared" si="2"/>
        <v>100000</v>
      </c>
      <c r="I28" s="27" t="s">
        <v>30</v>
      </c>
      <c r="J28" s="27">
        <v>0</v>
      </c>
      <c r="K28" s="27">
        <v>100000</v>
      </c>
      <c r="L28" s="27">
        <f t="shared" si="3"/>
        <v>100000</v>
      </c>
      <c r="M28" s="27">
        <f>VLOOKUP(A28,T_DICTIONARY_TYPE!A:B,2,0)</f>
        <v>100011</v>
      </c>
      <c r="N28" s="52" t="str">
        <f t="shared" si="6"/>
        <v>Ready sales</v>
      </c>
      <c r="O28" s="27" t="s">
        <v>68</v>
      </c>
      <c r="P28" s="52" t="str">
        <f t="shared" si="7"/>
        <v>INSERT INTO T_DICTIONARY_VALUE  VALUES(100025, 0, 1, 100000, 100000, GETDATE(), 0, 100000, 100000,100011, 'Ready sales',  '?' )</v>
      </c>
      <c r="Q28" s="4"/>
    </row>
    <row r="29" spans="1:17" ht="15.75" customHeight="1">
      <c r="A29" s="65" t="s">
        <v>311</v>
      </c>
      <c r="B29" s="61" t="s">
        <v>349</v>
      </c>
      <c r="C29" s="52" t="str">
        <f t="shared" si="5"/>
        <v>Ready Sale.Ready sales</v>
      </c>
      <c r="D29" s="27">
        <v>100026</v>
      </c>
      <c r="E29" s="27">
        <v>0</v>
      </c>
      <c r="F29" s="27">
        <v>1</v>
      </c>
      <c r="G29" s="27">
        <f t="shared" si="1"/>
        <v>100000</v>
      </c>
      <c r="H29" s="27">
        <f t="shared" si="2"/>
        <v>100000</v>
      </c>
      <c r="I29" s="27" t="s">
        <v>30</v>
      </c>
      <c r="J29" s="27">
        <v>0</v>
      </c>
      <c r="K29" s="27">
        <v>100000</v>
      </c>
      <c r="L29" s="27">
        <f t="shared" si="3"/>
        <v>100000</v>
      </c>
      <c r="M29" s="27">
        <f>VLOOKUP(A29,T_DICTIONARY_TYPE!A:B,2,0)</f>
        <v>100011</v>
      </c>
      <c r="N29" s="52" t="str">
        <f t="shared" si="6"/>
        <v>Ready sales</v>
      </c>
      <c r="O29" s="27" t="s">
        <v>68</v>
      </c>
      <c r="P29" s="52" t="str">
        <f t="shared" si="7"/>
        <v>INSERT INTO T_DICTIONARY_VALUE  VALUES(100026, 0, 1, 100000, 100000, GETDATE(), 0, 100000, 100000,100011, 'Ready sales',  '?' )</v>
      </c>
      <c r="Q29" s="4"/>
    </row>
    <row r="30" spans="1:17" ht="15.75" customHeight="1">
      <c r="A30" s="65" t="s">
        <v>311</v>
      </c>
      <c r="B30" s="61" t="s">
        <v>349</v>
      </c>
      <c r="C30" s="52" t="str">
        <f t="shared" si="5"/>
        <v>Ready Sale.Ready sales</v>
      </c>
      <c r="D30" s="27">
        <v>100027</v>
      </c>
      <c r="E30" s="27">
        <v>0</v>
      </c>
      <c r="F30" s="27">
        <v>1</v>
      </c>
      <c r="G30" s="27">
        <f t="shared" si="1"/>
        <v>100000</v>
      </c>
      <c r="H30" s="27">
        <f t="shared" si="2"/>
        <v>100000</v>
      </c>
      <c r="I30" s="27" t="s">
        <v>30</v>
      </c>
      <c r="J30" s="27">
        <v>0</v>
      </c>
      <c r="K30" s="27">
        <v>100000</v>
      </c>
      <c r="L30" s="27">
        <f t="shared" si="3"/>
        <v>100000</v>
      </c>
      <c r="M30" s="27">
        <f>VLOOKUP(A30,T_DICTIONARY_TYPE!A:B,2,0)</f>
        <v>100011</v>
      </c>
      <c r="N30" s="52" t="str">
        <f t="shared" si="6"/>
        <v>Ready sales</v>
      </c>
      <c r="O30" s="27" t="s">
        <v>68</v>
      </c>
      <c r="P30" s="52" t="str">
        <f t="shared" si="7"/>
        <v>INSERT INTO T_DICTIONARY_VALUE  VALUES(100027, 0, 1, 100000, 100000, GETDATE(), 0, 100000, 100000,100011, 'Ready sales',  '?' )</v>
      </c>
      <c r="Q30" s="4"/>
    </row>
    <row r="31" spans="1:17" ht="15.75" customHeight="1">
      <c r="A31" s="65" t="s">
        <v>311</v>
      </c>
      <c r="B31" s="61" t="s">
        <v>350</v>
      </c>
      <c r="C31" s="52" t="str">
        <f t="shared" si="5"/>
        <v>Ready Sale.R sales</v>
      </c>
      <c r="D31" s="27">
        <v>100028</v>
      </c>
      <c r="E31" s="27">
        <v>0</v>
      </c>
      <c r="F31" s="27">
        <v>1</v>
      </c>
      <c r="G31" s="27">
        <f t="shared" si="1"/>
        <v>100000</v>
      </c>
      <c r="H31" s="27">
        <f t="shared" si="2"/>
        <v>100000</v>
      </c>
      <c r="I31" s="27" t="s">
        <v>30</v>
      </c>
      <c r="J31" s="27">
        <v>0</v>
      </c>
      <c r="K31" s="27">
        <v>100000</v>
      </c>
      <c r="L31" s="27">
        <f t="shared" si="3"/>
        <v>100000</v>
      </c>
      <c r="M31" s="27">
        <f>VLOOKUP(A31,T_DICTIONARY_TYPE!A:B,2,0)</f>
        <v>100011</v>
      </c>
      <c r="N31" s="52" t="str">
        <f t="shared" si="6"/>
        <v>R sales</v>
      </c>
      <c r="O31" s="27" t="s">
        <v>68</v>
      </c>
      <c r="P31" s="52" t="str">
        <f t="shared" si="7"/>
        <v>INSERT INTO T_DICTIONARY_VALUE  VALUES(100028, 0, 1, 100000, 100000, GETDATE(), 0, 100000, 100000,100011, 'R sales',  '?' )</v>
      </c>
      <c r="Q31" s="4"/>
    </row>
    <row r="32" spans="1:17" ht="15.75" customHeight="1">
      <c r="A32" s="65" t="s">
        <v>312</v>
      </c>
      <c r="B32" s="61" t="s">
        <v>351</v>
      </c>
      <c r="C32" s="52" t="str">
        <f t="shared" si="5"/>
        <v># of Memo.Memo</v>
      </c>
      <c r="D32" s="27">
        <v>100029</v>
      </c>
      <c r="E32" s="27">
        <v>0</v>
      </c>
      <c r="F32" s="27">
        <v>1</v>
      </c>
      <c r="G32" s="27">
        <f t="shared" si="1"/>
        <v>100000</v>
      </c>
      <c r="H32" s="27">
        <f t="shared" si="2"/>
        <v>100000</v>
      </c>
      <c r="I32" s="27" t="s">
        <v>30</v>
      </c>
      <c r="J32" s="27">
        <v>0</v>
      </c>
      <c r="K32" s="27">
        <v>100000</v>
      </c>
      <c r="L32" s="27">
        <f t="shared" si="3"/>
        <v>100000</v>
      </c>
      <c r="M32" s="27">
        <f>VLOOKUP(A32,T_DICTIONARY_TYPE!A:B,2,0)</f>
        <v>100012</v>
      </c>
      <c r="N32" s="52" t="str">
        <f t="shared" si="6"/>
        <v>Memo</v>
      </c>
      <c r="O32" s="27" t="s">
        <v>68</v>
      </c>
      <c r="P32" s="52" t="str">
        <f t="shared" si="7"/>
        <v>INSERT INTO T_DICTIONARY_VALUE  VALUES(100029, 0, 1, 100000, 100000, GETDATE(), 0, 100000, 100000,100012, 'Memo',  '?' )</v>
      </c>
      <c r="Q32" s="4"/>
    </row>
    <row r="33" spans="1:17" ht="15.75" customHeight="1">
      <c r="A33" s="65" t="s">
        <v>312</v>
      </c>
      <c r="B33" s="61" t="s">
        <v>352</v>
      </c>
      <c r="C33" s="52" t="str">
        <f t="shared" si="5"/>
        <v># of Memo.Memo No</v>
      </c>
      <c r="D33" s="27">
        <v>100030</v>
      </c>
      <c r="E33" s="27">
        <v>0</v>
      </c>
      <c r="F33" s="27">
        <v>1</v>
      </c>
      <c r="G33" s="27">
        <f t="shared" si="1"/>
        <v>100000</v>
      </c>
      <c r="H33" s="27">
        <f t="shared" si="2"/>
        <v>100000</v>
      </c>
      <c r="I33" s="27" t="s">
        <v>30</v>
      </c>
      <c r="J33" s="27">
        <v>0</v>
      </c>
      <c r="K33" s="27">
        <v>100000</v>
      </c>
      <c r="L33" s="27">
        <f t="shared" si="3"/>
        <v>100000</v>
      </c>
      <c r="M33" s="27">
        <f>VLOOKUP(A33,T_DICTIONARY_TYPE!A:B,2,0)</f>
        <v>100012</v>
      </c>
      <c r="N33" s="52" t="str">
        <f t="shared" si="6"/>
        <v>Memo No</v>
      </c>
      <c r="O33" s="27" t="s">
        <v>68</v>
      </c>
      <c r="P33" s="52" t="str">
        <f t="shared" si="7"/>
        <v>INSERT INTO T_DICTIONARY_VALUE  VALUES(100030, 0, 1, 100000, 100000, GETDATE(), 0, 100000, 100000,100012, 'Memo No',  '?' )</v>
      </c>
      <c r="Q33" s="4"/>
    </row>
    <row r="34" spans="1:17" ht="15.75" customHeight="1">
      <c r="A34" s="65" t="s">
        <v>313</v>
      </c>
      <c r="B34" s="61" t="s">
        <v>353</v>
      </c>
      <c r="C34" s="52" t="str">
        <f t="shared" si="5"/>
        <v>Total Line.Line</v>
      </c>
      <c r="D34" s="27">
        <v>100031</v>
      </c>
      <c r="E34" s="27">
        <v>0</v>
      </c>
      <c r="F34" s="27">
        <v>1</v>
      </c>
      <c r="G34" s="27">
        <f t="shared" si="1"/>
        <v>100000</v>
      </c>
      <c r="H34" s="27">
        <f t="shared" si="2"/>
        <v>100000</v>
      </c>
      <c r="I34" s="27" t="s">
        <v>30</v>
      </c>
      <c r="J34" s="27">
        <v>0</v>
      </c>
      <c r="K34" s="27">
        <v>100000</v>
      </c>
      <c r="L34" s="27">
        <f t="shared" si="3"/>
        <v>100000</v>
      </c>
      <c r="M34" s="27">
        <f>VLOOKUP(A34,T_DICTIONARY_TYPE!A:B,2,0)</f>
        <v>100013</v>
      </c>
      <c r="N34" s="52" t="str">
        <f t="shared" si="6"/>
        <v>Line</v>
      </c>
      <c r="O34" s="27" t="s">
        <v>68</v>
      </c>
      <c r="P34" s="52" t="str">
        <f t="shared" si="7"/>
        <v>INSERT INTO T_DICTIONARY_VALUE  VALUES(100031, 0, 1, 100000, 100000, GETDATE(), 0, 100000, 100000,100013, 'Line',  '?' )</v>
      </c>
      <c r="Q34" s="4"/>
    </row>
    <row r="35" spans="1:17" ht="15.75" customHeight="1">
      <c r="A35" s="65" t="s">
        <v>313</v>
      </c>
      <c r="B35" s="61" t="s">
        <v>354</v>
      </c>
      <c r="C35" s="52" t="str">
        <f t="shared" si="5"/>
        <v>Total Line.tl</v>
      </c>
      <c r="D35" s="27">
        <v>100032</v>
      </c>
      <c r="E35" s="27">
        <v>0</v>
      </c>
      <c r="F35" s="27">
        <v>1</v>
      </c>
      <c r="G35" s="27">
        <f t="shared" si="1"/>
        <v>100000</v>
      </c>
      <c r="H35" s="27">
        <f t="shared" si="2"/>
        <v>100000</v>
      </c>
      <c r="I35" s="27" t="s">
        <v>30</v>
      </c>
      <c r="J35" s="27">
        <v>0</v>
      </c>
      <c r="K35" s="27">
        <v>100000</v>
      </c>
      <c r="L35" s="27">
        <f t="shared" si="3"/>
        <v>100000</v>
      </c>
      <c r="M35" s="27">
        <f>VLOOKUP(A35,T_DICTIONARY_TYPE!A:B,2,0)</f>
        <v>100013</v>
      </c>
      <c r="N35" s="52" t="str">
        <f t="shared" si="6"/>
        <v>tl</v>
      </c>
      <c r="O35" s="27" t="s">
        <v>68</v>
      </c>
      <c r="P35" s="52" t="str">
        <f t="shared" si="7"/>
        <v>INSERT INTO T_DICTIONARY_VALUE  VALUES(100032, 0, 1, 100000, 100000, GETDATE(), 0, 100000, 100000,100013, 'tl',  '?' )</v>
      </c>
      <c r="Q35" s="4"/>
    </row>
    <row r="36" spans="1:17" ht="25.5">
      <c r="A36" s="62" t="s">
        <v>483</v>
      </c>
      <c r="B36" s="61" t="s">
        <v>355</v>
      </c>
      <c r="C36" s="52" t="str">
        <f t="shared" si="5"/>
        <v>Primary
Achive (fund).Primary Fund</v>
      </c>
      <c r="D36" s="27">
        <v>100033</v>
      </c>
      <c r="E36" s="27">
        <v>0</v>
      </c>
      <c r="F36" s="27">
        <v>1</v>
      </c>
      <c r="G36" s="27">
        <f t="shared" si="1"/>
        <v>100000</v>
      </c>
      <c r="H36" s="27">
        <f t="shared" si="2"/>
        <v>100000</v>
      </c>
      <c r="I36" s="27" t="s">
        <v>30</v>
      </c>
      <c r="J36" s="27">
        <v>0</v>
      </c>
      <c r="K36" s="27">
        <v>100000</v>
      </c>
      <c r="L36" s="27">
        <f t="shared" si="3"/>
        <v>100000</v>
      </c>
      <c r="M36" s="27">
        <f>VLOOKUP(A36,T_DICTIONARY_TYPE!A:B,2,0)</f>
        <v>100014</v>
      </c>
      <c r="N36" s="52" t="str">
        <f t="shared" si="6"/>
        <v>Primary Fund</v>
      </c>
      <c r="O36" s="27" t="s">
        <v>68</v>
      </c>
      <c r="P36" s="52" t="str">
        <f t="shared" si="7"/>
        <v>INSERT INTO T_DICTIONARY_VALUE  VALUES(100033, 0, 1, 100000, 100000, GETDATE(), 0, 100000, 100000,100014, 'Primary Fund',  '?' )</v>
      </c>
      <c r="Q36" s="4"/>
    </row>
    <row r="37" spans="1:17" ht="25.5">
      <c r="A37" s="62" t="s">
        <v>483</v>
      </c>
      <c r="B37" s="61" t="s">
        <v>355</v>
      </c>
      <c r="C37" s="52" t="str">
        <f t="shared" si="5"/>
        <v>Primary
Achive (fund).Primary Fund</v>
      </c>
      <c r="D37" s="27">
        <v>100034</v>
      </c>
      <c r="E37" s="27">
        <v>0</v>
      </c>
      <c r="F37" s="27">
        <v>1</v>
      </c>
      <c r="G37" s="27">
        <f t="shared" si="1"/>
        <v>100000</v>
      </c>
      <c r="H37" s="27">
        <f t="shared" si="2"/>
        <v>100000</v>
      </c>
      <c r="I37" s="27" t="s">
        <v>30</v>
      </c>
      <c r="J37" s="27">
        <v>0</v>
      </c>
      <c r="K37" s="27">
        <v>100000</v>
      </c>
      <c r="L37" s="27">
        <f t="shared" si="3"/>
        <v>100000</v>
      </c>
      <c r="M37" s="27">
        <f>VLOOKUP(A37,T_DICTIONARY_TYPE!A:B,2,0)</f>
        <v>100014</v>
      </c>
      <c r="N37" s="52" t="str">
        <f t="shared" si="6"/>
        <v>Primary Fund</v>
      </c>
      <c r="O37" s="27" t="s">
        <v>68</v>
      </c>
      <c r="P37" s="52" t="str">
        <f t="shared" si="7"/>
        <v>INSERT INTO T_DICTIONARY_VALUE  VALUES(100034, 0, 1, 100000, 100000, GETDATE(), 0, 100000, 100000,100014, 'Primary Fund',  '?' )</v>
      </c>
      <c r="Q37" s="4"/>
    </row>
    <row r="38" spans="1:17" ht="25.5">
      <c r="A38" s="62" t="s">
        <v>483</v>
      </c>
      <c r="B38" s="61" t="s">
        <v>356</v>
      </c>
      <c r="C38" s="52" t="str">
        <f t="shared" si="5"/>
        <v>Primary
Achive (fund).Total Primary</v>
      </c>
      <c r="D38" s="27">
        <v>100035</v>
      </c>
      <c r="E38" s="27">
        <v>0</v>
      </c>
      <c r="F38" s="27">
        <v>1</v>
      </c>
      <c r="G38" s="27">
        <f t="shared" si="1"/>
        <v>100000</v>
      </c>
      <c r="H38" s="27">
        <f t="shared" si="2"/>
        <v>100000</v>
      </c>
      <c r="I38" s="27" t="s">
        <v>30</v>
      </c>
      <c r="J38" s="27">
        <v>0</v>
      </c>
      <c r="K38" s="27">
        <v>100000</v>
      </c>
      <c r="L38" s="27">
        <f t="shared" si="3"/>
        <v>100000</v>
      </c>
      <c r="M38" s="27">
        <f>VLOOKUP(A38,T_DICTIONARY_TYPE!A:B,2,0)</f>
        <v>100014</v>
      </c>
      <c r="N38" s="52" t="str">
        <f t="shared" si="6"/>
        <v>Total Primary</v>
      </c>
      <c r="O38" s="27" t="s">
        <v>68</v>
      </c>
      <c r="P38" s="52" t="str">
        <f t="shared" si="7"/>
        <v>INSERT INTO T_DICTIONARY_VALUE  VALUES(100035, 0, 1, 100000, 100000, GETDATE(), 0, 100000, 100000,100014, 'Total Primary',  '?' )</v>
      </c>
      <c r="Q38" s="4"/>
    </row>
    <row r="39" spans="1:17" ht="25.5">
      <c r="A39" s="62" t="s">
        <v>483</v>
      </c>
      <c r="B39" s="61" t="s">
        <v>357</v>
      </c>
      <c r="C39" s="52" t="str">
        <f t="shared" si="5"/>
        <v>Primary
Achive (fund).Primary Achive</v>
      </c>
      <c r="D39" s="27">
        <v>100036</v>
      </c>
      <c r="E39" s="27">
        <v>0</v>
      </c>
      <c r="F39" s="27">
        <v>1</v>
      </c>
      <c r="G39" s="27">
        <f t="shared" si="1"/>
        <v>100000</v>
      </c>
      <c r="H39" s="27">
        <f t="shared" si="2"/>
        <v>100000</v>
      </c>
      <c r="I39" s="27" t="s">
        <v>30</v>
      </c>
      <c r="J39" s="27">
        <v>0</v>
      </c>
      <c r="K39" s="27">
        <v>100000</v>
      </c>
      <c r="L39" s="27">
        <f t="shared" si="3"/>
        <v>100000</v>
      </c>
      <c r="M39" s="27">
        <f>VLOOKUP(A39,T_DICTIONARY_TYPE!A:B,2,0)</f>
        <v>100014</v>
      </c>
      <c r="N39" s="52" t="str">
        <f t="shared" si="6"/>
        <v>Primary Achive</v>
      </c>
      <c r="O39" s="27" t="s">
        <v>68</v>
      </c>
      <c r="P39" s="52" t="str">
        <f t="shared" si="7"/>
        <v>INSERT INTO T_DICTIONARY_VALUE  VALUES(100036, 0, 1, 100000, 100000, GETDATE(), 0, 100000, 100000,100014, 'Primary Achive',  '?' )</v>
      </c>
      <c r="Q39" s="4"/>
    </row>
    <row r="40" spans="1:17" ht="15.75" customHeight="1">
      <c r="A40" s="65" t="s">
        <v>314</v>
      </c>
      <c r="B40" s="61" t="s">
        <v>358</v>
      </c>
      <c r="C40" s="52" t="str">
        <f t="shared" si="5"/>
        <v>Order Collection.Order</v>
      </c>
      <c r="D40" s="27">
        <v>100037</v>
      </c>
      <c r="E40" s="27">
        <v>0</v>
      </c>
      <c r="F40" s="27">
        <v>1</v>
      </c>
      <c r="G40" s="27">
        <f t="shared" si="1"/>
        <v>100000</v>
      </c>
      <c r="H40" s="27">
        <f t="shared" si="2"/>
        <v>100000</v>
      </c>
      <c r="I40" s="27" t="s">
        <v>30</v>
      </c>
      <c r="J40" s="27">
        <v>0</v>
      </c>
      <c r="K40" s="27">
        <v>100000</v>
      </c>
      <c r="L40" s="27">
        <f t="shared" si="3"/>
        <v>100000</v>
      </c>
      <c r="M40" s="27">
        <f>VLOOKUP(A40,T_DICTIONARY_TYPE!A:B,2,0)</f>
        <v>100015</v>
      </c>
      <c r="N40" s="52" t="str">
        <f t="shared" si="6"/>
        <v>Order</v>
      </c>
      <c r="O40" s="27" t="s">
        <v>68</v>
      </c>
      <c r="P40" s="52" t="str">
        <f t="shared" si="7"/>
        <v>INSERT INTO T_DICTIONARY_VALUE  VALUES(100037, 0, 1, 100000, 100000, GETDATE(), 0, 100000, 100000,100015, 'Order',  '?' )</v>
      </c>
      <c r="Q40" s="4"/>
    </row>
    <row r="41" spans="1:17" ht="15.75" customHeight="1">
      <c r="A41" s="65" t="s">
        <v>314</v>
      </c>
      <c r="B41" s="61" t="s">
        <v>359</v>
      </c>
      <c r="C41" s="52" t="str">
        <f t="shared" si="5"/>
        <v>Order Collection.oc</v>
      </c>
      <c r="D41" s="27">
        <v>100038</v>
      </c>
      <c r="E41" s="27">
        <v>0</v>
      </c>
      <c r="F41" s="27">
        <v>1</v>
      </c>
      <c r="G41" s="27">
        <f t="shared" si="1"/>
        <v>100000</v>
      </c>
      <c r="H41" s="27">
        <f t="shared" si="2"/>
        <v>100000</v>
      </c>
      <c r="I41" s="27" t="s">
        <v>30</v>
      </c>
      <c r="J41" s="27">
        <v>0</v>
      </c>
      <c r="K41" s="27">
        <v>100000</v>
      </c>
      <c r="L41" s="27">
        <f t="shared" si="3"/>
        <v>100000</v>
      </c>
      <c r="M41" s="27">
        <f>VLOOKUP(A41,T_DICTIONARY_TYPE!A:B,2,0)</f>
        <v>100015</v>
      </c>
      <c r="N41" s="52" t="str">
        <f t="shared" si="6"/>
        <v>oc</v>
      </c>
      <c r="O41" s="27" t="s">
        <v>68</v>
      </c>
      <c r="P41" s="52" t="str">
        <f t="shared" si="7"/>
        <v>INSERT INTO T_DICTIONARY_VALUE  VALUES(100038, 0, 1, 100000, 100000, GETDATE(), 0, 100000, 100000,100015, 'oc',  '?' )</v>
      </c>
      <c r="Q41" s="4"/>
    </row>
    <row r="42" spans="1:17" ht="15.75" customHeight="1">
      <c r="A42" s="65" t="s">
        <v>314</v>
      </c>
      <c r="B42" s="61" t="s">
        <v>360</v>
      </c>
      <c r="C42" s="52" t="str">
        <f t="shared" si="5"/>
        <v>Order Collection.Order Value</v>
      </c>
      <c r="D42" s="27">
        <v>100039</v>
      </c>
      <c r="E42" s="27">
        <v>0</v>
      </c>
      <c r="F42" s="27">
        <v>1</v>
      </c>
      <c r="G42" s="27">
        <f t="shared" si="1"/>
        <v>100000</v>
      </c>
      <c r="H42" s="27">
        <f t="shared" si="2"/>
        <v>100000</v>
      </c>
      <c r="I42" s="27" t="s">
        <v>30</v>
      </c>
      <c r="J42" s="27">
        <v>0</v>
      </c>
      <c r="K42" s="27">
        <v>100000</v>
      </c>
      <c r="L42" s="27">
        <f t="shared" si="3"/>
        <v>100000</v>
      </c>
      <c r="M42" s="27">
        <f>VLOOKUP(A42,T_DICTIONARY_TYPE!A:B,2,0)</f>
        <v>100015</v>
      </c>
      <c r="N42" s="52" t="str">
        <f t="shared" si="6"/>
        <v>Order Value</v>
      </c>
      <c r="O42" s="27" t="s">
        <v>68</v>
      </c>
      <c r="P42" s="52" t="str">
        <f t="shared" si="7"/>
        <v>INSERT INTO T_DICTIONARY_VALUE  VALUES(100039, 0, 1, 100000, 100000, GETDATE(), 0, 100000, 100000,100015, 'Order Value',  '?' )</v>
      </c>
      <c r="Q42" s="4"/>
    </row>
    <row r="43" spans="1:17" ht="15.75" customHeight="1">
      <c r="A43" s="65" t="s">
        <v>315</v>
      </c>
      <c r="B43" s="61" t="s">
        <v>361</v>
      </c>
      <c r="C43" s="52" t="str">
        <f t="shared" si="5"/>
        <v>LPC (Manual).LPC</v>
      </c>
      <c r="D43" s="27">
        <v>100040</v>
      </c>
      <c r="E43" s="27">
        <v>0</v>
      </c>
      <c r="F43" s="27">
        <v>1</v>
      </c>
      <c r="G43" s="27">
        <f t="shared" si="1"/>
        <v>100000</v>
      </c>
      <c r="H43" s="27">
        <f t="shared" si="2"/>
        <v>100000</v>
      </c>
      <c r="I43" s="27" t="s">
        <v>30</v>
      </c>
      <c r="J43" s="27">
        <v>0</v>
      </c>
      <c r="K43" s="27">
        <v>100000</v>
      </c>
      <c r="L43" s="27">
        <f t="shared" si="3"/>
        <v>100000</v>
      </c>
      <c r="M43" s="27">
        <f>VLOOKUP(A43,T_DICTIONARY_TYPE!A:B,2,0)</f>
        <v>100016</v>
      </c>
      <c r="N43" s="52" t="str">
        <f t="shared" si="6"/>
        <v>LPC</v>
      </c>
      <c r="O43" s="27" t="s">
        <v>68</v>
      </c>
      <c r="P43" s="52" t="str">
        <f t="shared" si="7"/>
        <v>INSERT INTO T_DICTIONARY_VALUE  VALUES(100040, 0, 1, 100000, 100000, GETDATE(), 0, 100000, 100000,100016, 'LPC',  '?' )</v>
      </c>
      <c r="Q43" s="4"/>
    </row>
    <row r="44" spans="1:17" ht="15.75" customHeight="1">
      <c r="A44" s="65" t="s">
        <v>315</v>
      </c>
      <c r="B44" s="61" t="s">
        <v>362</v>
      </c>
      <c r="C44" s="52" t="str">
        <f t="shared" si="5"/>
        <v>LPC (Manual).Line Per Cell</v>
      </c>
      <c r="D44" s="27">
        <v>100041</v>
      </c>
      <c r="E44" s="27">
        <v>0</v>
      </c>
      <c r="F44" s="27">
        <v>1</v>
      </c>
      <c r="G44" s="27">
        <f t="shared" si="1"/>
        <v>100000</v>
      </c>
      <c r="H44" s="27">
        <f t="shared" si="2"/>
        <v>100000</v>
      </c>
      <c r="I44" s="27" t="s">
        <v>30</v>
      </c>
      <c r="J44" s="27">
        <v>0</v>
      </c>
      <c r="K44" s="27">
        <v>100000</v>
      </c>
      <c r="L44" s="27">
        <f t="shared" si="3"/>
        <v>100000</v>
      </c>
      <c r="M44" s="27">
        <f>VLOOKUP(A44,T_DICTIONARY_TYPE!A:B,2,0)</f>
        <v>100016</v>
      </c>
      <c r="N44" s="52" t="str">
        <f t="shared" si="6"/>
        <v>Line Per Cell</v>
      </c>
      <c r="O44" s="27" t="s">
        <v>68</v>
      </c>
      <c r="P44" s="52" t="str">
        <f t="shared" si="7"/>
        <v>INSERT INTO T_DICTIONARY_VALUE  VALUES(100041, 0, 1, 100000, 100000, GETDATE(), 0, 100000, 100000,100016, 'Line Per Cell',  '?' )</v>
      </c>
      <c r="Q44" s="4"/>
    </row>
    <row r="45" spans="1:17" ht="15.75" customHeight="1">
      <c r="A45" s="65" t="s">
        <v>316</v>
      </c>
      <c r="B45" s="61" t="s">
        <v>363</v>
      </c>
      <c r="C45" s="52" t="str">
        <f t="shared" si="5"/>
        <v>CIMS.Cumulative In Market Sales</v>
      </c>
      <c r="D45" s="27">
        <v>100042</v>
      </c>
      <c r="E45" s="27">
        <v>0</v>
      </c>
      <c r="F45" s="27">
        <v>1</v>
      </c>
      <c r="G45" s="27">
        <f t="shared" si="1"/>
        <v>100000</v>
      </c>
      <c r="H45" s="27">
        <f t="shared" si="2"/>
        <v>100000</v>
      </c>
      <c r="I45" s="27" t="s">
        <v>30</v>
      </c>
      <c r="J45" s="27">
        <v>0</v>
      </c>
      <c r="K45" s="27">
        <v>100000</v>
      </c>
      <c r="L45" s="27">
        <f t="shared" si="3"/>
        <v>100000</v>
      </c>
      <c r="M45" s="27">
        <f>VLOOKUP(A45,T_DICTIONARY_TYPE!A:B,2,0)</f>
        <v>100017</v>
      </c>
      <c r="N45" s="52" t="str">
        <f t="shared" si="6"/>
        <v>Cumulative In Market Sales</v>
      </c>
      <c r="O45" s="27" t="s">
        <v>68</v>
      </c>
      <c r="P45" s="52" t="str">
        <f t="shared" si="7"/>
        <v>INSERT INTO T_DICTIONARY_VALUE  VALUES(100042, 0, 1, 100000, 100000, GETDATE(), 0, 100000, 100000,100017, 'Cumulative In Market Sales',  '?' )</v>
      </c>
      <c r="Q45" s="4"/>
    </row>
    <row r="46" spans="1:17" ht="15.75" customHeight="1">
      <c r="A46" s="65" t="s">
        <v>316</v>
      </c>
      <c r="B46" s="61" t="s">
        <v>316</v>
      </c>
      <c r="C46" s="52" t="str">
        <f t="shared" si="5"/>
        <v>CIMS.CIMS</v>
      </c>
      <c r="D46" s="27">
        <v>100043</v>
      </c>
      <c r="E46" s="27">
        <v>0</v>
      </c>
      <c r="F46" s="27">
        <v>1</v>
      </c>
      <c r="G46" s="27">
        <f t="shared" si="1"/>
        <v>100000</v>
      </c>
      <c r="H46" s="27">
        <f t="shared" si="2"/>
        <v>100000</v>
      </c>
      <c r="I46" s="27" t="s">
        <v>30</v>
      </c>
      <c r="J46" s="27">
        <v>0</v>
      </c>
      <c r="K46" s="27">
        <v>100000</v>
      </c>
      <c r="L46" s="27">
        <f t="shared" si="3"/>
        <v>100000</v>
      </c>
      <c r="M46" s="27">
        <f>VLOOKUP(A46,T_DICTIONARY_TYPE!A:B,2,0)</f>
        <v>100017</v>
      </c>
      <c r="N46" s="52" t="str">
        <f t="shared" si="6"/>
        <v>CIMS</v>
      </c>
      <c r="O46" s="27" t="s">
        <v>68</v>
      </c>
      <c r="P46" s="52" t="str">
        <f t="shared" si="7"/>
        <v>INSERT INTO T_DICTIONARY_VALUE  VALUES(100043, 0, 1, 100000, 100000, GETDATE(), 0, 100000, 100000,100017, 'CIMS',  '?' )</v>
      </c>
      <c r="Q46" s="4"/>
    </row>
    <row r="47" spans="1:17" ht="15.75" customHeight="1">
      <c r="A47" s="65" t="s">
        <v>317</v>
      </c>
      <c r="B47" s="61" t="s">
        <v>364</v>
      </c>
      <c r="C47" s="52" t="str">
        <f t="shared" si="5"/>
        <v>Date.dt</v>
      </c>
      <c r="D47" s="27">
        <v>100044</v>
      </c>
      <c r="E47" s="27">
        <v>0</v>
      </c>
      <c r="F47" s="27">
        <v>1</v>
      </c>
      <c r="G47" s="27">
        <f t="shared" si="1"/>
        <v>100000</v>
      </c>
      <c r="H47" s="27">
        <f t="shared" si="2"/>
        <v>100000</v>
      </c>
      <c r="I47" s="27" t="s">
        <v>30</v>
      </c>
      <c r="J47" s="27">
        <v>0</v>
      </c>
      <c r="K47" s="27">
        <v>100000</v>
      </c>
      <c r="L47" s="27">
        <f t="shared" si="3"/>
        <v>100000</v>
      </c>
      <c r="M47" s="27">
        <f>VLOOKUP(A47,T_DICTIONARY_TYPE!A:B,2,0)</f>
        <v>100018</v>
      </c>
      <c r="N47" s="52" t="str">
        <f t="shared" si="6"/>
        <v>dt</v>
      </c>
      <c r="O47" s="27" t="s">
        <v>68</v>
      </c>
      <c r="P47" s="52" t="str">
        <f t="shared" si="7"/>
        <v>INSERT INTO T_DICTIONARY_VALUE  VALUES(100044, 0, 1, 100000, 100000, GETDATE(), 0, 100000, 100000,100018, 'dt',  '?' )</v>
      </c>
      <c r="Q47" s="4"/>
    </row>
    <row r="48" spans="1:17" ht="15.75" customHeight="1">
      <c r="A48" s="65" t="s">
        <v>317</v>
      </c>
      <c r="B48" s="61" t="s">
        <v>317</v>
      </c>
      <c r="C48" s="52" t="str">
        <f t="shared" si="5"/>
        <v>Date.Date</v>
      </c>
      <c r="D48" s="27">
        <v>100045</v>
      </c>
      <c r="E48" s="27">
        <v>0</v>
      </c>
      <c r="F48" s="27">
        <v>1</v>
      </c>
      <c r="G48" s="27">
        <f t="shared" si="1"/>
        <v>100000</v>
      </c>
      <c r="H48" s="27">
        <f t="shared" si="2"/>
        <v>100000</v>
      </c>
      <c r="I48" s="27" t="s">
        <v>30</v>
      </c>
      <c r="J48" s="27">
        <v>0</v>
      </c>
      <c r="K48" s="27">
        <v>100000</v>
      </c>
      <c r="L48" s="27">
        <f t="shared" si="3"/>
        <v>100000</v>
      </c>
      <c r="M48" s="27">
        <f>VLOOKUP(A48,T_DICTIONARY_TYPE!A:B,2,0)</f>
        <v>100018</v>
      </c>
      <c r="N48" s="52" t="str">
        <f t="shared" si="6"/>
        <v>Date</v>
      </c>
      <c r="O48" s="27" t="s">
        <v>68</v>
      </c>
      <c r="P48" s="52" t="str">
        <f t="shared" si="7"/>
        <v>INSERT INTO T_DICTIONARY_VALUE  VALUES(100045, 0, 1, 100000, 100000, GETDATE(), 0, 100000, 100000,100018, 'Date',  '?' )</v>
      </c>
      <c r="Q48" s="4"/>
    </row>
    <row r="49" spans="1:17" ht="15.75" customHeight="1">
      <c r="A49" s="65" t="s">
        <v>317</v>
      </c>
      <c r="B49" s="61" t="s">
        <v>365</v>
      </c>
      <c r="C49" s="52" t="str">
        <f t="shared" si="5"/>
        <v>Date.Dte</v>
      </c>
      <c r="D49" s="27">
        <v>100046</v>
      </c>
      <c r="E49" s="27">
        <v>0</v>
      </c>
      <c r="F49" s="27">
        <v>1</v>
      </c>
      <c r="G49" s="27">
        <f t="shared" si="1"/>
        <v>100000</v>
      </c>
      <c r="H49" s="27">
        <f t="shared" si="2"/>
        <v>100000</v>
      </c>
      <c r="I49" s="27" t="s">
        <v>30</v>
      </c>
      <c r="J49" s="27">
        <v>0</v>
      </c>
      <c r="K49" s="27">
        <v>100000</v>
      </c>
      <c r="L49" s="27">
        <f t="shared" si="3"/>
        <v>100000</v>
      </c>
      <c r="M49" s="27">
        <f>VLOOKUP(A49,T_DICTIONARY_TYPE!A:B,2,0)</f>
        <v>100018</v>
      </c>
      <c r="N49" s="52" t="str">
        <f t="shared" si="6"/>
        <v>Dte</v>
      </c>
      <c r="O49" s="27" t="s">
        <v>68</v>
      </c>
      <c r="P49" s="52" t="str">
        <f t="shared" si="7"/>
        <v>INSERT INTO T_DICTIONARY_VALUE  VALUES(100046, 0, 1, 100000, 100000, GETDATE(), 0, 100000, 100000,100018, 'Dte',  '?' )</v>
      </c>
      <c r="Q49" s="4"/>
    </row>
    <row r="50" spans="1:17" ht="15" customHeight="1">
      <c r="A50" s="65" t="s">
        <v>318</v>
      </c>
      <c r="B50" s="61" t="s">
        <v>366</v>
      </c>
      <c r="C50" s="52" t="str">
        <f t="shared" si="5"/>
        <v>Order Category.order c</v>
      </c>
      <c r="D50" s="27">
        <v>100047</v>
      </c>
      <c r="E50" s="27">
        <v>0</v>
      </c>
      <c r="F50" s="27">
        <v>1</v>
      </c>
      <c r="G50" s="27">
        <f t="shared" si="1"/>
        <v>100000</v>
      </c>
      <c r="H50" s="27">
        <f t="shared" si="2"/>
        <v>100000</v>
      </c>
      <c r="I50" s="27" t="s">
        <v>30</v>
      </c>
      <c r="J50" s="27">
        <v>0</v>
      </c>
      <c r="K50" s="27">
        <v>100000</v>
      </c>
      <c r="L50" s="27">
        <f t="shared" si="3"/>
        <v>100000</v>
      </c>
      <c r="M50" s="27">
        <f>VLOOKUP(A50,T_DICTIONARY_TYPE!A:B,2,0)</f>
        <v>100019</v>
      </c>
      <c r="N50" s="52" t="str">
        <f t="shared" si="6"/>
        <v>order c</v>
      </c>
      <c r="O50" s="27" t="s">
        <v>68</v>
      </c>
      <c r="P50" s="52" t="str">
        <f t="shared" si="7"/>
        <v>INSERT INTO T_DICTIONARY_VALUE  VALUES(100047, 0, 1, 100000, 100000, GETDATE(), 0, 100000, 100000,100019, 'order c',  '?' )</v>
      </c>
      <c r="Q50" s="4"/>
    </row>
    <row r="51" spans="1:17" ht="15.75" customHeight="1">
      <c r="A51" s="65" t="s">
        <v>318</v>
      </c>
      <c r="B51" s="61" t="s">
        <v>367</v>
      </c>
      <c r="C51" s="52" t="str">
        <f t="shared" si="5"/>
        <v>Order Category.o Category</v>
      </c>
      <c r="D51" s="27">
        <v>100048</v>
      </c>
      <c r="E51" s="27">
        <v>0</v>
      </c>
      <c r="F51" s="27">
        <v>1</v>
      </c>
      <c r="G51" s="27">
        <f t="shared" si="1"/>
        <v>100000</v>
      </c>
      <c r="H51" s="27">
        <f t="shared" si="2"/>
        <v>100000</v>
      </c>
      <c r="I51" s="27" t="s">
        <v>30</v>
      </c>
      <c r="J51" s="27">
        <v>0</v>
      </c>
      <c r="K51" s="27">
        <v>100000</v>
      </c>
      <c r="L51" s="27">
        <f t="shared" si="3"/>
        <v>100000</v>
      </c>
      <c r="M51" s="27">
        <f>VLOOKUP(A51,T_DICTIONARY_TYPE!A:B,2,0)</f>
        <v>100019</v>
      </c>
      <c r="N51" s="52" t="str">
        <f t="shared" si="6"/>
        <v>o Category</v>
      </c>
      <c r="O51" s="27" t="s">
        <v>68</v>
      </c>
      <c r="P51" s="52" t="str">
        <f t="shared" si="7"/>
        <v>INSERT INTO T_DICTIONARY_VALUE  VALUES(100048, 0, 1, 100000, 100000, GETDATE(), 0, 100000, 100000,100019, 'o Category',  '?' )</v>
      </c>
      <c r="Q51" s="4"/>
    </row>
    <row r="52" spans="1:17" ht="15.75" customHeight="1">
      <c r="A52" s="65" t="s">
        <v>318</v>
      </c>
      <c r="B52" s="61" t="s">
        <v>368</v>
      </c>
      <c r="C52" s="52" t="str">
        <f t="shared" si="5"/>
        <v>Order Category.Category Order</v>
      </c>
      <c r="D52" s="27">
        <v>100049</v>
      </c>
      <c r="E52" s="27">
        <v>0</v>
      </c>
      <c r="F52" s="27">
        <v>1</v>
      </c>
      <c r="G52" s="27">
        <f t="shared" si="1"/>
        <v>100000</v>
      </c>
      <c r="H52" s="27">
        <f t="shared" si="2"/>
        <v>100000</v>
      </c>
      <c r="I52" s="27" t="s">
        <v>30</v>
      </c>
      <c r="J52" s="27">
        <v>0</v>
      </c>
      <c r="K52" s="27">
        <v>100000</v>
      </c>
      <c r="L52" s="27">
        <f t="shared" si="3"/>
        <v>100000</v>
      </c>
      <c r="M52" s="27">
        <f>VLOOKUP(A52,T_DICTIONARY_TYPE!A:B,2,0)</f>
        <v>100019</v>
      </c>
      <c r="N52" s="52" t="str">
        <f t="shared" si="6"/>
        <v>Category Order</v>
      </c>
      <c r="O52" s="27" t="s">
        <v>68</v>
      </c>
      <c r="P52" s="52" t="str">
        <f t="shared" si="7"/>
        <v>INSERT INTO T_DICTIONARY_VALUE  VALUES(100049, 0, 1, 100000, 100000, GETDATE(), 0, 100000, 100000,100019, 'Category Order',  '?' )</v>
      </c>
      <c r="Q52" s="4"/>
    </row>
    <row r="53" spans="1:17" ht="15.75" customHeight="1">
      <c r="A53" s="65" t="s">
        <v>319</v>
      </c>
      <c r="B53" s="61" t="s">
        <v>319</v>
      </c>
      <c r="C53" s="52" t="str">
        <f t="shared" si="5"/>
        <v>Previous Day Order.Previous Day Order</v>
      </c>
      <c r="D53" s="27">
        <v>100050</v>
      </c>
      <c r="E53" s="27">
        <v>0</v>
      </c>
      <c r="F53" s="27">
        <v>1</v>
      </c>
      <c r="G53" s="27">
        <f t="shared" si="1"/>
        <v>100000</v>
      </c>
      <c r="H53" s="27">
        <f t="shared" si="2"/>
        <v>100000</v>
      </c>
      <c r="I53" s="27" t="s">
        <v>30</v>
      </c>
      <c r="J53" s="27">
        <v>0</v>
      </c>
      <c r="K53" s="27">
        <v>100000</v>
      </c>
      <c r="L53" s="27">
        <f t="shared" si="3"/>
        <v>100000</v>
      </c>
      <c r="M53" s="27">
        <f>VLOOKUP(A53,T_DICTIONARY_TYPE!A:B,2,0)</f>
        <v>100020</v>
      </c>
      <c r="N53" s="52" t="str">
        <f t="shared" si="6"/>
        <v>Previous Day Order</v>
      </c>
      <c r="O53" s="27" t="s">
        <v>68</v>
      </c>
      <c r="P53" s="52" t="str">
        <f t="shared" si="7"/>
        <v>INSERT INTO T_DICTIONARY_VALUE  VALUES(100050, 0, 1, 100000, 100000, GETDATE(), 0, 100000, 100000,100020, 'Previous Day Order',  '?' )</v>
      </c>
      <c r="Q53" s="4"/>
    </row>
    <row r="54" spans="1:17" ht="15.75" customHeight="1">
      <c r="A54" s="65" t="s">
        <v>319</v>
      </c>
      <c r="B54" s="61" t="s">
        <v>369</v>
      </c>
      <c r="C54" s="52" t="str">
        <f t="shared" si="5"/>
        <v>Previous Day Order.PDO</v>
      </c>
      <c r="D54" s="27">
        <v>100051</v>
      </c>
      <c r="E54" s="27">
        <v>0</v>
      </c>
      <c r="F54" s="27">
        <v>1</v>
      </c>
      <c r="G54" s="27">
        <f t="shared" si="1"/>
        <v>100000</v>
      </c>
      <c r="H54" s="27">
        <f t="shared" si="2"/>
        <v>100000</v>
      </c>
      <c r="I54" s="27" t="s">
        <v>30</v>
      </c>
      <c r="J54" s="27">
        <v>0</v>
      </c>
      <c r="K54" s="27">
        <v>100000</v>
      </c>
      <c r="L54" s="27">
        <f t="shared" si="3"/>
        <v>100000</v>
      </c>
      <c r="M54" s="27">
        <f>VLOOKUP(A54,T_DICTIONARY_TYPE!A:B,2,0)</f>
        <v>100020</v>
      </c>
      <c r="N54" s="52" t="str">
        <f t="shared" si="6"/>
        <v>PDO</v>
      </c>
      <c r="O54" s="27" t="s">
        <v>68</v>
      </c>
      <c r="P54" s="52" t="str">
        <f t="shared" si="7"/>
        <v>INSERT INTO T_DICTIONARY_VALUE  VALUES(100051, 0, 1, 100000, 100000, GETDATE(), 0, 100000, 100000,100020, 'PDO',  '?' )</v>
      </c>
      <c r="Q54" s="4"/>
    </row>
    <row r="55" spans="1:17" ht="15.75" customHeight="1">
      <c r="A55" s="65" t="s">
        <v>319</v>
      </c>
      <c r="B55" s="61" t="s">
        <v>319</v>
      </c>
      <c r="C55" s="52" t="str">
        <f t="shared" si="5"/>
        <v>Previous Day Order.Previous Day Order</v>
      </c>
      <c r="D55" s="27">
        <v>100052</v>
      </c>
      <c r="E55" s="27">
        <v>0</v>
      </c>
      <c r="F55" s="27">
        <v>1</v>
      </c>
      <c r="G55" s="27">
        <f t="shared" si="1"/>
        <v>100000</v>
      </c>
      <c r="H55" s="27">
        <f t="shared" si="2"/>
        <v>100000</v>
      </c>
      <c r="I55" s="27" t="s">
        <v>30</v>
      </c>
      <c r="J55" s="27">
        <v>0</v>
      </c>
      <c r="K55" s="27">
        <v>100000</v>
      </c>
      <c r="L55" s="27">
        <f t="shared" si="3"/>
        <v>100000</v>
      </c>
      <c r="M55" s="27">
        <f>VLOOKUP(A55,T_DICTIONARY_TYPE!A:B,2,0)</f>
        <v>100020</v>
      </c>
      <c r="N55" s="52" t="str">
        <f t="shared" si="6"/>
        <v>Previous Day Order</v>
      </c>
      <c r="O55" s="27" t="s">
        <v>68</v>
      </c>
      <c r="P55" s="52" t="str">
        <f t="shared" si="7"/>
        <v>INSERT INTO T_DICTIONARY_VALUE  VALUES(100052, 0, 1, 100000, 100000, GETDATE(), 0, 100000, 100000,100020, 'Previous Day Order',  '?' )</v>
      </c>
      <c r="Q55" s="4"/>
    </row>
    <row r="56" spans="1:17" ht="15.75" customHeight="1">
      <c r="A56" s="65" t="s">
        <v>319</v>
      </c>
      <c r="B56" s="61" t="s">
        <v>370</v>
      </c>
      <c r="C56" s="52" t="str">
        <f t="shared" si="5"/>
        <v>Previous Day Order.PdayO</v>
      </c>
      <c r="D56" s="27">
        <v>100053</v>
      </c>
      <c r="E56" s="27">
        <v>0</v>
      </c>
      <c r="F56" s="27">
        <v>1</v>
      </c>
      <c r="G56" s="27">
        <f t="shared" si="1"/>
        <v>100000</v>
      </c>
      <c r="H56" s="27">
        <f t="shared" si="2"/>
        <v>100000</v>
      </c>
      <c r="I56" s="27" t="s">
        <v>30</v>
      </c>
      <c r="J56" s="27">
        <v>0</v>
      </c>
      <c r="K56" s="27">
        <v>100000</v>
      </c>
      <c r="L56" s="27">
        <f t="shared" si="3"/>
        <v>100000</v>
      </c>
      <c r="M56" s="27">
        <f>VLOOKUP(A56,T_DICTIONARY_TYPE!A:B,2,0)</f>
        <v>100020</v>
      </c>
      <c r="N56" s="52" t="str">
        <f t="shared" si="6"/>
        <v>PdayO</v>
      </c>
      <c r="O56" s="27" t="s">
        <v>68</v>
      </c>
      <c r="P56" s="52" t="str">
        <f t="shared" si="7"/>
        <v>INSERT INTO T_DICTIONARY_VALUE  VALUES(100053, 0, 1, 100000, 100000, GETDATE(), 0, 100000, 100000,100020, 'PdayO',  '?' )</v>
      </c>
      <c r="Q56" s="4"/>
    </row>
    <row r="57" spans="1:17" ht="15.75" customHeight="1">
      <c r="A57" s="65" t="s">
        <v>319</v>
      </c>
      <c r="B57" s="61" t="s">
        <v>319</v>
      </c>
      <c r="C57" s="52" t="str">
        <f t="shared" si="5"/>
        <v>Previous Day Order.Previous Day Order</v>
      </c>
      <c r="D57" s="27">
        <v>100054</v>
      </c>
      <c r="E57" s="27">
        <v>0</v>
      </c>
      <c r="F57" s="27">
        <v>1</v>
      </c>
      <c r="G57" s="27">
        <f t="shared" si="1"/>
        <v>100000</v>
      </c>
      <c r="H57" s="27">
        <f t="shared" si="2"/>
        <v>100000</v>
      </c>
      <c r="I57" s="27" t="s">
        <v>30</v>
      </c>
      <c r="J57" s="27">
        <v>0</v>
      </c>
      <c r="K57" s="27">
        <v>100000</v>
      </c>
      <c r="L57" s="27">
        <f t="shared" si="3"/>
        <v>100000</v>
      </c>
      <c r="M57" s="27">
        <f>VLOOKUP(A57,T_DICTIONARY_TYPE!A:B,2,0)</f>
        <v>100020</v>
      </c>
      <c r="N57" s="52" t="str">
        <f t="shared" si="6"/>
        <v>Previous Day Order</v>
      </c>
      <c r="O57" s="27" t="s">
        <v>68</v>
      </c>
      <c r="P57" s="52" t="str">
        <f t="shared" si="7"/>
        <v>INSERT INTO T_DICTIONARY_VALUE  VALUES(100054, 0, 1, 100000, 100000, GETDATE(), 0, 100000, 100000,100020, 'Previous Day Order',  '?' )</v>
      </c>
      <c r="Q57" s="4"/>
    </row>
    <row r="58" spans="1:17" ht="15.75" customHeight="1">
      <c r="A58" s="65" t="s">
        <v>320</v>
      </c>
      <c r="B58" s="61" t="s">
        <v>371</v>
      </c>
      <c r="C58" s="52" t="str">
        <f t="shared" si="5"/>
        <v>Product Lifting (in Value).PL</v>
      </c>
      <c r="D58" s="27">
        <v>100055</v>
      </c>
      <c r="E58" s="27">
        <v>0</v>
      </c>
      <c r="F58" s="27">
        <v>1</v>
      </c>
      <c r="G58" s="27">
        <f t="shared" si="1"/>
        <v>100000</v>
      </c>
      <c r="H58" s="27">
        <f t="shared" si="2"/>
        <v>100000</v>
      </c>
      <c r="I58" s="27" t="s">
        <v>30</v>
      </c>
      <c r="J58" s="27">
        <v>0</v>
      </c>
      <c r="K58" s="27">
        <v>100000</v>
      </c>
      <c r="L58" s="27">
        <f t="shared" si="3"/>
        <v>100000</v>
      </c>
      <c r="M58" s="27">
        <f>VLOOKUP(A58,T_DICTIONARY_TYPE!A:B,2,0)</f>
        <v>100021</v>
      </c>
      <c r="N58" s="52" t="str">
        <f t="shared" si="6"/>
        <v>PL</v>
      </c>
      <c r="O58" s="27" t="s">
        <v>68</v>
      </c>
      <c r="P58" s="52" t="str">
        <f t="shared" si="7"/>
        <v>INSERT INTO T_DICTIONARY_VALUE  VALUES(100055, 0, 1, 100000, 100000, GETDATE(), 0, 100000, 100000,100021, 'PL',  '?' )</v>
      </c>
      <c r="Q58" s="4"/>
    </row>
    <row r="59" spans="1:17" ht="15.75" customHeight="1">
      <c r="A59" s="65" t="s">
        <v>320</v>
      </c>
      <c r="B59" s="61" t="s">
        <v>372</v>
      </c>
      <c r="C59" s="52" t="str">
        <f t="shared" si="5"/>
        <v>Product Lifting (in Value).Product Lifting</v>
      </c>
      <c r="D59" s="27">
        <v>100056</v>
      </c>
      <c r="E59" s="27">
        <v>0</v>
      </c>
      <c r="F59" s="27">
        <v>1</v>
      </c>
      <c r="G59" s="27">
        <f t="shared" si="1"/>
        <v>100000</v>
      </c>
      <c r="H59" s="27">
        <f t="shared" si="2"/>
        <v>100000</v>
      </c>
      <c r="I59" s="27" t="s">
        <v>30</v>
      </c>
      <c r="J59" s="27">
        <v>0</v>
      </c>
      <c r="K59" s="27">
        <v>100000</v>
      </c>
      <c r="L59" s="27">
        <f t="shared" si="3"/>
        <v>100000</v>
      </c>
      <c r="M59" s="27">
        <f>VLOOKUP(A59,T_DICTIONARY_TYPE!A:B,2,0)</f>
        <v>100021</v>
      </c>
      <c r="N59" s="52" t="str">
        <f t="shared" si="6"/>
        <v>Product Lifting</v>
      </c>
      <c r="O59" s="27" t="s">
        <v>68</v>
      </c>
      <c r="P59" s="52" t="str">
        <f t="shared" si="7"/>
        <v>INSERT INTO T_DICTIONARY_VALUE  VALUES(100056, 0, 1, 100000, 100000, GETDATE(), 0, 100000, 100000,100021, 'Product Lifting',  '?' )</v>
      </c>
      <c r="Q59" s="4"/>
    </row>
    <row r="60" spans="1:17" ht="15.75" customHeight="1">
      <c r="A60" s="65" t="s">
        <v>320</v>
      </c>
      <c r="B60" s="61" t="s">
        <v>373</v>
      </c>
      <c r="C60" s="52" t="str">
        <f t="shared" si="5"/>
        <v>Product Lifting (in Value).P Lifting</v>
      </c>
      <c r="D60" s="27">
        <v>100057</v>
      </c>
      <c r="E60" s="27">
        <v>0</v>
      </c>
      <c r="F60" s="27">
        <v>1</v>
      </c>
      <c r="G60" s="27">
        <f t="shared" si="1"/>
        <v>100000</v>
      </c>
      <c r="H60" s="27">
        <f t="shared" si="2"/>
        <v>100000</v>
      </c>
      <c r="I60" s="27" t="s">
        <v>30</v>
      </c>
      <c r="J60" s="27">
        <v>0</v>
      </c>
      <c r="K60" s="27">
        <v>100000</v>
      </c>
      <c r="L60" s="27">
        <f t="shared" si="3"/>
        <v>100000</v>
      </c>
      <c r="M60" s="27">
        <f>VLOOKUP(A60,T_DICTIONARY_TYPE!A:B,2,0)</f>
        <v>100021</v>
      </c>
      <c r="N60" s="52" t="str">
        <f t="shared" si="6"/>
        <v>P Lifting</v>
      </c>
      <c r="O60" s="27" t="s">
        <v>68</v>
      </c>
      <c r="P60" s="52" t="str">
        <f t="shared" si="7"/>
        <v>INSERT INTO T_DICTIONARY_VALUE  VALUES(100057, 0, 1, 100000, 100000, GETDATE(), 0, 100000, 100000,100021, 'P Lifting',  '?' )</v>
      </c>
      <c r="Q60" s="4"/>
    </row>
    <row r="61" spans="1:17" ht="15.75" customHeight="1">
      <c r="A61" s="63" t="s">
        <v>484</v>
      </c>
      <c r="B61" s="69" t="s">
        <v>486</v>
      </c>
      <c r="C61" s="52" t="str">
        <f t="shared" si="5"/>
        <v>Fund Sent.Fund Send</v>
      </c>
      <c r="D61" s="27">
        <v>100058</v>
      </c>
      <c r="E61" s="27">
        <v>0</v>
      </c>
      <c r="F61" s="27">
        <v>1</v>
      </c>
      <c r="G61" s="27">
        <f t="shared" si="1"/>
        <v>100000</v>
      </c>
      <c r="H61" s="27">
        <f t="shared" si="2"/>
        <v>100000</v>
      </c>
      <c r="I61" s="27" t="s">
        <v>30</v>
      </c>
      <c r="J61" s="27">
        <v>0</v>
      </c>
      <c r="K61" s="27">
        <v>100000</v>
      </c>
      <c r="L61" s="27">
        <f t="shared" si="3"/>
        <v>100000</v>
      </c>
      <c r="M61" s="27">
        <f>VLOOKUP(A61,T_DICTIONARY_TYPE!A:B,2,0)</f>
        <v>100022</v>
      </c>
      <c r="N61" s="52" t="str">
        <f t="shared" si="6"/>
        <v>Fund Send</v>
      </c>
      <c r="O61" s="27" t="s">
        <v>68</v>
      </c>
      <c r="P61" s="52" t="str">
        <f t="shared" si="7"/>
        <v>INSERT INTO T_DICTIONARY_VALUE  VALUES(100058, 0, 1, 100000, 100000, GETDATE(), 0, 100000, 100000,100022, 'Fund Send',  '?' )</v>
      </c>
    </row>
    <row r="62" spans="1:17" ht="15.75" customHeight="1">
      <c r="A62" s="63" t="s">
        <v>484</v>
      </c>
      <c r="B62" s="69" t="s">
        <v>487</v>
      </c>
      <c r="C62" s="52" t="str">
        <f t="shared" si="5"/>
        <v>Fund Sent.FS</v>
      </c>
      <c r="D62" s="27">
        <v>100059</v>
      </c>
      <c r="E62" s="27">
        <v>0</v>
      </c>
      <c r="F62" s="27">
        <v>1</v>
      </c>
      <c r="G62" s="27">
        <f t="shared" si="1"/>
        <v>100000</v>
      </c>
      <c r="H62" s="27">
        <f t="shared" si="2"/>
        <v>100000</v>
      </c>
      <c r="I62" s="27" t="s">
        <v>30</v>
      </c>
      <c r="J62" s="27">
        <v>0</v>
      </c>
      <c r="K62" s="27">
        <v>100000</v>
      </c>
      <c r="L62" s="27">
        <f t="shared" si="3"/>
        <v>100000</v>
      </c>
      <c r="M62" s="27">
        <f>VLOOKUP(A62,T_DICTIONARY_TYPE!A:B,2,0)</f>
        <v>100022</v>
      </c>
      <c r="N62" s="52" t="str">
        <f t="shared" si="6"/>
        <v>FS</v>
      </c>
      <c r="O62" s="27" t="s">
        <v>68</v>
      </c>
      <c r="P62" s="52" t="str">
        <f t="shared" si="7"/>
        <v>INSERT INTO T_DICTIONARY_VALUE  VALUES(100059, 0, 1, 100000, 100000, GETDATE(), 0, 100000, 100000,100022, 'FS',  '?' )</v>
      </c>
    </row>
    <row r="63" spans="1:17" ht="15.75" customHeight="1">
      <c r="A63" s="63" t="s">
        <v>485</v>
      </c>
      <c r="B63" s="69" t="s">
        <v>488</v>
      </c>
      <c r="C63" s="52" t="str">
        <f t="shared" si="5"/>
        <v>Product Received.PR</v>
      </c>
      <c r="D63" s="27">
        <v>100060</v>
      </c>
      <c r="E63" s="27">
        <v>0</v>
      </c>
      <c r="F63" s="27">
        <v>1</v>
      </c>
      <c r="G63" s="27">
        <f t="shared" si="1"/>
        <v>100000</v>
      </c>
      <c r="H63" s="27">
        <f t="shared" si="2"/>
        <v>100000</v>
      </c>
      <c r="I63" s="27" t="s">
        <v>30</v>
      </c>
      <c r="J63" s="27">
        <v>0</v>
      </c>
      <c r="K63" s="27">
        <v>100000</v>
      </c>
      <c r="L63" s="27">
        <f t="shared" si="3"/>
        <v>100000</v>
      </c>
      <c r="M63" s="27">
        <f>VLOOKUP(A63,T_DICTIONARY_TYPE!A:B,2,0)</f>
        <v>100023</v>
      </c>
      <c r="N63" s="52" t="str">
        <f t="shared" si="6"/>
        <v>PR</v>
      </c>
      <c r="O63" s="27" t="s">
        <v>68</v>
      </c>
      <c r="P63" s="52" t="str">
        <f t="shared" si="7"/>
        <v>INSERT INTO T_DICTIONARY_VALUE  VALUES(100060, 0, 1, 100000, 100000, GETDATE(), 0, 100000, 100000,100023, 'PR',  '?' )</v>
      </c>
    </row>
    <row r="64" spans="1:17" ht="15.75" customHeight="1">
      <c r="A64" s="63" t="s">
        <v>485</v>
      </c>
      <c r="B64" s="69" t="s">
        <v>489</v>
      </c>
      <c r="C64" s="52" t="str">
        <f t="shared" si="5"/>
        <v>Product Received.Product Recv</v>
      </c>
      <c r="D64" s="27">
        <v>100061</v>
      </c>
      <c r="E64" s="27">
        <v>0</v>
      </c>
      <c r="F64" s="27">
        <v>1</v>
      </c>
      <c r="G64" s="27">
        <f t="shared" si="1"/>
        <v>100000</v>
      </c>
      <c r="H64" s="27">
        <f t="shared" si="2"/>
        <v>100000</v>
      </c>
      <c r="I64" s="27" t="s">
        <v>30</v>
      </c>
      <c r="J64" s="27">
        <v>0</v>
      </c>
      <c r="K64" s="27">
        <v>100000</v>
      </c>
      <c r="L64" s="27">
        <f t="shared" si="3"/>
        <v>100000</v>
      </c>
      <c r="M64" s="27">
        <f>VLOOKUP(A64,T_DICTIONARY_TYPE!A:B,2,0)</f>
        <v>100023</v>
      </c>
      <c r="N64" s="52" t="str">
        <f t="shared" si="6"/>
        <v>Product Recv</v>
      </c>
      <c r="O64" s="27" t="s">
        <v>68</v>
      </c>
      <c r="P64" s="52" t="str">
        <f t="shared" si="7"/>
        <v>INSERT INTO T_DICTIONARY_VALUE  VALUES(100061, 0, 1, 100000, 100000, GETDATE(), 0, 100000, 100000,100023, 'Product Recv',  '?' )</v>
      </c>
    </row>
    <row r="65" spans="1:16" ht="15.75" customHeight="1">
      <c r="A65" s="63" t="s">
        <v>485</v>
      </c>
      <c r="B65" s="69" t="s">
        <v>490</v>
      </c>
      <c r="C65" s="66" t="str">
        <f t="shared" si="5"/>
        <v>Product Received.P Rcv</v>
      </c>
      <c r="D65" s="27">
        <v>100062</v>
      </c>
      <c r="E65" s="27">
        <v>0</v>
      </c>
      <c r="F65" s="27">
        <v>1</v>
      </c>
      <c r="G65" s="27">
        <f t="shared" si="1"/>
        <v>100000</v>
      </c>
      <c r="H65" s="27">
        <f t="shared" si="2"/>
        <v>100000</v>
      </c>
      <c r="I65" s="27" t="s">
        <v>30</v>
      </c>
      <c r="J65" s="27">
        <v>0</v>
      </c>
      <c r="K65" s="27">
        <v>100000</v>
      </c>
      <c r="L65" s="27">
        <f t="shared" si="3"/>
        <v>100000</v>
      </c>
      <c r="M65" s="27">
        <f>VLOOKUP(A65,T_DICTIONARY_TYPE!A:B,2,0)</f>
        <v>100023</v>
      </c>
      <c r="N65" s="68" t="str">
        <f t="shared" si="6"/>
        <v>P Rcv</v>
      </c>
      <c r="P65" s="52" t="str">
        <f t="shared" si="7"/>
        <v>INSERT INTO T_DICTIONARY_VALUE  VALUES(100062, 0, 1, 100000, 100000, GETDATE(), 0, 100000, 100000,100023, 'P Rcv',  '' )</v>
      </c>
    </row>
    <row r="66" spans="1:16" ht="15.75" customHeight="1">
      <c r="A66" s="63" t="s">
        <v>491</v>
      </c>
      <c r="B66" s="69" t="s">
        <v>492</v>
      </c>
      <c r="C66" s="66" t="str">
        <f t="shared" si="5"/>
        <v>Base Name.Base location</v>
      </c>
      <c r="D66" s="27">
        <v>100063</v>
      </c>
      <c r="E66" s="27">
        <v>0</v>
      </c>
      <c r="F66" s="27">
        <v>1</v>
      </c>
      <c r="G66" s="27">
        <f t="shared" si="1"/>
        <v>100000</v>
      </c>
      <c r="H66" s="27">
        <f t="shared" si="2"/>
        <v>100000</v>
      </c>
      <c r="I66" s="27" t="s">
        <v>30</v>
      </c>
      <c r="J66" s="27">
        <v>0</v>
      </c>
      <c r="K66" s="27">
        <v>100000</v>
      </c>
      <c r="L66" s="27">
        <f t="shared" si="3"/>
        <v>100000</v>
      </c>
      <c r="M66" s="27">
        <f>VLOOKUP(A66,T_DICTIONARY_TYPE!A:B,2,0)</f>
        <v>100024</v>
      </c>
      <c r="N66" s="68" t="str">
        <f t="shared" si="6"/>
        <v>Base location</v>
      </c>
    </row>
    <row r="67" spans="1:16" ht="15.75" customHeight="1"/>
    <row r="68" spans="1:16" ht="15.75" customHeight="1"/>
    <row r="69" spans="1:16" ht="15.75" customHeight="1"/>
    <row r="70" spans="1:16" ht="15.75" customHeight="1"/>
    <row r="71" spans="1:16" ht="15.75" customHeight="1"/>
    <row r="72" spans="1:16" ht="15.75" customHeight="1"/>
    <row r="73" spans="1:16" ht="15.75" customHeight="1"/>
    <row r="74" spans="1:16" ht="15.75" customHeight="1"/>
    <row r="75" spans="1:16" ht="15.75" customHeight="1"/>
    <row r="76" spans="1:16" ht="15.75" customHeight="1"/>
    <row r="77" spans="1:16" ht="15.75" customHeight="1"/>
    <row r="78" spans="1:16" ht="15.75" customHeight="1"/>
    <row r="79" spans="1:16" ht="15.75" customHeight="1"/>
    <row r="80" spans="1:16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U25"/>
  <sheetViews>
    <sheetView topLeftCell="N1" workbookViewId="0">
      <selection activeCell="T10" sqref="T10"/>
    </sheetView>
  </sheetViews>
  <sheetFormatPr defaultRowHeight="15"/>
  <cols>
    <col min="1" max="1" width="21.7109375" bestFit="1" customWidth="1"/>
    <col min="2" max="2" width="19.42578125" bestFit="1" customWidth="1"/>
    <col min="3" max="3" width="10.140625" bestFit="1" customWidth="1"/>
    <col min="4" max="4" width="9.140625" style="1"/>
    <col min="5" max="5" width="9.5703125" bestFit="1" customWidth="1"/>
    <col min="6" max="6" width="14.7109375" bestFit="1" customWidth="1"/>
    <col min="7" max="7" width="8.85546875" style="1" bestFit="1" customWidth="1"/>
    <col min="8" max="8" width="11" bestFit="1" customWidth="1"/>
    <col min="9" max="9" width="10.7109375" style="1" bestFit="1" customWidth="1"/>
    <col min="10" max="10" width="11.85546875" bestFit="1" customWidth="1"/>
    <col min="11" max="11" width="11.7109375" bestFit="1" customWidth="1"/>
    <col min="12" max="12" width="11.42578125" bestFit="1" customWidth="1"/>
    <col min="13" max="16" width="11.42578125" customWidth="1"/>
    <col min="17" max="17" width="8.140625" style="72" bestFit="1" customWidth="1"/>
    <col min="18" max="18" width="10.140625" bestFit="1" customWidth="1"/>
    <col min="19" max="19" width="22.5703125" bestFit="1" customWidth="1"/>
    <col min="20" max="20" width="13.140625" bestFit="1" customWidth="1"/>
    <col min="21" max="21" width="46.85546875" customWidth="1"/>
  </cols>
  <sheetData>
    <row r="1" spans="1:21">
      <c r="A1" s="60"/>
      <c r="B1" s="53" t="s">
        <v>15</v>
      </c>
      <c r="C1" s="28"/>
      <c r="D1" s="27"/>
      <c r="E1" s="28"/>
      <c r="F1" s="28"/>
      <c r="G1" s="27"/>
      <c r="H1" s="28"/>
      <c r="I1" s="27"/>
      <c r="J1" s="27"/>
      <c r="K1" s="27"/>
      <c r="L1" s="27"/>
      <c r="M1" s="27"/>
      <c r="N1" s="27"/>
      <c r="O1" s="27"/>
      <c r="P1" s="27"/>
      <c r="Q1" s="71"/>
      <c r="R1" s="27"/>
      <c r="S1" s="27"/>
      <c r="T1" s="27"/>
      <c r="U1" s="28"/>
    </row>
    <row r="2" spans="1:21">
      <c r="A2" s="60"/>
      <c r="B2" s="27" t="s">
        <v>42</v>
      </c>
      <c r="C2" s="28" t="s">
        <v>493</v>
      </c>
      <c r="D2" s="27" t="s">
        <v>20</v>
      </c>
      <c r="E2" s="28" t="s">
        <v>21</v>
      </c>
      <c r="F2" s="28" t="s">
        <v>22</v>
      </c>
      <c r="G2" s="27" t="s">
        <v>23</v>
      </c>
      <c r="H2" s="28" t="s">
        <v>24</v>
      </c>
      <c r="I2" s="27" t="s">
        <v>296</v>
      </c>
      <c r="J2" s="27" t="s">
        <v>297</v>
      </c>
      <c r="K2" s="27" t="s">
        <v>494</v>
      </c>
      <c r="L2" s="27" t="s">
        <v>495</v>
      </c>
      <c r="M2" s="28" t="s">
        <v>496</v>
      </c>
      <c r="N2" s="28" t="s">
        <v>497</v>
      </c>
      <c r="O2" s="27" t="s">
        <v>498</v>
      </c>
      <c r="P2" s="27" t="s">
        <v>499</v>
      </c>
      <c r="Q2" s="71" t="s">
        <v>500</v>
      </c>
      <c r="R2" s="27" t="s">
        <v>501</v>
      </c>
      <c r="S2" s="27" t="s">
        <v>506</v>
      </c>
      <c r="T2" s="27" t="s">
        <v>507</v>
      </c>
      <c r="U2" s="28" t="s">
        <v>505</v>
      </c>
    </row>
    <row r="3" spans="1:21">
      <c r="A3" s="61"/>
      <c r="B3" s="27">
        <v>100000</v>
      </c>
      <c r="C3" s="27">
        <v>0</v>
      </c>
      <c r="D3" s="27">
        <v>1</v>
      </c>
      <c r="E3" s="27">
        <f t="shared" ref="E3:E25" si="0">ID_DS_ENV_KEY</f>
        <v>100000</v>
      </c>
      <c r="F3" s="27">
        <f t="shared" ref="F3:F25" si="1">ID_USER_MOD_KEY</f>
        <v>100000</v>
      </c>
      <c r="G3" s="27" t="s">
        <v>30</v>
      </c>
      <c r="H3" s="27">
        <v>0</v>
      </c>
      <c r="I3" s="27">
        <v>100000</v>
      </c>
      <c r="J3" s="27">
        <f t="shared" ref="J3:J25" si="2">ID_DS_ENV_KEY</f>
        <v>100000</v>
      </c>
      <c r="K3" s="27" t="s">
        <v>502</v>
      </c>
      <c r="L3" s="27" t="s">
        <v>503</v>
      </c>
      <c r="M3" s="27" t="s">
        <v>504</v>
      </c>
      <c r="N3" s="27" t="str">
        <f t="shared" ref="N3:N4" si="3">K3&amp;"."&amp;L3</f>
        <v>user.super1</v>
      </c>
      <c r="O3" s="27" t="s">
        <v>68</v>
      </c>
      <c r="P3" s="27">
        <v>0</v>
      </c>
      <c r="Q3" s="27" t="s">
        <v>30</v>
      </c>
      <c r="R3" s="27" t="s">
        <v>30</v>
      </c>
      <c r="S3" s="27" t="str">
        <f>N3&amp;""&amp;"@domain.com"</f>
        <v>user.super1@domain.com</v>
      </c>
      <c r="T3" s="27" t="s">
        <v>508</v>
      </c>
      <c r="U3" s="28" t="str">
        <f>"INSERT INTO "&amp;$B$1&amp;" VALUES("&amp;B3&amp;", "&amp;C3&amp;", "&amp;D3&amp;", "&amp;E3&amp;", "&amp;F3&amp;", "&amp;G3&amp;", "&amp;H3&amp;", "&amp;I3&amp;","&amp;J3&amp;", '"&amp;K3&amp;"', '"&amp;L3&amp;"',  '"&amp;M3&amp;"','"&amp;N3&amp;"', '"&amp;O3&amp;"',"&amp;P3&amp;", "&amp;Q3&amp;","&amp;R3&amp;",'"&amp;S3&amp;"', '"&amp;T3&amp;"'  )"</f>
        <v>INSERT INTO T_USER VALUES(100000, 0, 1, 100000, 100000, GETDATE(), 0, 100000,100000, 'user', 'super1',  'SUPER1','user.super1', '?',0, GETDATE(),GETDATE(),'user.super1@domain.com', 'ADMIN'  )</v>
      </c>
    </row>
    <row r="4" spans="1:21">
      <c r="A4" s="61"/>
      <c r="B4" s="27">
        <v>100001</v>
      </c>
      <c r="C4" s="27">
        <v>0</v>
      </c>
      <c r="D4" s="27">
        <v>1</v>
      </c>
      <c r="E4" s="27">
        <f t="shared" si="0"/>
        <v>100000</v>
      </c>
      <c r="F4" s="27">
        <f t="shared" si="1"/>
        <v>100000</v>
      </c>
      <c r="G4" s="27" t="s">
        <v>30</v>
      </c>
      <c r="H4" s="27">
        <v>0</v>
      </c>
      <c r="I4" s="27">
        <v>100000</v>
      </c>
      <c r="J4" s="27">
        <f t="shared" si="2"/>
        <v>100000</v>
      </c>
      <c r="K4" s="27" t="s">
        <v>502</v>
      </c>
      <c r="L4" s="27" t="s">
        <v>509</v>
      </c>
      <c r="M4" s="27" t="s">
        <v>510</v>
      </c>
      <c r="N4" s="27" t="str">
        <f t="shared" si="3"/>
        <v>user.moderator</v>
      </c>
      <c r="O4" s="27" t="s">
        <v>68</v>
      </c>
      <c r="P4" s="27">
        <v>0</v>
      </c>
      <c r="Q4" s="27" t="s">
        <v>30</v>
      </c>
      <c r="R4" s="27" t="s">
        <v>30</v>
      </c>
      <c r="S4" s="27" t="str">
        <f>N4&amp;""&amp;"@domain.com"</f>
        <v>user.moderator@domain.com</v>
      </c>
      <c r="T4" s="27" t="s">
        <v>510</v>
      </c>
      <c r="U4" s="28" t="str">
        <f>"INSERT INTO "&amp;$B$1&amp;" VALUES("&amp;B4&amp;", "&amp;C4&amp;", "&amp;D4&amp;", "&amp;E4&amp;", "&amp;F4&amp;", "&amp;G4&amp;", "&amp;H4&amp;", "&amp;I4&amp;","&amp;J4&amp;", '"&amp;K4&amp;"', '"&amp;L4&amp;"',  '"&amp;M4&amp;"','"&amp;N4&amp;"', '"&amp;O4&amp;"',"&amp;P4&amp;", "&amp;Q4&amp;","&amp;R4&amp;",'"&amp;S4&amp;"', '"&amp;T4&amp;"'  )"</f>
        <v>INSERT INTO T_USER VALUES(100001, 0, 1, 100000, 100000, GETDATE(), 0, 100000,100000, 'user', 'moderator',  'MODERATOR','user.moderator', '?',0, GETDATE(),GETDATE(),'user.moderator@domain.com', 'MODERATOR'  )</v>
      </c>
    </row>
    <row r="5" spans="1:21">
      <c r="A5" s="61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71"/>
      <c r="R5" s="27"/>
      <c r="S5" s="27"/>
      <c r="T5" s="27"/>
      <c r="U5" s="28"/>
    </row>
    <row r="6" spans="1:21">
      <c r="A6" s="61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71"/>
      <c r="R6" s="27"/>
      <c r="S6" s="27"/>
      <c r="T6" s="27"/>
      <c r="U6" s="28"/>
    </row>
    <row r="7" spans="1:21">
      <c r="A7" s="61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71"/>
      <c r="R7" s="27"/>
      <c r="S7" s="27"/>
      <c r="T7" s="27"/>
      <c r="U7" s="28"/>
    </row>
    <row r="8" spans="1:21">
      <c r="A8" s="61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71"/>
      <c r="R8" s="27"/>
      <c r="S8" s="27"/>
      <c r="T8" s="27"/>
      <c r="U8" s="28"/>
    </row>
    <row r="9" spans="1:21">
      <c r="A9" s="61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71"/>
      <c r="R9" s="27"/>
      <c r="S9" s="27"/>
      <c r="T9" s="27"/>
      <c r="U9" s="28"/>
    </row>
    <row r="10" spans="1:21">
      <c r="A10" s="61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71"/>
      <c r="R10" s="27"/>
      <c r="S10" s="27"/>
      <c r="T10" s="27"/>
      <c r="U10" s="28"/>
    </row>
    <row r="11" spans="1:21">
      <c r="A11" s="61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71"/>
      <c r="R11" s="27"/>
      <c r="S11" s="27"/>
      <c r="T11" s="27"/>
      <c r="U11" s="28"/>
    </row>
    <row r="12" spans="1:21">
      <c r="A12" s="61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71"/>
      <c r="R12" s="27"/>
      <c r="S12" s="27"/>
      <c r="T12" s="27"/>
      <c r="U12" s="28"/>
    </row>
    <row r="13" spans="1:21">
      <c r="A13" s="61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71"/>
      <c r="R13" s="27"/>
      <c r="S13" s="27"/>
      <c r="T13" s="27"/>
      <c r="U13" s="28"/>
    </row>
    <row r="14" spans="1:21">
      <c r="A14" s="61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71"/>
      <c r="R14" s="27"/>
      <c r="S14" s="27"/>
      <c r="T14" s="27"/>
      <c r="U14" s="28"/>
    </row>
    <row r="15" spans="1:21">
      <c r="A15" s="62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71"/>
      <c r="R15" s="27"/>
      <c r="S15" s="27"/>
      <c r="T15" s="27"/>
      <c r="U15" s="28"/>
    </row>
    <row r="16" spans="1:21">
      <c r="A16" s="61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71"/>
      <c r="R16" s="27"/>
      <c r="S16" s="27"/>
      <c r="T16" s="27"/>
      <c r="U16" s="28"/>
    </row>
    <row r="17" spans="1:21">
      <c r="A17" s="61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71"/>
      <c r="R17" s="27"/>
      <c r="S17" s="27"/>
      <c r="T17" s="27"/>
      <c r="U17" s="28"/>
    </row>
    <row r="18" spans="1:21">
      <c r="A18" s="61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71"/>
      <c r="R18" s="27"/>
      <c r="S18" s="27"/>
      <c r="T18" s="27"/>
      <c r="U18" s="28"/>
    </row>
    <row r="19" spans="1:21">
      <c r="A19" s="61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71"/>
      <c r="R19" s="27"/>
      <c r="S19" s="27"/>
      <c r="T19" s="27"/>
      <c r="U19" s="28"/>
    </row>
    <row r="20" spans="1:21">
      <c r="A20" s="61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71"/>
      <c r="R20" s="27"/>
      <c r="S20" s="27"/>
      <c r="T20" s="27"/>
      <c r="U20" s="28"/>
    </row>
    <row r="21" spans="1:21">
      <c r="A21" s="61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71"/>
      <c r="R21" s="27"/>
      <c r="S21" s="27"/>
      <c r="T21" s="27"/>
      <c r="U21" s="28"/>
    </row>
    <row r="22" spans="1:21">
      <c r="A22" s="61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71"/>
      <c r="R22" s="27"/>
      <c r="S22" s="27"/>
      <c r="T22" s="27"/>
      <c r="U22" s="28"/>
    </row>
    <row r="23" spans="1:21">
      <c r="A23" s="63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71"/>
      <c r="R23" s="27"/>
      <c r="S23" s="27"/>
      <c r="T23" s="27"/>
      <c r="U23" s="28"/>
    </row>
    <row r="24" spans="1:21">
      <c r="A24" s="63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71"/>
      <c r="R24" s="27"/>
      <c r="S24" s="27"/>
      <c r="T24" s="27"/>
      <c r="U24" s="28"/>
    </row>
    <row r="25" spans="1:21">
      <c r="A25" s="63"/>
      <c r="B25" s="27">
        <v>100024</v>
      </c>
      <c r="C25" s="27">
        <v>0</v>
      </c>
      <c r="D25" s="27">
        <v>1</v>
      </c>
      <c r="E25" s="27">
        <f t="shared" si="0"/>
        <v>100000</v>
      </c>
      <c r="F25" s="27">
        <f t="shared" si="1"/>
        <v>100000</v>
      </c>
      <c r="G25" s="27" t="s">
        <v>30</v>
      </c>
      <c r="H25" s="27">
        <v>0</v>
      </c>
      <c r="I25" s="27">
        <v>100000</v>
      </c>
      <c r="J25" s="27">
        <f t="shared" si="2"/>
        <v>100000</v>
      </c>
      <c r="K25" s="27">
        <f t="shared" ref="K25" si="4">A25</f>
        <v>0</v>
      </c>
      <c r="L25" s="27" t="s">
        <v>68</v>
      </c>
      <c r="M25" s="27"/>
      <c r="N25" s="27"/>
      <c r="O25" s="27"/>
      <c r="P25" s="27"/>
      <c r="Q25" s="71"/>
      <c r="R25" s="27"/>
      <c r="S25" s="27"/>
      <c r="T25" s="27"/>
      <c r="U25" s="28">
        <f>U27</f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AMK14"/>
  <sheetViews>
    <sheetView topLeftCell="A7" zoomScale="75" zoomScaleNormal="75" workbookViewId="0">
      <selection activeCell="L21" sqref="L21"/>
    </sheetView>
  </sheetViews>
  <sheetFormatPr defaultRowHeight="15"/>
  <cols>
    <col min="1" max="1" width="15.7109375" style="4" customWidth="1"/>
    <col min="2" max="2" width="10" style="4" customWidth="1"/>
    <col min="3" max="3" width="9" style="4" customWidth="1"/>
    <col min="4" max="4" width="7.42578125" style="4" customWidth="1"/>
    <col min="5" max="5" width="9.7109375" style="4" customWidth="1"/>
    <col min="6" max="6" width="14.85546875" style="4" customWidth="1"/>
    <col min="7" max="7" width="8.85546875" style="4" customWidth="1"/>
    <col min="8" max="8" width="11.42578125" style="4"/>
    <col min="9" max="9" width="12.28515625" customWidth="1"/>
    <col min="10" max="10" width="13.42578125" customWidth="1"/>
    <col min="11" max="11" width="17.42578125" style="4" customWidth="1"/>
    <col min="12" max="12" width="20.85546875" style="4" customWidth="1"/>
    <col min="13" max="13" width="78.42578125" style="4" customWidth="1"/>
    <col min="14" max="1025" width="8.85546875" style="4" customWidth="1"/>
  </cols>
  <sheetData>
    <row r="2" spans="1:13">
      <c r="B2" s="4" t="s">
        <v>46</v>
      </c>
      <c r="M2" s="14" t="str">
        <f>"DELETE  " &amp;$B$2 &amp; " WHERE " &amp; $B$3&amp; " &lt;= 110000"</f>
        <v>DELETE  T_ROLE WHERE id_role_key &lt;= 110000</v>
      </c>
    </row>
    <row r="3" spans="1:13" s="18" customFormat="1">
      <c r="B3" s="18" t="s">
        <v>45</v>
      </c>
      <c r="C3" s="18" t="s">
        <v>19</v>
      </c>
      <c r="D3" s="18" t="s">
        <v>20</v>
      </c>
      <c r="E3" s="18" t="s">
        <v>21</v>
      </c>
      <c r="F3" s="18" t="s">
        <v>22</v>
      </c>
      <c r="G3" s="18" t="s">
        <v>23</v>
      </c>
      <c r="H3" s="18" t="s">
        <v>24</v>
      </c>
      <c r="I3" t="s">
        <v>296</v>
      </c>
      <c r="J3" t="s">
        <v>297</v>
      </c>
      <c r="K3" s="18" t="s">
        <v>374</v>
      </c>
      <c r="L3" s="18" t="s">
        <v>29</v>
      </c>
      <c r="M3" s="14" t="str">
        <f>"DELETE  " &amp;$B$2 &amp; "_AUDIT WHERE " &amp; $B$3&amp; " &lt;= 110000"</f>
        <v>DELETE  T_ROLE_AUDIT WHERE id_role_key &lt;= 110000</v>
      </c>
    </row>
    <row r="4" spans="1:13">
      <c r="A4" s="4" t="str">
        <f t="shared" ref="A4:A14" si="0">K4</f>
        <v>SA</v>
      </c>
      <c r="B4" s="2">
        <v>100000</v>
      </c>
      <c r="C4" s="2">
        <v>0</v>
      </c>
      <c r="D4" s="2">
        <v>1</v>
      </c>
      <c r="E4" s="2">
        <f t="shared" ref="E4:E14" si="1">ID_DS_ENV_KEY</f>
        <v>100000</v>
      </c>
      <c r="F4" s="2">
        <f t="shared" ref="F4:F14" si="2">ID_USER_MOD_KEY</f>
        <v>100000</v>
      </c>
      <c r="G4" s="2" t="s">
        <v>30</v>
      </c>
      <c r="H4" s="2">
        <v>0</v>
      </c>
      <c r="I4" s="1">
        <v>0</v>
      </c>
      <c r="J4" s="1">
        <v>0</v>
      </c>
      <c r="K4" s="4" t="s">
        <v>206</v>
      </c>
      <c r="L4" s="4" t="s">
        <v>68</v>
      </c>
      <c r="M4" s="4" t="str">
        <f t="shared" ref="M4:M14" si="3">"INSERT INTO "&amp;$B$2&amp;" VALUES("&amp;B4&amp;", "&amp;C4&amp;", "&amp;D4&amp;", "&amp;E4&amp;", "&amp;F4&amp;", "&amp;G4&amp;", "&amp;H4&amp;", "&amp;I4&amp;", "&amp;J4&amp;", '"&amp;K4&amp;"', '"&amp;L4&amp;"' )"</f>
        <v>INSERT INTO T_ROLE VALUES(100000, 0, 1, 100000, 100000, GETDATE(), 0, 0, 0, 'SA', '?' )</v>
      </c>
    </row>
    <row r="5" spans="1:13">
      <c r="A5" s="4" t="str">
        <f t="shared" si="0"/>
        <v>SYSTEM</v>
      </c>
      <c r="B5" s="2">
        <f t="shared" ref="B5:B14" si="4">B4+1</f>
        <v>100001</v>
      </c>
      <c r="C5" s="2">
        <v>0</v>
      </c>
      <c r="D5" s="2">
        <v>1</v>
      </c>
      <c r="E5" s="2">
        <f t="shared" si="1"/>
        <v>100000</v>
      </c>
      <c r="F5" s="2">
        <f t="shared" si="2"/>
        <v>100000</v>
      </c>
      <c r="G5" s="2" t="s">
        <v>30</v>
      </c>
      <c r="H5" s="2">
        <v>0</v>
      </c>
      <c r="I5" s="1">
        <v>0</v>
      </c>
      <c r="J5" s="1">
        <v>0</v>
      </c>
      <c r="K5" s="4" t="s">
        <v>203</v>
      </c>
      <c r="L5" s="4" t="s">
        <v>68</v>
      </c>
      <c r="M5" s="4" t="str">
        <f t="shared" si="3"/>
        <v>INSERT INTO T_ROLE VALUES(100001, 0, 1, 100000, 100000, GETDATE(), 0, 0, 0, 'SYSTEM', '?' )</v>
      </c>
    </row>
    <row r="6" spans="1:13">
      <c r="A6" s="4" t="str">
        <f t="shared" si="0"/>
        <v>TECH_ADMIN</v>
      </c>
      <c r="B6" s="2">
        <f t="shared" si="4"/>
        <v>100002</v>
      </c>
      <c r="C6" s="2">
        <v>0</v>
      </c>
      <c r="D6" s="2">
        <v>1</v>
      </c>
      <c r="E6" s="2">
        <f t="shared" si="1"/>
        <v>100000</v>
      </c>
      <c r="F6" s="2">
        <f t="shared" si="2"/>
        <v>100000</v>
      </c>
      <c r="G6" s="2" t="s">
        <v>30</v>
      </c>
      <c r="H6" s="2">
        <v>0</v>
      </c>
      <c r="I6" s="1">
        <v>0</v>
      </c>
      <c r="J6" s="1">
        <v>0</v>
      </c>
      <c r="K6" s="4" t="s">
        <v>208</v>
      </c>
      <c r="L6" s="4" t="s">
        <v>68</v>
      </c>
      <c r="M6" s="4" t="str">
        <f t="shared" si="3"/>
        <v>INSERT INTO T_ROLE VALUES(100002, 0, 1, 100000, 100000, GETDATE(), 0, 0, 0, 'TECH_ADMIN', '?' )</v>
      </c>
    </row>
    <row r="7" spans="1:13">
      <c r="A7" s="4" t="str">
        <f t="shared" si="0"/>
        <v>BIZ_ADMIN</v>
      </c>
      <c r="B7" s="2">
        <f t="shared" si="4"/>
        <v>100003</v>
      </c>
      <c r="C7" s="2">
        <v>0</v>
      </c>
      <c r="D7" s="2">
        <v>1</v>
      </c>
      <c r="E7" s="2">
        <f t="shared" si="1"/>
        <v>100000</v>
      </c>
      <c r="F7" s="2">
        <f t="shared" si="2"/>
        <v>100000</v>
      </c>
      <c r="G7" s="2" t="s">
        <v>30</v>
      </c>
      <c r="H7" s="2">
        <v>0</v>
      </c>
      <c r="I7" s="1">
        <v>0</v>
      </c>
      <c r="J7" s="1">
        <v>0</v>
      </c>
      <c r="K7" s="4" t="s">
        <v>209</v>
      </c>
      <c r="L7" s="4" t="s">
        <v>68</v>
      </c>
      <c r="M7" s="4" t="str">
        <f t="shared" si="3"/>
        <v>INSERT INTO T_ROLE VALUES(100003, 0, 1, 100000, 100000, GETDATE(), 0, 0, 0, 'BIZ_ADMIN', '?' )</v>
      </c>
    </row>
    <row r="8" spans="1:13">
      <c r="A8" s="4" t="str">
        <f t="shared" si="0"/>
        <v>SUPERVISOR</v>
      </c>
      <c r="B8" s="2">
        <f t="shared" si="4"/>
        <v>100004</v>
      </c>
      <c r="C8" s="2">
        <v>0</v>
      </c>
      <c r="D8" s="2">
        <v>1</v>
      </c>
      <c r="E8" s="2">
        <f t="shared" si="1"/>
        <v>100000</v>
      </c>
      <c r="F8" s="2">
        <f t="shared" si="2"/>
        <v>100000</v>
      </c>
      <c r="G8" s="2" t="s">
        <v>30</v>
      </c>
      <c r="H8" s="2">
        <v>0</v>
      </c>
      <c r="I8" s="1">
        <v>0</v>
      </c>
      <c r="J8" s="1">
        <v>0</v>
      </c>
      <c r="K8" s="4" t="s">
        <v>375</v>
      </c>
      <c r="L8" s="4" t="s">
        <v>68</v>
      </c>
      <c r="M8" s="4" t="str">
        <f t="shared" si="3"/>
        <v>INSERT INTO T_ROLE VALUES(100004, 0, 1, 100000, 100000, GETDATE(), 0, 0, 0, 'SUPERVISOR', '?' )</v>
      </c>
    </row>
    <row r="9" spans="1:13">
      <c r="A9" s="4" t="str">
        <f t="shared" si="0"/>
        <v>USER</v>
      </c>
      <c r="B9" s="2">
        <f t="shared" si="4"/>
        <v>100005</v>
      </c>
      <c r="C9" s="2">
        <v>0</v>
      </c>
      <c r="D9" s="2">
        <v>1</v>
      </c>
      <c r="E9" s="2">
        <f t="shared" si="1"/>
        <v>100000</v>
      </c>
      <c r="F9" s="2">
        <f t="shared" si="2"/>
        <v>100000</v>
      </c>
      <c r="G9" s="2" t="s">
        <v>30</v>
      </c>
      <c r="H9" s="2">
        <v>0</v>
      </c>
      <c r="I9" s="1">
        <v>0</v>
      </c>
      <c r="J9" s="1">
        <v>0</v>
      </c>
      <c r="K9" s="4" t="s">
        <v>166</v>
      </c>
      <c r="L9" s="4" t="s">
        <v>68</v>
      </c>
      <c r="M9" s="4" t="str">
        <f t="shared" si="3"/>
        <v>INSERT INTO T_ROLE VALUES(100005, 0, 1, 100000, 100000, GETDATE(), 0, 0, 0, 'USER', '?' )</v>
      </c>
    </row>
    <row r="10" spans="1:13">
      <c r="A10" s="4" t="str">
        <f t="shared" si="0"/>
        <v>TEST</v>
      </c>
      <c r="B10" s="2">
        <f t="shared" si="4"/>
        <v>100006</v>
      </c>
      <c r="C10" s="2">
        <v>0</v>
      </c>
      <c r="D10" s="2">
        <v>1</v>
      </c>
      <c r="E10" s="2">
        <f t="shared" si="1"/>
        <v>100000</v>
      </c>
      <c r="F10" s="2">
        <f t="shared" si="2"/>
        <v>100000</v>
      </c>
      <c r="G10" s="2" t="s">
        <v>30</v>
      </c>
      <c r="H10" s="2">
        <v>0</v>
      </c>
      <c r="I10" s="1">
        <v>0</v>
      </c>
      <c r="J10" s="1">
        <v>0</v>
      </c>
      <c r="K10" s="4" t="s">
        <v>376</v>
      </c>
      <c r="L10" s="4" t="s">
        <v>68</v>
      </c>
      <c r="M10" s="4" t="str">
        <f t="shared" si="3"/>
        <v>INSERT INTO T_ROLE VALUES(100006, 0, 1, 100000, 100000, GETDATE(), 0, 0, 0, 'TEST', '?' )</v>
      </c>
    </row>
    <row r="11" spans="1:13">
      <c r="A11" s="4" t="str">
        <f t="shared" si="0"/>
        <v>REF_DATA_RO</v>
      </c>
      <c r="B11" s="2">
        <f t="shared" si="4"/>
        <v>100007</v>
      </c>
      <c r="C11" s="2">
        <v>0</v>
      </c>
      <c r="D11" s="2">
        <v>1</v>
      </c>
      <c r="E11" s="2">
        <f t="shared" si="1"/>
        <v>100000</v>
      </c>
      <c r="F11" s="2">
        <f t="shared" si="2"/>
        <v>100000</v>
      </c>
      <c r="G11" s="2" t="s">
        <v>30</v>
      </c>
      <c r="H11" s="2">
        <v>0</v>
      </c>
      <c r="I11" s="1">
        <v>0</v>
      </c>
      <c r="J11" s="1">
        <v>0</v>
      </c>
      <c r="K11" s="4" t="s">
        <v>377</v>
      </c>
      <c r="L11" s="4" t="s">
        <v>378</v>
      </c>
      <c r="M11" s="4" t="str">
        <f t="shared" si="3"/>
        <v>INSERT INTO T_ROLE VALUES(100007, 0, 1, 100000, 100000, GETDATE(), 0, 0, 0, 'REF_DATA_RO', 'Reference Data READ ONLY' )</v>
      </c>
    </row>
    <row r="12" spans="1:13">
      <c r="A12" s="4" t="str">
        <f t="shared" si="0"/>
        <v>REF_DATA_RW</v>
      </c>
      <c r="B12" s="2">
        <f t="shared" si="4"/>
        <v>100008</v>
      </c>
      <c r="C12" s="2">
        <v>0</v>
      </c>
      <c r="D12" s="2">
        <v>1</v>
      </c>
      <c r="E12" s="2">
        <f t="shared" si="1"/>
        <v>100000</v>
      </c>
      <c r="F12" s="2">
        <f t="shared" si="2"/>
        <v>100000</v>
      </c>
      <c r="G12" s="2" t="s">
        <v>30</v>
      </c>
      <c r="H12" s="2">
        <v>0</v>
      </c>
      <c r="I12" s="1">
        <v>0</v>
      </c>
      <c r="J12" s="1">
        <v>0</v>
      </c>
      <c r="K12" s="4" t="s">
        <v>379</v>
      </c>
      <c r="L12" s="4" t="s">
        <v>380</v>
      </c>
      <c r="M12" s="4" t="str">
        <f t="shared" si="3"/>
        <v>INSERT INTO T_ROLE VALUES(100008, 0, 1, 100000, 100000, GETDATE(), 0, 0, 0, 'REF_DATA_RW', 'Reference Data Modification' )</v>
      </c>
    </row>
    <row r="13" spans="1:13">
      <c r="A13" s="4" t="str">
        <f t="shared" si="0"/>
        <v>REF_DATA_APPROVE</v>
      </c>
      <c r="B13" s="2">
        <f t="shared" si="4"/>
        <v>100009</v>
      </c>
      <c r="C13" s="2">
        <v>0</v>
      </c>
      <c r="D13" s="2">
        <v>1</v>
      </c>
      <c r="E13" s="2">
        <f t="shared" si="1"/>
        <v>100000</v>
      </c>
      <c r="F13" s="2">
        <f t="shared" si="2"/>
        <v>100000</v>
      </c>
      <c r="G13" s="2" t="s">
        <v>30</v>
      </c>
      <c r="H13" s="2">
        <v>0</v>
      </c>
      <c r="I13" s="1">
        <v>0</v>
      </c>
      <c r="J13" s="1">
        <v>0</v>
      </c>
      <c r="K13" s="4" t="s">
        <v>381</v>
      </c>
      <c r="L13" s="4" t="s">
        <v>382</v>
      </c>
      <c r="M13" s="4" t="str">
        <f t="shared" si="3"/>
        <v>INSERT INTO T_ROLE VALUES(100009, 0, 1, 100000, 100000, GETDATE(), 0, 0, 0, 'REF_DATA_APPROVE', 'Reference Data Approval' )</v>
      </c>
    </row>
    <row r="14" spans="1:13">
      <c r="A14" s="4" t="str">
        <f t="shared" si="0"/>
        <v>REF_DATA_REJECT</v>
      </c>
      <c r="B14" s="2">
        <f t="shared" si="4"/>
        <v>100010</v>
      </c>
      <c r="C14" s="2">
        <v>0</v>
      </c>
      <c r="D14" s="2">
        <v>1</v>
      </c>
      <c r="E14" s="2">
        <f t="shared" si="1"/>
        <v>100000</v>
      </c>
      <c r="F14" s="2">
        <f t="shared" si="2"/>
        <v>100000</v>
      </c>
      <c r="G14" s="2" t="s">
        <v>30</v>
      </c>
      <c r="H14" s="2">
        <v>0</v>
      </c>
      <c r="I14" s="1">
        <v>0</v>
      </c>
      <c r="J14" s="1">
        <v>0</v>
      </c>
      <c r="K14" s="4" t="s">
        <v>383</v>
      </c>
      <c r="L14" s="4" t="s">
        <v>384</v>
      </c>
      <c r="M14" s="4" t="str">
        <f t="shared" si="3"/>
        <v>INSERT INTO T_ROLE VALUES(100010, 0, 1, 100000, 100000, GETDATE(), 0, 0, 0, 'REF_DATA_REJECT', 'Reference Data Reject'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O4"/>
  <sheetViews>
    <sheetView topLeftCell="C1" zoomScale="75" zoomScaleNormal="75" workbookViewId="0">
      <selection activeCell="N4" sqref="N4"/>
    </sheetView>
  </sheetViews>
  <sheetFormatPr defaultRowHeight="15"/>
  <cols>
    <col min="1" max="1" width="18" customWidth="1"/>
    <col min="2" max="2" width="14.28515625" style="4" customWidth="1"/>
    <col min="3" max="3" width="9" customWidth="1"/>
    <col min="4" max="4" width="7.85546875" customWidth="1"/>
    <col min="5" max="5" width="9.85546875" customWidth="1"/>
    <col min="6" max="6" width="14.7109375" customWidth="1"/>
    <col min="7" max="7" width="8.7109375" customWidth="1"/>
    <col min="8" max="8" width="11.28515625" customWidth="1"/>
    <col min="9" max="9" width="10.85546875" customWidth="1"/>
    <col min="10" max="10" width="11.7109375" customWidth="1"/>
    <col min="11" max="11" width="17.28515625" customWidth="1"/>
    <col min="12" max="12" width="13.42578125" customWidth="1"/>
    <col min="13" max="13" width="18.28515625" style="1" customWidth="1"/>
    <col min="14" max="14" width="19.85546875" customWidth="1"/>
    <col min="15" max="15" width="81.140625" customWidth="1"/>
    <col min="16" max="1025" width="8.85546875" customWidth="1"/>
  </cols>
  <sheetData>
    <row r="2" spans="1:15">
      <c r="B2" s="4" t="s">
        <v>44</v>
      </c>
      <c r="O2" t="str">
        <f>"DELETE  " &amp;$B$2 &amp; " WHERE " &amp; $B$3&amp; " &lt; 110000"</f>
        <v>DELETE  T_GROUP WHERE id_group_key &lt; 110000</v>
      </c>
    </row>
    <row r="3" spans="1:15">
      <c r="B3" s="4" t="s">
        <v>43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296</v>
      </c>
      <c r="J3" t="s">
        <v>297</v>
      </c>
      <c r="K3" t="s">
        <v>385</v>
      </c>
      <c r="L3" s="56" t="s">
        <v>386</v>
      </c>
      <c r="M3" s="1" t="s">
        <v>387</v>
      </c>
      <c r="N3" t="s">
        <v>29</v>
      </c>
      <c r="O3" t="str">
        <f>"DELETE  " &amp;$B$2 &amp; "_AUDIT WHERE " &amp; $B$3&amp; " &lt; 110000"</f>
        <v>DELETE  T_GROUP_AUDIT WHERE id_group_key &lt; 110000</v>
      </c>
    </row>
    <row r="4" spans="1:15">
      <c r="A4" t="s">
        <v>511</v>
      </c>
      <c r="B4" s="2">
        <v>100000</v>
      </c>
      <c r="C4" s="2">
        <v>0</v>
      </c>
      <c r="D4" s="2">
        <v>1</v>
      </c>
      <c r="E4" s="2">
        <f t="shared" ref="E4" si="0">ID_DS_ENV_KEY</f>
        <v>100000</v>
      </c>
      <c r="F4" s="2">
        <f t="shared" ref="F4" si="1">ID_USER_MOD_KEY</f>
        <v>100000</v>
      </c>
      <c r="G4" s="2" t="s">
        <v>30</v>
      </c>
      <c r="H4" s="2">
        <v>0</v>
      </c>
      <c r="I4" s="1">
        <v>0</v>
      </c>
      <c r="J4" s="1">
        <v>0</v>
      </c>
      <c r="K4" t="s">
        <v>511</v>
      </c>
      <c r="L4" s="36" t="s">
        <v>388</v>
      </c>
      <c r="M4" s="1">
        <f>VLOOKUP(L4,T_TYPE_VALUE!A:C,3,0)</f>
        <v>100001</v>
      </c>
      <c r="N4" t="s">
        <v>207</v>
      </c>
      <c r="O4" s="4" t="str">
        <f t="shared" ref="O4" si="2">"INSERT INTO "&amp;$B$2&amp;" VALUES("&amp;B4&amp;", "&amp;C4&amp;", "&amp;D4&amp;", "&amp;E4&amp;", "&amp;F4&amp;", "&amp;G4&amp;", "&amp;H4&amp;", "&amp;I4&amp;", "&amp;J4&amp;", '"&amp;K4&amp;"', "&amp;M4&amp;", '"&amp;N4&amp;"' )"</f>
        <v>INSERT INTO T_GROUP VALUES(100000, 0, 1, 100000, 100000, GETDATE(), 0, 0, 0, 'SAGE', 100001, 'Access to all features'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AS50"/>
  <sheetViews>
    <sheetView topLeftCell="U1" zoomScale="75" zoomScaleNormal="75" workbookViewId="0">
      <selection activeCell="V5" sqref="V5"/>
    </sheetView>
  </sheetViews>
  <sheetFormatPr defaultRowHeight="15"/>
  <cols>
    <col min="1" max="1" width="12.85546875" customWidth="1"/>
    <col min="2" max="2" width="20.42578125" style="1" customWidth="1"/>
    <col min="3" max="3" width="10.28515625" customWidth="1"/>
    <col min="4" max="4" width="8.7109375" customWidth="1"/>
    <col min="5" max="5" width="11.140625" customWidth="1"/>
    <col min="6" max="6" width="16.85546875" customWidth="1"/>
    <col min="7" max="7" width="8.85546875" customWidth="1"/>
    <col min="8" max="8" width="13.140625" customWidth="1"/>
    <col min="9" max="9" width="12.28515625" customWidth="1"/>
    <col min="10" max="10" width="13.42578125" customWidth="1"/>
    <col min="11" max="11" width="14.28515625" customWidth="1"/>
    <col min="12" max="12" width="11.7109375" customWidth="1"/>
    <col min="13" max="13" width="20.42578125" customWidth="1"/>
    <col min="14" max="14" width="17.42578125" style="1" customWidth="1"/>
    <col min="15" max="15" width="25.140625" customWidth="1"/>
    <col min="16" max="16" width="12.140625" style="1" customWidth="1"/>
    <col min="17" max="17" width="20" style="1" customWidth="1"/>
    <col min="18" max="18" width="17.42578125" style="1" customWidth="1"/>
    <col min="19" max="19" width="14.85546875" style="1" customWidth="1"/>
    <col min="20" max="20" width="33.28515625" customWidth="1"/>
    <col min="21" max="21" width="9.7109375" customWidth="1"/>
    <col min="22" max="22" width="17.42578125" style="1" customWidth="1"/>
    <col min="23" max="23" width="18" style="1" customWidth="1"/>
    <col min="24" max="24" width="12.85546875" style="1" customWidth="1"/>
    <col min="25" max="25" width="16.85546875" style="1" customWidth="1"/>
    <col min="26" max="26" width="126" customWidth="1"/>
    <col min="27" max="1025" width="8.85546875" customWidth="1"/>
  </cols>
  <sheetData>
    <row r="2" spans="1:26">
      <c r="B2" s="1" t="s">
        <v>48</v>
      </c>
      <c r="Z2" s="14" t="str">
        <f>"DELETE  " &amp;$B$2 &amp; " WHERE " &amp; $B$3&amp; " &lt;= 110000"</f>
        <v>DELETE  T_GENERIC_MAP WHERE id_generic_map_key &lt;= 110000</v>
      </c>
    </row>
    <row r="3" spans="1:26" s="14" customFormat="1">
      <c r="B3" s="17" t="s">
        <v>47</v>
      </c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296</v>
      </c>
      <c r="J3" s="14" t="s">
        <v>297</v>
      </c>
      <c r="K3" s="14" t="s">
        <v>389</v>
      </c>
      <c r="L3" s="14" t="s">
        <v>390</v>
      </c>
      <c r="M3" s="56" t="s">
        <v>391</v>
      </c>
      <c r="N3" s="17" t="s">
        <v>392</v>
      </c>
      <c r="O3" s="56" t="s">
        <v>393</v>
      </c>
      <c r="P3" s="17" t="s">
        <v>394</v>
      </c>
      <c r="Q3" s="17" t="s">
        <v>395</v>
      </c>
      <c r="R3" s="55" t="s">
        <v>396</v>
      </c>
      <c r="S3" s="17" t="s">
        <v>397</v>
      </c>
      <c r="T3" s="56" t="s">
        <v>398</v>
      </c>
      <c r="U3" s="14" t="s">
        <v>399</v>
      </c>
      <c r="V3" s="17" t="s">
        <v>400</v>
      </c>
      <c r="W3" s="17" t="s">
        <v>401</v>
      </c>
      <c r="X3" s="17" t="s">
        <v>165</v>
      </c>
      <c r="Y3" s="17" t="s">
        <v>402</v>
      </c>
      <c r="Z3" s="14" t="str">
        <f>"DELETE  " &amp;$B$2 &amp; "_AUDIT WHERE " &amp; $B$3&amp; " &lt;= 110000"</f>
        <v>DELETE  T_GENERIC_MAP_AUDIT WHERE id_generic_map_key &lt;= 110000</v>
      </c>
    </row>
    <row r="4" spans="1:26" s="12" customFormat="1">
      <c r="A4" s="12" t="s">
        <v>403</v>
      </c>
      <c r="B4" s="2">
        <v>100000</v>
      </c>
      <c r="C4" s="2">
        <v>0</v>
      </c>
      <c r="D4" s="2">
        <v>1</v>
      </c>
      <c r="E4" s="2">
        <f t="shared" ref="E4:E10" si="0">ID_DS_ENV_KEY</f>
        <v>100000</v>
      </c>
      <c r="F4" s="2">
        <f t="shared" ref="F4:F10" si="1">ID_USER_MOD_KEY</f>
        <v>100000</v>
      </c>
      <c r="G4" s="2" t="s">
        <v>30</v>
      </c>
      <c r="H4" s="2">
        <v>0</v>
      </c>
      <c r="I4" s="2">
        <v>0</v>
      </c>
      <c r="J4" s="2">
        <v>0</v>
      </c>
      <c r="K4" s="2" t="s">
        <v>30</v>
      </c>
      <c r="L4" s="2" t="s">
        <v>404</v>
      </c>
      <c r="M4" s="2" t="s">
        <v>167</v>
      </c>
      <c r="N4" s="30">
        <f>VLOOKUP(M4,T_TYPE!$A:$B,2,0)</f>
        <v>100001</v>
      </c>
      <c r="O4" s="12" t="s">
        <v>203</v>
      </c>
      <c r="P4" s="30" t="e">
        <f>VLOOKUP(O4,T_GROUP!$A:$B,2,0)</f>
        <v>#N/A</v>
      </c>
      <c r="Q4" s="30">
        <v>0</v>
      </c>
      <c r="R4" s="30" t="s">
        <v>168</v>
      </c>
      <c r="S4" s="30">
        <f>VLOOKUP(R4,T_TYPE!$A:$B,2,0)</f>
        <v>100002</v>
      </c>
      <c r="T4" s="4" t="s">
        <v>206</v>
      </c>
      <c r="U4" s="12">
        <f>VLOOKUP(T4,T_ROLE!$A:$B,2,0)</f>
        <v>100000</v>
      </c>
      <c r="V4" s="30">
        <v>0</v>
      </c>
      <c r="W4" s="30">
        <v>1</v>
      </c>
      <c r="X4" s="30">
        <v>1</v>
      </c>
      <c r="Y4" s="30" t="s">
        <v>68</v>
      </c>
      <c r="Z4" s="4" t="e">
        <f t="shared" ref="Z4:Z10" si="2">"INSERT INTO "&amp;$B$2&amp;" VALUES("&amp;B4&amp;", "&amp;C4&amp;", "&amp;D4&amp;", "&amp;E4&amp;", "&amp;F4&amp;", "&amp;G4&amp;", "&amp;H4&amp;", "&amp;I4&amp;", "&amp;J4&amp;", "&amp;K4&amp;", '"&amp;L4&amp;"', "&amp;N4&amp;", "&amp;P4&amp;", "&amp;Q4&amp;", "&amp;S4&amp;", "&amp;U4&amp;", "&amp;V4&amp;", "&amp;W4&amp;", "&amp;X4&amp;",'"&amp;Y4&amp;"' )"</f>
        <v>#N/A</v>
      </c>
    </row>
    <row r="5" spans="1:26" s="12" customFormat="1">
      <c r="A5" s="12" t="s">
        <v>403</v>
      </c>
      <c r="B5" s="2">
        <f t="shared" ref="B5:B10" si="3">B4+1</f>
        <v>100001</v>
      </c>
      <c r="C5" s="2">
        <v>0</v>
      </c>
      <c r="D5" s="2">
        <v>1</v>
      </c>
      <c r="E5" s="2">
        <f t="shared" si="0"/>
        <v>100000</v>
      </c>
      <c r="F5" s="2">
        <f t="shared" si="1"/>
        <v>100000</v>
      </c>
      <c r="G5" s="2" t="s">
        <v>30</v>
      </c>
      <c r="H5" s="2">
        <v>0</v>
      </c>
      <c r="I5" s="2">
        <v>0</v>
      </c>
      <c r="J5" s="2">
        <v>0</v>
      </c>
      <c r="K5" s="2" t="s">
        <v>30</v>
      </c>
      <c r="L5" s="2" t="s">
        <v>404</v>
      </c>
      <c r="M5" s="2" t="s">
        <v>167</v>
      </c>
      <c r="N5" s="30">
        <f>VLOOKUP(M5,T_TYPE!$A:$B,2,0)</f>
        <v>100001</v>
      </c>
      <c r="O5" s="12" t="s">
        <v>206</v>
      </c>
      <c r="P5" s="30" t="e">
        <f>VLOOKUP(O5,T_GROUP!$A:$B,2,0)</f>
        <v>#N/A</v>
      </c>
      <c r="Q5" s="30">
        <v>0</v>
      </c>
      <c r="R5" s="30" t="s">
        <v>168</v>
      </c>
      <c r="S5" s="30">
        <f>VLOOKUP(R5,T_TYPE!$A:$B,2,0)</f>
        <v>100002</v>
      </c>
      <c r="T5" s="4" t="s">
        <v>206</v>
      </c>
      <c r="U5" s="12">
        <f>VLOOKUP(T5,T_ROLE!$A:$B,2,0)</f>
        <v>100000</v>
      </c>
      <c r="V5" s="30">
        <v>0</v>
      </c>
      <c r="W5" s="30">
        <v>1</v>
      </c>
      <c r="X5" s="30">
        <v>1</v>
      </c>
      <c r="Y5" s="30" t="s">
        <v>68</v>
      </c>
      <c r="Z5" s="4" t="e">
        <f t="shared" si="2"/>
        <v>#N/A</v>
      </c>
    </row>
    <row r="6" spans="1:26" s="12" customFormat="1">
      <c r="A6" s="12" t="s">
        <v>403</v>
      </c>
      <c r="B6" s="2">
        <f t="shared" si="3"/>
        <v>100002</v>
      </c>
      <c r="C6" s="2">
        <v>0</v>
      </c>
      <c r="D6" s="2">
        <v>1</v>
      </c>
      <c r="E6" s="2">
        <f t="shared" si="0"/>
        <v>100000</v>
      </c>
      <c r="F6" s="2">
        <f t="shared" si="1"/>
        <v>100000</v>
      </c>
      <c r="G6" s="2" t="s">
        <v>30</v>
      </c>
      <c r="H6" s="2">
        <v>0</v>
      </c>
      <c r="I6" s="2">
        <v>0</v>
      </c>
      <c r="J6" s="2">
        <v>0</v>
      </c>
      <c r="K6" s="2" t="s">
        <v>30</v>
      </c>
      <c r="L6" s="2" t="s">
        <v>404</v>
      </c>
      <c r="M6" s="2" t="s">
        <v>167</v>
      </c>
      <c r="N6" s="30">
        <f>VLOOKUP(M6,T_TYPE!$A:$B,2,0)</f>
        <v>100001</v>
      </c>
      <c r="O6" s="12" t="s">
        <v>208</v>
      </c>
      <c r="P6" s="30" t="e">
        <f>VLOOKUP(O6,T_GROUP!$A:$B,2,0)</f>
        <v>#N/A</v>
      </c>
      <c r="Q6" s="30">
        <v>0</v>
      </c>
      <c r="R6" s="30" t="s">
        <v>168</v>
      </c>
      <c r="S6" s="30">
        <f>VLOOKUP(R6,T_TYPE!$A:$B,2,0)</f>
        <v>100002</v>
      </c>
      <c r="T6" s="4" t="s">
        <v>208</v>
      </c>
      <c r="U6" s="12">
        <f>VLOOKUP(T6,T_ROLE!$A:$B,2,0)</f>
        <v>100002</v>
      </c>
      <c r="V6" s="30">
        <v>0</v>
      </c>
      <c r="W6" s="30">
        <v>1</v>
      </c>
      <c r="X6" s="30">
        <v>1</v>
      </c>
      <c r="Y6" s="30" t="s">
        <v>68</v>
      </c>
      <c r="Z6" s="4" t="e">
        <f t="shared" si="2"/>
        <v>#N/A</v>
      </c>
    </row>
    <row r="7" spans="1:26" s="12" customFormat="1">
      <c r="A7" s="12" t="s">
        <v>403</v>
      </c>
      <c r="B7" s="2">
        <f t="shared" si="3"/>
        <v>100003</v>
      </c>
      <c r="C7" s="2">
        <v>0</v>
      </c>
      <c r="D7" s="2">
        <v>1</v>
      </c>
      <c r="E7" s="2">
        <f t="shared" si="0"/>
        <v>100000</v>
      </c>
      <c r="F7" s="2">
        <f t="shared" si="1"/>
        <v>100000</v>
      </c>
      <c r="G7" s="2" t="s">
        <v>30</v>
      </c>
      <c r="H7" s="2">
        <v>0</v>
      </c>
      <c r="I7" s="2">
        <v>0</v>
      </c>
      <c r="J7" s="2">
        <v>0</v>
      </c>
      <c r="K7" s="2" t="s">
        <v>30</v>
      </c>
      <c r="L7" s="2" t="s">
        <v>404</v>
      </c>
      <c r="M7" s="2" t="s">
        <v>167</v>
      </c>
      <c r="N7" s="30">
        <f>VLOOKUP(M7,T_TYPE!$A:$B,2,0)</f>
        <v>100001</v>
      </c>
      <c r="O7" s="12" t="s">
        <v>209</v>
      </c>
      <c r="P7" s="30" t="e">
        <f>VLOOKUP(O7,T_GROUP!$A:$B,2,0)</f>
        <v>#N/A</v>
      </c>
      <c r="Q7" s="30">
        <v>0</v>
      </c>
      <c r="R7" s="30" t="s">
        <v>168</v>
      </c>
      <c r="S7" s="30">
        <f>VLOOKUP(R7,T_TYPE!$A:$B,2,0)</f>
        <v>100002</v>
      </c>
      <c r="T7" s="4" t="s">
        <v>209</v>
      </c>
      <c r="U7" s="12">
        <f>VLOOKUP(T7,T_ROLE!$A:$B,2,0)</f>
        <v>100003</v>
      </c>
      <c r="V7" s="30">
        <v>0</v>
      </c>
      <c r="W7" s="30">
        <v>1</v>
      </c>
      <c r="X7" s="30">
        <v>1</v>
      </c>
      <c r="Y7" s="30" t="s">
        <v>68</v>
      </c>
      <c r="Z7" s="4" t="e">
        <f t="shared" si="2"/>
        <v>#N/A</v>
      </c>
    </row>
    <row r="8" spans="1:26" s="12" customFormat="1">
      <c r="A8" s="12" t="s">
        <v>403</v>
      </c>
      <c r="B8" s="2">
        <f t="shared" si="3"/>
        <v>100004</v>
      </c>
      <c r="C8" s="2">
        <v>0</v>
      </c>
      <c r="D8" s="2">
        <v>1</v>
      </c>
      <c r="E8" s="2">
        <f t="shared" si="0"/>
        <v>100000</v>
      </c>
      <c r="F8" s="2">
        <f t="shared" si="1"/>
        <v>100000</v>
      </c>
      <c r="G8" s="2" t="s">
        <v>30</v>
      </c>
      <c r="H8" s="2">
        <v>0</v>
      </c>
      <c r="I8" s="2">
        <v>0</v>
      </c>
      <c r="J8" s="2">
        <v>0</v>
      </c>
      <c r="K8" s="2" t="s">
        <v>30</v>
      </c>
      <c r="L8" s="2" t="s">
        <v>404</v>
      </c>
      <c r="M8" s="2" t="s">
        <v>167</v>
      </c>
      <c r="N8" s="30">
        <f>VLOOKUP(M8,T_TYPE!$A:$B,2,0)</f>
        <v>100001</v>
      </c>
      <c r="O8" s="12" t="s">
        <v>375</v>
      </c>
      <c r="P8" s="30" t="e">
        <f>VLOOKUP(O8,T_GROUP!$A:$B,2,0)</f>
        <v>#N/A</v>
      </c>
      <c r="Q8" s="30">
        <v>0</v>
      </c>
      <c r="R8" s="30" t="s">
        <v>168</v>
      </c>
      <c r="S8" s="30">
        <f>VLOOKUP(R8,T_TYPE!$A:$B,2,0)</f>
        <v>100002</v>
      </c>
      <c r="T8" s="4" t="s">
        <v>375</v>
      </c>
      <c r="U8" s="12">
        <f>VLOOKUP(T8,T_ROLE!$A:$B,2,0)</f>
        <v>100004</v>
      </c>
      <c r="V8" s="30">
        <v>0</v>
      </c>
      <c r="W8" s="30">
        <v>1</v>
      </c>
      <c r="X8" s="30">
        <v>1</v>
      </c>
      <c r="Y8" s="30" t="s">
        <v>68</v>
      </c>
      <c r="Z8" s="4" t="e">
        <f t="shared" si="2"/>
        <v>#N/A</v>
      </c>
    </row>
    <row r="9" spans="1:26" s="12" customFormat="1">
      <c r="A9" s="12" t="s">
        <v>403</v>
      </c>
      <c r="B9" s="2">
        <f t="shared" si="3"/>
        <v>100005</v>
      </c>
      <c r="C9" s="2">
        <v>0</v>
      </c>
      <c r="D9" s="2">
        <v>1</v>
      </c>
      <c r="E9" s="2">
        <f t="shared" si="0"/>
        <v>100000</v>
      </c>
      <c r="F9" s="2">
        <f t="shared" si="1"/>
        <v>100000</v>
      </c>
      <c r="G9" s="2" t="s">
        <v>30</v>
      </c>
      <c r="H9" s="2">
        <v>0</v>
      </c>
      <c r="I9" s="2">
        <v>0</v>
      </c>
      <c r="J9" s="2">
        <v>0</v>
      </c>
      <c r="K9" s="2" t="s">
        <v>30</v>
      </c>
      <c r="L9" s="2" t="s">
        <v>404</v>
      </c>
      <c r="M9" s="2" t="s">
        <v>167</v>
      </c>
      <c r="N9" s="30">
        <f>VLOOKUP(M9,T_TYPE!$A:$B,2,0)</f>
        <v>100001</v>
      </c>
      <c r="O9" s="12" t="s">
        <v>166</v>
      </c>
      <c r="P9" s="30" t="e">
        <f>VLOOKUP(O9,T_GROUP!$A:$B,2,0)</f>
        <v>#N/A</v>
      </c>
      <c r="Q9" s="30">
        <v>0</v>
      </c>
      <c r="R9" s="30" t="s">
        <v>168</v>
      </c>
      <c r="S9" s="30">
        <f>VLOOKUP(R9,T_TYPE!$A:$B,2,0)</f>
        <v>100002</v>
      </c>
      <c r="T9" s="4" t="s">
        <v>166</v>
      </c>
      <c r="U9" s="12">
        <f>VLOOKUP(T9,T_ROLE!$A:$B,2,0)</f>
        <v>100005</v>
      </c>
      <c r="V9" s="30">
        <v>0</v>
      </c>
      <c r="W9" s="30">
        <v>1</v>
      </c>
      <c r="X9" s="30">
        <v>1</v>
      </c>
      <c r="Y9" s="30" t="s">
        <v>68</v>
      </c>
      <c r="Z9" s="4" t="e">
        <f t="shared" si="2"/>
        <v>#N/A</v>
      </c>
    </row>
    <row r="10" spans="1:26" s="12" customFormat="1">
      <c r="A10" s="12" t="s">
        <v>403</v>
      </c>
      <c r="B10" s="2">
        <f t="shared" si="3"/>
        <v>100006</v>
      </c>
      <c r="C10" s="2">
        <v>0</v>
      </c>
      <c r="D10" s="2">
        <v>1</v>
      </c>
      <c r="E10" s="2">
        <f t="shared" si="0"/>
        <v>100000</v>
      </c>
      <c r="F10" s="2">
        <f t="shared" si="1"/>
        <v>100000</v>
      </c>
      <c r="G10" s="2" t="s">
        <v>30</v>
      </c>
      <c r="H10" s="2">
        <v>0</v>
      </c>
      <c r="I10" s="2">
        <v>0</v>
      </c>
      <c r="J10" s="2">
        <v>0</v>
      </c>
      <c r="K10" s="2" t="s">
        <v>30</v>
      </c>
      <c r="L10" s="2" t="s">
        <v>404</v>
      </c>
      <c r="M10" s="2" t="s">
        <v>167</v>
      </c>
      <c r="N10" s="30">
        <f>VLOOKUP(M10,T_TYPE!$A:$B,2,0)</f>
        <v>100001</v>
      </c>
      <c r="O10" s="12" t="s">
        <v>376</v>
      </c>
      <c r="P10" s="30" t="e">
        <f>VLOOKUP(O10,T_GROUP!$A:$B,2,0)</f>
        <v>#N/A</v>
      </c>
      <c r="Q10" s="30">
        <v>0</v>
      </c>
      <c r="R10" s="30" t="s">
        <v>168</v>
      </c>
      <c r="S10" s="30">
        <f>VLOOKUP(R10,T_TYPE!$A:$B,2,0)</f>
        <v>100002</v>
      </c>
      <c r="T10" s="4" t="s">
        <v>376</v>
      </c>
      <c r="U10" s="12">
        <f>VLOOKUP(T10,T_ROLE!$A:$B,2,0)</f>
        <v>100006</v>
      </c>
      <c r="V10" s="30">
        <v>0</v>
      </c>
      <c r="W10" s="30">
        <v>1</v>
      </c>
      <c r="X10" s="30">
        <v>1</v>
      </c>
      <c r="Y10" s="30" t="s">
        <v>68</v>
      </c>
      <c r="Z10" s="4" t="e">
        <f t="shared" si="2"/>
        <v>#N/A</v>
      </c>
    </row>
    <row r="11" spans="1:26" s="12" customForma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0"/>
      <c r="P11" s="30"/>
      <c r="Q11" s="30"/>
      <c r="R11" s="30"/>
      <c r="S11" s="30"/>
      <c r="T11" s="4"/>
      <c r="V11" s="30"/>
      <c r="W11" s="30"/>
      <c r="X11" s="30"/>
      <c r="Y11" s="30"/>
      <c r="Z11" s="4"/>
    </row>
    <row r="12" spans="1:26" s="12" customFormat="1">
      <c r="A12" s="12" t="s">
        <v>405</v>
      </c>
      <c r="B12" s="2">
        <f>B10+1</f>
        <v>100007</v>
      </c>
      <c r="C12" s="2">
        <v>0</v>
      </c>
      <c r="D12" s="2">
        <v>1</v>
      </c>
      <c r="E12" s="2">
        <f t="shared" ref="E12:E23" si="4">ID_DS_ENV_KEY</f>
        <v>100000</v>
      </c>
      <c r="F12" s="2">
        <f t="shared" ref="F12:F23" si="5">ID_USER_MOD_KEY</f>
        <v>100000</v>
      </c>
      <c r="G12" s="2" t="s">
        <v>30</v>
      </c>
      <c r="H12" s="2">
        <v>0</v>
      </c>
      <c r="I12" s="2">
        <v>0</v>
      </c>
      <c r="J12" s="2">
        <v>0</v>
      </c>
      <c r="K12" s="2" t="s">
        <v>30</v>
      </c>
      <c r="L12" s="2" t="s">
        <v>404</v>
      </c>
      <c r="M12" s="2" t="s">
        <v>167</v>
      </c>
      <c r="N12" s="30">
        <f>VLOOKUP(M12,T_TYPE!$A:$B,2,0)</f>
        <v>100001</v>
      </c>
      <c r="O12" t="s">
        <v>406</v>
      </c>
      <c r="P12" s="30" t="e">
        <f>VLOOKUP(O12,#REF!,2,0)</f>
        <v>#REF!</v>
      </c>
      <c r="Q12" s="30">
        <v>0</v>
      </c>
      <c r="R12" s="30" t="s">
        <v>167</v>
      </c>
      <c r="S12" s="30">
        <f>VLOOKUP(R12,T_TYPE!$A:$B,2,0)</f>
        <v>100001</v>
      </c>
      <c r="T12" s="4" t="s">
        <v>376</v>
      </c>
      <c r="U12" s="12">
        <f>VLOOKUP(T12,T_ROLE!$A:$B,2,0)</f>
        <v>100006</v>
      </c>
      <c r="V12" s="30">
        <v>0</v>
      </c>
      <c r="W12" s="30">
        <v>1</v>
      </c>
      <c r="X12" s="30">
        <v>1</v>
      </c>
      <c r="Y12" s="30" t="s">
        <v>68</v>
      </c>
      <c r="Z12" s="4" t="e">
        <f t="shared" ref="Z12:Z23" si="6">"INSERT INTO "&amp;$B$2&amp;" VALUES("&amp;B12&amp;", "&amp;C12&amp;", "&amp;D12&amp;", "&amp;E12&amp;", "&amp;F12&amp;", "&amp;G12&amp;", "&amp;H12&amp;", "&amp;I12&amp;", "&amp;J12&amp;", "&amp;K12&amp;", '"&amp;L12&amp;"', "&amp;N12&amp;", "&amp;P12&amp;", "&amp;Q12&amp;", "&amp;S12&amp;", "&amp;U12&amp;", "&amp;V12&amp;", "&amp;W12&amp;", "&amp;X12&amp;",'"&amp;Y12&amp;"' )"</f>
        <v>#REF!</v>
      </c>
    </row>
    <row r="13" spans="1:26" s="12" customFormat="1">
      <c r="A13" s="12" t="s">
        <v>405</v>
      </c>
      <c r="B13" s="2">
        <f t="shared" ref="B13:B24" si="7">B12+1</f>
        <v>100008</v>
      </c>
      <c r="C13" s="2">
        <v>0</v>
      </c>
      <c r="D13" s="2">
        <v>1</v>
      </c>
      <c r="E13" s="2">
        <f t="shared" si="4"/>
        <v>100000</v>
      </c>
      <c r="F13" s="2">
        <f t="shared" si="5"/>
        <v>100000</v>
      </c>
      <c r="G13" s="2" t="s">
        <v>30</v>
      </c>
      <c r="H13" s="2">
        <v>0</v>
      </c>
      <c r="I13" s="2">
        <v>0</v>
      </c>
      <c r="J13" s="2">
        <v>0</v>
      </c>
      <c r="K13" s="2" t="s">
        <v>30</v>
      </c>
      <c r="L13" s="2" t="s">
        <v>404</v>
      </c>
      <c r="M13" s="2" t="s">
        <v>167</v>
      </c>
      <c r="N13" s="30">
        <f>VLOOKUP(M13,T_TYPE!$A:$B,2,0)</f>
        <v>100001</v>
      </c>
      <c r="O13" t="s">
        <v>406</v>
      </c>
      <c r="P13" s="30" t="e">
        <f>VLOOKUP(O13,#REF!,2,0)</f>
        <v>#REF!</v>
      </c>
      <c r="Q13" s="30">
        <v>0</v>
      </c>
      <c r="R13" s="30" t="s">
        <v>167</v>
      </c>
      <c r="S13" s="30">
        <f>VLOOKUP(R13,T_TYPE!$A:$B,2,0)</f>
        <v>100001</v>
      </c>
      <c r="T13" s="4" t="s">
        <v>377</v>
      </c>
      <c r="U13" s="12">
        <f>VLOOKUP(T13,T_ROLE!$A:$B,2,0)</f>
        <v>100007</v>
      </c>
      <c r="V13" s="30">
        <v>0</v>
      </c>
      <c r="W13" s="30">
        <v>1</v>
      </c>
      <c r="X13" s="30">
        <v>1</v>
      </c>
      <c r="Y13" s="30" t="s">
        <v>68</v>
      </c>
      <c r="Z13" s="4" t="e">
        <f t="shared" si="6"/>
        <v>#REF!</v>
      </c>
    </row>
    <row r="14" spans="1:26" s="12" customFormat="1">
      <c r="A14" s="12" t="s">
        <v>405</v>
      </c>
      <c r="B14" s="2">
        <f t="shared" si="7"/>
        <v>100009</v>
      </c>
      <c r="C14" s="2">
        <v>0</v>
      </c>
      <c r="D14" s="2">
        <v>1</v>
      </c>
      <c r="E14" s="2">
        <f t="shared" si="4"/>
        <v>100000</v>
      </c>
      <c r="F14" s="2">
        <f t="shared" si="5"/>
        <v>100000</v>
      </c>
      <c r="G14" s="2" t="s">
        <v>30</v>
      </c>
      <c r="H14" s="2">
        <v>0</v>
      </c>
      <c r="I14" s="2">
        <v>0</v>
      </c>
      <c r="J14" s="2">
        <v>0</v>
      </c>
      <c r="K14" s="2" t="s">
        <v>30</v>
      </c>
      <c r="L14" s="2" t="s">
        <v>404</v>
      </c>
      <c r="M14" s="2" t="s">
        <v>167</v>
      </c>
      <c r="N14" s="30">
        <f>VLOOKUP(M14,T_TYPE!$A:$B,2,0)</f>
        <v>100001</v>
      </c>
      <c r="O14" t="s">
        <v>407</v>
      </c>
      <c r="P14" s="30" t="e">
        <f>VLOOKUP(O14,#REF!,2,0)</f>
        <v>#REF!</v>
      </c>
      <c r="Q14" s="30">
        <v>0</v>
      </c>
      <c r="R14" s="30" t="s">
        <v>167</v>
      </c>
      <c r="S14" s="30">
        <f>VLOOKUP(R14,T_TYPE!$A:$B,2,0)</f>
        <v>100001</v>
      </c>
      <c r="T14" s="4" t="s">
        <v>203</v>
      </c>
      <c r="U14" s="12">
        <f>VLOOKUP(T14,T_ROLE!$A:$B,2,0)</f>
        <v>100001</v>
      </c>
      <c r="V14" s="30">
        <v>0</v>
      </c>
      <c r="W14" s="30">
        <v>1</v>
      </c>
      <c r="X14" s="30">
        <v>1</v>
      </c>
      <c r="Y14" s="30" t="s">
        <v>68</v>
      </c>
      <c r="Z14" s="4" t="e">
        <f t="shared" si="6"/>
        <v>#REF!</v>
      </c>
    </row>
    <row r="15" spans="1:26" s="12" customFormat="1">
      <c r="A15" s="12" t="s">
        <v>405</v>
      </c>
      <c r="B15" s="2">
        <f t="shared" si="7"/>
        <v>100010</v>
      </c>
      <c r="C15" s="2">
        <v>0</v>
      </c>
      <c r="D15" s="2">
        <v>1</v>
      </c>
      <c r="E15" s="2">
        <f t="shared" si="4"/>
        <v>100000</v>
      </c>
      <c r="F15" s="2">
        <f t="shared" si="5"/>
        <v>100000</v>
      </c>
      <c r="G15" s="2" t="s">
        <v>30</v>
      </c>
      <c r="H15" s="2">
        <v>0</v>
      </c>
      <c r="I15" s="2">
        <v>0</v>
      </c>
      <c r="J15" s="2">
        <v>0</v>
      </c>
      <c r="K15" s="2" t="s">
        <v>30</v>
      </c>
      <c r="L15" s="2" t="s">
        <v>404</v>
      </c>
      <c r="M15" s="2" t="s">
        <v>167</v>
      </c>
      <c r="N15" s="30">
        <f>VLOOKUP(M15,T_TYPE!$A:$B,2,0)</f>
        <v>100001</v>
      </c>
      <c r="O15" t="s">
        <v>408</v>
      </c>
      <c r="P15" s="30" t="e">
        <f>VLOOKUP(O15,#REF!,2,0)</f>
        <v>#REF!</v>
      </c>
      <c r="Q15" s="30">
        <v>0</v>
      </c>
      <c r="R15" s="30" t="s">
        <v>167</v>
      </c>
      <c r="S15" s="30">
        <f>VLOOKUP(R15,T_TYPE!$A:$B,2,0)</f>
        <v>100001</v>
      </c>
      <c r="T15" s="4" t="s">
        <v>203</v>
      </c>
      <c r="U15" s="12">
        <f>VLOOKUP(T15,T_ROLE!$A:$B,2,0)</f>
        <v>100001</v>
      </c>
      <c r="V15" s="30">
        <v>0</v>
      </c>
      <c r="W15" s="30">
        <v>1</v>
      </c>
      <c r="X15" s="30">
        <v>1</v>
      </c>
      <c r="Y15" s="30" t="s">
        <v>68</v>
      </c>
      <c r="Z15" s="4" t="e">
        <f t="shared" si="6"/>
        <v>#REF!</v>
      </c>
    </row>
    <row r="16" spans="1:26" s="12" customFormat="1">
      <c r="A16" s="12" t="s">
        <v>405</v>
      </c>
      <c r="B16" s="2">
        <f t="shared" si="7"/>
        <v>100011</v>
      </c>
      <c r="C16" s="2">
        <v>0</v>
      </c>
      <c r="D16" s="2">
        <v>1</v>
      </c>
      <c r="E16" s="2">
        <f t="shared" si="4"/>
        <v>100000</v>
      </c>
      <c r="F16" s="2">
        <f t="shared" si="5"/>
        <v>100000</v>
      </c>
      <c r="G16" s="2" t="s">
        <v>30</v>
      </c>
      <c r="H16" s="2">
        <v>0</v>
      </c>
      <c r="I16" s="2">
        <v>0</v>
      </c>
      <c r="J16" s="2">
        <v>0</v>
      </c>
      <c r="K16" s="2" t="s">
        <v>30</v>
      </c>
      <c r="L16" s="2" t="s">
        <v>404</v>
      </c>
      <c r="M16" s="2" t="s">
        <v>167</v>
      </c>
      <c r="N16" s="30">
        <f>VLOOKUP(M16,T_TYPE!$A:$B,2,0)</f>
        <v>100001</v>
      </c>
      <c r="O16" t="s">
        <v>409</v>
      </c>
      <c r="P16" s="30" t="e">
        <f>VLOOKUP(O16,#REF!,2,0)</f>
        <v>#REF!</v>
      </c>
      <c r="Q16" s="30">
        <v>0</v>
      </c>
      <c r="R16" s="30" t="s">
        <v>167</v>
      </c>
      <c r="S16" s="30">
        <f>VLOOKUP(R16,T_TYPE!$A:$B,2,0)</f>
        <v>100001</v>
      </c>
      <c r="T16" s="4" t="s">
        <v>203</v>
      </c>
      <c r="U16" s="12">
        <f>VLOOKUP(T16,T_ROLE!$A:$B,2,0)</f>
        <v>100001</v>
      </c>
      <c r="V16" s="30">
        <v>0</v>
      </c>
      <c r="W16" s="30">
        <v>1</v>
      </c>
      <c r="X16" s="30">
        <v>1</v>
      </c>
      <c r="Y16" s="30" t="s">
        <v>68</v>
      </c>
      <c r="Z16" s="4" t="e">
        <f t="shared" si="6"/>
        <v>#REF!</v>
      </c>
    </row>
    <row r="17" spans="1:45" s="12" customFormat="1">
      <c r="A17" s="12" t="s">
        <v>405</v>
      </c>
      <c r="B17" s="2">
        <f t="shared" si="7"/>
        <v>100012</v>
      </c>
      <c r="C17" s="2">
        <v>0</v>
      </c>
      <c r="D17" s="2">
        <v>1</v>
      </c>
      <c r="E17" s="2">
        <f t="shared" si="4"/>
        <v>100000</v>
      </c>
      <c r="F17" s="2">
        <f t="shared" si="5"/>
        <v>100000</v>
      </c>
      <c r="G17" s="2" t="s">
        <v>30</v>
      </c>
      <c r="H17" s="2">
        <v>0</v>
      </c>
      <c r="I17" s="2">
        <v>0</v>
      </c>
      <c r="J17" s="2">
        <v>0</v>
      </c>
      <c r="K17" s="2" t="s">
        <v>30</v>
      </c>
      <c r="L17" s="2" t="s">
        <v>404</v>
      </c>
      <c r="M17" s="2" t="s">
        <v>167</v>
      </c>
      <c r="N17" s="30">
        <f>VLOOKUP(M17,T_TYPE!$A:$B,2,0)</f>
        <v>100001</v>
      </c>
      <c r="O17" t="s">
        <v>410</v>
      </c>
      <c r="P17" s="30" t="e">
        <f>VLOOKUP(O17,#REF!,2,0)</f>
        <v>#REF!</v>
      </c>
      <c r="Q17" s="30">
        <v>0</v>
      </c>
      <c r="R17" s="30" t="s">
        <v>167</v>
      </c>
      <c r="S17" s="30">
        <f>VLOOKUP(R17,T_TYPE!$A:$B,2,0)</f>
        <v>100001</v>
      </c>
      <c r="T17" s="4" t="s">
        <v>203</v>
      </c>
      <c r="U17" s="12">
        <f>VLOOKUP(T17,T_ROLE!$A:$B,2,0)</f>
        <v>100001</v>
      </c>
      <c r="V17" s="30">
        <v>0</v>
      </c>
      <c r="W17" s="30">
        <v>1</v>
      </c>
      <c r="X17" s="30">
        <v>1</v>
      </c>
      <c r="Y17" s="30" t="s">
        <v>68</v>
      </c>
      <c r="Z17" s="4" t="e">
        <f t="shared" si="6"/>
        <v>#REF!</v>
      </c>
    </row>
    <row r="18" spans="1:45" s="12" customFormat="1">
      <c r="A18" s="12" t="s">
        <v>405</v>
      </c>
      <c r="B18" s="2">
        <f t="shared" si="7"/>
        <v>100013</v>
      </c>
      <c r="C18" s="2">
        <v>0</v>
      </c>
      <c r="D18" s="2">
        <v>1</v>
      </c>
      <c r="E18" s="2">
        <f t="shared" si="4"/>
        <v>100000</v>
      </c>
      <c r="F18" s="2">
        <f t="shared" si="5"/>
        <v>100000</v>
      </c>
      <c r="G18" s="2" t="s">
        <v>30</v>
      </c>
      <c r="H18" s="2">
        <v>0</v>
      </c>
      <c r="I18" s="2">
        <v>0</v>
      </c>
      <c r="J18" s="2">
        <v>0</v>
      </c>
      <c r="K18" s="2" t="s">
        <v>30</v>
      </c>
      <c r="L18" s="2" t="s">
        <v>404</v>
      </c>
      <c r="M18" s="2" t="s">
        <v>167</v>
      </c>
      <c r="N18" s="30">
        <f>VLOOKUP(M18,T_TYPE!$A:$B,2,0)</f>
        <v>100001</v>
      </c>
      <c r="O18" t="s">
        <v>411</v>
      </c>
      <c r="P18" s="30" t="e">
        <f>VLOOKUP(O18,#REF!,2,0)</f>
        <v>#REF!</v>
      </c>
      <c r="Q18" s="30">
        <v>0</v>
      </c>
      <c r="R18" s="30" t="s">
        <v>167</v>
      </c>
      <c r="S18" s="30">
        <f>VLOOKUP(R18,T_TYPE!$A:$B,2,0)</f>
        <v>100001</v>
      </c>
      <c r="T18" s="4" t="s">
        <v>203</v>
      </c>
      <c r="U18" s="12">
        <f>VLOOKUP(T18,T_ROLE!$A:$B,2,0)</f>
        <v>100001</v>
      </c>
      <c r="V18" s="30">
        <v>0</v>
      </c>
      <c r="W18" s="30">
        <v>1</v>
      </c>
      <c r="X18" s="30">
        <v>1</v>
      </c>
      <c r="Y18" s="30" t="s">
        <v>68</v>
      </c>
      <c r="Z18" s="4" t="e">
        <f t="shared" si="6"/>
        <v>#REF!</v>
      </c>
    </row>
    <row r="19" spans="1:45" s="12" customFormat="1">
      <c r="A19" s="12" t="s">
        <v>405</v>
      </c>
      <c r="B19" s="2">
        <f t="shared" si="7"/>
        <v>100014</v>
      </c>
      <c r="C19" s="2">
        <v>0</v>
      </c>
      <c r="D19" s="2">
        <v>1</v>
      </c>
      <c r="E19" s="2">
        <f t="shared" si="4"/>
        <v>100000</v>
      </c>
      <c r="F19" s="2">
        <f t="shared" si="5"/>
        <v>100000</v>
      </c>
      <c r="G19" s="2" t="s">
        <v>30</v>
      </c>
      <c r="H19" s="2">
        <v>0</v>
      </c>
      <c r="I19" s="2">
        <v>0</v>
      </c>
      <c r="J19" s="2">
        <v>0</v>
      </c>
      <c r="K19" s="2" t="s">
        <v>30</v>
      </c>
      <c r="L19" s="2" t="s">
        <v>404</v>
      </c>
      <c r="M19" s="2" t="s">
        <v>167</v>
      </c>
      <c r="N19" s="30">
        <f>VLOOKUP(M19,T_TYPE!$A:$B,2,0)</f>
        <v>100001</v>
      </c>
      <c r="O19" t="s">
        <v>412</v>
      </c>
      <c r="P19" s="30" t="e">
        <f>VLOOKUP(O19,#REF!,2,0)</f>
        <v>#REF!</v>
      </c>
      <c r="Q19" s="30">
        <v>0</v>
      </c>
      <c r="R19" s="30" t="s">
        <v>167</v>
      </c>
      <c r="S19" s="30">
        <f>VLOOKUP(R19,T_TYPE!$A:$B,2,0)</f>
        <v>100001</v>
      </c>
      <c r="T19" s="4" t="s">
        <v>203</v>
      </c>
      <c r="U19" s="12">
        <f>VLOOKUP(T19,T_ROLE!$A:$B,2,0)</f>
        <v>100001</v>
      </c>
      <c r="V19" s="30">
        <v>0</v>
      </c>
      <c r="W19" s="30">
        <v>1</v>
      </c>
      <c r="X19" s="30">
        <v>1</v>
      </c>
      <c r="Y19" s="30" t="s">
        <v>68</v>
      </c>
      <c r="Z19" s="4" t="e">
        <f t="shared" si="6"/>
        <v>#REF!</v>
      </c>
    </row>
    <row r="20" spans="1:45" s="12" customFormat="1">
      <c r="A20" s="12" t="s">
        <v>405</v>
      </c>
      <c r="B20" s="2">
        <f t="shared" si="7"/>
        <v>100015</v>
      </c>
      <c r="C20" s="2">
        <v>0</v>
      </c>
      <c r="D20" s="2">
        <v>1</v>
      </c>
      <c r="E20" s="2">
        <f t="shared" si="4"/>
        <v>100000</v>
      </c>
      <c r="F20" s="2">
        <f t="shared" si="5"/>
        <v>100000</v>
      </c>
      <c r="G20" s="2" t="s">
        <v>30</v>
      </c>
      <c r="H20" s="2">
        <v>0</v>
      </c>
      <c r="I20" s="2">
        <v>0</v>
      </c>
      <c r="J20" s="2">
        <v>0</v>
      </c>
      <c r="K20" s="2" t="s">
        <v>30</v>
      </c>
      <c r="L20" s="2" t="s">
        <v>404</v>
      </c>
      <c r="M20" s="2" t="s">
        <v>167</v>
      </c>
      <c r="N20" s="30">
        <f>VLOOKUP(M20,T_TYPE!$A:$B,2,0)</f>
        <v>100001</v>
      </c>
      <c r="O20" t="s">
        <v>413</v>
      </c>
      <c r="P20" s="30" t="e">
        <f>VLOOKUP(O20,#REF!,2,0)</f>
        <v>#REF!</v>
      </c>
      <c r="Q20" s="30">
        <v>0</v>
      </c>
      <c r="R20" s="30" t="s">
        <v>167</v>
      </c>
      <c r="S20" s="30">
        <f>VLOOKUP(R20,T_TYPE!$A:$B,2,0)</f>
        <v>100001</v>
      </c>
      <c r="T20" s="4" t="s">
        <v>203</v>
      </c>
      <c r="U20" s="12">
        <f>VLOOKUP(T20,T_ROLE!$A:$B,2,0)</f>
        <v>100001</v>
      </c>
      <c r="V20" s="30">
        <v>0</v>
      </c>
      <c r="W20" s="30">
        <v>1</v>
      </c>
      <c r="X20" s="30">
        <v>1</v>
      </c>
      <c r="Y20" s="30" t="s">
        <v>68</v>
      </c>
      <c r="Z20" s="4" t="e">
        <f t="shared" si="6"/>
        <v>#REF!</v>
      </c>
    </row>
    <row r="21" spans="1:45" s="12" customFormat="1">
      <c r="A21" s="12" t="s">
        <v>405</v>
      </c>
      <c r="B21" s="2">
        <f t="shared" si="7"/>
        <v>100016</v>
      </c>
      <c r="C21" s="2">
        <v>0</v>
      </c>
      <c r="D21" s="2">
        <v>1</v>
      </c>
      <c r="E21" s="2">
        <f t="shared" si="4"/>
        <v>100000</v>
      </c>
      <c r="F21" s="2">
        <f t="shared" si="5"/>
        <v>100000</v>
      </c>
      <c r="G21" s="2" t="s">
        <v>30</v>
      </c>
      <c r="H21" s="2">
        <v>0</v>
      </c>
      <c r="I21" s="2">
        <v>0</v>
      </c>
      <c r="J21" s="2">
        <v>0</v>
      </c>
      <c r="K21" s="2" t="s">
        <v>30</v>
      </c>
      <c r="L21" s="2" t="s">
        <v>404</v>
      </c>
      <c r="M21" s="2" t="s">
        <v>167</v>
      </c>
      <c r="N21" s="30">
        <f>VLOOKUP(M21,T_TYPE!$A:$B,2,0)</f>
        <v>100001</v>
      </c>
      <c r="O21" t="s">
        <v>414</v>
      </c>
      <c r="P21" s="30" t="e">
        <f>VLOOKUP(O21,#REF!,2,0)</f>
        <v>#REF!</v>
      </c>
      <c r="Q21" s="30">
        <v>0</v>
      </c>
      <c r="R21" s="30" t="s">
        <v>167</v>
      </c>
      <c r="S21" s="30">
        <f>VLOOKUP(R21,T_TYPE!$A:$B,2,0)</f>
        <v>100001</v>
      </c>
      <c r="T21" s="4" t="s">
        <v>203</v>
      </c>
      <c r="U21" s="12">
        <f>VLOOKUP(T21,T_ROLE!$A:$B,2,0)</f>
        <v>100001</v>
      </c>
      <c r="V21" s="30">
        <v>0</v>
      </c>
      <c r="W21" s="30">
        <v>1</v>
      </c>
      <c r="X21" s="30">
        <v>1</v>
      </c>
      <c r="Y21" s="30" t="s">
        <v>68</v>
      </c>
      <c r="Z21" s="4" t="e">
        <f t="shared" si="6"/>
        <v>#REF!</v>
      </c>
    </row>
    <row r="22" spans="1:45" s="12" customFormat="1">
      <c r="A22" s="12" t="s">
        <v>405</v>
      </c>
      <c r="B22" s="2">
        <f t="shared" si="7"/>
        <v>100017</v>
      </c>
      <c r="C22" s="2">
        <v>0</v>
      </c>
      <c r="D22" s="2">
        <v>1</v>
      </c>
      <c r="E22" s="2">
        <f t="shared" si="4"/>
        <v>100000</v>
      </c>
      <c r="F22" s="2">
        <f t="shared" si="5"/>
        <v>100000</v>
      </c>
      <c r="G22" s="2" t="s">
        <v>30</v>
      </c>
      <c r="H22" s="2">
        <v>0</v>
      </c>
      <c r="I22" s="2">
        <v>0</v>
      </c>
      <c r="J22" s="2">
        <v>0</v>
      </c>
      <c r="K22" s="2" t="s">
        <v>30</v>
      </c>
      <c r="L22" s="2" t="s">
        <v>404</v>
      </c>
      <c r="M22" s="2" t="s">
        <v>167</v>
      </c>
      <c r="N22" s="30">
        <f>VLOOKUP(M22,T_TYPE!$A:$B,2,0)</f>
        <v>100001</v>
      </c>
      <c r="O22" t="s">
        <v>415</v>
      </c>
      <c r="P22" s="30" t="e">
        <f>VLOOKUP(O22,#REF!,2,0)</f>
        <v>#REF!</v>
      </c>
      <c r="Q22" s="30">
        <v>0</v>
      </c>
      <c r="R22" s="30" t="s">
        <v>167</v>
      </c>
      <c r="S22" s="30">
        <f>VLOOKUP(R22,T_TYPE!$A:$B,2,0)</f>
        <v>100001</v>
      </c>
      <c r="T22" s="4" t="s">
        <v>203</v>
      </c>
      <c r="U22" s="12">
        <f>VLOOKUP(T22,T_ROLE!$A:$B,2,0)</f>
        <v>100001</v>
      </c>
      <c r="V22" s="30">
        <v>0</v>
      </c>
      <c r="W22" s="30">
        <v>1</v>
      </c>
      <c r="X22" s="30">
        <v>1</v>
      </c>
      <c r="Y22" s="30" t="s">
        <v>68</v>
      </c>
      <c r="Z22" s="4" t="e">
        <f t="shared" si="6"/>
        <v>#REF!</v>
      </c>
    </row>
    <row r="23" spans="1:45" s="12" customFormat="1">
      <c r="A23" s="12" t="s">
        <v>405</v>
      </c>
      <c r="B23" s="2">
        <f t="shared" si="7"/>
        <v>100018</v>
      </c>
      <c r="C23" s="2">
        <v>0</v>
      </c>
      <c r="D23" s="2">
        <v>1</v>
      </c>
      <c r="E23" s="2">
        <f t="shared" si="4"/>
        <v>100000</v>
      </c>
      <c r="F23" s="2">
        <f t="shared" si="5"/>
        <v>100000</v>
      </c>
      <c r="G23" s="2" t="s">
        <v>30</v>
      </c>
      <c r="H23" s="2">
        <v>0</v>
      </c>
      <c r="I23" s="2">
        <v>0</v>
      </c>
      <c r="J23" s="2">
        <v>0</v>
      </c>
      <c r="K23" s="2" t="s">
        <v>30</v>
      </c>
      <c r="L23" s="2" t="s">
        <v>404</v>
      </c>
      <c r="M23" s="2" t="s">
        <v>167</v>
      </c>
      <c r="N23" s="30">
        <f>VLOOKUP(M23,T_TYPE!$A:$B,2,0)</f>
        <v>100001</v>
      </c>
      <c r="O23" t="s">
        <v>416</v>
      </c>
      <c r="P23" s="30" t="e">
        <f>VLOOKUP(O23,#REF!,2,0)</f>
        <v>#REF!</v>
      </c>
      <c r="Q23" s="30">
        <v>0</v>
      </c>
      <c r="R23" s="30" t="s">
        <v>167</v>
      </c>
      <c r="S23" s="30">
        <f>VLOOKUP(R23,T_TYPE!$A:$B,2,0)</f>
        <v>100001</v>
      </c>
      <c r="T23" s="4" t="s">
        <v>203</v>
      </c>
      <c r="U23" s="12">
        <f>VLOOKUP(T23,T_ROLE!$A:$B,2,0)</f>
        <v>100001</v>
      </c>
      <c r="V23" s="30">
        <v>0</v>
      </c>
      <c r="W23" s="30">
        <v>1</v>
      </c>
      <c r="X23" s="30">
        <v>1</v>
      </c>
      <c r="Y23" s="30" t="s">
        <v>68</v>
      </c>
      <c r="Z23" s="4" t="e">
        <f t="shared" si="6"/>
        <v>#REF!</v>
      </c>
    </row>
    <row r="24" spans="1:45" s="12" customFormat="1">
      <c r="A24" s="12" t="s">
        <v>417</v>
      </c>
      <c r="B24" s="2">
        <f t="shared" si="7"/>
        <v>100019</v>
      </c>
      <c r="C24" s="2"/>
      <c r="D24" s="2"/>
      <c r="E24" s="2"/>
      <c r="F24" s="2"/>
      <c r="G24" s="2"/>
      <c r="H24" s="2"/>
      <c r="I24" s="2"/>
      <c r="J24" s="2"/>
      <c r="K24" s="2"/>
      <c r="L24" s="2"/>
      <c r="N24" s="30"/>
      <c r="O24" s="2" t="s">
        <v>196</v>
      </c>
      <c r="P24" s="30"/>
      <c r="Q24" s="30"/>
      <c r="R24" s="30"/>
      <c r="S24" s="30"/>
      <c r="T24" s="4" t="s">
        <v>197</v>
      </c>
      <c r="V24" s="30"/>
      <c r="W24" s="30"/>
      <c r="X24" s="30"/>
      <c r="Y24" s="30"/>
      <c r="Z24" s="4"/>
    </row>
    <row r="25" spans="1:45" s="12" customFormat="1">
      <c r="B25" s="30" t="s">
        <v>47</v>
      </c>
      <c r="C25" s="30" t="s">
        <v>418</v>
      </c>
      <c r="D25" s="30" t="s">
        <v>20</v>
      </c>
      <c r="E25" s="30" t="s">
        <v>21</v>
      </c>
      <c r="F25" s="30" t="s">
        <v>22</v>
      </c>
      <c r="G25" s="30" t="s">
        <v>23</v>
      </c>
      <c r="H25" s="30" t="s">
        <v>24</v>
      </c>
      <c r="I25" s="1" t="s">
        <v>296</v>
      </c>
      <c r="J25" s="1" t="s">
        <v>297</v>
      </c>
      <c r="K25" s="1" t="s">
        <v>389</v>
      </c>
      <c r="L25" s="1" t="s">
        <v>390</v>
      </c>
      <c r="N25" s="1" t="s">
        <v>392</v>
      </c>
      <c r="P25" s="1" t="s">
        <v>394</v>
      </c>
      <c r="Q25" s="1" t="s">
        <v>419</v>
      </c>
      <c r="R25" s="1" t="s">
        <v>397</v>
      </c>
      <c r="S25" s="1" t="s">
        <v>399</v>
      </c>
      <c r="T25" s="1" t="s">
        <v>420</v>
      </c>
      <c r="U25" s="1" t="s">
        <v>401</v>
      </c>
      <c r="V25" s="1" t="s">
        <v>165</v>
      </c>
      <c r="X25" s="30"/>
      <c r="Y25" s="1" t="s">
        <v>402</v>
      </c>
      <c r="Z25" s="4"/>
    </row>
    <row r="26" spans="1:45" s="12" customForma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30"/>
      <c r="O26"/>
      <c r="P26" s="30"/>
      <c r="Q26" s="30"/>
      <c r="R26" s="30"/>
      <c r="S26" s="30"/>
      <c r="T26" s="4"/>
      <c r="V26" s="30"/>
      <c r="W26" s="30"/>
      <c r="X26" s="30"/>
      <c r="Y26" s="30"/>
      <c r="Z26" s="4"/>
    </row>
    <row r="27" spans="1:45" s="12" customForma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0"/>
      <c r="O27"/>
      <c r="P27" s="30"/>
      <c r="Q27" s="30"/>
      <c r="R27" s="30"/>
      <c r="S27" s="30"/>
      <c r="T27" s="4"/>
      <c r="V27" s="30"/>
      <c r="W27" s="30"/>
      <c r="X27" s="30"/>
      <c r="Y27" s="30"/>
      <c r="Z27" s="4"/>
    </row>
    <row r="28" spans="1:45" s="12" customForma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30"/>
      <c r="O28"/>
      <c r="P28" s="30"/>
      <c r="Q28" s="30"/>
      <c r="R28" s="30"/>
      <c r="S28" s="30"/>
      <c r="T28" s="4"/>
      <c r="V28" s="30"/>
      <c r="W28" s="30"/>
      <c r="X28" s="30"/>
      <c r="Y28" s="30"/>
      <c r="Z28" s="4"/>
    </row>
    <row r="29" spans="1:45" s="12" customFormat="1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30"/>
      <c r="O29"/>
      <c r="P29" s="30"/>
      <c r="Q29" s="30"/>
      <c r="R29" s="30"/>
      <c r="S29" s="30"/>
      <c r="V29" s="17"/>
      <c r="W29" s="57" t="s">
        <v>47</v>
      </c>
      <c r="X29" s="30" t="b">
        <f t="shared" ref="X29:X48" si="8">W29=Y29</f>
        <v>1</v>
      </c>
      <c r="Y29" s="30" t="s">
        <v>47</v>
      </c>
      <c r="Z29" s="26">
        <v>1000000</v>
      </c>
      <c r="AA29" s="12">
        <v>0</v>
      </c>
      <c r="AB29" s="12">
        <v>1</v>
      </c>
      <c r="AC29" s="12">
        <v>10000</v>
      </c>
      <c r="AD29" s="12">
        <v>1000000</v>
      </c>
      <c r="AE29" s="12" t="s">
        <v>421</v>
      </c>
      <c r="AF29" s="12">
        <v>0</v>
      </c>
      <c r="AG29" s="12">
        <v>0</v>
      </c>
      <c r="AH29" s="12">
        <v>0</v>
      </c>
      <c r="AI29" s="12" t="s">
        <v>421</v>
      </c>
      <c r="AJ29" s="12" t="s">
        <v>422</v>
      </c>
      <c r="AK29" s="12">
        <v>10001</v>
      </c>
      <c r="AL29" s="12">
        <v>102000</v>
      </c>
      <c r="AM29" s="12">
        <v>0</v>
      </c>
      <c r="AN29" s="12">
        <v>10002</v>
      </c>
      <c r="AO29" s="12">
        <v>103000</v>
      </c>
      <c r="AP29" s="12">
        <v>0</v>
      </c>
      <c r="AQ29" s="12">
        <v>1</v>
      </c>
      <c r="AR29" s="12">
        <v>1</v>
      </c>
      <c r="AS29" s="12" t="s">
        <v>423</v>
      </c>
    </row>
    <row r="30" spans="1:45" s="12" customFormat="1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30"/>
      <c r="O30"/>
      <c r="P30" s="30"/>
      <c r="Q30" s="30"/>
      <c r="R30" s="30"/>
      <c r="S30" s="30"/>
      <c r="V30" s="14"/>
      <c r="W30" s="57" t="s">
        <v>19</v>
      </c>
      <c r="X30" s="30" t="b">
        <f t="shared" si="8"/>
        <v>0</v>
      </c>
      <c r="Y30" s="30" t="s">
        <v>418</v>
      </c>
      <c r="Z30" s="58">
        <v>0</v>
      </c>
    </row>
    <row r="31" spans="1:45" s="12" customForma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30"/>
      <c r="O31"/>
      <c r="P31" s="30"/>
      <c r="Q31" s="30"/>
      <c r="R31" s="30"/>
      <c r="S31" s="30"/>
      <c r="V31" s="14"/>
      <c r="W31" s="57" t="s">
        <v>20</v>
      </c>
      <c r="X31" s="30" t="b">
        <f t="shared" si="8"/>
        <v>1</v>
      </c>
      <c r="Y31" s="30" t="s">
        <v>20</v>
      </c>
      <c r="Z31" s="58">
        <v>1</v>
      </c>
      <c r="AA31" s="4">
        <v>1000000</v>
      </c>
      <c r="AB31" s="4">
        <v>1000000</v>
      </c>
      <c r="AC31" s="4">
        <v>1000000</v>
      </c>
      <c r="AD31" s="4">
        <v>1000000</v>
      </c>
      <c r="AE31" s="4">
        <v>1000000</v>
      </c>
      <c r="AF31" s="4">
        <v>1000000</v>
      </c>
      <c r="AG31" s="4">
        <v>1000000</v>
      </c>
      <c r="AH31" s="4">
        <v>1000000</v>
      </c>
      <c r="AI31" s="4">
        <v>1000000</v>
      </c>
      <c r="AJ31" s="4">
        <v>1000000</v>
      </c>
      <c r="AK31" s="4">
        <v>1000000</v>
      </c>
      <c r="AL31" s="4">
        <v>1000000</v>
      </c>
      <c r="AM31" s="4">
        <v>1000000</v>
      </c>
      <c r="AN31" s="4">
        <v>1000000</v>
      </c>
      <c r="AO31" s="4">
        <v>1000000</v>
      </c>
      <c r="AP31" s="4">
        <v>1000000</v>
      </c>
      <c r="AQ31" s="4">
        <v>1000000</v>
      </c>
      <c r="AR31" s="4">
        <v>1000000</v>
      </c>
      <c r="AS31" s="4">
        <v>1000000</v>
      </c>
    </row>
    <row r="32" spans="1:45" s="12" customFormat="1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30"/>
      <c r="O32"/>
      <c r="P32" s="30"/>
      <c r="Q32" s="30"/>
      <c r="R32" s="30"/>
      <c r="S32" s="30"/>
      <c r="V32" s="14"/>
      <c r="W32" s="57" t="s">
        <v>21</v>
      </c>
      <c r="X32" s="30" t="b">
        <f t="shared" si="8"/>
        <v>1</v>
      </c>
      <c r="Y32" s="30" t="s">
        <v>21</v>
      </c>
      <c r="Z32" s="58">
        <v>10000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</row>
    <row r="33" spans="2:45" s="12" customFormat="1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30"/>
      <c r="O33"/>
      <c r="P33" s="30"/>
      <c r="Q33" s="30"/>
      <c r="R33" s="30"/>
      <c r="S33" s="30"/>
      <c r="V33" s="14"/>
      <c r="W33" s="57" t="s">
        <v>22</v>
      </c>
      <c r="X33" s="30" t="b">
        <f t="shared" si="8"/>
        <v>1</v>
      </c>
      <c r="Y33" s="30" t="s">
        <v>22</v>
      </c>
      <c r="Z33" s="58">
        <v>1000000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1</v>
      </c>
      <c r="AR33" s="12">
        <v>1</v>
      </c>
      <c r="AS33" s="12">
        <v>1</v>
      </c>
    </row>
    <row r="34" spans="2:45" s="12" customFormat="1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30"/>
      <c r="O34"/>
      <c r="P34" s="30"/>
      <c r="Q34" s="30"/>
      <c r="R34" s="30"/>
      <c r="S34" s="30"/>
      <c r="V34" s="14"/>
      <c r="W34" s="57" t="s">
        <v>23</v>
      </c>
      <c r="X34" s="30" t="b">
        <f t="shared" si="8"/>
        <v>1</v>
      </c>
      <c r="Y34" s="30" t="s">
        <v>23</v>
      </c>
      <c r="Z34" s="58" t="s">
        <v>421</v>
      </c>
      <c r="AA34" s="12">
        <v>10000</v>
      </c>
      <c r="AB34" s="12">
        <v>10000</v>
      </c>
      <c r="AC34" s="12">
        <v>10000</v>
      </c>
      <c r="AD34" s="12">
        <v>10000</v>
      </c>
      <c r="AE34" s="12">
        <v>10000</v>
      </c>
      <c r="AF34" s="12">
        <v>10000</v>
      </c>
      <c r="AG34" s="12">
        <v>10000</v>
      </c>
      <c r="AH34" s="12">
        <v>10000</v>
      </c>
      <c r="AI34" s="12">
        <v>10000</v>
      </c>
      <c r="AJ34" s="12">
        <v>10000</v>
      </c>
      <c r="AK34" s="12">
        <v>10000</v>
      </c>
      <c r="AL34" s="12">
        <v>10000</v>
      </c>
      <c r="AM34" s="12">
        <v>10000</v>
      </c>
      <c r="AN34" s="12">
        <v>10000</v>
      </c>
      <c r="AO34" s="12">
        <v>10000</v>
      </c>
      <c r="AP34" s="12">
        <v>10000</v>
      </c>
      <c r="AQ34" s="12">
        <v>10000</v>
      </c>
      <c r="AR34" s="12">
        <v>10000</v>
      </c>
      <c r="AS34" s="12">
        <v>10000</v>
      </c>
    </row>
    <row r="35" spans="2:45" s="12" customForma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0"/>
      <c r="O35"/>
      <c r="P35" s="30"/>
      <c r="Q35" s="30"/>
      <c r="R35" s="30"/>
      <c r="S35" s="30"/>
      <c r="V35" s="14"/>
      <c r="W35" s="57" t="s">
        <v>24</v>
      </c>
      <c r="X35" s="30" t="b">
        <f t="shared" si="8"/>
        <v>1</v>
      </c>
      <c r="Y35" s="30" t="s">
        <v>24</v>
      </c>
      <c r="Z35" s="58">
        <v>0</v>
      </c>
      <c r="AA35" s="12">
        <v>1000000</v>
      </c>
      <c r="AB35" s="12">
        <v>1000000</v>
      </c>
      <c r="AC35" s="12">
        <v>1000000</v>
      </c>
      <c r="AD35" s="12">
        <v>1000000</v>
      </c>
      <c r="AE35" s="12">
        <v>1000000</v>
      </c>
      <c r="AF35" s="12">
        <v>1000000</v>
      </c>
      <c r="AG35" s="12">
        <v>1000000</v>
      </c>
      <c r="AH35" s="12">
        <v>1000000</v>
      </c>
      <c r="AI35" s="12">
        <v>1000000</v>
      </c>
      <c r="AJ35" s="12">
        <v>1000000</v>
      </c>
      <c r="AK35" s="12">
        <v>1000000</v>
      </c>
      <c r="AL35" s="12">
        <v>1000000</v>
      </c>
      <c r="AM35" s="12">
        <v>1000000</v>
      </c>
      <c r="AN35" s="12">
        <v>1000000</v>
      </c>
      <c r="AO35" s="12">
        <v>1000000</v>
      </c>
      <c r="AP35" s="12">
        <v>1000000</v>
      </c>
      <c r="AQ35" s="12">
        <v>1000000</v>
      </c>
      <c r="AR35" s="12">
        <v>1000000</v>
      </c>
      <c r="AS35" s="12">
        <v>1000000</v>
      </c>
    </row>
    <row r="36" spans="2:45">
      <c r="V36" s="14"/>
      <c r="W36" s="57" t="s">
        <v>296</v>
      </c>
      <c r="X36" s="30" t="b">
        <f t="shared" si="8"/>
        <v>1</v>
      </c>
      <c r="Y36" s="1" t="s">
        <v>296</v>
      </c>
      <c r="Z36" s="58">
        <v>0</v>
      </c>
      <c r="AA36" s="12" t="s">
        <v>421</v>
      </c>
      <c r="AB36" s="12" t="s">
        <v>421</v>
      </c>
      <c r="AC36" s="12" t="s">
        <v>421</v>
      </c>
      <c r="AD36" s="12" t="s">
        <v>421</v>
      </c>
      <c r="AE36" s="12" t="s">
        <v>421</v>
      </c>
      <c r="AF36" s="12" t="s">
        <v>421</v>
      </c>
      <c r="AG36" s="12" t="s">
        <v>421</v>
      </c>
      <c r="AH36" s="12" t="s">
        <v>421</v>
      </c>
      <c r="AI36" s="12" t="s">
        <v>421</v>
      </c>
      <c r="AJ36" s="12" t="s">
        <v>421</v>
      </c>
      <c r="AK36" s="12" t="s">
        <v>421</v>
      </c>
      <c r="AL36" s="12" t="s">
        <v>421</v>
      </c>
      <c r="AM36" s="12" t="s">
        <v>421</v>
      </c>
      <c r="AN36" s="12" t="s">
        <v>421</v>
      </c>
      <c r="AO36" s="12" t="s">
        <v>421</v>
      </c>
      <c r="AP36" s="12" t="s">
        <v>421</v>
      </c>
      <c r="AQ36" s="12" t="s">
        <v>421</v>
      </c>
      <c r="AR36" s="12" t="s">
        <v>421</v>
      </c>
      <c r="AS36" s="12" t="s">
        <v>421</v>
      </c>
    </row>
    <row r="37" spans="2:45">
      <c r="V37" s="14"/>
      <c r="W37" s="57" t="s">
        <v>297</v>
      </c>
      <c r="X37" s="30" t="b">
        <f t="shared" si="8"/>
        <v>1</v>
      </c>
      <c r="Y37" s="1" t="s">
        <v>297</v>
      </c>
      <c r="Z37" s="58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</row>
    <row r="38" spans="2:45">
      <c r="V38" s="14"/>
      <c r="W38" s="57" t="s">
        <v>389</v>
      </c>
      <c r="X38" s="30" t="b">
        <f t="shared" si="8"/>
        <v>1</v>
      </c>
      <c r="Y38" s="1" t="s">
        <v>389</v>
      </c>
      <c r="Z38" s="58" t="s">
        <v>421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</row>
    <row r="39" spans="2:45">
      <c r="V39" s="14"/>
      <c r="W39" s="57" t="s">
        <v>390</v>
      </c>
      <c r="X39" s="30" t="b">
        <f t="shared" si="8"/>
        <v>1</v>
      </c>
      <c r="Y39" s="1" t="s">
        <v>390</v>
      </c>
      <c r="Z39" s="58" t="s">
        <v>422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</row>
    <row r="40" spans="2:45">
      <c r="V40" s="56"/>
      <c r="W40" s="57" t="s">
        <v>392</v>
      </c>
      <c r="X40" s="30" t="b">
        <f t="shared" si="8"/>
        <v>1</v>
      </c>
      <c r="Y40" s="1" t="s">
        <v>392</v>
      </c>
      <c r="Z40" s="58">
        <v>10001</v>
      </c>
      <c r="AA40" s="12" t="s">
        <v>421</v>
      </c>
      <c r="AB40" s="12" t="s">
        <v>421</v>
      </c>
      <c r="AC40" s="12" t="s">
        <v>421</v>
      </c>
      <c r="AD40" s="12" t="s">
        <v>421</v>
      </c>
      <c r="AE40" s="12" t="s">
        <v>421</v>
      </c>
      <c r="AF40" s="12" t="s">
        <v>421</v>
      </c>
      <c r="AG40" s="12" t="s">
        <v>421</v>
      </c>
      <c r="AH40" s="12" t="s">
        <v>421</v>
      </c>
      <c r="AI40" s="12" t="s">
        <v>421</v>
      </c>
      <c r="AJ40" s="12" t="s">
        <v>421</v>
      </c>
      <c r="AK40" s="12" t="s">
        <v>421</v>
      </c>
      <c r="AL40" s="12" t="s">
        <v>421</v>
      </c>
      <c r="AM40" s="12" t="s">
        <v>421</v>
      </c>
      <c r="AN40" s="12" t="s">
        <v>421</v>
      </c>
      <c r="AO40" s="12" t="s">
        <v>421</v>
      </c>
      <c r="AP40" s="12" t="s">
        <v>421</v>
      </c>
      <c r="AQ40" s="12" t="s">
        <v>421</v>
      </c>
      <c r="AR40" s="12" t="s">
        <v>421</v>
      </c>
      <c r="AS40" s="12" t="s">
        <v>421</v>
      </c>
    </row>
    <row r="41" spans="2:45">
      <c r="V41" s="17"/>
      <c r="W41" s="57" t="s">
        <v>394</v>
      </c>
      <c r="X41" s="30" t="b">
        <f t="shared" si="8"/>
        <v>1</v>
      </c>
      <c r="Y41" s="1" t="s">
        <v>394</v>
      </c>
      <c r="Z41" s="58">
        <v>102000</v>
      </c>
      <c r="AA41" s="12" t="s">
        <v>422</v>
      </c>
      <c r="AB41" s="12" t="s">
        <v>422</v>
      </c>
      <c r="AC41" s="12" t="s">
        <v>422</v>
      </c>
      <c r="AD41" s="12" t="s">
        <v>422</v>
      </c>
      <c r="AE41" s="12" t="s">
        <v>422</v>
      </c>
      <c r="AF41" s="12" t="s">
        <v>422</v>
      </c>
      <c r="AG41" s="12" t="s">
        <v>422</v>
      </c>
      <c r="AH41" s="12" t="s">
        <v>422</v>
      </c>
      <c r="AI41" s="12" t="s">
        <v>422</v>
      </c>
      <c r="AJ41" s="12" t="s">
        <v>422</v>
      </c>
      <c r="AK41" s="12" t="s">
        <v>422</v>
      </c>
      <c r="AL41" s="12" t="s">
        <v>422</v>
      </c>
      <c r="AM41" s="12" t="s">
        <v>422</v>
      </c>
      <c r="AN41" s="12" t="s">
        <v>422</v>
      </c>
      <c r="AO41" s="12" t="s">
        <v>422</v>
      </c>
      <c r="AP41" s="12" t="s">
        <v>422</v>
      </c>
      <c r="AQ41" s="12" t="s">
        <v>422</v>
      </c>
      <c r="AR41" s="12" t="s">
        <v>422</v>
      </c>
      <c r="AS41" s="12" t="s">
        <v>422</v>
      </c>
    </row>
    <row r="42" spans="2:45">
      <c r="V42" s="56"/>
      <c r="W42" s="57" t="s">
        <v>395</v>
      </c>
      <c r="X42" s="30" t="b">
        <f t="shared" si="8"/>
        <v>0</v>
      </c>
      <c r="Y42" s="1" t="s">
        <v>419</v>
      </c>
      <c r="Z42" s="58">
        <v>0</v>
      </c>
      <c r="AA42" s="12">
        <v>10001</v>
      </c>
      <c r="AB42" s="12">
        <v>10001</v>
      </c>
      <c r="AC42" s="12">
        <v>10001</v>
      </c>
      <c r="AD42" s="12">
        <v>10001</v>
      </c>
      <c r="AE42" s="12">
        <v>10001</v>
      </c>
      <c r="AF42" s="12">
        <v>10001</v>
      </c>
      <c r="AG42" s="12">
        <v>10001</v>
      </c>
      <c r="AH42" s="12">
        <v>10001</v>
      </c>
      <c r="AI42" s="12">
        <v>10001</v>
      </c>
      <c r="AJ42" s="12">
        <v>10001</v>
      </c>
      <c r="AK42" s="12">
        <v>10001</v>
      </c>
      <c r="AL42" s="12">
        <v>10001</v>
      </c>
      <c r="AM42" s="12">
        <v>10001</v>
      </c>
      <c r="AN42" s="12">
        <v>10001</v>
      </c>
      <c r="AO42" s="12">
        <v>10001</v>
      </c>
      <c r="AP42" s="12">
        <v>10001</v>
      </c>
      <c r="AQ42" s="12">
        <v>10001</v>
      </c>
      <c r="AR42" s="12">
        <v>10001</v>
      </c>
      <c r="AS42" s="12">
        <v>10001</v>
      </c>
    </row>
    <row r="43" spans="2:45">
      <c r="V43" s="17"/>
      <c r="W43" s="57" t="s">
        <v>397</v>
      </c>
      <c r="X43" s="30" t="b">
        <f t="shared" si="8"/>
        <v>1</v>
      </c>
      <c r="Y43" s="1" t="s">
        <v>397</v>
      </c>
      <c r="Z43" s="58">
        <v>10002</v>
      </c>
      <c r="AA43" s="12">
        <v>102000</v>
      </c>
      <c r="AB43" s="12">
        <v>102000</v>
      </c>
      <c r="AC43" s="12">
        <v>102000</v>
      </c>
      <c r="AD43" s="12">
        <v>102000</v>
      </c>
      <c r="AE43" s="12">
        <v>102000</v>
      </c>
      <c r="AF43" s="12">
        <v>102000</v>
      </c>
      <c r="AG43" s="12">
        <v>102000</v>
      </c>
      <c r="AH43" s="12">
        <v>102000</v>
      </c>
      <c r="AI43" s="12">
        <v>102000</v>
      </c>
      <c r="AJ43" s="12">
        <v>102000</v>
      </c>
      <c r="AK43" s="12">
        <v>102000</v>
      </c>
      <c r="AL43" s="12">
        <v>102000</v>
      </c>
      <c r="AM43" s="12">
        <v>102000</v>
      </c>
      <c r="AN43" s="12">
        <v>102000</v>
      </c>
      <c r="AO43" s="12">
        <v>102000</v>
      </c>
      <c r="AP43" s="12">
        <v>102000</v>
      </c>
      <c r="AQ43" s="12">
        <v>102000</v>
      </c>
      <c r="AR43" s="12">
        <v>102000</v>
      </c>
      <c r="AS43" s="12">
        <v>102000</v>
      </c>
    </row>
    <row r="44" spans="2:45">
      <c r="V44" s="17"/>
      <c r="W44" s="57" t="s">
        <v>399</v>
      </c>
      <c r="X44" s="30" t="b">
        <f t="shared" si="8"/>
        <v>1</v>
      </c>
      <c r="Y44" s="1" t="s">
        <v>399</v>
      </c>
      <c r="Z44" s="58">
        <v>103000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</row>
    <row r="45" spans="2:45">
      <c r="V45" s="55"/>
      <c r="W45" s="57" t="s">
        <v>400</v>
      </c>
      <c r="X45" s="30" t="b">
        <f t="shared" si="8"/>
        <v>0</v>
      </c>
      <c r="Y45" s="1" t="s">
        <v>420</v>
      </c>
      <c r="Z45" s="58">
        <v>0</v>
      </c>
      <c r="AA45" s="12">
        <v>10002</v>
      </c>
      <c r="AB45" s="12">
        <v>10002</v>
      </c>
      <c r="AC45" s="12">
        <v>10002</v>
      </c>
      <c r="AD45" s="12">
        <v>10002</v>
      </c>
      <c r="AE45" s="12">
        <v>10002</v>
      </c>
      <c r="AF45" s="12">
        <v>10002</v>
      </c>
      <c r="AG45" s="12">
        <v>10002</v>
      </c>
      <c r="AH45" s="12">
        <v>10002</v>
      </c>
      <c r="AI45" s="12">
        <v>10002</v>
      </c>
      <c r="AJ45" s="12">
        <v>10002</v>
      </c>
      <c r="AK45" s="12">
        <v>10002</v>
      </c>
      <c r="AL45" s="12">
        <v>10002</v>
      </c>
      <c r="AM45" s="12">
        <v>10002</v>
      </c>
      <c r="AN45" s="12">
        <v>10002</v>
      </c>
      <c r="AO45" s="12">
        <v>10002</v>
      </c>
      <c r="AP45" s="12">
        <v>10002</v>
      </c>
      <c r="AQ45" s="12">
        <v>10002</v>
      </c>
      <c r="AR45" s="12">
        <v>10002</v>
      </c>
      <c r="AS45" s="12">
        <v>10002</v>
      </c>
    </row>
    <row r="46" spans="2:45">
      <c r="V46" s="17"/>
      <c r="W46" s="57" t="s">
        <v>401</v>
      </c>
      <c r="X46" s="30" t="b">
        <f t="shared" si="8"/>
        <v>1</v>
      </c>
      <c r="Y46" s="1" t="s">
        <v>401</v>
      </c>
      <c r="Z46" s="58">
        <v>1</v>
      </c>
      <c r="AA46" s="12">
        <v>103000</v>
      </c>
      <c r="AB46" s="12">
        <v>103000</v>
      </c>
      <c r="AC46" s="12">
        <v>103000</v>
      </c>
      <c r="AD46" s="12">
        <v>103000</v>
      </c>
      <c r="AE46" s="12">
        <v>103000</v>
      </c>
      <c r="AF46" s="12">
        <v>103000</v>
      </c>
      <c r="AG46" s="12">
        <v>103000</v>
      </c>
      <c r="AH46" s="12">
        <v>103000</v>
      </c>
      <c r="AI46" s="12">
        <v>103000</v>
      </c>
      <c r="AJ46" s="12">
        <v>103000</v>
      </c>
      <c r="AK46" s="12">
        <v>103000</v>
      </c>
      <c r="AL46" s="12">
        <v>103000</v>
      </c>
      <c r="AM46" s="12">
        <v>103000</v>
      </c>
      <c r="AN46" s="12">
        <v>103000</v>
      </c>
      <c r="AO46" s="12">
        <v>103000</v>
      </c>
      <c r="AP46" s="12">
        <v>103000</v>
      </c>
      <c r="AQ46" s="12">
        <v>103000</v>
      </c>
      <c r="AR46" s="12">
        <v>103000</v>
      </c>
      <c r="AS46" s="12">
        <v>103000</v>
      </c>
    </row>
    <row r="47" spans="2:45">
      <c r="V47" s="56"/>
      <c r="W47" s="57" t="s">
        <v>165</v>
      </c>
      <c r="X47" s="30" t="b">
        <f t="shared" si="8"/>
        <v>1</v>
      </c>
      <c r="Y47" s="1" t="s">
        <v>165</v>
      </c>
      <c r="Z47" s="58">
        <v>1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</row>
    <row r="48" spans="2:45">
      <c r="V48" s="14"/>
      <c r="W48" s="57" t="s">
        <v>402</v>
      </c>
      <c r="X48" s="30" t="b">
        <f t="shared" si="8"/>
        <v>1</v>
      </c>
      <c r="Y48" s="1" t="s">
        <v>402</v>
      </c>
      <c r="Z48" s="58" t="s">
        <v>423</v>
      </c>
      <c r="AA48" s="12">
        <v>1</v>
      </c>
      <c r="AB48" s="12">
        <v>1</v>
      </c>
      <c r="AC48" s="12">
        <v>1</v>
      </c>
      <c r="AD48" s="12">
        <v>1</v>
      </c>
      <c r="AE48" s="12">
        <v>1</v>
      </c>
      <c r="AF48" s="12">
        <v>1</v>
      </c>
      <c r="AG48" s="12">
        <v>1</v>
      </c>
      <c r="AH48" s="12">
        <v>1</v>
      </c>
      <c r="AI48" s="12">
        <v>1</v>
      </c>
      <c r="AJ48" s="12">
        <v>1</v>
      </c>
      <c r="AK48" s="12">
        <v>1</v>
      </c>
      <c r="AL48" s="12">
        <v>1</v>
      </c>
      <c r="AM48" s="12">
        <v>1</v>
      </c>
      <c r="AN48" s="12">
        <v>1</v>
      </c>
      <c r="AO48" s="12">
        <v>1</v>
      </c>
      <c r="AP48" s="12">
        <v>1</v>
      </c>
      <c r="AQ48" s="12">
        <v>1</v>
      </c>
      <c r="AR48" s="12">
        <v>1</v>
      </c>
      <c r="AS48" s="12">
        <v>1</v>
      </c>
    </row>
    <row r="49" spans="22:45">
      <c r="V49" s="17"/>
      <c r="AA49" s="12">
        <v>1</v>
      </c>
      <c r="AB49" s="12">
        <v>1</v>
      </c>
      <c r="AC49" s="12">
        <v>1</v>
      </c>
      <c r="AD49" s="12">
        <v>1</v>
      </c>
      <c r="AE49" s="12">
        <v>1</v>
      </c>
      <c r="AF49" s="12">
        <v>1</v>
      </c>
      <c r="AG49" s="12">
        <v>1</v>
      </c>
      <c r="AH49" s="12">
        <v>1</v>
      </c>
      <c r="AI49" s="12">
        <v>1</v>
      </c>
      <c r="AJ49" s="12">
        <v>1</v>
      </c>
      <c r="AK49" s="12">
        <v>1</v>
      </c>
      <c r="AL49" s="12">
        <v>1</v>
      </c>
      <c r="AM49" s="12">
        <v>1</v>
      </c>
      <c r="AN49" s="12">
        <v>1</v>
      </c>
      <c r="AO49" s="12">
        <v>1</v>
      </c>
      <c r="AP49" s="12">
        <v>1</v>
      </c>
      <c r="AQ49" s="12">
        <v>1</v>
      </c>
      <c r="AR49" s="12">
        <v>1</v>
      </c>
      <c r="AS49" s="12">
        <v>1</v>
      </c>
    </row>
    <row r="50" spans="22:45">
      <c r="V50" s="17"/>
      <c r="AA50" s="12" t="s">
        <v>423</v>
      </c>
      <c r="AB50" s="12" t="s">
        <v>423</v>
      </c>
      <c r="AC50" s="12" t="s">
        <v>423</v>
      </c>
      <c r="AD50" s="12" t="s">
        <v>423</v>
      </c>
      <c r="AE50" s="12" t="s">
        <v>423</v>
      </c>
      <c r="AF50" s="12" t="s">
        <v>423</v>
      </c>
      <c r="AG50" s="12" t="s">
        <v>423</v>
      </c>
      <c r="AH50" s="12" t="s">
        <v>423</v>
      </c>
      <c r="AI50" s="12" t="s">
        <v>423</v>
      </c>
      <c r="AJ50" s="12" t="s">
        <v>423</v>
      </c>
      <c r="AK50" s="12" t="s">
        <v>423</v>
      </c>
      <c r="AL50" s="12" t="s">
        <v>423</v>
      </c>
      <c r="AM50" s="12" t="s">
        <v>423</v>
      </c>
      <c r="AN50" s="12" t="s">
        <v>423</v>
      </c>
      <c r="AO50" s="12" t="s">
        <v>423</v>
      </c>
      <c r="AP50" s="12" t="s">
        <v>423</v>
      </c>
      <c r="AQ50" s="12" t="s">
        <v>423</v>
      </c>
      <c r="AR50" s="12" t="s">
        <v>423</v>
      </c>
      <c r="AS50" s="12" t="s">
        <v>423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8"/>
  <sheetViews>
    <sheetView tabSelected="1" topLeftCell="Q1" zoomScale="75" zoomScaleNormal="75" workbookViewId="0">
      <selection activeCell="AD26" sqref="AD26"/>
    </sheetView>
  </sheetViews>
  <sheetFormatPr defaultRowHeight="15"/>
  <cols>
    <col min="1" max="8" width="8.5703125" customWidth="1"/>
    <col min="9" max="9" width="19.7109375" customWidth="1"/>
    <col min="10" max="10" width="22.85546875" customWidth="1"/>
    <col min="11" max="12" width="8.5703125" customWidth="1"/>
    <col min="13" max="13" width="13.7109375" customWidth="1"/>
    <col min="14" max="14" width="25.28515625" customWidth="1"/>
    <col min="15" max="15" width="87.42578125" customWidth="1"/>
    <col min="16" max="16" width="17" customWidth="1"/>
    <col min="17" max="17" width="13.42578125" customWidth="1"/>
    <col min="18" max="18" width="52.7109375" customWidth="1"/>
    <col min="19" max="1025" width="8.5703125" customWidth="1"/>
  </cols>
  <sheetData>
    <row r="3" spans="2:19">
      <c r="B3" t="s">
        <v>56</v>
      </c>
      <c r="I3" s="12"/>
      <c r="K3" s="12"/>
      <c r="O3" s="1"/>
      <c r="S3" s="39" t="s">
        <v>424</v>
      </c>
    </row>
    <row r="4" spans="2:19">
      <c r="B4" t="s">
        <v>55</v>
      </c>
      <c r="C4" t="s">
        <v>425</v>
      </c>
      <c r="D4" t="s">
        <v>20</v>
      </c>
      <c r="E4" t="s">
        <v>21</v>
      </c>
      <c r="F4" t="s">
        <v>22</v>
      </c>
      <c r="G4" t="s">
        <v>23</v>
      </c>
      <c r="H4" t="s">
        <v>24</v>
      </c>
      <c r="I4" s="22" t="s">
        <v>426</v>
      </c>
      <c r="J4" t="s">
        <v>427</v>
      </c>
      <c r="K4" s="22" t="s">
        <v>428</v>
      </c>
      <c r="L4" t="s">
        <v>429</v>
      </c>
      <c r="M4" t="s">
        <v>430</v>
      </c>
      <c r="N4" t="s">
        <v>431</v>
      </c>
      <c r="O4" s="1" t="s">
        <v>432</v>
      </c>
      <c r="P4" t="s">
        <v>433</v>
      </c>
      <c r="Q4" t="s">
        <v>434</v>
      </c>
      <c r="R4" t="s">
        <v>435</v>
      </c>
      <c r="S4" s="39" t="s">
        <v>436</v>
      </c>
    </row>
    <row r="5" spans="2:19">
      <c r="B5">
        <v>110000</v>
      </c>
      <c r="C5" s="1">
        <v>0</v>
      </c>
      <c r="D5" s="1">
        <v>1</v>
      </c>
      <c r="E5">
        <v>100000</v>
      </c>
      <c r="F5" s="1">
        <v>100000</v>
      </c>
      <c r="G5" s="1" t="s">
        <v>30</v>
      </c>
      <c r="H5" s="1">
        <v>0</v>
      </c>
      <c r="I5" s="22" t="s">
        <v>437</v>
      </c>
      <c r="J5" s="15">
        <f>VLOOKUP(I5,T_TYPE_VALUE!$A:$C,3,0)</f>
        <v>100025</v>
      </c>
      <c r="K5" s="22" t="s">
        <v>511</v>
      </c>
      <c r="L5" s="58">
        <f>VLOOKUP(K5,T_GROUP!$A:$B,2,0)</f>
        <v>100000</v>
      </c>
      <c r="M5" s="22" t="s">
        <v>511</v>
      </c>
      <c r="N5" t="s">
        <v>512</v>
      </c>
      <c r="O5" s="15">
        <v>123456789</v>
      </c>
      <c r="P5" s="12">
        <v>1</v>
      </c>
      <c r="Q5" s="12">
        <v>1</v>
      </c>
      <c r="R5" s="12" t="s">
        <v>513</v>
      </c>
      <c r="S5" t="str">
        <f t="shared" ref="S5:S18" si="0">"INSERT INTO "&amp;$B$3&amp;"  VALUES("&amp;B5&amp;", "&amp;C5&amp;", "&amp;D5&amp;", "&amp;E5&amp;", "&amp;F5&amp;", "&amp;G5&amp;", "&amp;H5&amp;", "&amp;J5&amp;", "&amp;L5&amp;", '"&amp;M5&amp;"', '"&amp;N5&amp;"', '"&amp;O5&amp;"', "&amp;P5&amp;", "&amp;Q5&amp;", '"&amp;R5&amp;"')"</f>
        <v>INSERT INTO T_PREFERENCE  VALUES(110000, 0, 1, 100000, 100000, GETDATE(), 0, 100025, 100000, 'SAGE', 'TAX_CODE_ED_ELSON', '123456789', 1, 1, 'Predefined code stored in sage 50. We should store tax code in db according sage 50 tax code')</v>
      </c>
    </row>
    <row r="6" spans="2:19">
      <c r="B6">
        <v>110001</v>
      </c>
      <c r="C6" s="1">
        <v>0</v>
      </c>
      <c r="D6" s="1">
        <v>1</v>
      </c>
      <c r="E6">
        <v>100000</v>
      </c>
      <c r="F6" s="1">
        <v>100000</v>
      </c>
      <c r="G6" s="1" t="s">
        <v>30</v>
      </c>
      <c r="H6" s="1">
        <v>1</v>
      </c>
      <c r="I6" s="22" t="s">
        <v>437</v>
      </c>
      <c r="J6" s="15">
        <f>VLOOKUP(I6,T_TYPE_VALUE!$A:$C,3,0)</f>
        <v>100025</v>
      </c>
      <c r="K6" s="22" t="s">
        <v>511</v>
      </c>
      <c r="L6" s="58">
        <f>VLOOKUP(K6,T_GROUP!$A:$B,2,0)</f>
        <v>100000</v>
      </c>
      <c r="M6" s="22" t="s">
        <v>511</v>
      </c>
      <c r="N6" t="s">
        <v>514</v>
      </c>
      <c r="O6" t="s">
        <v>531</v>
      </c>
      <c r="P6" s="12">
        <v>1</v>
      </c>
      <c r="Q6">
        <v>2</v>
      </c>
      <c r="R6" s="73" t="s">
        <v>541</v>
      </c>
      <c r="S6" t="str">
        <f t="shared" si="0"/>
        <v>INSERT INTO T_PREFERENCE  VALUES(110001, 0, 1, 100000, 100000, GETDATE(), 1, 100025, 100000, 'SAGE', 'ACC_REF_APS', 'APS001', 1, 2, '?'')</v>
      </c>
    </row>
    <row r="7" spans="2:19">
      <c r="B7">
        <v>110002</v>
      </c>
      <c r="C7" s="1">
        <v>0</v>
      </c>
      <c r="D7" s="1">
        <v>1</v>
      </c>
      <c r="E7">
        <v>100000</v>
      </c>
      <c r="F7" s="1">
        <v>100000</v>
      </c>
      <c r="G7" s="1" t="s">
        <v>30</v>
      </c>
      <c r="H7" s="1">
        <v>2</v>
      </c>
      <c r="I7" s="22" t="s">
        <v>437</v>
      </c>
      <c r="J7" s="15">
        <f>VLOOKUP(I7,T_TYPE_VALUE!$A:$C,3,0)</f>
        <v>100025</v>
      </c>
      <c r="K7" s="22" t="s">
        <v>511</v>
      </c>
      <c r="L7" s="58">
        <f>VLOOKUP(K7,T_GROUP!$A:$B,2,0)</f>
        <v>100000</v>
      </c>
      <c r="M7" s="22" t="s">
        <v>511</v>
      </c>
      <c r="N7" t="s">
        <v>515</v>
      </c>
      <c r="O7" t="s">
        <v>532</v>
      </c>
      <c r="P7" s="12">
        <v>1</v>
      </c>
      <c r="Q7" s="12">
        <v>3</v>
      </c>
      <c r="R7" s="73" t="s">
        <v>541</v>
      </c>
      <c r="S7" t="str">
        <f t="shared" si="0"/>
        <v>INSERT INTO T_PREFERENCE  VALUES(110002, 0, 1, 100000, 100000, GETDATE(), 2, 100025, 100000, 'SAGE', 'ACC_REF_BRISTAN', 'BRISTAN002', 1, 3, '?'')</v>
      </c>
    </row>
    <row r="8" spans="2:19">
      <c r="B8">
        <v>110003</v>
      </c>
      <c r="C8" s="1">
        <v>0</v>
      </c>
      <c r="D8" s="1">
        <v>1</v>
      </c>
      <c r="E8">
        <v>100000</v>
      </c>
      <c r="F8" s="1">
        <v>100000</v>
      </c>
      <c r="G8" s="1" t="s">
        <v>30</v>
      </c>
      <c r="H8" s="1">
        <v>3</v>
      </c>
      <c r="I8" s="22" t="s">
        <v>437</v>
      </c>
      <c r="J8" s="15">
        <f>VLOOKUP(I8,T_TYPE_VALUE!$A:$C,3,0)</f>
        <v>100025</v>
      </c>
      <c r="K8" s="22" t="s">
        <v>511</v>
      </c>
      <c r="L8" s="58">
        <f>VLOOKUP(K8,T_GROUP!$A:$B,2,0)</f>
        <v>100000</v>
      </c>
      <c r="M8" s="22" t="s">
        <v>511</v>
      </c>
      <c r="N8" t="s">
        <v>516</v>
      </c>
      <c r="O8" t="s">
        <v>533</v>
      </c>
      <c r="P8" s="12">
        <v>1</v>
      </c>
      <c r="Q8">
        <v>4</v>
      </c>
      <c r="R8" s="73" t="s">
        <v>541</v>
      </c>
      <c r="S8" t="str">
        <f t="shared" si="0"/>
        <v>INSERT INTO T_PREFERENCE  VALUES(110003, 0, 1, 100000, 100000, GETDATE(), 3, 100025, 100000, 'SAGE', 'ACC_REF_CTECH', 'CTECH003', 1, 4, '?'')</v>
      </c>
    </row>
    <row r="9" spans="2:19">
      <c r="B9">
        <v>110004</v>
      </c>
      <c r="C9" s="1">
        <v>0</v>
      </c>
      <c r="D9" s="1">
        <v>1</v>
      </c>
      <c r="E9">
        <v>100000</v>
      </c>
      <c r="F9" s="1">
        <v>100000</v>
      </c>
      <c r="G9" s="1" t="s">
        <v>30</v>
      </c>
      <c r="H9" s="1">
        <v>4</v>
      </c>
      <c r="I9" s="22" t="s">
        <v>437</v>
      </c>
      <c r="J9" s="15">
        <f>VLOOKUP(I9,T_TYPE_VALUE!$A:$C,3,0)</f>
        <v>100025</v>
      </c>
      <c r="K9" s="22" t="s">
        <v>511</v>
      </c>
      <c r="L9" s="58">
        <f>VLOOKUP(K9,T_GROUP!$A:$B,2,0)</f>
        <v>100000</v>
      </c>
      <c r="M9" s="22" t="s">
        <v>511</v>
      </c>
      <c r="N9" t="s">
        <v>517</v>
      </c>
      <c r="O9" t="s">
        <v>534</v>
      </c>
      <c r="P9" s="12">
        <v>1</v>
      </c>
      <c r="Q9" s="12">
        <v>5</v>
      </c>
      <c r="R9" t="s">
        <v>530</v>
      </c>
      <c r="S9" t="str">
        <f t="shared" si="0"/>
        <v>INSERT INTO T_PREFERENCE  VALUES(110004, 0, 1, 100000, 100000, GETDATE(), 4, 100025, 100000, 'SAGE', 'ACC_REF_FESTOOL', 'FEST004', 1, 5, 'For FESTOOL we can generate FEST090 to use as Account Reference')</v>
      </c>
    </row>
    <row r="10" spans="2:19">
      <c r="B10">
        <v>110005</v>
      </c>
      <c r="C10" s="1">
        <v>0</v>
      </c>
      <c r="D10" s="1">
        <v>1</v>
      </c>
      <c r="E10">
        <v>100000</v>
      </c>
      <c r="F10" s="1">
        <v>100000</v>
      </c>
      <c r="G10" s="1" t="s">
        <v>30</v>
      </c>
      <c r="H10" s="1">
        <v>5</v>
      </c>
      <c r="I10" s="22" t="s">
        <v>437</v>
      </c>
      <c r="J10" s="15">
        <f>VLOOKUP(I10,T_TYPE_VALUE!$A:$C,3,0)</f>
        <v>100025</v>
      </c>
      <c r="K10" s="22" t="s">
        <v>511</v>
      </c>
      <c r="L10" s="58">
        <f>VLOOKUP(K10,T_GROUP!$A:$B,2,0)</f>
        <v>100000</v>
      </c>
      <c r="M10" s="22" t="s">
        <v>511</v>
      </c>
      <c r="N10" t="s">
        <v>518</v>
      </c>
      <c r="O10" t="s">
        <v>535</v>
      </c>
      <c r="P10" s="12">
        <v>1</v>
      </c>
      <c r="Q10">
        <v>6</v>
      </c>
      <c r="R10" s="73" t="s">
        <v>541</v>
      </c>
      <c r="S10" t="str">
        <f t="shared" si="0"/>
        <v>INSERT INTO T_PREFERENCE  VALUES(110005, 0, 1, 100000, 100000, GETDATE(), 5, 100025, 100000, 'SAGE', 'ACC_REF_NMBS', 'NMBS005', 1, 6, '?'')</v>
      </c>
    </row>
    <row r="11" spans="2:19">
      <c r="B11">
        <v>110006</v>
      </c>
      <c r="C11" s="1">
        <v>0</v>
      </c>
      <c r="D11" s="1">
        <v>1</v>
      </c>
      <c r="E11">
        <v>100000</v>
      </c>
      <c r="F11" s="1">
        <v>100000</v>
      </c>
      <c r="G11" s="1" t="s">
        <v>30</v>
      </c>
      <c r="H11" s="1">
        <v>6</v>
      </c>
      <c r="I11" s="22" t="s">
        <v>437</v>
      </c>
      <c r="J11" s="15">
        <f>VLOOKUP(I11,T_TYPE_VALUE!$A:$C,3,0)</f>
        <v>100025</v>
      </c>
      <c r="K11" s="22" t="s">
        <v>511</v>
      </c>
      <c r="L11" s="58">
        <f>VLOOKUP(K11,T_GROUP!$A:$B,2,0)</f>
        <v>100000</v>
      </c>
      <c r="M11" s="22" t="s">
        <v>511</v>
      </c>
      <c r="N11" t="s">
        <v>519</v>
      </c>
      <c r="O11" t="s">
        <v>536</v>
      </c>
      <c r="P11" s="12">
        <v>1</v>
      </c>
      <c r="Q11" s="12">
        <v>7</v>
      </c>
      <c r="R11" s="73" t="s">
        <v>541</v>
      </c>
      <c r="S11" t="str">
        <f t="shared" si="0"/>
        <v>INSERT INTO T_PREFERENCE  VALUES(110006, 0, 1, 100000, 100000, GETDATE(), 6, 100025, 100000, 'SAGE', 'ACC_REF_MMA', 'MMA006', 1, 7, '?'')</v>
      </c>
    </row>
    <row r="12" spans="2:19">
      <c r="B12">
        <v>110007</v>
      </c>
      <c r="C12" s="1">
        <v>0</v>
      </c>
      <c r="D12" s="1">
        <v>1</v>
      </c>
      <c r="E12">
        <v>100000</v>
      </c>
      <c r="F12" s="1">
        <v>100000</v>
      </c>
      <c r="G12" s="1" t="s">
        <v>30</v>
      </c>
      <c r="H12" s="1">
        <v>7</v>
      </c>
      <c r="I12" s="22" t="s">
        <v>437</v>
      </c>
      <c r="J12" s="15">
        <f>VLOOKUP(I12,T_TYPE_VALUE!$A:$C,3,0)</f>
        <v>100025</v>
      </c>
      <c r="K12" s="22" t="s">
        <v>511</v>
      </c>
      <c r="L12" s="58">
        <f>VLOOKUP(K12,T_GROUP!$A:$B,2,0)</f>
        <v>100000</v>
      </c>
      <c r="M12" s="22" t="s">
        <v>511</v>
      </c>
      <c r="N12" t="s">
        <v>520</v>
      </c>
      <c r="O12" t="s">
        <v>537</v>
      </c>
      <c r="P12" s="12">
        <v>1</v>
      </c>
      <c r="Q12">
        <v>8</v>
      </c>
      <c r="R12" s="73" t="s">
        <v>541</v>
      </c>
      <c r="S12" t="str">
        <f t="shared" si="0"/>
        <v>INSERT INTO T_PREFERENCE  VALUES(110007, 0, 1, 100000, 100000, GETDATE(), 7, 100025, 100000, 'SAGE', 'ACC_REF_OX', 'OX007', 1, 8, '?'')</v>
      </c>
    </row>
    <row r="13" spans="2:19">
      <c r="B13">
        <v>110008</v>
      </c>
      <c r="C13" s="1">
        <v>0</v>
      </c>
      <c r="D13" s="1">
        <v>1</v>
      </c>
      <c r="E13">
        <v>100000</v>
      </c>
      <c r="F13" s="1">
        <v>100000</v>
      </c>
      <c r="G13" s="1" t="s">
        <v>30</v>
      </c>
      <c r="H13" s="1">
        <v>8</v>
      </c>
      <c r="I13" s="22" t="s">
        <v>437</v>
      </c>
      <c r="J13" s="15">
        <f>VLOOKUP(I13,T_TYPE_VALUE!$A:$C,3,0)</f>
        <v>100025</v>
      </c>
      <c r="K13" s="22" t="s">
        <v>511</v>
      </c>
      <c r="L13" s="58">
        <f>VLOOKUP(K13,T_GROUP!$A:$B,2,0)</f>
        <v>100000</v>
      </c>
      <c r="M13" s="22" t="s">
        <v>511</v>
      </c>
      <c r="N13" t="s">
        <v>521</v>
      </c>
      <c r="O13" t="s">
        <v>538</v>
      </c>
      <c r="P13" s="12">
        <v>1</v>
      </c>
      <c r="Q13" s="12">
        <v>9</v>
      </c>
      <c r="R13" s="73" t="s">
        <v>541</v>
      </c>
      <c r="S13" t="str">
        <f t="shared" si="0"/>
        <v>INSERT INTO T_PREFERENCE  VALUES(110008, 0, 1, 100000, 100000, GETDATE(), 8, 100025, 100000, 'SAGE', 'TXN_TYPE_PI', 'PI', 1, 9, '?'')</v>
      </c>
    </row>
    <row r="14" spans="2:19">
      <c r="B14">
        <v>110009</v>
      </c>
      <c r="C14" s="1">
        <v>0</v>
      </c>
      <c r="D14" s="1">
        <v>1</v>
      </c>
      <c r="E14">
        <v>100000</v>
      </c>
      <c r="F14" s="1">
        <v>100000</v>
      </c>
      <c r="G14" s="1" t="s">
        <v>30</v>
      </c>
      <c r="H14" s="1">
        <v>9</v>
      </c>
      <c r="I14" s="22" t="s">
        <v>437</v>
      </c>
      <c r="J14" s="15">
        <f>VLOOKUP(I14,T_TYPE_VALUE!$A:$C,3,0)</f>
        <v>100025</v>
      </c>
      <c r="K14" s="22" t="s">
        <v>511</v>
      </c>
      <c r="L14" s="58">
        <f>VLOOKUP(K14,T_GROUP!$A:$B,2,0)</f>
        <v>100000</v>
      </c>
      <c r="M14" s="22" t="s">
        <v>511</v>
      </c>
      <c r="N14" t="s">
        <v>522</v>
      </c>
      <c r="O14" t="s">
        <v>539</v>
      </c>
      <c r="P14" s="12">
        <v>1</v>
      </c>
      <c r="Q14">
        <v>10</v>
      </c>
      <c r="R14" s="73" t="s">
        <v>541</v>
      </c>
      <c r="S14" t="str">
        <f t="shared" si="0"/>
        <v>INSERT INTO T_PREFERENCE  VALUES(110009, 0, 1, 100000, 100000, GETDATE(), 9, 100025, 100000, 'SAGE', 'TXN_TYPE_JD', 'JD', 1, 10, '?'')</v>
      </c>
    </row>
    <row r="15" spans="2:19">
      <c r="B15">
        <v>110010</v>
      </c>
      <c r="C15" s="1">
        <v>0</v>
      </c>
      <c r="D15" s="1">
        <v>1</v>
      </c>
      <c r="E15">
        <v>100000</v>
      </c>
      <c r="F15" s="1">
        <v>100000</v>
      </c>
      <c r="G15" s="1" t="s">
        <v>30</v>
      </c>
      <c r="H15" s="1">
        <v>10</v>
      </c>
      <c r="I15" s="22" t="s">
        <v>437</v>
      </c>
      <c r="J15" s="15">
        <f>VLOOKUP(I15,T_TYPE_VALUE!$A:$C,3,0)</f>
        <v>100025</v>
      </c>
      <c r="K15" s="22" t="s">
        <v>511</v>
      </c>
      <c r="L15" s="58">
        <f>VLOOKUP(K15,T_GROUP!$A:$B,2,0)</f>
        <v>100000</v>
      </c>
      <c r="M15" s="22" t="s">
        <v>511</v>
      </c>
      <c r="N15" t="s">
        <v>523</v>
      </c>
      <c r="O15" t="s">
        <v>540</v>
      </c>
      <c r="P15" s="12">
        <v>1</v>
      </c>
      <c r="Q15" s="12">
        <v>11</v>
      </c>
      <c r="R15" s="73" t="s">
        <v>541</v>
      </c>
      <c r="S15" t="str">
        <f t="shared" si="0"/>
        <v>INSERT INTO T_PREFERENCE  VALUES(110010, 0, 1, 100000, 100000, GETDATE(), 10, 100025, 100000, 'SAGE', 'TXN_TYPE_JC', 'JC', 1, 11, '?'')</v>
      </c>
    </row>
    <row r="16" spans="2:19">
      <c r="B16">
        <v>110011</v>
      </c>
      <c r="C16" s="1">
        <v>0</v>
      </c>
      <c r="D16" s="1">
        <v>1</v>
      </c>
      <c r="E16">
        <v>100000</v>
      </c>
      <c r="F16" s="1">
        <v>100000</v>
      </c>
      <c r="G16" s="1" t="s">
        <v>30</v>
      </c>
      <c r="H16" s="1">
        <v>11</v>
      </c>
      <c r="I16" s="22" t="s">
        <v>437</v>
      </c>
      <c r="J16" s="15">
        <f>VLOOKUP(I16,T_TYPE_VALUE!$A:$C,3,0)</f>
        <v>100025</v>
      </c>
      <c r="K16" s="22" t="s">
        <v>511</v>
      </c>
      <c r="L16" s="58">
        <f>VLOOKUP(K16,T_GROUP!$A:$B,2,0)</f>
        <v>100000</v>
      </c>
      <c r="M16" s="22" t="s">
        <v>511</v>
      </c>
      <c r="N16" t="s">
        <v>524</v>
      </c>
      <c r="O16">
        <v>5000</v>
      </c>
      <c r="P16" s="12">
        <v>1</v>
      </c>
      <c r="Q16">
        <v>12</v>
      </c>
      <c r="R16" t="s">
        <v>529</v>
      </c>
      <c r="S16" t="str">
        <f t="shared" si="0"/>
        <v>INSERT INTO T_PREFERENCE  VALUES(110011, 0, 1, 100000, 100000, GETDATE(), 11, 100025, 100000, 'SAGE', 'NOMINAL_CODE_PM', '5000', 1, 12, 'Generally we are using 5000 for purchase materials')</v>
      </c>
    </row>
    <row r="17" spans="2:19">
      <c r="B17">
        <v>110012</v>
      </c>
      <c r="C17" s="1">
        <v>0</v>
      </c>
      <c r="D17" s="1">
        <v>1</v>
      </c>
      <c r="E17">
        <v>100000</v>
      </c>
      <c r="F17" s="1">
        <v>100000</v>
      </c>
      <c r="G17" s="1" t="s">
        <v>30</v>
      </c>
      <c r="H17" s="1">
        <v>12</v>
      </c>
      <c r="I17" s="22" t="s">
        <v>437</v>
      </c>
      <c r="J17" s="15">
        <f>VLOOKUP(I17,T_TYPE_VALUE!$A:$C,3,0)</f>
        <v>100025</v>
      </c>
      <c r="K17" s="22" t="s">
        <v>511</v>
      </c>
      <c r="L17" s="58">
        <f>VLOOKUP(K17,T_GROUP!$A:$B,2,0)</f>
        <v>100000</v>
      </c>
      <c r="M17" s="22" t="s">
        <v>511</v>
      </c>
      <c r="N17" t="s">
        <v>525</v>
      </c>
      <c r="O17">
        <v>10000</v>
      </c>
      <c r="P17" s="12">
        <v>1</v>
      </c>
      <c r="Q17" s="12">
        <v>13</v>
      </c>
      <c r="R17" t="s">
        <v>526</v>
      </c>
      <c r="S17" t="str">
        <f t="shared" si="0"/>
        <v>INSERT INTO T_PREFERENCE  VALUES(110012, 0, 1, 100000, 100000, GETDATE(), 12, 100025, 100000, 'SAGE', 'NOMINAL_CODE_OT', '10000', 1, 13, 'Other nominal code if any')</v>
      </c>
    </row>
    <row r="18" spans="2:19">
      <c r="B18">
        <v>110013</v>
      </c>
      <c r="C18" s="1">
        <v>0</v>
      </c>
      <c r="D18" s="1">
        <v>1</v>
      </c>
      <c r="E18">
        <v>100000</v>
      </c>
      <c r="F18" s="1">
        <v>100000</v>
      </c>
      <c r="G18" s="1" t="s">
        <v>30</v>
      </c>
      <c r="H18" s="1">
        <v>13</v>
      </c>
      <c r="I18" s="22" t="s">
        <v>437</v>
      </c>
      <c r="J18" s="15">
        <f>VLOOKUP(I18,T_TYPE_VALUE!$A:$C,3,0)</f>
        <v>100025</v>
      </c>
      <c r="K18" s="22" t="s">
        <v>511</v>
      </c>
      <c r="L18" s="58">
        <f>VLOOKUP(K18,T_GROUP!$A:$B,2,0)</f>
        <v>100000</v>
      </c>
      <c r="M18" s="22" t="s">
        <v>511</v>
      </c>
      <c r="N18" t="s">
        <v>527</v>
      </c>
      <c r="O18">
        <v>1100000</v>
      </c>
      <c r="P18" s="12">
        <v>1</v>
      </c>
      <c r="Q18">
        <v>14</v>
      </c>
      <c r="R18" t="s">
        <v>528</v>
      </c>
      <c r="S18" t="str">
        <f t="shared" si="0"/>
        <v>INSERT INTO T_PREFERENCE  VALUES(110013, 0, 1, 100000, 100000, GETDATE(), 13, 100025, 100000, 'SAGE', 'DEPT_CODE', '1100000', 1, 14, 'Predefined code stored in sage 50. we should store department code in db according sage 50 department code')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"/>
  <sheetViews>
    <sheetView zoomScale="75" zoomScaleNormal="75" workbookViewId="0">
      <selection activeCell="H16" activeCellId="1" sqref="P3:P65 H16"/>
    </sheetView>
  </sheetViews>
  <sheetFormatPr defaultRowHeight="15"/>
  <cols>
    <col min="1" max="1" width="8.85546875" customWidth="1"/>
    <col min="2" max="2" width="11.140625" customWidth="1"/>
    <col min="3" max="3" width="14.42578125" customWidth="1"/>
    <col min="4" max="4" width="8.7109375" customWidth="1"/>
    <col min="5" max="5" width="14.28515625" customWidth="1"/>
    <col min="6" max="6" width="10.28515625" customWidth="1"/>
    <col min="7" max="7" width="16.85546875" customWidth="1"/>
    <col min="8" max="8" width="18.28515625" customWidth="1"/>
    <col min="9" max="9" width="17.28515625" customWidth="1"/>
    <col min="10" max="10" width="72.140625" customWidth="1"/>
    <col min="11" max="14" width="8.85546875" customWidth="1"/>
    <col min="15" max="15" width="7" customWidth="1"/>
    <col min="16" max="1025" width="8.85546875" customWidth="1"/>
  </cols>
  <sheetData>
    <row r="2" spans="2:15">
      <c r="B2" t="s">
        <v>438</v>
      </c>
      <c r="C2" t="s">
        <v>439</v>
      </c>
      <c r="D2" t="s">
        <v>20</v>
      </c>
      <c r="E2" t="s">
        <v>440</v>
      </c>
      <c r="F2" t="s">
        <v>23</v>
      </c>
      <c r="G2" t="s">
        <v>22</v>
      </c>
      <c r="H2" t="s">
        <v>441</v>
      </c>
      <c r="I2" t="s">
        <v>442</v>
      </c>
      <c r="J2" t="s">
        <v>443</v>
      </c>
    </row>
    <row r="3" spans="2:15">
      <c r="B3">
        <v>100000</v>
      </c>
      <c r="C3">
        <v>0</v>
      </c>
      <c r="D3">
        <v>1</v>
      </c>
      <c r="E3">
        <f>ID_DS_ENV_KEY</f>
        <v>100000</v>
      </c>
      <c r="F3" t="s">
        <v>30</v>
      </c>
      <c r="G3">
        <v>0</v>
      </c>
      <c r="H3" t="s">
        <v>188</v>
      </c>
      <c r="I3" t="s">
        <v>188</v>
      </c>
      <c r="J3" t="str">
        <f>CONCATENATE("INSERT INTO T_FSM VALUES("&amp;B3&amp;", "&amp;C3&amp;", "&amp;D3&amp;", "&amp;E3&amp;", "&amp;F3&amp;", "&amp;G3&amp;", '"&amp;H3&amp;"', '"&amp;I3&amp;"')")</f>
        <v>INSERT INTO T_FSM VALUES(100000, 0, 1, 100000, GETDATE(), 0, 'ENTITY', 'ENTITY')</v>
      </c>
      <c r="O3">
        <v>100000</v>
      </c>
    </row>
    <row r="4" spans="2:15">
      <c r="B4">
        <f>B3+1</f>
        <v>100001</v>
      </c>
      <c r="C4">
        <v>0</v>
      </c>
      <c r="D4">
        <v>1</v>
      </c>
      <c r="E4">
        <f>ID_DS_ENV_KEY</f>
        <v>100000</v>
      </c>
      <c r="F4" t="s">
        <v>30</v>
      </c>
      <c r="G4">
        <v>0</v>
      </c>
      <c r="H4" t="s">
        <v>174</v>
      </c>
      <c r="I4" s="12" t="s">
        <v>444</v>
      </c>
      <c r="J4" t="str">
        <f>CONCATENATE("INSERT INTO T_FSM VALUES("&amp;B4&amp;", "&amp;C4&amp;", "&amp;D4&amp;", "&amp;E4&amp;", "&amp;F4&amp;", "&amp;G4&amp;", '"&amp;H4&amp;"', '"&amp;I4&amp;"')")</f>
        <v>INSERT INTO T_FSM VALUES(100001, 0, 1, 100000, GETDATE(), 0, 'CONTACT', 'Contact')</v>
      </c>
      <c r="O4">
        <v>1000</v>
      </c>
    </row>
    <row r="5" spans="2:15">
      <c r="B5">
        <f>B4+1</f>
        <v>100002</v>
      </c>
      <c r="C5">
        <v>0</v>
      </c>
      <c r="D5">
        <v>1</v>
      </c>
      <c r="E5">
        <f>ID_DS_ENV_KEY</f>
        <v>100000</v>
      </c>
      <c r="F5" t="s">
        <v>30</v>
      </c>
      <c r="G5">
        <v>0</v>
      </c>
      <c r="H5" t="s">
        <v>191</v>
      </c>
      <c r="I5" s="12" t="s">
        <v>445</v>
      </c>
      <c r="J5" t="str">
        <f>CONCATENATE("INSERT INTO T_FSM VALUES("&amp;B5&amp;", "&amp;C5&amp;", "&amp;D5&amp;", "&amp;E5&amp;", "&amp;F5&amp;", "&amp;G5&amp;", '"&amp;H5&amp;"', '"&amp;I5&amp;"')")</f>
        <v>INSERT INTO T_FSM VALUES(100002, 0, 1, 100000, GETDATE(), 0, 'BANK_ACCOUNT', 'Bank Account')</v>
      </c>
    </row>
    <row r="6" spans="2:15">
      <c r="B6">
        <f>B5+1</f>
        <v>100003</v>
      </c>
      <c r="C6">
        <v>0</v>
      </c>
      <c r="D6">
        <v>1</v>
      </c>
      <c r="E6">
        <f>ID_DS_ENV_KEY</f>
        <v>100000</v>
      </c>
      <c r="F6" t="s">
        <v>30</v>
      </c>
      <c r="G6">
        <v>0</v>
      </c>
      <c r="H6" t="s">
        <v>446</v>
      </c>
      <c r="I6" s="12" t="s">
        <v>447</v>
      </c>
      <c r="J6" t="str">
        <f>CONCATENATE("INSERT INTO T_FSM VALUES("&amp;B6&amp;", "&amp;C6&amp;", "&amp;D6&amp;", "&amp;E6&amp;", "&amp;F6&amp;", "&amp;G6&amp;", '"&amp;H6&amp;"', '"&amp;I6&amp;"')")</f>
        <v>INSERT INTO T_FSM VALUES(100003, 0, 1, 100000, GETDATE(), 0, 'VALUABLE', 'Valuable')</v>
      </c>
    </row>
    <row r="7" spans="2:15">
      <c r="B7">
        <f>B6+1</f>
        <v>100004</v>
      </c>
      <c r="C7">
        <v>0</v>
      </c>
      <c r="D7">
        <v>1</v>
      </c>
      <c r="E7">
        <f>ID_DS_ENV_KEY</f>
        <v>100000</v>
      </c>
      <c r="F7" t="s">
        <v>30</v>
      </c>
      <c r="G7">
        <v>0</v>
      </c>
      <c r="H7" t="s">
        <v>448</v>
      </c>
      <c r="I7" s="12" t="s">
        <v>448</v>
      </c>
      <c r="J7" t="str">
        <f>CONCATENATE("INSERT INTO T_FSM VALUES("&amp;B7&amp;", "&amp;C7&amp;", "&amp;D7&amp;", "&amp;E7&amp;", "&amp;F7&amp;", "&amp;G7&amp;", '"&amp;H7&amp;"', '"&amp;I7&amp;"')")</f>
        <v>INSERT INTO T_FSM VALUES(100004, 0, 1, 100000, GETDATE(), 0, 'SSI', 'SSI')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"/>
  <sheetViews>
    <sheetView zoomScale="75" zoomScaleNormal="75" workbookViewId="0">
      <selection activeCell="K9" activeCellId="1" sqref="P3:P65 K9"/>
    </sheetView>
  </sheetViews>
  <sheetFormatPr defaultRowHeight="15"/>
  <cols>
    <col min="1" max="1" width="8.85546875" customWidth="1"/>
    <col min="2" max="2" width="16.28515625" customWidth="1"/>
    <col min="3" max="4" width="8.85546875" customWidth="1"/>
    <col min="5" max="5" width="16.28515625" customWidth="1"/>
    <col min="6" max="6" width="14.42578125" customWidth="1"/>
    <col min="7" max="7" width="8.7109375" customWidth="1"/>
    <col min="8" max="8" width="14.28515625" customWidth="1"/>
    <col min="9" max="9" width="18.28515625" customWidth="1"/>
    <col min="10" max="10" width="16.85546875" customWidth="1"/>
    <col min="11" max="11" width="117.85546875" customWidth="1"/>
    <col min="12" max="12" width="17.28515625" customWidth="1"/>
    <col min="13" max="1025" width="8.85546875" customWidth="1"/>
  </cols>
  <sheetData>
    <row r="2" spans="2:12">
      <c r="B2" s="1" t="s">
        <v>37</v>
      </c>
      <c r="D2" s="22"/>
    </row>
    <row r="3" spans="2:12">
      <c r="B3" s="1" t="s">
        <v>36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441</v>
      </c>
      <c r="J3" t="s">
        <v>442</v>
      </c>
      <c r="K3" t="str">
        <f>"TRUNCATE TABLE " &amp;$B$2</f>
        <v>TRUNCATE TABLE T_FSM_TYPE</v>
      </c>
      <c r="L3" s="23"/>
    </row>
    <row r="4" spans="2:12">
      <c r="B4" s="1">
        <v>10000</v>
      </c>
      <c r="C4" s="1">
        <v>0</v>
      </c>
      <c r="D4" s="1">
        <v>1</v>
      </c>
      <c r="E4" s="1">
        <f>ID_ENV_KEY</f>
        <v>0</v>
      </c>
      <c r="F4" s="1">
        <v>0</v>
      </c>
      <c r="G4" s="1" t="s">
        <v>30</v>
      </c>
      <c r="H4" s="1">
        <v>0</v>
      </c>
      <c r="I4" t="s">
        <v>449</v>
      </c>
      <c r="J4" s="23" t="s">
        <v>450</v>
      </c>
      <c r="K4" t="str">
        <f>"INSERT INTO "&amp;$B$2&amp;" VALUES("&amp;B4&amp;", "&amp;C4&amp;", "&amp;D4&amp;", "&amp;F4&amp;", "&amp;E4&amp;", "&amp;G4&amp;", "&amp;H4&amp;", "&amp;I4&amp;", "&amp;J4&amp;")"</f>
        <v>INSERT INTO T_FSM_TYPE VALUES(10000, 0, 1, 0, 0, GETDATE(), 0, 'SARB', 'Report  to SARB')</v>
      </c>
      <c r="L4" s="2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"/>
  <sheetViews>
    <sheetView zoomScale="75" zoomScaleNormal="75" workbookViewId="0">
      <selection activeCell="G20" activeCellId="1" sqref="P3:P65 G20"/>
    </sheetView>
  </sheetViews>
  <sheetFormatPr defaultRowHeight="15"/>
  <cols>
    <col min="1" max="2" width="8.85546875" customWidth="1"/>
    <col min="3" max="3" width="16.7109375" style="23" customWidth="1"/>
    <col min="4" max="4" width="14.42578125" style="23" customWidth="1"/>
    <col min="5" max="5" width="16.42578125" style="23" customWidth="1"/>
    <col min="6" max="6" width="14.28515625" style="23" customWidth="1"/>
    <col min="7" max="7" width="9.7109375" style="23" customWidth="1"/>
    <col min="8" max="8" width="16.85546875" style="23" customWidth="1"/>
    <col min="9" max="9" width="16.28515625" style="23" customWidth="1"/>
    <col min="10" max="10" width="22.5703125" style="23" customWidth="1"/>
    <col min="11" max="11" width="13.28515625" style="23" customWidth="1"/>
    <col min="12" max="1025" width="8.85546875" customWidth="1"/>
  </cols>
  <sheetData>
    <row r="2" spans="2:12">
      <c r="B2" t="s">
        <v>6</v>
      </c>
      <c r="J2" s="51"/>
    </row>
    <row r="3" spans="2:12" s="17" customFormat="1">
      <c r="B3" s="59" t="s">
        <v>38</v>
      </c>
      <c r="C3" s="59" t="s">
        <v>19</v>
      </c>
      <c r="D3" s="59" t="s">
        <v>20</v>
      </c>
      <c r="E3" s="59" t="s">
        <v>21</v>
      </c>
      <c r="F3" s="59" t="s">
        <v>22</v>
      </c>
      <c r="G3" s="59" t="s">
        <v>23</v>
      </c>
      <c r="H3" s="59" t="s">
        <v>24</v>
      </c>
      <c r="I3" s="59" t="s">
        <v>36</v>
      </c>
      <c r="J3" s="59" t="s">
        <v>451</v>
      </c>
      <c r="K3" s="59" t="s">
        <v>452</v>
      </c>
      <c r="L3" t="str">
        <f>"TRUNCATE TABLE " &amp;$B$2</f>
        <v>TRUNCATE TABLE T_FSM_STATE</v>
      </c>
    </row>
    <row r="4" spans="2:12">
      <c r="B4" s="1">
        <v>10000</v>
      </c>
      <c r="C4" s="1">
        <v>0</v>
      </c>
      <c r="D4" s="1">
        <v>1</v>
      </c>
      <c r="E4" s="1">
        <f t="shared" ref="E4:E15" si="0">ID_ENV_KEY</f>
        <v>0</v>
      </c>
      <c r="F4" s="1">
        <v>0</v>
      </c>
      <c r="G4" s="1" t="s">
        <v>30</v>
      </c>
      <c r="H4" s="1">
        <v>0</v>
      </c>
      <c r="I4" s="1">
        <v>10000</v>
      </c>
      <c r="J4" s="51" t="s">
        <v>453</v>
      </c>
      <c r="K4" t="s">
        <v>31</v>
      </c>
      <c r="L4" t="str">
        <f t="shared" ref="L4:L15" si="1">"INSERT INTO "&amp;$B$2&amp;" VALUES("&amp;B4&amp;", "&amp;C4&amp;", "&amp;D4&amp;", "&amp;E4&amp;", "&amp;F4&amp;", "&amp;G4&amp;", "&amp;H4&amp;", "&amp;I4&amp;", "&amp;J4&amp;", "&amp;K4&amp;" )"</f>
        <v>INSERT INTO T_FSM_STATE VALUES(10000, 0, 1, 0, 0, GETDATE(), 0, 10000, 'UNDEF', '?' )</v>
      </c>
    </row>
    <row r="5" spans="2:12">
      <c r="B5" s="1">
        <f t="shared" ref="B5:B15" si="2">B4+1</f>
        <v>10001</v>
      </c>
      <c r="C5" s="1">
        <v>0</v>
      </c>
      <c r="D5" s="1">
        <v>1</v>
      </c>
      <c r="E5" s="1">
        <f t="shared" si="0"/>
        <v>0</v>
      </c>
      <c r="F5" s="1">
        <v>0</v>
      </c>
      <c r="G5" s="1" t="s">
        <v>30</v>
      </c>
      <c r="H5" s="1">
        <v>0</v>
      </c>
      <c r="I5" s="1">
        <v>10000</v>
      </c>
      <c r="J5" s="51" t="s">
        <v>454</v>
      </c>
      <c r="K5" t="s">
        <v>31</v>
      </c>
      <c r="L5" t="str">
        <f t="shared" si="1"/>
        <v>INSERT INTO T_FSM_STATE VALUES(10001, 0, 1, 0, 0, GETDATE(), 0, 10000, 'NEW', '?' )</v>
      </c>
    </row>
    <row r="6" spans="2:12">
      <c r="B6" s="1">
        <f t="shared" si="2"/>
        <v>10002</v>
      </c>
      <c r="C6" s="1">
        <v>0</v>
      </c>
      <c r="D6" s="1">
        <v>1</v>
      </c>
      <c r="E6" s="1">
        <f t="shared" si="0"/>
        <v>0</v>
      </c>
      <c r="F6" s="1">
        <v>0</v>
      </c>
      <c r="G6" s="1" t="s">
        <v>30</v>
      </c>
      <c r="H6" s="1">
        <v>0</v>
      </c>
      <c r="I6" s="1">
        <v>10000</v>
      </c>
      <c r="J6" s="51" t="s">
        <v>455</v>
      </c>
      <c r="K6" t="s">
        <v>31</v>
      </c>
      <c r="L6" t="str">
        <f t="shared" si="1"/>
        <v>INSERT INTO T_FSM_STATE VALUES(10002, 0, 1, 0, 0, GETDATE(), 0, 10000, 'PEND_NEW', '?' )</v>
      </c>
    </row>
    <row r="7" spans="2:12">
      <c r="B7" s="1">
        <f t="shared" si="2"/>
        <v>10003</v>
      </c>
      <c r="C7" s="1">
        <v>0</v>
      </c>
      <c r="D7" s="1">
        <v>1</v>
      </c>
      <c r="E7" s="1">
        <f t="shared" si="0"/>
        <v>0</v>
      </c>
      <c r="F7" s="1">
        <v>0</v>
      </c>
      <c r="G7" s="1" t="s">
        <v>30</v>
      </c>
      <c r="H7" s="1">
        <v>0</v>
      </c>
      <c r="I7" s="1">
        <v>10000</v>
      </c>
      <c r="J7" s="51" t="s">
        <v>456</v>
      </c>
      <c r="K7" t="s">
        <v>31</v>
      </c>
      <c r="L7" t="str">
        <f t="shared" si="1"/>
        <v>INSERT INTO T_FSM_STATE VALUES(10003, 0, 1, 0, 0, GETDATE(), 0, 10000, 'ACCEPTED', '?' )</v>
      </c>
    </row>
    <row r="8" spans="2:12">
      <c r="B8" s="1">
        <f t="shared" si="2"/>
        <v>10004</v>
      </c>
      <c r="C8" s="1">
        <v>0</v>
      </c>
      <c r="D8" s="1">
        <v>1</v>
      </c>
      <c r="E8" s="1">
        <f t="shared" si="0"/>
        <v>0</v>
      </c>
      <c r="F8" s="1">
        <v>0</v>
      </c>
      <c r="G8" s="1" t="s">
        <v>30</v>
      </c>
      <c r="H8" s="1">
        <v>0</v>
      </c>
      <c r="I8" s="1">
        <v>10000</v>
      </c>
      <c r="J8" s="51" t="s">
        <v>457</v>
      </c>
      <c r="K8" t="s">
        <v>31</v>
      </c>
      <c r="L8" t="str">
        <f t="shared" si="1"/>
        <v>INSERT INTO T_FSM_STATE VALUES(10004, 0, 1, 0, 0, GETDATE(), 0, 10000, 'REJECTED', '?' )</v>
      </c>
    </row>
    <row r="9" spans="2:12">
      <c r="B9" s="1">
        <f t="shared" si="2"/>
        <v>10005</v>
      </c>
      <c r="C9" s="1">
        <v>0</v>
      </c>
      <c r="D9" s="1">
        <v>1</v>
      </c>
      <c r="E9" s="1">
        <f t="shared" si="0"/>
        <v>0</v>
      </c>
      <c r="F9" s="1">
        <v>0</v>
      </c>
      <c r="G9" s="1" t="s">
        <v>30</v>
      </c>
      <c r="H9" s="1">
        <v>0</v>
      </c>
      <c r="I9" s="1">
        <v>10000</v>
      </c>
      <c r="J9" s="51" t="s">
        <v>458</v>
      </c>
      <c r="K9" t="s">
        <v>31</v>
      </c>
      <c r="L9" t="str">
        <f t="shared" si="1"/>
        <v>INSERT INTO T_FSM_STATE VALUES(10005, 0, 1, 0, 0, GETDATE(), 0, 10000, 'PEND_CANCEL', '?' )</v>
      </c>
    </row>
    <row r="10" spans="2:12">
      <c r="B10" s="1">
        <f t="shared" si="2"/>
        <v>10006</v>
      </c>
      <c r="C10" s="1">
        <v>0</v>
      </c>
      <c r="D10" s="1">
        <v>1</v>
      </c>
      <c r="E10" s="1">
        <f t="shared" si="0"/>
        <v>0</v>
      </c>
      <c r="F10" s="1">
        <v>0</v>
      </c>
      <c r="G10" s="1" t="s">
        <v>30</v>
      </c>
      <c r="H10" s="1">
        <v>0</v>
      </c>
      <c r="I10" s="1">
        <v>10000</v>
      </c>
      <c r="J10" s="51" t="s">
        <v>459</v>
      </c>
      <c r="K10" t="s">
        <v>31</v>
      </c>
      <c r="L10" t="str">
        <f t="shared" si="1"/>
        <v>INSERT INTO T_FSM_STATE VALUES(10006, 0, 1, 0, 0, GETDATE(), 0, 10000, 'PEND_REPLACE', '?' )</v>
      </c>
    </row>
    <row r="11" spans="2:12">
      <c r="B11" s="1">
        <f t="shared" si="2"/>
        <v>10007</v>
      </c>
      <c r="C11" s="1">
        <v>0</v>
      </c>
      <c r="D11" s="1">
        <v>1</v>
      </c>
      <c r="E11" s="1">
        <f t="shared" si="0"/>
        <v>0</v>
      </c>
      <c r="F11" s="1">
        <v>0</v>
      </c>
      <c r="G11" s="1" t="s">
        <v>30</v>
      </c>
      <c r="H11" s="1">
        <v>0</v>
      </c>
      <c r="I11" s="1">
        <v>10000</v>
      </c>
      <c r="J11" s="51" t="s">
        <v>460</v>
      </c>
      <c r="K11" t="s">
        <v>31</v>
      </c>
      <c r="L11" t="str">
        <f t="shared" si="1"/>
        <v>INSERT INTO T_FSM_STATE VALUES(10007, 0, 1, 0, 0, GETDATE(), 0, 10000, 'CANCELLED', '?' )</v>
      </c>
    </row>
    <row r="12" spans="2:12">
      <c r="B12" s="1">
        <f t="shared" si="2"/>
        <v>10008</v>
      </c>
      <c r="C12" s="1">
        <v>0</v>
      </c>
      <c r="D12" s="1">
        <v>1</v>
      </c>
      <c r="E12" s="1">
        <f t="shared" si="0"/>
        <v>0</v>
      </c>
      <c r="F12" s="1">
        <v>0</v>
      </c>
      <c r="G12" s="1" t="s">
        <v>30</v>
      </c>
      <c r="H12" s="1">
        <v>0</v>
      </c>
      <c r="I12" s="1">
        <v>10000</v>
      </c>
      <c r="J12" s="51" t="s">
        <v>461</v>
      </c>
      <c r="K12" t="s">
        <v>31</v>
      </c>
      <c r="L12" t="str">
        <f t="shared" si="1"/>
        <v>INSERT INTO T_FSM_STATE VALUES(10008, 0, 1, 0, 0, GETDATE(), 0, 10000, 'REPLACED', '?' )</v>
      </c>
    </row>
    <row r="13" spans="2:12">
      <c r="B13" s="1">
        <f t="shared" si="2"/>
        <v>10009</v>
      </c>
      <c r="C13" s="1">
        <v>0</v>
      </c>
      <c r="D13" s="1">
        <v>1</v>
      </c>
      <c r="E13" s="1">
        <f t="shared" si="0"/>
        <v>0</v>
      </c>
      <c r="F13" s="1">
        <v>0</v>
      </c>
      <c r="G13" s="1" t="s">
        <v>30</v>
      </c>
      <c r="H13" s="1">
        <v>0</v>
      </c>
      <c r="I13" s="1">
        <v>10000</v>
      </c>
      <c r="J13" s="51" t="s">
        <v>462</v>
      </c>
      <c r="K13" t="s">
        <v>31</v>
      </c>
      <c r="L13" t="str">
        <f t="shared" si="1"/>
        <v>INSERT INTO T_FSM_STATE VALUES(10009, 0, 1, 0, 0, GETDATE(), 0, 10000, 'PEND_MOD', '?' )</v>
      </c>
    </row>
    <row r="14" spans="2:12">
      <c r="B14" s="1">
        <f t="shared" si="2"/>
        <v>10010</v>
      </c>
      <c r="C14" s="1">
        <v>0</v>
      </c>
      <c r="D14" s="1">
        <v>1</v>
      </c>
      <c r="E14" s="1">
        <f t="shared" si="0"/>
        <v>0</v>
      </c>
      <c r="F14" s="1">
        <v>0</v>
      </c>
      <c r="G14" s="1" t="s">
        <v>30</v>
      </c>
      <c r="H14" s="1">
        <v>0</v>
      </c>
      <c r="I14" s="1">
        <v>10000</v>
      </c>
      <c r="J14" s="51" t="s">
        <v>463</v>
      </c>
      <c r="K14" t="s">
        <v>31</v>
      </c>
      <c r="L14" t="str">
        <f t="shared" si="1"/>
        <v>INSERT INTO T_FSM_STATE VALUES(10010, 0, 1, 0, 0, GETDATE(), 0, 10000, 'MODIFIED', '?' )</v>
      </c>
    </row>
    <row r="15" spans="2:12">
      <c r="B15" s="1">
        <f t="shared" si="2"/>
        <v>10011</v>
      </c>
      <c r="C15" s="1">
        <v>0</v>
      </c>
      <c r="D15" s="1">
        <v>1</v>
      </c>
      <c r="E15" s="1">
        <f t="shared" si="0"/>
        <v>0</v>
      </c>
      <c r="F15" s="1">
        <v>0</v>
      </c>
      <c r="G15" s="1" t="s">
        <v>30</v>
      </c>
      <c r="H15" s="1">
        <v>0</v>
      </c>
      <c r="I15" s="1">
        <v>10000</v>
      </c>
      <c r="J15" s="51" t="s">
        <v>464</v>
      </c>
      <c r="K15" t="s">
        <v>31</v>
      </c>
      <c r="L15" t="str">
        <f t="shared" si="1"/>
        <v>INSERT INTO T_FSM_STATE VALUES(10011, 0, 1, 0, 0, GETDATE(), 0, 10000, 'AUTO_ESCALATE', '?'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AMK5"/>
  <sheetViews>
    <sheetView zoomScale="75" zoomScaleNormal="75" workbookViewId="0">
      <selection activeCell="F20" activeCellId="1" sqref="P3:P65 F20"/>
    </sheetView>
  </sheetViews>
  <sheetFormatPr defaultRowHeight="15"/>
  <cols>
    <col min="1" max="1" width="8.85546875" style="4" customWidth="1"/>
    <col min="2" max="2" width="20.7109375" style="4" customWidth="1"/>
    <col min="3" max="3" width="14" style="4" customWidth="1"/>
    <col min="4" max="4" width="7.28515625" style="4" customWidth="1"/>
    <col min="5" max="5" width="9.140625" style="4" customWidth="1"/>
    <col min="6" max="6" width="13.7109375" style="4" customWidth="1"/>
    <col min="7" max="7" width="8.7109375" style="4" customWidth="1"/>
    <col min="8" max="8" width="10.7109375" style="4" customWidth="1"/>
    <col min="9" max="9" width="14.42578125" style="4" customWidth="1"/>
    <col min="10" max="10" width="9.140625" style="4" customWidth="1"/>
    <col min="11" max="11" width="17.140625" style="4" customWidth="1"/>
    <col min="12" max="12" width="6.85546875" style="4" customWidth="1"/>
    <col min="13" max="13" width="77.42578125" style="4" customWidth="1"/>
    <col min="14" max="14" width="8.140625" style="4" customWidth="1"/>
    <col min="15" max="1025" width="8.85546875" style="4" customWidth="1"/>
  </cols>
  <sheetData>
    <row r="2" spans="1:13">
      <c r="B2" s="4" t="s">
        <v>13</v>
      </c>
      <c r="M2" s="18" t="str">
        <f>"DELETE " &amp;$B$2 &amp; " WHERE id_system_key &lt;=11000"</f>
        <v>DELETE T_SYSTEM WHERE id_system_key &lt;=11000</v>
      </c>
    </row>
    <row r="3" spans="1:13">
      <c r="B3" s="8" t="s">
        <v>18</v>
      </c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121</v>
      </c>
      <c r="J3" s="8" t="s">
        <v>122</v>
      </c>
      <c r="K3" s="8" t="s">
        <v>123</v>
      </c>
      <c r="L3" s="8" t="s">
        <v>29</v>
      </c>
      <c r="M3" s="18" t="str">
        <f>"DELETE " &amp;$B$2 &amp; "_AUDIT WHERE id_system_key &lt;=11000"</f>
        <v>DELETE T_SYSTEM_AUDIT WHERE id_system_key &lt;=11000</v>
      </c>
    </row>
    <row r="4" spans="1:13">
      <c r="A4" s="4" t="str">
        <f>I4</f>
        <v>?</v>
      </c>
      <c r="B4" s="2">
        <v>110000</v>
      </c>
      <c r="C4" s="2">
        <v>0</v>
      </c>
      <c r="D4" s="2">
        <v>1</v>
      </c>
      <c r="E4" s="2">
        <f>ID_DS_ENV_KEY</f>
        <v>100000</v>
      </c>
      <c r="F4" s="1">
        <f>ID_USER_MOD_KEY</f>
        <v>100000</v>
      </c>
      <c r="G4" s="2" t="s">
        <v>30</v>
      </c>
      <c r="H4" s="2">
        <v>0</v>
      </c>
      <c r="I4" s="1" t="s">
        <v>68</v>
      </c>
      <c r="J4" s="1">
        <v>1</v>
      </c>
      <c r="K4" s="15">
        <v>0</v>
      </c>
      <c r="L4" s="4" t="s">
        <v>68</v>
      </c>
      <c r="M4" s="4" t="str">
        <f>"INSERT INTO "&amp;$B$2&amp;" VALUES("&amp;B4&amp;", "&amp;C4&amp;", "&amp;D4&amp;", "&amp;E4&amp;", "&amp;F4&amp;", "&amp;G4&amp;", "&amp;H4&amp;", '"&amp;I4&amp;"', "&amp;J4&amp;", "&amp;K4&amp;", '"&amp;L4&amp;"' )"</f>
        <v>INSERT INTO T_SYSTEM VALUES(110000, 0, 1, 100000, 100000, GETDATE(), 0, '?', 1, 0, '?' )</v>
      </c>
    </row>
    <row r="5" spans="1:13">
      <c r="B5" s="2">
        <v>110002</v>
      </c>
      <c r="C5" s="2">
        <v>0</v>
      </c>
      <c r="D5" s="2">
        <v>1</v>
      </c>
      <c r="E5" s="2">
        <f>ID_DS_ENV_KEY</f>
        <v>100000</v>
      </c>
      <c r="F5" s="1">
        <f>ID_USER_MOD_KEY</f>
        <v>100000</v>
      </c>
      <c r="G5" s="2" t="s">
        <v>30</v>
      </c>
      <c r="H5" s="2">
        <v>0</v>
      </c>
      <c r="I5" s="2" t="s">
        <v>124</v>
      </c>
      <c r="J5" s="1">
        <v>1</v>
      </c>
      <c r="K5" s="15">
        <v>0</v>
      </c>
      <c r="L5" s="4" t="s">
        <v>68</v>
      </c>
      <c r="M5" s="4" t="str">
        <f>"INSERT INTO "&amp;$B$2&amp;" VALUES("&amp;B5&amp;", "&amp;C5&amp;", "&amp;D5&amp;", "&amp;E5&amp;", "&amp;F5&amp;", "&amp;G5&amp;", "&amp;H5&amp;", '"&amp;I5&amp;"', "&amp;J5&amp;", "&amp;K5&amp;", '"&amp;L5&amp;"' )"</f>
        <v>INSERT INTO T_SYSTEM VALUES(110002, 0, 1, 100000, 100000, GETDATE(), 0, 'ARMS', 1, 0, '?'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zoomScale="75" zoomScaleNormal="75" workbookViewId="0">
      <selection activeCell="G19" sqref="G19"/>
    </sheetView>
  </sheetViews>
  <sheetFormatPr defaultRowHeight="15"/>
  <cols>
    <col min="1" max="2" width="8.85546875" customWidth="1"/>
    <col min="3" max="3" width="19.28515625" style="23" customWidth="1"/>
    <col min="4" max="4" width="18.42578125" style="23" customWidth="1"/>
    <col min="5" max="5" width="10.140625" style="23" customWidth="1"/>
    <col min="6" max="6" width="15.7109375" style="23" customWidth="1"/>
    <col min="7" max="7" width="10" style="23" customWidth="1"/>
    <col min="8" max="8" width="18.42578125" style="23" customWidth="1"/>
    <col min="9" max="9" width="17.85546875" style="23" customWidth="1"/>
    <col min="10" max="10" width="20.5703125" style="23" customWidth="1"/>
    <col min="11" max="11" width="15.7109375" style="23" customWidth="1"/>
    <col min="12" max="12" width="85.5703125" customWidth="1"/>
    <col min="13" max="1025" width="8.85546875" customWidth="1"/>
  </cols>
  <sheetData>
    <row r="2" spans="2:12">
      <c r="B2" t="s">
        <v>5</v>
      </c>
    </row>
    <row r="3" spans="2:12">
      <c r="B3" s="59" t="s">
        <v>39</v>
      </c>
      <c r="C3" s="59" t="s">
        <v>19</v>
      </c>
      <c r="D3" s="59" t="s">
        <v>20</v>
      </c>
      <c r="E3" s="59" t="s">
        <v>21</v>
      </c>
      <c r="F3" s="59" t="s">
        <v>22</v>
      </c>
      <c r="G3" s="59" t="s">
        <v>23</v>
      </c>
      <c r="H3" s="59" t="s">
        <v>24</v>
      </c>
      <c r="I3" s="59" t="s">
        <v>36</v>
      </c>
      <c r="J3" s="59" t="s">
        <v>465</v>
      </c>
      <c r="K3" s="59" t="s">
        <v>452</v>
      </c>
      <c r="L3" t="str">
        <f>"TRUNCATE TABLE " &amp;$B$2</f>
        <v>TRUNCATE TABLE T_FSM_ACTION</v>
      </c>
    </row>
    <row r="4" spans="2:12">
      <c r="B4" s="1">
        <v>10000</v>
      </c>
      <c r="C4" s="1">
        <v>0</v>
      </c>
      <c r="D4" s="1">
        <v>1</v>
      </c>
      <c r="E4" s="1">
        <f t="shared" ref="E4:E10" si="0">ID_ENV_KEY</f>
        <v>0</v>
      </c>
      <c r="F4" s="1">
        <v>0</v>
      </c>
      <c r="G4" s="1" t="s">
        <v>30</v>
      </c>
      <c r="H4" s="1">
        <v>0</v>
      </c>
      <c r="I4" s="1">
        <v>10000</v>
      </c>
      <c r="J4" s="23" t="s">
        <v>466</v>
      </c>
      <c r="K4" s="1" t="s">
        <v>68</v>
      </c>
      <c r="L4" t="str">
        <f>"INSERT INTO "&amp;$B$2&amp;" VALUES("&amp;B4&amp;", "&amp;C4&amp;", "&amp;D4&amp;", "&amp;E4&amp;", "&amp;F4&amp;", "&amp;G4&amp;", "&amp;H4&amp;", "&amp;I4&amp;",'"&amp;J4&amp;"', '"&amp;K4&amp;"' )"</f>
        <v>INSERT INTO T_FSM_ACTION VALUES(10000, 0, 1, 0, 0, GETDATE(), 0, 10000,'NEW', '?' )</v>
      </c>
    </row>
    <row r="5" spans="2:12">
      <c r="B5" s="23">
        <f t="shared" ref="B5:B10" si="1">B4+1</f>
        <v>10001</v>
      </c>
      <c r="C5" s="1">
        <v>0</v>
      </c>
      <c r="D5" s="1">
        <v>1</v>
      </c>
      <c r="E5" s="1">
        <f t="shared" si="0"/>
        <v>0</v>
      </c>
      <c r="F5" s="1">
        <v>0</v>
      </c>
      <c r="G5" s="1" t="s">
        <v>30</v>
      </c>
      <c r="H5" s="1">
        <v>0</v>
      </c>
      <c r="I5" s="1">
        <v>10000</v>
      </c>
      <c r="J5" s="23" t="s">
        <v>467</v>
      </c>
      <c r="K5" s="1" t="s">
        <v>68</v>
      </c>
      <c r="L5" t="str">
        <f>"INSERT INTO "&amp;$B$2&amp;" VALUES("&amp;B5&amp;", "&amp;C5&amp;", "&amp;D5&amp;", "&amp;E5&amp;", "&amp;F5&amp;", "&amp;G5&amp;", "&amp;H5&amp;", "&amp;I5&amp;", "&amp;J5&amp;", "&amp;K5&amp;" )"</f>
        <v>INSERT INTO T_FSM_ACTION VALUES(10001, 0, 1, 0, 0, GETDATE(), 0, 10000, ACCEPTED, ? )</v>
      </c>
    </row>
    <row r="6" spans="2:12">
      <c r="B6" s="23">
        <f t="shared" si="1"/>
        <v>10002</v>
      </c>
      <c r="C6" s="1">
        <v>0</v>
      </c>
      <c r="D6" s="1">
        <v>1</v>
      </c>
      <c r="E6" s="1">
        <f t="shared" si="0"/>
        <v>0</v>
      </c>
      <c r="F6" s="1">
        <v>0</v>
      </c>
      <c r="G6" s="1" t="s">
        <v>30</v>
      </c>
      <c r="H6" s="1">
        <v>0</v>
      </c>
      <c r="I6" s="1">
        <v>10000</v>
      </c>
      <c r="J6" s="23" t="s">
        <v>468</v>
      </c>
      <c r="K6" s="1" t="s">
        <v>68</v>
      </c>
      <c r="L6" t="str">
        <f>"INSERT INTO "&amp;$B$2&amp;" VALUES("&amp;B6&amp;", "&amp;C6&amp;", "&amp;D6&amp;", "&amp;E6&amp;", "&amp;F6&amp;", "&amp;G6&amp;", "&amp;H6&amp;", "&amp;I6&amp;", "&amp;J6&amp;", "&amp;K6&amp;" )"</f>
        <v>INSERT INTO T_FSM_ACTION VALUES(10002, 0, 1, 0, 0, GETDATE(), 0, 10000, REJECTED, ? )</v>
      </c>
    </row>
    <row r="7" spans="2:12">
      <c r="B7" s="23">
        <f t="shared" si="1"/>
        <v>10003</v>
      </c>
      <c r="C7" s="1">
        <v>0</v>
      </c>
      <c r="D7" s="1">
        <v>1</v>
      </c>
      <c r="E7" s="1">
        <f t="shared" si="0"/>
        <v>0</v>
      </c>
      <c r="F7" s="1">
        <v>0</v>
      </c>
      <c r="G7" s="1" t="s">
        <v>30</v>
      </c>
      <c r="H7" s="1">
        <v>0</v>
      </c>
      <c r="I7" s="1">
        <v>10000</v>
      </c>
      <c r="J7" s="23" t="s">
        <v>469</v>
      </c>
      <c r="K7" s="1" t="s">
        <v>68</v>
      </c>
      <c r="L7" t="str">
        <f>"INSERT INTO "&amp;$B$2&amp;" VALUES("&amp;B7&amp;", "&amp;C7&amp;", "&amp;D7&amp;", "&amp;E7&amp;", "&amp;F7&amp;", "&amp;G7&amp;", "&amp;H7&amp;", "&amp;I7&amp;", "&amp;J7&amp;", "&amp;K7&amp;" )"</f>
        <v>INSERT INTO T_FSM_ACTION VALUES(10003, 0, 1, 0, 0, GETDATE(), 0, 10000, WAITING, ? )</v>
      </c>
    </row>
    <row r="8" spans="2:12">
      <c r="B8" s="23">
        <f t="shared" si="1"/>
        <v>10004</v>
      </c>
      <c r="C8" s="1">
        <v>0</v>
      </c>
      <c r="D8" s="1">
        <v>1</v>
      </c>
      <c r="E8" s="1">
        <f t="shared" si="0"/>
        <v>0</v>
      </c>
      <c r="F8" s="1">
        <v>0</v>
      </c>
      <c r="G8" s="1" t="s">
        <v>30</v>
      </c>
      <c r="H8" s="1">
        <v>0</v>
      </c>
      <c r="I8" s="1">
        <v>10000</v>
      </c>
      <c r="J8" s="23" t="s">
        <v>470</v>
      </c>
      <c r="K8" s="1" t="s">
        <v>68</v>
      </c>
      <c r="L8" t="str">
        <f>"INSERT INTO "&amp;$B$2&amp;" VALUES("&amp;B8&amp;", "&amp;C8&amp;", "&amp;D8&amp;", "&amp;E8&amp;", "&amp;F8&amp;", "&amp;G8&amp;", "&amp;H8&amp;", "&amp;I8&amp;", "&amp;J8&amp;", "&amp;K8&amp;" )"</f>
        <v>INSERT INTO T_FSM_ACTION VALUES(10004, 0, 1, 0, 0, GETDATE(), 0, 10000, CANCEL, ? )</v>
      </c>
    </row>
    <row r="9" spans="2:12">
      <c r="B9" s="23">
        <f t="shared" si="1"/>
        <v>10005</v>
      </c>
      <c r="C9" s="1">
        <v>0</v>
      </c>
      <c r="D9" s="1">
        <v>1</v>
      </c>
      <c r="E9" s="1">
        <f t="shared" si="0"/>
        <v>0</v>
      </c>
      <c r="F9" s="1">
        <v>0</v>
      </c>
      <c r="G9" s="1" t="s">
        <v>30</v>
      </c>
      <c r="H9" s="1">
        <v>0</v>
      </c>
      <c r="I9" s="1">
        <v>10000</v>
      </c>
      <c r="J9" s="23" t="s">
        <v>471</v>
      </c>
      <c r="K9" s="1" t="s">
        <v>68</v>
      </c>
      <c r="L9" t="str">
        <f>"INSERT INTO "&amp;$B$2&amp;" VALUES("&amp;B9&amp;", "&amp;C9&amp;", "&amp;D9&amp;", "&amp;E9&amp;", "&amp;F9&amp;", "&amp;G9&amp;", "&amp;H9&amp;", "&amp;I9&amp;", "&amp;J9&amp;", "&amp;K9&amp;" )"</f>
        <v>INSERT INTO T_FSM_ACTION VALUES(10005, 0, 1, 0, 0, GETDATE(), 0, 10000, REPLACE, ? )</v>
      </c>
    </row>
    <row r="10" spans="2:12">
      <c r="B10" s="23">
        <f t="shared" si="1"/>
        <v>10006</v>
      </c>
      <c r="C10" s="1">
        <v>0</v>
      </c>
      <c r="D10" s="1">
        <v>1</v>
      </c>
      <c r="E10" s="1">
        <f t="shared" si="0"/>
        <v>0</v>
      </c>
      <c r="F10" s="1">
        <v>0</v>
      </c>
      <c r="G10" s="1" t="s">
        <v>30</v>
      </c>
      <c r="H10" s="1">
        <v>0</v>
      </c>
      <c r="I10" s="1">
        <v>10000</v>
      </c>
      <c r="J10" s="23" t="s">
        <v>472</v>
      </c>
      <c r="K10" s="1" t="s">
        <v>68</v>
      </c>
      <c r="L10" t="str">
        <f>"INSERT INTO "&amp;$B$2&amp;" VALUES("&amp;B10&amp;", "&amp;C10&amp;", "&amp;D10&amp;", "&amp;E10&amp;", "&amp;F10&amp;", "&amp;G10&amp;", "&amp;H10&amp;", "&amp;I10&amp;",' "&amp;J10&amp;"', "&amp;K10&amp;" )"</f>
        <v>INSERT INTO T_FSM_ACTION VALUES(10006, 0, 1, 0, 0, GETDATE(), 0, 10000,' RESEND', ?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6"/>
  <sheetViews>
    <sheetView zoomScale="75" zoomScaleNormal="75" workbookViewId="0">
      <selection activeCell="K18" activeCellId="1" sqref="P3:P65 K18"/>
    </sheetView>
  </sheetViews>
  <sheetFormatPr defaultRowHeight="15"/>
  <cols>
    <col min="1" max="4" width="8.5703125" customWidth="1"/>
    <col min="5" max="5" width="13.28515625" customWidth="1"/>
    <col min="6" max="14" width="8.5703125" customWidth="1"/>
    <col min="15" max="15" width="28.5703125" customWidth="1"/>
    <col min="16" max="16" width="115.85546875" customWidth="1"/>
    <col min="17" max="1025" width="8.5703125" customWidth="1"/>
  </cols>
  <sheetData>
    <row r="3" spans="3:19">
      <c r="E3" t="s">
        <v>113</v>
      </c>
      <c r="S3" t="s">
        <v>473</v>
      </c>
    </row>
    <row r="4" spans="3:19">
      <c r="E4" t="s">
        <v>112</v>
      </c>
      <c r="F4" t="s">
        <v>474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18</v>
      </c>
      <c r="M4" t="s">
        <v>34</v>
      </c>
      <c r="N4" t="s">
        <v>475</v>
      </c>
      <c r="O4" t="s">
        <v>476</v>
      </c>
      <c r="P4" t="s">
        <v>477</v>
      </c>
      <c r="Q4" t="s">
        <v>29</v>
      </c>
      <c r="S4" t="s">
        <v>478</v>
      </c>
    </row>
    <row r="5" spans="3:19">
      <c r="C5" t="s">
        <v>479</v>
      </c>
      <c r="E5">
        <v>110000</v>
      </c>
      <c r="F5">
        <v>0</v>
      </c>
      <c r="G5">
        <v>1</v>
      </c>
      <c r="H5">
        <v>100000</v>
      </c>
      <c r="I5">
        <v>100000</v>
      </c>
      <c r="J5" t="s">
        <v>30</v>
      </c>
      <c r="K5">
        <v>0</v>
      </c>
      <c r="L5">
        <v>110000</v>
      </c>
      <c r="M5">
        <v>110003</v>
      </c>
      <c r="N5">
        <v>-2147483648</v>
      </c>
      <c r="O5" t="s">
        <v>479</v>
      </c>
      <c r="P5" t="s">
        <v>480</v>
      </c>
      <c r="Q5" t="s">
        <v>68</v>
      </c>
      <c r="S5" t="str">
        <f>"INSERT INTO "&amp;$E$3&amp;" VALUES("&amp;E5&amp;","&amp;F5&amp;","&amp;G5&amp;","&amp;H5&amp;","&amp;I5&amp;","&amp;J5&amp;","&amp;K5&amp;","&amp;L5&amp;","&amp;M5&amp;","&amp;N5&amp;",'"&amp;O5&amp;"','"&amp;P5&amp;"','"&amp;Q5&amp;"')"</f>
        <v>INSERT INTO T_STATUS VALUES(110000,0,1,100000,100000,GETDATE(),0,110000,110003,-2147483648,'GW_PENDING','Pending in sending sms to gateway','?')</v>
      </c>
    </row>
    <row r="6" spans="3:19">
      <c r="C6" t="s">
        <v>481</v>
      </c>
      <c r="E6">
        <v>110001</v>
      </c>
      <c r="F6">
        <v>0</v>
      </c>
      <c r="G6">
        <v>1</v>
      </c>
      <c r="H6">
        <v>100000</v>
      </c>
      <c r="I6">
        <v>100000</v>
      </c>
      <c r="J6" t="s">
        <v>30</v>
      </c>
      <c r="K6">
        <v>0</v>
      </c>
      <c r="L6">
        <v>110000</v>
      </c>
      <c r="M6">
        <v>110003</v>
      </c>
      <c r="N6">
        <v>-2147483648</v>
      </c>
      <c r="O6" t="s">
        <v>481</v>
      </c>
      <c r="P6" t="s">
        <v>482</v>
      </c>
      <c r="Q6" t="s">
        <v>68</v>
      </c>
      <c r="S6" t="str">
        <f>"INSERT INTO "&amp;$E$3&amp;" VALUES("&amp;E6&amp;","&amp;F6&amp;","&amp;G6&amp;","&amp;H6&amp;","&amp;I6&amp;","&amp;J6&amp;","&amp;K6&amp;","&amp;L6&amp;","&amp;M6&amp;","&amp;N6&amp;",'"&amp;O6&amp;"','"&amp;P6&amp;"','"&amp;Q6&amp;"')"</f>
        <v>INSERT INTO T_STATUS VALUES(110001,0,1,100000,100000,GETDATE(),0,110000,110003,-2147483648,'GW_IGNORED','Ignored','?')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P82"/>
  <sheetViews>
    <sheetView topLeftCell="A34" zoomScale="75" zoomScaleNormal="75" workbookViewId="0">
      <selection activeCell="B49" sqref="B49:B52"/>
    </sheetView>
  </sheetViews>
  <sheetFormatPr defaultRowHeight="15"/>
  <cols>
    <col min="1" max="1" width="41.5703125" customWidth="1"/>
    <col min="2" max="2" width="11.7109375" customWidth="1"/>
    <col min="3" max="3" width="8.42578125" customWidth="1"/>
    <col min="4" max="4" width="11.7109375" style="1" customWidth="1"/>
    <col min="5" max="5" width="9.140625" customWidth="1"/>
    <col min="6" max="6" width="13.7109375" customWidth="1"/>
    <col min="7" max="7" width="8.7109375" customWidth="1"/>
    <col min="8" max="8" width="10.7109375" customWidth="1"/>
    <col min="9" max="9" width="11" customWidth="1"/>
    <col min="10" max="10" width="36.7109375" customWidth="1"/>
    <col min="11" max="11" width="41.5703125" customWidth="1"/>
    <col min="12" max="12" width="20.85546875" customWidth="1"/>
    <col min="13" max="13" width="6.42578125" customWidth="1"/>
    <col min="14" max="14" width="111.28515625" customWidth="1"/>
    <col min="15" max="1025" width="8.85546875" customWidth="1"/>
  </cols>
  <sheetData>
    <row r="2" spans="1:14">
      <c r="B2" s="4" t="s">
        <v>14</v>
      </c>
      <c r="C2" s="5"/>
      <c r="D2" s="5" t="s">
        <v>14</v>
      </c>
      <c r="E2" s="5"/>
      <c r="F2" s="5"/>
      <c r="G2" s="6"/>
      <c r="H2" s="5"/>
      <c r="I2" s="7"/>
      <c r="J2" s="7"/>
      <c r="K2" s="7"/>
      <c r="L2" s="7"/>
      <c r="M2" s="7"/>
      <c r="N2" s="4"/>
    </row>
    <row r="3" spans="1:14">
      <c r="B3" s="8" t="s">
        <v>18</v>
      </c>
      <c r="C3" s="8" t="s">
        <v>19</v>
      </c>
      <c r="D3" s="8" t="s">
        <v>20</v>
      </c>
      <c r="E3" s="8" t="s">
        <v>21</v>
      </c>
      <c r="F3" s="8" t="s">
        <v>22</v>
      </c>
      <c r="G3" s="8" t="s">
        <v>23</v>
      </c>
      <c r="H3" s="8" t="s">
        <v>24</v>
      </c>
      <c r="I3" s="8" t="s">
        <v>25</v>
      </c>
      <c r="J3" s="8" t="s">
        <v>26</v>
      </c>
      <c r="K3" s="8" t="s">
        <v>27</v>
      </c>
      <c r="L3" s="8" t="s">
        <v>28</v>
      </c>
      <c r="M3" s="8" t="s">
        <v>29</v>
      </c>
      <c r="N3" s="4" t="str">
        <f>"DELETE " &amp;$B$2 &amp; " WHERE id_system_key &lt;=120000"</f>
        <v>DELETE T_SYSTEM_KEY WHERE id_system_key &lt;=120000</v>
      </c>
    </row>
    <row r="4" spans="1:14">
      <c r="A4" t="str">
        <f t="shared" ref="A4:A34" si="0">K4</f>
        <v>T_SYSTEM</v>
      </c>
      <c r="B4" s="2">
        <v>100000</v>
      </c>
      <c r="C4" s="2">
        <v>0</v>
      </c>
      <c r="D4" s="2">
        <v>1</v>
      </c>
      <c r="E4" s="2">
        <f t="shared" ref="E4:E34" si="1">ID_DS_ENV_KEY</f>
        <v>100000</v>
      </c>
      <c r="F4" s="2">
        <f t="shared" ref="F4:F34" si="2">ID_USER_MOD_KEY</f>
        <v>100000</v>
      </c>
      <c r="G4" s="9" t="s">
        <v>30</v>
      </c>
      <c r="H4" s="2">
        <v>0</v>
      </c>
      <c r="I4" s="2">
        <f t="shared" ref="I4:I34" si="3">L4</f>
        <v>100000</v>
      </c>
      <c r="J4" s="4" t="s">
        <v>18</v>
      </c>
      <c r="K4" s="4" t="s">
        <v>13</v>
      </c>
      <c r="L4" s="2">
        <v>100000</v>
      </c>
      <c r="M4" s="4" t="s">
        <v>31</v>
      </c>
      <c r="N4" s="4" t="str">
        <f t="shared" ref="N4:N34" si="4">"INSERT INTO "&amp;$B$2&amp;" VALUES ("&amp;B4&amp;", "&amp;C4&amp;", "&amp;D4&amp;", "&amp;E4&amp;", "&amp;F4&amp;", "&amp;G4&amp;", "&amp;H4&amp;", "&amp;I4&amp;", '"&amp;J4&amp;"', '"&amp;K4&amp;"', "&amp;L4&amp;", "&amp;M4&amp;" )"</f>
        <v>INSERT INTO T_SYSTEM_KEY VALUES (100000, 0, 1, 100000, 100000, GETDATE(), 0, 100000, 'id_system_key', 'T_SYSTEM', 100000, '?' )</v>
      </c>
    </row>
    <row r="5" spans="1:14">
      <c r="A5" t="str">
        <f t="shared" si="0"/>
        <v>T_TYPE</v>
      </c>
      <c r="B5" s="2">
        <f t="shared" ref="B5:B52" si="5">B4+1</f>
        <v>100001</v>
      </c>
      <c r="C5" s="2">
        <v>0</v>
      </c>
      <c r="D5" s="2">
        <v>1</v>
      </c>
      <c r="E5" s="2">
        <f t="shared" si="1"/>
        <v>100000</v>
      </c>
      <c r="F5" s="2">
        <f t="shared" si="2"/>
        <v>100000</v>
      </c>
      <c r="G5" s="9" t="s">
        <v>30</v>
      </c>
      <c r="H5" s="2">
        <v>0</v>
      </c>
      <c r="I5" s="2">
        <f t="shared" si="3"/>
        <v>100000</v>
      </c>
      <c r="J5" s="4" t="s">
        <v>32</v>
      </c>
      <c r="K5" s="4" t="s">
        <v>33</v>
      </c>
      <c r="L5" s="2">
        <v>100000</v>
      </c>
      <c r="M5" s="4" t="s">
        <v>31</v>
      </c>
      <c r="N5" s="4" t="str">
        <f t="shared" si="4"/>
        <v>INSERT INTO T_SYSTEM_KEY VALUES (100001, 0, 1, 100000, 100000, GETDATE(), 0, 100000, 'id_type_key', 'T_TYPE', 100000, '?' )</v>
      </c>
    </row>
    <row r="6" spans="1:14">
      <c r="A6" t="str">
        <f t="shared" si="0"/>
        <v>T_TYPE_VALUE</v>
      </c>
      <c r="B6" s="2">
        <f t="shared" si="5"/>
        <v>100002</v>
      </c>
      <c r="C6" s="2">
        <v>0</v>
      </c>
      <c r="D6" s="2">
        <v>1</v>
      </c>
      <c r="E6" s="2">
        <f t="shared" si="1"/>
        <v>100000</v>
      </c>
      <c r="F6" s="2">
        <f t="shared" si="2"/>
        <v>100000</v>
      </c>
      <c r="G6" s="9" t="s">
        <v>30</v>
      </c>
      <c r="H6" s="2">
        <v>1</v>
      </c>
      <c r="I6" s="2">
        <f t="shared" si="3"/>
        <v>100000</v>
      </c>
      <c r="J6" s="4" t="s">
        <v>34</v>
      </c>
      <c r="K6" s="4" t="s">
        <v>35</v>
      </c>
      <c r="L6" s="2">
        <v>100000</v>
      </c>
      <c r="M6" s="4" t="s">
        <v>31</v>
      </c>
      <c r="N6" s="4" t="str">
        <f t="shared" si="4"/>
        <v>INSERT INTO T_SYSTEM_KEY VALUES (100002, 0, 1, 100000, 100000, GETDATE(), 1, 100000, 'id_type_value_key', 'T_TYPE_VALUE', 100000, '?' )</v>
      </c>
    </row>
    <row r="7" spans="1:14">
      <c r="A7" t="str">
        <f t="shared" si="0"/>
        <v>T_FSM_TYPE</v>
      </c>
      <c r="B7" s="2">
        <f t="shared" si="5"/>
        <v>100003</v>
      </c>
      <c r="C7" s="2">
        <v>0</v>
      </c>
      <c r="D7" s="2">
        <v>1</v>
      </c>
      <c r="E7" s="2">
        <f t="shared" si="1"/>
        <v>100000</v>
      </c>
      <c r="F7" s="2">
        <f t="shared" si="2"/>
        <v>100000</v>
      </c>
      <c r="G7" s="9" t="s">
        <v>30</v>
      </c>
      <c r="H7" s="2">
        <v>0</v>
      </c>
      <c r="I7" s="2">
        <f t="shared" si="3"/>
        <v>100000</v>
      </c>
      <c r="J7" s="4" t="s">
        <v>36</v>
      </c>
      <c r="K7" s="4" t="s">
        <v>37</v>
      </c>
      <c r="L7" s="2">
        <v>100000</v>
      </c>
      <c r="M7" s="4" t="s">
        <v>31</v>
      </c>
      <c r="N7" s="4" t="str">
        <f t="shared" si="4"/>
        <v>INSERT INTO T_SYSTEM_KEY VALUES (100003, 0, 1, 100000, 100000, GETDATE(), 0, 100000, 'id_fsm_type_key', 'T_FSM_TYPE', 100000, '?' )</v>
      </c>
    </row>
    <row r="8" spans="1:14">
      <c r="A8" t="str">
        <f t="shared" si="0"/>
        <v>T_FSM_STATE</v>
      </c>
      <c r="B8" s="2">
        <f t="shared" si="5"/>
        <v>100004</v>
      </c>
      <c r="C8" s="2">
        <v>0</v>
      </c>
      <c r="D8" s="2">
        <v>1</v>
      </c>
      <c r="E8" s="2">
        <f t="shared" si="1"/>
        <v>100000</v>
      </c>
      <c r="F8" s="2">
        <f t="shared" si="2"/>
        <v>100000</v>
      </c>
      <c r="G8" s="9" t="s">
        <v>30</v>
      </c>
      <c r="H8" s="2">
        <v>0</v>
      </c>
      <c r="I8" s="2">
        <f t="shared" si="3"/>
        <v>100000</v>
      </c>
      <c r="J8" s="4" t="s">
        <v>38</v>
      </c>
      <c r="K8" s="4" t="s">
        <v>6</v>
      </c>
      <c r="L8" s="2">
        <v>100000</v>
      </c>
      <c r="M8" s="4" t="s">
        <v>31</v>
      </c>
      <c r="N8" s="4" t="str">
        <f t="shared" si="4"/>
        <v>INSERT INTO T_SYSTEM_KEY VALUES (100004, 0, 1, 100000, 100000, GETDATE(), 0, 100000, 'id_fsm_state_key', 'T_FSM_STATE', 100000, '?' )</v>
      </c>
    </row>
    <row r="9" spans="1:14">
      <c r="A9" t="str">
        <f t="shared" si="0"/>
        <v>T_FSM_ACTION</v>
      </c>
      <c r="B9" s="2">
        <f t="shared" si="5"/>
        <v>100005</v>
      </c>
      <c r="C9" s="2">
        <v>0</v>
      </c>
      <c r="D9" s="2">
        <v>1</v>
      </c>
      <c r="E9" s="2">
        <f t="shared" si="1"/>
        <v>100000</v>
      </c>
      <c r="F9" s="2">
        <f t="shared" si="2"/>
        <v>100000</v>
      </c>
      <c r="G9" s="9" t="s">
        <v>30</v>
      </c>
      <c r="H9" s="2">
        <v>0</v>
      </c>
      <c r="I9" s="2">
        <f t="shared" si="3"/>
        <v>100000</v>
      </c>
      <c r="J9" s="4" t="s">
        <v>39</v>
      </c>
      <c r="K9" s="4" t="s">
        <v>5</v>
      </c>
      <c r="L9" s="2">
        <v>100000</v>
      </c>
      <c r="M9" s="4" t="s">
        <v>31</v>
      </c>
      <c r="N9" s="4" t="str">
        <f t="shared" si="4"/>
        <v>INSERT INTO T_SYSTEM_KEY VALUES (100005, 0, 1, 100000, 100000, GETDATE(), 0, 100000, 'id_fsm_action_key', 'T_FSM_ACTION', 100000, '?' )</v>
      </c>
    </row>
    <row r="10" spans="1:14">
      <c r="A10" t="str">
        <f t="shared" si="0"/>
        <v>T_FSM_STATE_TRANSITION</v>
      </c>
      <c r="B10" s="2">
        <f t="shared" si="5"/>
        <v>100006</v>
      </c>
      <c r="C10" s="2">
        <v>0</v>
      </c>
      <c r="D10" s="2">
        <v>1</v>
      </c>
      <c r="E10" s="2">
        <f t="shared" si="1"/>
        <v>100000</v>
      </c>
      <c r="F10" s="2">
        <f t="shared" si="2"/>
        <v>100000</v>
      </c>
      <c r="G10" s="9" t="s">
        <v>30</v>
      </c>
      <c r="H10" s="2">
        <v>0</v>
      </c>
      <c r="I10" s="2">
        <f t="shared" si="3"/>
        <v>100000</v>
      </c>
      <c r="J10" s="4" t="s">
        <v>40</v>
      </c>
      <c r="K10" s="10" t="s">
        <v>7</v>
      </c>
      <c r="L10" s="2">
        <v>100000</v>
      </c>
      <c r="M10" s="4" t="s">
        <v>31</v>
      </c>
      <c r="N10" s="4" t="str">
        <f t="shared" si="4"/>
        <v>INSERT INTO T_SYSTEM_KEY VALUES (100006, 0, 1, 100000, 100000, GETDATE(), 0, 100000, 'id_fsm_state_transition_key', 'T_FSM_STATE_TRANSITION', 100000, '?' )</v>
      </c>
    </row>
    <row r="11" spans="1:14">
      <c r="A11" t="str">
        <f t="shared" si="0"/>
        <v>T_EVENT</v>
      </c>
      <c r="B11" s="2">
        <f t="shared" si="5"/>
        <v>100007</v>
      </c>
      <c r="C11" s="2">
        <v>0</v>
      </c>
      <c r="D11" s="2">
        <v>1</v>
      </c>
      <c r="E11" s="2">
        <f t="shared" si="1"/>
        <v>100000</v>
      </c>
      <c r="F11" s="2">
        <f t="shared" si="2"/>
        <v>100000</v>
      </c>
      <c r="G11" s="9" t="s">
        <v>30</v>
      </c>
      <c r="H11" s="2">
        <v>0</v>
      </c>
      <c r="I11" s="2">
        <f t="shared" si="3"/>
        <v>100000</v>
      </c>
      <c r="J11" s="4" t="s">
        <v>24</v>
      </c>
      <c r="K11" s="10" t="s">
        <v>41</v>
      </c>
      <c r="L11" s="2">
        <v>100000</v>
      </c>
      <c r="M11" s="4" t="s">
        <v>31</v>
      </c>
      <c r="N11" s="4" t="str">
        <f t="shared" si="4"/>
        <v>INSERT INTO T_SYSTEM_KEY VALUES (100007, 0, 1, 100000, 100000, GETDATE(), 0, 100000, 'id_event_key', 'T_EVENT', 100000, '?' )</v>
      </c>
    </row>
    <row r="12" spans="1:14">
      <c r="A12" t="str">
        <f t="shared" si="0"/>
        <v>T_USER</v>
      </c>
      <c r="B12" s="2">
        <f t="shared" si="5"/>
        <v>100008</v>
      </c>
      <c r="C12" s="2">
        <v>0</v>
      </c>
      <c r="D12" s="2">
        <v>1</v>
      </c>
      <c r="E12" s="2">
        <f t="shared" si="1"/>
        <v>100000</v>
      </c>
      <c r="F12" s="2">
        <f t="shared" si="2"/>
        <v>100000</v>
      </c>
      <c r="G12" s="9" t="s">
        <v>30</v>
      </c>
      <c r="H12" s="2">
        <v>0</v>
      </c>
      <c r="I12" s="2">
        <f t="shared" si="3"/>
        <v>100000</v>
      </c>
      <c r="J12" s="4" t="s">
        <v>42</v>
      </c>
      <c r="K12" s="4" t="s">
        <v>15</v>
      </c>
      <c r="L12" s="2">
        <v>100000</v>
      </c>
      <c r="M12" s="4" t="s">
        <v>31</v>
      </c>
      <c r="N12" s="4" t="str">
        <f t="shared" si="4"/>
        <v>INSERT INTO T_SYSTEM_KEY VALUES (100008, 0, 1, 100000, 100000, GETDATE(), 0, 100000, 'id_user_key', 'T_USER', 100000, '?' )</v>
      </c>
    </row>
    <row r="13" spans="1:14">
      <c r="A13" t="str">
        <f t="shared" si="0"/>
        <v>T_GROUP</v>
      </c>
      <c r="B13" s="2">
        <f t="shared" si="5"/>
        <v>100009</v>
      </c>
      <c r="C13" s="2">
        <v>0</v>
      </c>
      <c r="D13" s="2">
        <v>1</v>
      </c>
      <c r="E13" s="2">
        <f t="shared" si="1"/>
        <v>100000</v>
      </c>
      <c r="F13" s="2">
        <f t="shared" si="2"/>
        <v>100000</v>
      </c>
      <c r="G13" s="9" t="s">
        <v>30</v>
      </c>
      <c r="H13" s="2">
        <v>0</v>
      </c>
      <c r="I13" s="2">
        <f t="shared" si="3"/>
        <v>100000</v>
      </c>
      <c r="J13" s="4" t="s">
        <v>43</v>
      </c>
      <c r="K13" s="4" t="s">
        <v>44</v>
      </c>
      <c r="L13" s="2">
        <v>100000</v>
      </c>
      <c r="M13" s="4" t="s">
        <v>31</v>
      </c>
      <c r="N13" s="4" t="str">
        <f t="shared" si="4"/>
        <v>INSERT INTO T_SYSTEM_KEY VALUES (100009, 0, 1, 100000, 100000, GETDATE(), 0, 100000, 'id_group_key', 'T_GROUP', 100000, '?' )</v>
      </c>
    </row>
    <row r="14" spans="1:14">
      <c r="A14" t="str">
        <f t="shared" si="0"/>
        <v>T_ROLE</v>
      </c>
      <c r="B14" s="2">
        <f t="shared" si="5"/>
        <v>100010</v>
      </c>
      <c r="C14" s="2">
        <v>0</v>
      </c>
      <c r="D14" s="2">
        <v>1</v>
      </c>
      <c r="E14" s="2">
        <f t="shared" si="1"/>
        <v>100000</v>
      </c>
      <c r="F14" s="2">
        <f t="shared" si="2"/>
        <v>100000</v>
      </c>
      <c r="G14" s="9" t="s">
        <v>30</v>
      </c>
      <c r="H14" s="2">
        <v>0</v>
      </c>
      <c r="I14" s="2">
        <f t="shared" si="3"/>
        <v>100000</v>
      </c>
      <c r="J14" s="4" t="s">
        <v>45</v>
      </c>
      <c r="K14" s="4" t="s">
        <v>46</v>
      </c>
      <c r="L14" s="2">
        <v>100000</v>
      </c>
      <c r="M14" s="4" t="s">
        <v>31</v>
      </c>
      <c r="N14" s="4" t="str">
        <f t="shared" si="4"/>
        <v>INSERT INTO T_SYSTEM_KEY VALUES (100010, 0, 1, 100000, 100000, GETDATE(), 0, 100000, 'id_role_key', 'T_ROLE', 100000, '?' )</v>
      </c>
    </row>
    <row r="15" spans="1:14">
      <c r="A15" t="str">
        <f t="shared" si="0"/>
        <v>T_GENERIC_MAP</v>
      </c>
      <c r="B15" s="2">
        <f t="shared" si="5"/>
        <v>100011</v>
      </c>
      <c r="C15" s="2">
        <v>0</v>
      </c>
      <c r="D15" s="2">
        <v>1</v>
      </c>
      <c r="E15" s="2">
        <f t="shared" si="1"/>
        <v>100000</v>
      </c>
      <c r="F15" s="2">
        <f t="shared" si="2"/>
        <v>100000</v>
      </c>
      <c r="G15" s="9" t="s">
        <v>30</v>
      </c>
      <c r="H15" s="2">
        <v>0</v>
      </c>
      <c r="I15" s="2">
        <f t="shared" si="3"/>
        <v>100000</v>
      </c>
      <c r="J15" s="4" t="s">
        <v>47</v>
      </c>
      <c r="K15" s="4" t="s">
        <v>48</v>
      </c>
      <c r="L15" s="2">
        <v>100000</v>
      </c>
      <c r="M15" s="4" t="s">
        <v>31</v>
      </c>
      <c r="N15" s="4" t="str">
        <f t="shared" si="4"/>
        <v>INSERT INTO T_SYSTEM_KEY VALUES (100011, 0, 1, 100000, 100000, GETDATE(), 0, 100000, 'id_generic_map_key', 'T_GENERIC_MAP', 100000, '?' )</v>
      </c>
    </row>
    <row r="16" spans="1:14">
      <c r="A16" t="str">
        <f t="shared" si="0"/>
        <v>T_GUI_CONTROL</v>
      </c>
      <c r="B16" s="2">
        <f t="shared" si="5"/>
        <v>100012</v>
      </c>
      <c r="C16" s="2">
        <v>0</v>
      </c>
      <c r="D16" s="2">
        <v>1</v>
      </c>
      <c r="E16" s="2">
        <f t="shared" si="1"/>
        <v>100000</v>
      </c>
      <c r="F16" s="2">
        <f t="shared" si="2"/>
        <v>100000</v>
      </c>
      <c r="G16" s="9" t="s">
        <v>30</v>
      </c>
      <c r="H16" s="2">
        <v>0</v>
      </c>
      <c r="I16" s="2">
        <f t="shared" si="3"/>
        <v>100000</v>
      </c>
      <c r="J16" s="4" t="s">
        <v>49</v>
      </c>
      <c r="K16" s="4" t="s">
        <v>50</v>
      </c>
      <c r="L16" s="2">
        <v>100000</v>
      </c>
      <c r="M16" s="4" t="s">
        <v>31</v>
      </c>
      <c r="N16" s="4" t="str">
        <f t="shared" si="4"/>
        <v>INSERT INTO T_SYSTEM_KEY VALUES (100012, 0, 1, 100000, 100000, GETDATE(), 0, 100000, 'id_gui_control_key', 'T_GUI_CONTROL', 100000, '?' )</v>
      </c>
    </row>
    <row r="17" spans="1:14">
      <c r="A17" t="str">
        <f t="shared" si="0"/>
        <v>T_GUI_CONTROL_PERMISSION</v>
      </c>
      <c r="B17" s="2">
        <f t="shared" si="5"/>
        <v>100013</v>
      </c>
      <c r="C17" s="2">
        <v>0</v>
      </c>
      <c r="D17" s="2">
        <v>1</v>
      </c>
      <c r="E17" s="2">
        <f t="shared" si="1"/>
        <v>100000</v>
      </c>
      <c r="F17" s="2">
        <f t="shared" si="2"/>
        <v>100000</v>
      </c>
      <c r="G17" s="9" t="s">
        <v>30</v>
      </c>
      <c r="H17" s="2">
        <v>0</v>
      </c>
      <c r="I17" s="2">
        <f t="shared" si="3"/>
        <v>100000</v>
      </c>
      <c r="J17" s="4" t="s">
        <v>51</v>
      </c>
      <c r="K17" s="4" t="s">
        <v>52</v>
      </c>
      <c r="L17" s="2">
        <v>100000</v>
      </c>
      <c r="M17" s="4" t="s">
        <v>31</v>
      </c>
      <c r="N17" s="4" t="str">
        <f t="shared" si="4"/>
        <v>INSERT INTO T_SYSTEM_KEY VALUES (100013, 0, 1, 100000, 100000, GETDATE(), 0, 100000, 'id_gui_control_perm_key', 'T_GUI_CONTROL_PERMISSION', 100000, '?' )</v>
      </c>
    </row>
    <row r="18" spans="1:14">
      <c r="A18" t="str">
        <f t="shared" si="0"/>
        <v>T_EXT_MAP</v>
      </c>
      <c r="B18" s="2">
        <f t="shared" si="5"/>
        <v>100014</v>
      </c>
      <c r="C18" s="2">
        <v>0</v>
      </c>
      <c r="D18" s="2">
        <v>1</v>
      </c>
      <c r="E18" s="2">
        <f t="shared" si="1"/>
        <v>100000</v>
      </c>
      <c r="F18" s="2">
        <f t="shared" si="2"/>
        <v>100000</v>
      </c>
      <c r="G18" s="9" t="s">
        <v>30</v>
      </c>
      <c r="H18" s="2">
        <v>0</v>
      </c>
      <c r="I18" s="2">
        <f t="shared" si="3"/>
        <v>100000</v>
      </c>
      <c r="J18" s="4" t="s">
        <v>53</v>
      </c>
      <c r="K18" s="4" t="s">
        <v>54</v>
      </c>
      <c r="L18" s="2">
        <v>100000</v>
      </c>
      <c r="M18" s="4" t="s">
        <v>31</v>
      </c>
      <c r="N18" s="4" t="str">
        <f t="shared" si="4"/>
        <v>INSERT INTO T_SYSTEM_KEY VALUES (100014, 0, 1, 100000, 100000, GETDATE(), 0, 100000, 'id_ext_map_key', 'T_EXT_MAP', 100000, '?' )</v>
      </c>
    </row>
    <row r="19" spans="1:14">
      <c r="A19" t="str">
        <f t="shared" si="0"/>
        <v>T_PREFERENCE</v>
      </c>
      <c r="B19" s="2">
        <f t="shared" si="5"/>
        <v>100015</v>
      </c>
      <c r="C19" s="2">
        <v>0</v>
      </c>
      <c r="D19" s="2">
        <v>1</v>
      </c>
      <c r="E19" s="2">
        <f t="shared" si="1"/>
        <v>100000</v>
      </c>
      <c r="F19" s="2">
        <f t="shared" si="2"/>
        <v>100000</v>
      </c>
      <c r="G19" s="9" t="s">
        <v>30</v>
      </c>
      <c r="H19" s="2">
        <v>0</v>
      </c>
      <c r="I19" s="2">
        <f t="shared" si="3"/>
        <v>100000</v>
      </c>
      <c r="J19" s="4" t="s">
        <v>55</v>
      </c>
      <c r="K19" s="4" t="s">
        <v>56</v>
      </c>
      <c r="L19" s="2">
        <v>100000</v>
      </c>
      <c r="M19" s="4" t="s">
        <v>31</v>
      </c>
      <c r="N19" s="4" t="str">
        <f t="shared" si="4"/>
        <v>INSERT INTO T_SYSTEM_KEY VALUES (100015, 0, 1, 100000, 100000, GETDATE(), 0, 100000, 'id_pref_key', 'T_PREFERENCE', 100000, '?' )</v>
      </c>
    </row>
    <row r="20" spans="1:14">
      <c r="A20" t="str">
        <f t="shared" si="0"/>
        <v>T_COUNTRY</v>
      </c>
      <c r="B20" s="2">
        <f t="shared" si="5"/>
        <v>100016</v>
      </c>
      <c r="C20" s="2">
        <v>0</v>
      </c>
      <c r="D20" s="2">
        <v>1</v>
      </c>
      <c r="E20" s="2">
        <f t="shared" si="1"/>
        <v>100000</v>
      </c>
      <c r="F20" s="2">
        <f t="shared" si="2"/>
        <v>100000</v>
      </c>
      <c r="G20" s="9" t="s">
        <v>30</v>
      </c>
      <c r="H20" s="2">
        <v>0</v>
      </c>
      <c r="I20" s="2">
        <f t="shared" si="3"/>
        <v>100000</v>
      </c>
      <c r="J20" s="4" t="s">
        <v>57</v>
      </c>
      <c r="K20" s="4" t="s">
        <v>17</v>
      </c>
      <c r="L20" s="2">
        <v>100000</v>
      </c>
      <c r="M20" s="4" t="s">
        <v>31</v>
      </c>
      <c r="N20" s="4" t="str">
        <f t="shared" si="4"/>
        <v>INSERT INTO T_SYSTEM_KEY VALUES (100016, 0, 1, 100000, 100000, GETDATE(), 0, 100000, 'id_country_key', 'T_COUNTRY', 100000, '?' )</v>
      </c>
    </row>
    <row r="21" spans="1:14">
      <c r="A21" t="str">
        <f t="shared" si="0"/>
        <v>T_REGION</v>
      </c>
      <c r="B21" s="2">
        <f t="shared" si="5"/>
        <v>100017</v>
      </c>
      <c r="C21" s="2">
        <v>0</v>
      </c>
      <c r="D21" s="2">
        <v>1</v>
      </c>
      <c r="E21" s="2">
        <f t="shared" si="1"/>
        <v>100000</v>
      </c>
      <c r="F21" s="2">
        <f t="shared" si="2"/>
        <v>100000</v>
      </c>
      <c r="G21" s="9" t="s">
        <v>30</v>
      </c>
      <c r="H21" s="2">
        <v>0</v>
      </c>
      <c r="I21" s="2">
        <f t="shared" si="3"/>
        <v>100000</v>
      </c>
      <c r="J21" s="4" t="s">
        <v>58</v>
      </c>
      <c r="K21" s="4" t="s">
        <v>59</v>
      </c>
      <c r="L21" s="2">
        <v>100000</v>
      </c>
      <c r="M21" s="4" t="s">
        <v>31</v>
      </c>
      <c r="N21" s="4" t="str">
        <f t="shared" si="4"/>
        <v>INSERT INTO T_SYSTEM_KEY VALUES (100017, 0, 1, 100000, 100000, GETDATE(), 0, 100000, 'id_region_key', 'T_REGION', 100000, '?' )</v>
      </c>
    </row>
    <row r="22" spans="1:14">
      <c r="A22" t="str">
        <f t="shared" si="0"/>
        <v>T_CURRENCY</v>
      </c>
      <c r="B22" s="2">
        <f t="shared" si="5"/>
        <v>100018</v>
      </c>
      <c r="C22" s="2">
        <v>0</v>
      </c>
      <c r="D22" s="2">
        <v>1</v>
      </c>
      <c r="E22" s="2">
        <f t="shared" si="1"/>
        <v>100000</v>
      </c>
      <c r="F22" s="2">
        <f t="shared" si="2"/>
        <v>100000</v>
      </c>
      <c r="G22" s="9" t="s">
        <v>30</v>
      </c>
      <c r="H22" s="2">
        <v>0</v>
      </c>
      <c r="I22" s="2">
        <f t="shared" si="3"/>
        <v>100000</v>
      </c>
      <c r="J22" s="4" t="s">
        <v>60</v>
      </c>
      <c r="K22" s="4" t="s">
        <v>61</v>
      </c>
      <c r="L22" s="2">
        <v>100000</v>
      </c>
      <c r="M22" s="4" t="s">
        <v>31</v>
      </c>
      <c r="N22" s="4" t="str">
        <f t="shared" si="4"/>
        <v>INSERT INTO T_SYSTEM_KEY VALUES (100018, 0, 1, 100000, 100000, GETDATE(), 0, 100000, 'id_ccy_key', 'T_CURRENCY', 100000, '?' )</v>
      </c>
    </row>
    <row r="23" spans="1:14">
      <c r="A23" t="str">
        <f t="shared" si="0"/>
        <v>T_HOLIDAY_CALENDAR</v>
      </c>
      <c r="B23" s="2">
        <f t="shared" si="5"/>
        <v>100019</v>
      </c>
      <c r="C23" s="2">
        <v>0</v>
      </c>
      <c r="D23" s="2">
        <v>1</v>
      </c>
      <c r="E23" s="2">
        <f t="shared" si="1"/>
        <v>100000</v>
      </c>
      <c r="F23" s="2">
        <f t="shared" si="2"/>
        <v>100000</v>
      </c>
      <c r="G23" s="9" t="s">
        <v>30</v>
      </c>
      <c r="H23" s="2">
        <v>0</v>
      </c>
      <c r="I23" s="2">
        <f t="shared" si="3"/>
        <v>100000</v>
      </c>
      <c r="J23" s="4" t="s">
        <v>62</v>
      </c>
      <c r="K23" s="10" t="s">
        <v>63</v>
      </c>
      <c r="L23" s="2">
        <v>100000</v>
      </c>
      <c r="M23" s="4" t="s">
        <v>31</v>
      </c>
      <c r="N23" s="4" t="str">
        <f t="shared" si="4"/>
        <v>INSERT INTO T_SYSTEM_KEY VALUES (100019, 0, 1, 100000, 100000, GETDATE(), 0, 100000, 'id_holiday_calendar_key', 'T_HOLIDAY_CALENDAR', 100000, '?' )</v>
      </c>
    </row>
    <row r="24" spans="1:14">
      <c r="A24" t="str">
        <f t="shared" si="0"/>
        <v>T_HOLIDAY</v>
      </c>
      <c r="B24" s="2">
        <f t="shared" si="5"/>
        <v>100020</v>
      </c>
      <c r="C24" s="2">
        <v>0</v>
      </c>
      <c r="D24" s="2">
        <v>1</v>
      </c>
      <c r="E24" s="2">
        <f t="shared" si="1"/>
        <v>100000</v>
      </c>
      <c r="F24" s="2">
        <f t="shared" si="2"/>
        <v>100000</v>
      </c>
      <c r="G24" s="9" t="s">
        <v>30</v>
      </c>
      <c r="H24" s="2">
        <v>0</v>
      </c>
      <c r="I24" s="2">
        <f t="shared" si="3"/>
        <v>100000</v>
      </c>
      <c r="J24" s="4" t="s">
        <v>64</v>
      </c>
      <c r="K24" s="10" t="s">
        <v>65</v>
      </c>
      <c r="L24" s="2">
        <v>100000</v>
      </c>
      <c r="M24" s="4" t="s">
        <v>31</v>
      </c>
      <c r="N24" s="4" t="str">
        <f t="shared" si="4"/>
        <v>INSERT INTO T_SYSTEM_KEY VALUES (100020, 0, 1, 100000, 100000, GETDATE(), 0, 100000, 'id_holiday_key', 'T_HOLIDAY', 100000, '?' )</v>
      </c>
    </row>
    <row r="25" spans="1:14">
      <c r="A25" t="str">
        <f t="shared" si="0"/>
        <v>T_SYSTEM_DATE</v>
      </c>
      <c r="B25" s="2">
        <f t="shared" si="5"/>
        <v>100021</v>
      </c>
      <c r="C25" s="2">
        <v>0</v>
      </c>
      <c r="D25" s="2">
        <v>1</v>
      </c>
      <c r="E25" s="2">
        <f t="shared" si="1"/>
        <v>100000</v>
      </c>
      <c r="F25" s="2">
        <f t="shared" si="2"/>
        <v>100000</v>
      </c>
      <c r="G25" s="9" t="s">
        <v>30</v>
      </c>
      <c r="H25" s="2">
        <v>0</v>
      </c>
      <c r="I25" s="2">
        <f t="shared" si="3"/>
        <v>100000</v>
      </c>
      <c r="J25" s="4" t="s">
        <v>66</v>
      </c>
      <c r="K25" s="4" t="s">
        <v>67</v>
      </c>
      <c r="L25" s="2">
        <v>100000</v>
      </c>
      <c r="M25" s="4" t="s">
        <v>31</v>
      </c>
      <c r="N25" s="4" t="str">
        <f t="shared" si="4"/>
        <v>INSERT INTO T_SYSTEM_KEY VALUES (100021, 0, 1, 100000, 100000, GETDATE(), 0, 100000, 'id_system_date_key', 'T_SYSTEM_DATE', 100000, '?' )</v>
      </c>
    </row>
    <row r="26" spans="1:14">
      <c r="A26" t="str">
        <f t="shared" si="0"/>
        <v>T_LOGIN</v>
      </c>
      <c r="B26" s="2">
        <f t="shared" si="5"/>
        <v>100022</v>
      </c>
      <c r="C26" s="2">
        <v>0</v>
      </c>
      <c r="D26" s="2">
        <v>1</v>
      </c>
      <c r="E26" s="2">
        <f t="shared" si="1"/>
        <v>100000</v>
      </c>
      <c r="F26" s="2">
        <f t="shared" si="2"/>
        <v>100000</v>
      </c>
      <c r="G26" s="9" t="s">
        <v>30</v>
      </c>
      <c r="H26" s="2">
        <v>0</v>
      </c>
      <c r="I26" s="2">
        <f t="shared" si="3"/>
        <v>100000</v>
      </c>
      <c r="J26" s="4" t="s">
        <v>69</v>
      </c>
      <c r="K26" s="10" t="s">
        <v>9</v>
      </c>
      <c r="L26" s="2">
        <v>100000</v>
      </c>
      <c r="M26" s="4" t="s">
        <v>31</v>
      </c>
      <c r="N26" s="4" t="str">
        <f t="shared" si="4"/>
        <v>INSERT INTO T_SYSTEM_KEY VALUES (100022, 0, 1, 100000, 100000, GETDATE(), 0, 100000, 'id_login_key', 'T_LOGIN', 100000, '?' )</v>
      </c>
    </row>
    <row r="27" spans="1:14">
      <c r="A27" t="str">
        <f t="shared" si="0"/>
        <v>T_CLIENT</v>
      </c>
      <c r="B27" s="2">
        <f t="shared" si="5"/>
        <v>100023</v>
      </c>
      <c r="C27" s="2">
        <v>0</v>
      </c>
      <c r="D27" s="2">
        <v>1</v>
      </c>
      <c r="E27" s="2">
        <f t="shared" si="1"/>
        <v>100000</v>
      </c>
      <c r="F27" s="2">
        <f t="shared" si="2"/>
        <v>100000</v>
      </c>
      <c r="G27" s="9" t="s">
        <v>30</v>
      </c>
      <c r="H27" s="2">
        <v>0</v>
      </c>
      <c r="I27" s="2">
        <f t="shared" si="3"/>
        <v>100000</v>
      </c>
      <c r="J27" s="4" t="s">
        <v>70</v>
      </c>
      <c r="K27" s="10" t="s">
        <v>2</v>
      </c>
      <c r="L27" s="2">
        <v>100000</v>
      </c>
      <c r="M27" s="4" t="s">
        <v>31</v>
      </c>
      <c r="N27" s="4" t="str">
        <f t="shared" si="4"/>
        <v>INSERT INTO T_SYSTEM_KEY VALUES (100023, 0, 1, 100000, 100000, GETDATE(), 0, 100000, 'id_client_key', 'T_CLIENT', 100000, '?' )</v>
      </c>
    </row>
    <row r="28" spans="1:14">
      <c r="A28" t="str">
        <f t="shared" si="0"/>
        <v>T_ATTACHMENT</v>
      </c>
      <c r="B28" s="2">
        <f t="shared" si="5"/>
        <v>100024</v>
      </c>
      <c r="C28" s="2">
        <v>0</v>
      </c>
      <c r="D28" s="11">
        <v>0</v>
      </c>
      <c r="E28" s="2">
        <f t="shared" si="1"/>
        <v>100000</v>
      </c>
      <c r="F28" s="2">
        <f t="shared" si="2"/>
        <v>100000</v>
      </c>
      <c r="G28" s="9" t="s">
        <v>30</v>
      </c>
      <c r="H28" s="2">
        <v>0</v>
      </c>
      <c r="I28" s="2">
        <f t="shared" si="3"/>
        <v>100000</v>
      </c>
      <c r="J28" s="4" t="s">
        <v>71</v>
      </c>
      <c r="K28" s="10" t="s">
        <v>72</v>
      </c>
      <c r="L28" s="2">
        <v>100000</v>
      </c>
      <c r="M28" s="4" t="s">
        <v>31</v>
      </c>
      <c r="N28" s="4" t="str">
        <f t="shared" si="4"/>
        <v>INSERT INTO T_SYSTEM_KEY VALUES (100024, 0, 0, 100000, 100000, GETDATE(), 0, 100000, 'id_attachment_key', 'T_ATTACHMENT', 100000, '?' )</v>
      </c>
    </row>
    <row r="29" spans="1:14">
      <c r="A29" t="str">
        <f t="shared" si="0"/>
        <v>T_IDENTIFIER</v>
      </c>
      <c r="B29" s="2">
        <f t="shared" si="5"/>
        <v>100025</v>
      </c>
      <c r="C29" s="2">
        <v>0</v>
      </c>
      <c r="D29" s="11">
        <v>0</v>
      </c>
      <c r="E29" s="2">
        <f t="shared" si="1"/>
        <v>100000</v>
      </c>
      <c r="F29" s="2">
        <f t="shared" si="2"/>
        <v>100000</v>
      </c>
      <c r="G29" s="9" t="s">
        <v>30</v>
      </c>
      <c r="H29" s="2">
        <v>0</v>
      </c>
      <c r="I29" s="2">
        <f t="shared" si="3"/>
        <v>100000</v>
      </c>
      <c r="J29" s="4" t="s">
        <v>73</v>
      </c>
      <c r="K29" s="10" t="s">
        <v>74</v>
      </c>
      <c r="L29" s="2">
        <v>100000</v>
      </c>
      <c r="M29" s="4" t="s">
        <v>31</v>
      </c>
      <c r="N29" s="4" t="str">
        <f t="shared" si="4"/>
        <v>INSERT INTO T_SYSTEM_KEY VALUES (100025, 0, 0, 100000, 100000, GETDATE(), 0, 100000, 'id_identifier_key', 'T_IDENTIFIER', 100000, '?' )</v>
      </c>
    </row>
    <row r="30" spans="1:14">
      <c r="A30" t="str">
        <f t="shared" si="0"/>
        <v>T_PERSON</v>
      </c>
      <c r="B30" s="2">
        <f t="shared" si="5"/>
        <v>100026</v>
      </c>
      <c r="C30" s="2">
        <v>0</v>
      </c>
      <c r="D30" s="11">
        <v>0</v>
      </c>
      <c r="E30" s="2">
        <f t="shared" si="1"/>
        <v>100000</v>
      </c>
      <c r="F30" s="2">
        <f t="shared" si="2"/>
        <v>100000</v>
      </c>
      <c r="G30" s="9" t="s">
        <v>30</v>
      </c>
      <c r="H30" s="2">
        <v>0</v>
      </c>
      <c r="I30" s="2">
        <f t="shared" si="3"/>
        <v>100000</v>
      </c>
      <c r="J30" s="4" t="s">
        <v>75</v>
      </c>
      <c r="K30" s="10" t="s">
        <v>76</v>
      </c>
      <c r="L30" s="2">
        <v>100000</v>
      </c>
      <c r="M30" s="4" t="s">
        <v>31</v>
      </c>
      <c r="N30" s="4" t="str">
        <f t="shared" si="4"/>
        <v>INSERT INTO T_SYSTEM_KEY VALUES (100026, 0, 0, 100000, 100000, GETDATE(), 0, 100000, 'id_person_key', 'T_PERSON', 100000, '?' )</v>
      </c>
    </row>
    <row r="31" spans="1:14">
      <c r="A31" t="str">
        <f t="shared" si="0"/>
        <v>T_CONTACT_ADDRESS</v>
      </c>
      <c r="B31" s="2">
        <f t="shared" si="5"/>
        <v>100027</v>
      </c>
      <c r="C31" s="2">
        <v>0</v>
      </c>
      <c r="D31" s="2">
        <v>1</v>
      </c>
      <c r="E31" s="2">
        <f t="shared" si="1"/>
        <v>100000</v>
      </c>
      <c r="F31" s="2">
        <f t="shared" si="2"/>
        <v>100000</v>
      </c>
      <c r="G31" s="9" t="s">
        <v>30</v>
      </c>
      <c r="H31" s="2">
        <v>0</v>
      </c>
      <c r="I31" s="2">
        <f t="shared" si="3"/>
        <v>100000</v>
      </c>
      <c r="J31" s="4" t="s">
        <v>77</v>
      </c>
      <c r="K31" s="10" t="s">
        <v>78</v>
      </c>
      <c r="L31" s="2">
        <v>100000</v>
      </c>
      <c r="M31" s="4" t="s">
        <v>31</v>
      </c>
      <c r="N31" s="4" t="str">
        <f t="shared" si="4"/>
        <v>INSERT INTO T_SYSTEM_KEY VALUES (100027, 0, 1, 100000, 100000, GETDATE(), 0, 100000, 'id_contact_address_key', 'T_CONTACT_ADDRESS', 100000, '?' )</v>
      </c>
    </row>
    <row r="32" spans="1:14">
      <c r="A32" t="str">
        <f t="shared" si="0"/>
        <v>T_CONTACT_MISC</v>
      </c>
      <c r="B32" s="2">
        <f t="shared" si="5"/>
        <v>100028</v>
      </c>
      <c r="C32" s="2">
        <v>0</v>
      </c>
      <c r="D32" s="2">
        <v>1</v>
      </c>
      <c r="E32" s="2">
        <f t="shared" si="1"/>
        <v>100000</v>
      </c>
      <c r="F32" s="2">
        <f t="shared" si="2"/>
        <v>100000</v>
      </c>
      <c r="G32" s="9" t="s">
        <v>30</v>
      </c>
      <c r="H32" s="2">
        <v>0</v>
      </c>
      <c r="I32" s="2">
        <f t="shared" si="3"/>
        <v>100000</v>
      </c>
      <c r="J32" s="4" t="s">
        <v>79</v>
      </c>
      <c r="K32" s="10" t="s">
        <v>80</v>
      </c>
      <c r="L32" s="2">
        <v>100000</v>
      </c>
      <c r="M32" s="4" t="s">
        <v>31</v>
      </c>
      <c r="N32" s="4" t="str">
        <f t="shared" si="4"/>
        <v>INSERT INTO T_SYSTEM_KEY VALUES (100028, 0, 1, 100000, 100000, GETDATE(), 0, 100000, 'id_contact_misc_key', 'T_CONTACT_MISC', 100000, '?' )</v>
      </c>
    </row>
    <row r="33" spans="1:14">
      <c r="A33" t="str">
        <f t="shared" si="0"/>
        <v>T_I8LN</v>
      </c>
      <c r="B33" s="2">
        <f t="shared" si="5"/>
        <v>100029</v>
      </c>
      <c r="C33" s="2">
        <v>0</v>
      </c>
      <c r="D33" s="2">
        <v>1</v>
      </c>
      <c r="E33" s="2">
        <f t="shared" si="1"/>
        <v>100000</v>
      </c>
      <c r="F33" s="2">
        <f t="shared" si="2"/>
        <v>100000</v>
      </c>
      <c r="G33" s="9" t="s">
        <v>30</v>
      </c>
      <c r="H33" s="2">
        <v>0</v>
      </c>
      <c r="I33" s="2">
        <f t="shared" si="3"/>
        <v>100000</v>
      </c>
      <c r="J33" s="4" t="s">
        <v>81</v>
      </c>
      <c r="K33" s="4" t="s">
        <v>82</v>
      </c>
      <c r="L33" s="2">
        <v>100000</v>
      </c>
      <c r="M33" s="4" t="s">
        <v>31</v>
      </c>
      <c r="N33" s="4" t="str">
        <f t="shared" si="4"/>
        <v>INSERT INTO T_SYSTEM_KEY VALUES (100029, 0, 1, 100000, 100000, GETDATE(), 0, 100000, 'id_i8ln_key', 'T_I8LN', 100000, '?' )</v>
      </c>
    </row>
    <row r="34" spans="1:14">
      <c r="A34" t="str">
        <f t="shared" si="0"/>
        <v>T_EMAIL_HISTORY</v>
      </c>
      <c r="B34" s="2">
        <f t="shared" si="5"/>
        <v>100030</v>
      </c>
      <c r="C34" s="2">
        <v>0</v>
      </c>
      <c r="D34" s="2">
        <v>1</v>
      </c>
      <c r="E34" s="2">
        <f t="shared" si="1"/>
        <v>100000</v>
      </c>
      <c r="F34" s="2">
        <f t="shared" si="2"/>
        <v>100000</v>
      </c>
      <c r="G34" s="9" t="s">
        <v>30</v>
      </c>
      <c r="H34" s="2">
        <v>0</v>
      </c>
      <c r="I34" s="2">
        <f t="shared" si="3"/>
        <v>100000</v>
      </c>
      <c r="J34" s="4" t="s">
        <v>83</v>
      </c>
      <c r="K34" s="4" t="s">
        <v>84</v>
      </c>
      <c r="L34" s="2">
        <v>100000</v>
      </c>
      <c r="M34" s="4" t="s">
        <v>31</v>
      </c>
      <c r="N34" s="4" t="str">
        <f t="shared" si="4"/>
        <v>INSERT INTO T_SYSTEM_KEY VALUES (100030, 0, 1, 100000, 100000, GETDATE(), 0, 100000, 'id_email_history_key', 'T_EMAIL_HISTORY', 100000, '?' )</v>
      </c>
    </row>
    <row r="35" spans="1:14">
      <c r="A35" t="str">
        <f t="shared" ref="A35:A50" si="6">K35</f>
        <v>T_ALT_ID_MAPPING</v>
      </c>
      <c r="B35" s="2">
        <f t="shared" si="5"/>
        <v>100031</v>
      </c>
      <c r="C35" s="2">
        <v>0</v>
      </c>
      <c r="D35" s="2">
        <v>1</v>
      </c>
      <c r="E35" s="2">
        <f t="shared" ref="E35:E52" si="7">ID_DS_ENV_KEY</f>
        <v>100000</v>
      </c>
      <c r="F35" s="2">
        <f t="shared" ref="F35:F52" si="8">ID_USER_MOD_KEY</f>
        <v>100000</v>
      </c>
      <c r="G35" s="9" t="s">
        <v>30</v>
      </c>
      <c r="H35" s="2">
        <v>0</v>
      </c>
      <c r="I35" s="2">
        <f t="shared" ref="I35:I52" si="9">L35</f>
        <v>100000</v>
      </c>
      <c r="J35" s="4" t="s">
        <v>85</v>
      </c>
      <c r="K35" s="10" t="s">
        <v>86</v>
      </c>
      <c r="L35" s="2">
        <v>100000</v>
      </c>
      <c r="M35" s="4" t="s">
        <v>31</v>
      </c>
      <c r="N35" s="4" t="str">
        <f t="shared" ref="N35:N52" si="10">"INSERT INTO "&amp;$B$2&amp;" VALUES ("&amp;B35&amp;", "&amp;C35&amp;", "&amp;D35&amp;", "&amp;E35&amp;", "&amp;F35&amp;", "&amp;G35&amp;", "&amp;H35&amp;", "&amp;I35&amp;", '"&amp;J35&amp;"', '"&amp;K35&amp;"', "&amp;L35&amp;", "&amp;M35&amp;" )"</f>
        <v>INSERT INTO T_SYSTEM_KEY VALUES (100031, 0, 1, 100000, 100000, GETDATE(), 0, 100000, 'id_alt_id_mapping_key', 'T_ALT_ID_MAPPING', 100000, '?' )</v>
      </c>
    </row>
    <row r="36" spans="1:14">
      <c r="A36" t="str">
        <f t="shared" si="6"/>
        <v>T_ENVIRONMENT</v>
      </c>
      <c r="B36" s="2">
        <f t="shared" si="5"/>
        <v>100032</v>
      </c>
      <c r="C36" s="2">
        <v>0</v>
      </c>
      <c r="D36" s="2">
        <v>1</v>
      </c>
      <c r="E36" s="2">
        <f t="shared" si="7"/>
        <v>100000</v>
      </c>
      <c r="F36" s="2">
        <f t="shared" si="8"/>
        <v>100000</v>
      </c>
      <c r="G36" s="9" t="s">
        <v>30</v>
      </c>
      <c r="H36" s="2">
        <v>0</v>
      </c>
      <c r="I36" s="2">
        <f t="shared" si="9"/>
        <v>100000</v>
      </c>
      <c r="J36" s="4" t="s">
        <v>21</v>
      </c>
      <c r="K36" s="10" t="s">
        <v>87</v>
      </c>
      <c r="L36" s="2">
        <v>100000</v>
      </c>
      <c r="M36" s="4" t="s">
        <v>31</v>
      </c>
      <c r="N36" s="4" t="str">
        <f t="shared" si="10"/>
        <v>INSERT INTO T_SYSTEM_KEY VALUES (100032, 0, 1, 100000, 100000, GETDATE(), 0, 100000, 'id_env_key', 'T_ENVIRONMENT', 100000, '?' )</v>
      </c>
    </row>
    <row r="37" spans="1:14">
      <c r="A37" t="str">
        <f t="shared" si="6"/>
        <v>T_FILE_INFO</v>
      </c>
      <c r="B37" s="2">
        <f t="shared" si="5"/>
        <v>100033</v>
      </c>
      <c r="C37" s="2">
        <v>0</v>
      </c>
      <c r="D37" s="2">
        <v>1</v>
      </c>
      <c r="E37" s="2">
        <f t="shared" si="7"/>
        <v>100000</v>
      </c>
      <c r="F37" s="2">
        <f t="shared" si="8"/>
        <v>100000</v>
      </c>
      <c r="G37" s="9" t="s">
        <v>30</v>
      </c>
      <c r="H37" s="2">
        <v>0</v>
      </c>
      <c r="I37" s="2">
        <f t="shared" si="9"/>
        <v>100000</v>
      </c>
      <c r="J37" s="4" t="s">
        <v>88</v>
      </c>
      <c r="K37" s="10" t="s">
        <v>89</v>
      </c>
      <c r="L37" s="2">
        <v>100000</v>
      </c>
      <c r="M37" s="4" t="s">
        <v>31</v>
      </c>
      <c r="N37" s="4" t="str">
        <f t="shared" si="10"/>
        <v>INSERT INTO T_SYSTEM_KEY VALUES (100033, 0, 1, 100000, 100000, GETDATE(), 0, 100000, 'id_file_key', 'T_FILE_INFO', 100000, '?' )</v>
      </c>
    </row>
    <row r="38" spans="1:14">
      <c r="A38" t="str">
        <f t="shared" si="6"/>
        <v>T_FILE_STATUS</v>
      </c>
      <c r="B38" s="2">
        <f t="shared" si="5"/>
        <v>100034</v>
      </c>
      <c r="C38" s="2">
        <v>0</v>
      </c>
      <c r="D38" s="2">
        <v>1</v>
      </c>
      <c r="E38" s="2">
        <f t="shared" si="7"/>
        <v>100000</v>
      </c>
      <c r="F38" s="2">
        <f t="shared" si="8"/>
        <v>100000</v>
      </c>
      <c r="G38" s="9" t="s">
        <v>30</v>
      </c>
      <c r="H38" s="2">
        <v>0</v>
      </c>
      <c r="I38" s="2">
        <f t="shared" si="9"/>
        <v>100000</v>
      </c>
      <c r="J38" s="4" t="s">
        <v>90</v>
      </c>
      <c r="K38" s="10" t="s">
        <v>91</v>
      </c>
      <c r="L38" s="2">
        <v>100000</v>
      </c>
      <c r="M38" s="4" t="s">
        <v>31</v>
      </c>
      <c r="N38" s="4" t="str">
        <f t="shared" si="10"/>
        <v>INSERT INTO T_SYSTEM_KEY VALUES (100034, 0, 1, 100000, 100000, GETDATE(), 0, 100000, 'id_file_status_key', 'T_FILE_STATUS', 100000, '?' )</v>
      </c>
    </row>
    <row r="39" spans="1:14">
      <c r="A39" t="str">
        <f t="shared" si="6"/>
        <v>T_HEARTBEAT</v>
      </c>
      <c r="B39" s="2">
        <f t="shared" si="5"/>
        <v>100035</v>
      </c>
      <c r="C39" s="2">
        <v>0</v>
      </c>
      <c r="D39" s="2">
        <v>1</v>
      </c>
      <c r="E39" s="2">
        <f t="shared" si="7"/>
        <v>100000</v>
      </c>
      <c r="F39" s="2">
        <f t="shared" si="8"/>
        <v>100000</v>
      </c>
      <c r="G39" s="9" t="s">
        <v>30</v>
      </c>
      <c r="H39" s="2">
        <v>0</v>
      </c>
      <c r="I39" s="2">
        <f t="shared" si="9"/>
        <v>100000</v>
      </c>
      <c r="J39" s="4" t="s">
        <v>92</v>
      </c>
      <c r="K39" s="10" t="s">
        <v>93</v>
      </c>
      <c r="L39" s="2">
        <v>100000</v>
      </c>
      <c r="M39" s="4" t="s">
        <v>31</v>
      </c>
      <c r="N39" s="4" t="str">
        <f t="shared" si="10"/>
        <v>INSERT INTO T_SYSTEM_KEY VALUES (100035, 0, 1, 100000, 100000, GETDATE(), 0, 100000, 'id_heartbeat_key', 'T_HEARTBEAT', 100000, '?' )</v>
      </c>
    </row>
    <row r="40" spans="1:14">
      <c r="A40" t="str">
        <f t="shared" si="6"/>
        <v>T_IP_WHITELIST</v>
      </c>
      <c r="B40" s="2">
        <f t="shared" si="5"/>
        <v>100036</v>
      </c>
      <c r="C40" s="2">
        <v>0</v>
      </c>
      <c r="D40" s="2">
        <v>1</v>
      </c>
      <c r="E40" s="2">
        <f t="shared" si="7"/>
        <v>100000</v>
      </c>
      <c r="F40" s="2">
        <f t="shared" si="8"/>
        <v>100000</v>
      </c>
      <c r="G40" s="9" t="s">
        <v>30</v>
      </c>
      <c r="H40" s="2">
        <v>0</v>
      </c>
      <c r="I40" s="2">
        <f t="shared" si="9"/>
        <v>100000</v>
      </c>
      <c r="J40" s="4" t="s">
        <v>94</v>
      </c>
      <c r="K40" s="10" t="s">
        <v>95</v>
      </c>
      <c r="L40" s="2">
        <v>100000</v>
      </c>
      <c r="M40" s="4" t="s">
        <v>31</v>
      </c>
      <c r="N40" s="4" t="str">
        <f t="shared" si="10"/>
        <v>INSERT INTO T_SYSTEM_KEY VALUES (100036, 0, 1, 100000, 100000, GETDATE(), 0, 100000, 'id_ip_whitelist_key', 'T_IP_WHITELIST', 100000, '?' )</v>
      </c>
    </row>
    <row r="41" spans="1:14">
      <c r="A41" t="str">
        <f t="shared" si="6"/>
        <v>T_MEDIA</v>
      </c>
      <c r="B41" s="2">
        <f t="shared" si="5"/>
        <v>100037</v>
      </c>
      <c r="C41" s="2">
        <v>0</v>
      </c>
      <c r="D41" s="2">
        <v>1</v>
      </c>
      <c r="E41" s="2">
        <f t="shared" si="7"/>
        <v>100000</v>
      </c>
      <c r="F41" s="2">
        <f t="shared" si="8"/>
        <v>100000</v>
      </c>
      <c r="G41" s="9" t="s">
        <v>30</v>
      </c>
      <c r="H41" s="2">
        <v>0</v>
      </c>
      <c r="I41" s="2">
        <f t="shared" si="9"/>
        <v>100000</v>
      </c>
      <c r="J41" s="4" t="s">
        <v>96</v>
      </c>
      <c r="K41" s="10" t="s">
        <v>97</v>
      </c>
      <c r="L41" s="2">
        <v>100000</v>
      </c>
      <c r="M41" s="4" t="s">
        <v>31</v>
      </c>
      <c r="N41" s="4" t="str">
        <f t="shared" si="10"/>
        <v>INSERT INTO T_SYSTEM_KEY VALUES (100037, 0, 1, 100000, 100000, GETDATE(), 0, 100000, 'id_media_key', 'T_MEDIA', 100000, '?' )</v>
      </c>
    </row>
    <row r="42" spans="1:14">
      <c r="A42" t="str">
        <f t="shared" si="6"/>
        <v>T_MEDIA_LINK</v>
      </c>
      <c r="B42" s="2">
        <f t="shared" si="5"/>
        <v>100038</v>
      </c>
      <c r="C42" s="2">
        <v>0</v>
      </c>
      <c r="D42" s="2">
        <v>1</v>
      </c>
      <c r="E42" s="2">
        <f t="shared" si="7"/>
        <v>100000</v>
      </c>
      <c r="F42" s="2">
        <f t="shared" si="8"/>
        <v>100000</v>
      </c>
      <c r="G42" s="9" t="s">
        <v>30</v>
      </c>
      <c r="H42" s="2">
        <v>0</v>
      </c>
      <c r="I42" s="2">
        <f t="shared" si="9"/>
        <v>100000</v>
      </c>
      <c r="J42" s="4" t="s">
        <v>98</v>
      </c>
      <c r="K42" s="10" t="s">
        <v>99</v>
      </c>
      <c r="L42" s="2">
        <v>100000</v>
      </c>
      <c r="M42" s="4" t="s">
        <v>31</v>
      </c>
      <c r="N42" s="4" t="str">
        <f t="shared" si="10"/>
        <v>INSERT INTO T_SYSTEM_KEY VALUES (100038, 0, 1, 100000, 100000, GETDATE(), 0, 100000, 'id_media_link_key', 'T_MEDIA_LINK', 100000, '?' )</v>
      </c>
    </row>
    <row r="43" spans="1:14">
      <c r="A43" t="str">
        <f t="shared" si="6"/>
        <v>T_MEDIA_LINKER_TYPE</v>
      </c>
      <c r="B43" s="2">
        <f t="shared" si="5"/>
        <v>100039</v>
      </c>
      <c r="C43" s="2">
        <v>0</v>
      </c>
      <c r="D43" s="2">
        <v>1</v>
      </c>
      <c r="E43" s="2">
        <f t="shared" si="7"/>
        <v>100000</v>
      </c>
      <c r="F43" s="2">
        <f t="shared" si="8"/>
        <v>100000</v>
      </c>
      <c r="G43" s="9" t="s">
        <v>30</v>
      </c>
      <c r="H43" s="2">
        <v>0</v>
      </c>
      <c r="I43" s="2">
        <f t="shared" si="9"/>
        <v>100000</v>
      </c>
      <c r="J43" s="4" t="s">
        <v>100</v>
      </c>
      <c r="K43" s="10" t="s">
        <v>101</v>
      </c>
      <c r="L43" s="2">
        <v>100000</v>
      </c>
      <c r="M43" s="4" t="s">
        <v>31</v>
      </c>
      <c r="N43" s="4" t="str">
        <f t="shared" si="10"/>
        <v>INSERT INTO T_SYSTEM_KEY VALUES (100039, 0, 1, 100000, 100000, GETDATE(), 0, 100000, 'id_media_linker_type_key', 'T_MEDIA_LINKER_TYPE', 100000, '?' )</v>
      </c>
    </row>
    <row r="44" spans="1:14">
      <c r="A44" t="str">
        <f t="shared" si="6"/>
        <v>T_MEDIA_SIZE</v>
      </c>
      <c r="B44" s="2">
        <f t="shared" si="5"/>
        <v>100040</v>
      </c>
      <c r="C44" s="2">
        <v>0</v>
      </c>
      <c r="D44" s="2">
        <v>1</v>
      </c>
      <c r="E44" s="2">
        <f t="shared" si="7"/>
        <v>100000</v>
      </c>
      <c r="F44" s="2">
        <f t="shared" si="8"/>
        <v>100000</v>
      </c>
      <c r="G44" s="9" t="s">
        <v>30</v>
      </c>
      <c r="H44" s="2">
        <v>0</v>
      </c>
      <c r="I44" s="2">
        <f t="shared" si="9"/>
        <v>100000</v>
      </c>
      <c r="J44" s="4" t="s">
        <v>102</v>
      </c>
      <c r="K44" s="10" t="s">
        <v>103</v>
      </c>
      <c r="L44" s="2">
        <v>100000</v>
      </c>
      <c r="M44" s="4" t="s">
        <v>31</v>
      </c>
      <c r="N44" s="4" t="str">
        <f t="shared" si="10"/>
        <v>INSERT INTO T_SYSTEM_KEY VALUES (100040, 0, 1, 100000, 100000, GETDATE(), 0, 100000, 'id_media_size_key', 'T_MEDIA_SIZE', 100000, '?' )</v>
      </c>
    </row>
    <row r="45" spans="1:14">
      <c r="A45" t="str">
        <f t="shared" si="6"/>
        <v>T_MEDIA_TYPE</v>
      </c>
      <c r="B45" s="2">
        <f t="shared" si="5"/>
        <v>100041</v>
      </c>
      <c r="C45" s="2">
        <v>0</v>
      </c>
      <c r="D45" s="2">
        <v>1</v>
      </c>
      <c r="E45" s="2">
        <f t="shared" si="7"/>
        <v>100000</v>
      </c>
      <c r="F45" s="2">
        <f t="shared" si="8"/>
        <v>100000</v>
      </c>
      <c r="G45" s="9" t="s">
        <v>30</v>
      </c>
      <c r="H45" s="2">
        <v>0</v>
      </c>
      <c r="I45" s="2">
        <f t="shared" si="9"/>
        <v>100000</v>
      </c>
      <c r="J45" s="4" t="s">
        <v>104</v>
      </c>
      <c r="K45" s="10" t="s">
        <v>105</v>
      </c>
      <c r="L45" s="2">
        <v>100000</v>
      </c>
      <c r="M45" s="4" t="s">
        <v>31</v>
      </c>
      <c r="N45" s="4" t="str">
        <f t="shared" si="10"/>
        <v>INSERT INTO T_SYSTEM_KEY VALUES (100041, 0, 1, 100000, 100000, GETDATE(), 0, 100000, 'id_media_type_key', 'T_MEDIA_TYPE', 100000, '?' )</v>
      </c>
    </row>
    <row r="46" spans="1:14">
      <c r="A46" t="str">
        <f t="shared" si="6"/>
        <v>T_MSG_LOG</v>
      </c>
      <c r="B46" s="2">
        <f t="shared" si="5"/>
        <v>100042</v>
      </c>
      <c r="C46" s="2">
        <v>0</v>
      </c>
      <c r="D46" s="2">
        <v>1</v>
      </c>
      <c r="E46" s="2">
        <f t="shared" si="7"/>
        <v>100000</v>
      </c>
      <c r="F46" s="2">
        <f t="shared" si="8"/>
        <v>100000</v>
      </c>
      <c r="G46" s="9" t="s">
        <v>30</v>
      </c>
      <c r="H46" s="2">
        <v>0</v>
      </c>
      <c r="I46" s="2">
        <f t="shared" si="9"/>
        <v>100000</v>
      </c>
      <c r="J46" s="4" t="s">
        <v>106</v>
      </c>
      <c r="K46" s="10" t="s">
        <v>10</v>
      </c>
      <c r="L46" s="2">
        <v>100000</v>
      </c>
      <c r="M46" s="4" t="s">
        <v>31</v>
      </c>
      <c r="N46" s="4" t="str">
        <f t="shared" si="10"/>
        <v>INSERT INTO T_SYSTEM_KEY VALUES (100042, 0, 1, 100000, 100000, GETDATE(), 0, 100000, 'id_msg_log_key', 'T_MSG_LOG', 100000, '?' )</v>
      </c>
    </row>
    <row r="47" spans="1:14">
      <c r="A47" t="str">
        <f t="shared" si="6"/>
        <v>T_NULL_VALUE</v>
      </c>
      <c r="B47" s="2">
        <f t="shared" si="5"/>
        <v>100043</v>
      </c>
      <c r="C47" s="2">
        <v>0</v>
      </c>
      <c r="D47" s="2">
        <v>1</v>
      </c>
      <c r="E47" s="2">
        <f t="shared" si="7"/>
        <v>100000</v>
      </c>
      <c r="F47" s="2">
        <f t="shared" si="8"/>
        <v>100000</v>
      </c>
      <c r="G47" s="9" t="s">
        <v>30</v>
      </c>
      <c r="H47" s="2">
        <v>0</v>
      </c>
      <c r="I47" s="2">
        <f t="shared" si="9"/>
        <v>100000</v>
      </c>
      <c r="J47" s="4" t="s">
        <v>107</v>
      </c>
      <c r="K47" s="10" t="s">
        <v>108</v>
      </c>
      <c r="L47" s="2">
        <v>100000</v>
      </c>
      <c r="M47" s="4" t="s">
        <v>31</v>
      </c>
      <c r="N47" s="4" t="str">
        <f t="shared" si="10"/>
        <v>INSERT INTO T_SYSTEM_KEY VALUES (100043, 0, 1, 100000, 100000, GETDATE(), 0, 100000, 'id_null_value_key', 'T_NULL_VALUE', 100000, '?' )</v>
      </c>
    </row>
    <row r="48" spans="1:14">
      <c r="A48" t="str">
        <f t="shared" si="6"/>
        <v>T_RS_MAP</v>
      </c>
      <c r="B48" s="2">
        <f t="shared" si="5"/>
        <v>100044</v>
      </c>
      <c r="C48" s="2">
        <v>0</v>
      </c>
      <c r="D48" s="2">
        <v>1</v>
      </c>
      <c r="E48" s="2">
        <f t="shared" si="7"/>
        <v>100000</v>
      </c>
      <c r="F48" s="2">
        <f t="shared" si="8"/>
        <v>100000</v>
      </c>
      <c r="G48" s="9" t="s">
        <v>30</v>
      </c>
      <c r="H48" s="2">
        <v>0</v>
      </c>
      <c r="I48" s="2">
        <f t="shared" si="9"/>
        <v>100000</v>
      </c>
      <c r="J48" s="4" t="s">
        <v>109</v>
      </c>
      <c r="K48" s="10" t="s">
        <v>110</v>
      </c>
      <c r="L48" s="2">
        <v>100000</v>
      </c>
      <c r="M48" s="4" t="s">
        <v>31</v>
      </c>
      <c r="N48" s="4" t="str">
        <f t="shared" si="10"/>
        <v>INSERT INTO T_SYSTEM_KEY VALUES (100044, 0, 1, 100000, 100000, GETDATE(), 0, 100000, 'id_rs_map_key', 'T_RS_MAP', 100000, '?' )</v>
      </c>
    </row>
    <row r="49" spans="1:16">
      <c r="A49" t="str">
        <f t="shared" si="6"/>
        <v>T_SP_LOG_LEVEL</v>
      </c>
      <c r="B49" s="2">
        <f t="shared" si="5"/>
        <v>100045</v>
      </c>
      <c r="C49" s="2">
        <v>0</v>
      </c>
      <c r="D49" s="2">
        <v>1</v>
      </c>
      <c r="E49" s="2">
        <f t="shared" si="7"/>
        <v>100000</v>
      </c>
      <c r="F49" s="2">
        <f t="shared" si="8"/>
        <v>100000</v>
      </c>
      <c r="G49" s="9" t="s">
        <v>30</v>
      </c>
      <c r="H49" s="2">
        <v>0</v>
      </c>
      <c r="I49" s="2">
        <f t="shared" si="9"/>
        <v>100000</v>
      </c>
      <c r="J49" s="4" t="s">
        <v>111</v>
      </c>
      <c r="K49" s="10" t="s">
        <v>12</v>
      </c>
      <c r="L49" s="2">
        <v>100000</v>
      </c>
      <c r="M49" s="4" t="s">
        <v>31</v>
      </c>
      <c r="N49" s="4" t="str">
        <f t="shared" si="10"/>
        <v>INSERT INTO T_SYSTEM_KEY VALUES (100045, 0, 1, 100000, 100000, GETDATE(), 0, 100000, 'id_sp_log_level_key', 'T_SP_LOG_LEVEL', 100000, '?' )</v>
      </c>
    </row>
    <row r="50" spans="1:16">
      <c r="A50" t="str">
        <f t="shared" si="6"/>
        <v>T_STATUS</v>
      </c>
      <c r="B50" s="2">
        <f t="shared" si="5"/>
        <v>100046</v>
      </c>
      <c r="C50" s="2">
        <v>0</v>
      </c>
      <c r="D50" s="2">
        <v>1</v>
      </c>
      <c r="E50" s="2">
        <f t="shared" si="7"/>
        <v>100000</v>
      </c>
      <c r="F50" s="2">
        <f t="shared" si="8"/>
        <v>100000</v>
      </c>
      <c r="G50" s="9" t="s">
        <v>30</v>
      </c>
      <c r="H50" s="2">
        <v>0</v>
      </c>
      <c r="I50" s="2">
        <f t="shared" si="9"/>
        <v>100000</v>
      </c>
      <c r="J50" s="4" t="s">
        <v>112</v>
      </c>
      <c r="K50" s="10" t="s">
        <v>113</v>
      </c>
      <c r="L50" s="2">
        <v>100000</v>
      </c>
      <c r="M50" s="4" t="s">
        <v>31</v>
      </c>
      <c r="N50" s="4" t="str">
        <f t="shared" si="10"/>
        <v>INSERT INTO T_SYSTEM_KEY VALUES (100046, 0, 1, 100000, 100000, GETDATE(), 0, 100000, 'id_status_key', 'T_STATUS', 100000, '?' )</v>
      </c>
    </row>
    <row r="51" spans="1:16">
      <c r="A51" t="s">
        <v>114</v>
      </c>
      <c r="B51" s="2">
        <f t="shared" si="5"/>
        <v>100047</v>
      </c>
      <c r="C51" s="2">
        <v>0</v>
      </c>
      <c r="D51" s="2">
        <v>1</v>
      </c>
      <c r="E51" s="2">
        <f t="shared" si="7"/>
        <v>100000</v>
      </c>
      <c r="F51" s="2">
        <f t="shared" si="8"/>
        <v>100000</v>
      </c>
      <c r="G51" s="9" t="s">
        <v>30</v>
      </c>
      <c r="H51" s="2">
        <v>0</v>
      </c>
      <c r="I51" s="2">
        <f t="shared" si="9"/>
        <v>110000</v>
      </c>
      <c r="J51" t="s">
        <v>115</v>
      </c>
      <c r="K51" t="s">
        <v>114</v>
      </c>
      <c r="L51" s="2">
        <v>110000</v>
      </c>
      <c r="M51" s="4" t="s">
        <v>31</v>
      </c>
      <c r="N51" s="4" t="str">
        <f t="shared" si="10"/>
        <v>INSERT INTO T_SYSTEM_KEY VALUES (100047, 0, 1, 100000, 100000, GETDATE(), 0, 110000, 'id_note_key', 'T_NOTE', 110000, '?' )</v>
      </c>
    </row>
    <row r="52" spans="1:16">
      <c r="A52" t="s">
        <v>116</v>
      </c>
      <c r="B52" s="2">
        <f t="shared" si="5"/>
        <v>100048</v>
      </c>
      <c r="C52" s="2">
        <v>0</v>
      </c>
      <c r="D52" s="2">
        <v>1</v>
      </c>
      <c r="E52" s="2">
        <f t="shared" si="7"/>
        <v>100000</v>
      </c>
      <c r="F52" s="2">
        <f t="shared" si="8"/>
        <v>100000</v>
      </c>
      <c r="G52" s="9" t="s">
        <v>30</v>
      </c>
      <c r="H52" s="2">
        <v>0</v>
      </c>
      <c r="I52" s="2">
        <f t="shared" si="9"/>
        <v>110000</v>
      </c>
      <c r="J52" t="s">
        <v>117</v>
      </c>
      <c r="K52" t="s">
        <v>116</v>
      </c>
      <c r="L52" s="2">
        <v>110000</v>
      </c>
      <c r="M52" s="4" t="s">
        <v>31</v>
      </c>
      <c r="N52" s="4" t="str">
        <f t="shared" si="10"/>
        <v>INSERT INTO T_SYSTEM_KEY VALUES (100048, 0, 1, 100000, 100000, GETDATE(), 0, 110000, 'id_legal_entity_key', 'T_LEGAL_ENTITY', 110000, '?' )</v>
      </c>
    </row>
    <row r="53" spans="1:16">
      <c r="B53" s="2"/>
      <c r="C53" s="2"/>
      <c r="D53" s="2"/>
      <c r="E53" s="2"/>
      <c r="F53" s="2"/>
      <c r="G53" s="9"/>
      <c r="H53" s="2"/>
      <c r="I53" s="2"/>
      <c r="L53" s="2"/>
      <c r="M53" s="4"/>
      <c r="N53" s="4"/>
    </row>
    <row r="54" spans="1:16">
      <c r="B54" s="2"/>
      <c r="C54" s="2"/>
      <c r="D54" s="2"/>
      <c r="E54" s="2"/>
      <c r="F54" s="2"/>
      <c r="G54" s="9"/>
      <c r="H54" s="2"/>
      <c r="I54" s="2"/>
      <c r="L54" s="2"/>
      <c r="M54" s="4"/>
      <c r="N54" s="4"/>
    </row>
    <row r="55" spans="1:16">
      <c r="B55" s="2"/>
      <c r="C55" s="2"/>
      <c r="D55" s="2"/>
      <c r="E55" s="2"/>
      <c r="F55" s="2"/>
      <c r="G55" s="9"/>
      <c r="H55" s="2"/>
      <c r="I55" s="2"/>
      <c r="J55" s="4"/>
      <c r="L55" s="2"/>
      <c r="M55" s="4"/>
      <c r="N55" s="4"/>
    </row>
    <row r="56" spans="1:16">
      <c r="B56" s="2"/>
      <c r="C56" s="2"/>
      <c r="D56" s="2"/>
      <c r="E56" s="2"/>
      <c r="F56" s="2"/>
      <c r="G56" s="9"/>
      <c r="H56" s="2"/>
      <c r="I56" s="2"/>
      <c r="J56" s="4"/>
      <c r="L56" s="2"/>
      <c r="M56" s="4"/>
      <c r="N56" s="4"/>
    </row>
    <row r="57" spans="1:16">
      <c r="B57" s="2"/>
      <c r="C57" s="2"/>
      <c r="D57" s="2"/>
      <c r="E57" s="2"/>
      <c r="F57" s="2"/>
      <c r="G57" s="9"/>
      <c r="H57" s="2"/>
      <c r="I57" s="2"/>
      <c r="J57" s="4"/>
      <c r="L57" s="2"/>
      <c r="M57" s="4"/>
      <c r="N57" s="4"/>
    </row>
    <row r="58" spans="1:16">
      <c r="B58" s="2"/>
      <c r="C58" s="2"/>
      <c r="D58" s="2"/>
      <c r="E58" s="2"/>
      <c r="F58" s="2"/>
      <c r="G58" s="9"/>
      <c r="H58" s="2"/>
      <c r="I58" s="2"/>
      <c r="J58" s="4"/>
      <c r="L58" s="2"/>
      <c r="M58" s="4"/>
      <c r="N58" s="4"/>
    </row>
    <row r="59" spans="1:16">
      <c r="B59" s="2"/>
      <c r="C59" s="2"/>
      <c r="D59" s="2"/>
      <c r="E59" s="2"/>
      <c r="F59" s="2"/>
      <c r="G59" s="9"/>
      <c r="H59" s="2"/>
      <c r="I59" s="2"/>
      <c r="L59" s="2"/>
      <c r="M59" s="4"/>
      <c r="N59" s="4"/>
      <c r="P59" s="13"/>
    </row>
    <row r="60" spans="1:16">
      <c r="B60" s="2"/>
      <c r="C60" s="2"/>
      <c r="D60" s="2"/>
      <c r="E60" s="2"/>
      <c r="F60" s="2"/>
      <c r="G60" s="9"/>
      <c r="H60" s="2"/>
      <c r="I60" s="2"/>
      <c r="L60" s="2"/>
      <c r="M60" s="4"/>
      <c r="N60" s="4"/>
    </row>
    <row r="61" spans="1:16">
      <c r="B61" s="2"/>
      <c r="C61" s="2"/>
      <c r="D61" s="2"/>
      <c r="E61" s="2"/>
      <c r="F61" s="2"/>
      <c r="G61" s="9"/>
      <c r="H61" s="2"/>
      <c r="I61" s="2"/>
      <c r="L61" s="2"/>
      <c r="M61" s="4"/>
      <c r="N61" s="4"/>
    </row>
    <row r="62" spans="1:16">
      <c r="B62" s="2"/>
      <c r="C62" s="2"/>
      <c r="D62" s="2"/>
      <c r="E62" s="2"/>
      <c r="F62" s="2"/>
      <c r="G62" s="9"/>
      <c r="H62" s="2"/>
      <c r="I62" s="2"/>
      <c r="L62" s="2"/>
      <c r="M62" s="4"/>
      <c r="N62" s="4"/>
    </row>
    <row r="63" spans="1:16">
      <c r="B63" s="2"/>
      <c r="C63" s="2"/>
      <c r="D63" s="2"/>
      <c r="E63" s="2"/>
      <c r="F63" s="2"/>
      <c r="G63" s="9"/>
      <c r="H63" s="2"/>
      <c r="I63" s="2"/>
      <c r="J63" s="4"/>
      <c r="L63" s="2"/>
      <c r="M63" s="4"/>
      <c r="N63" s="4"/>
    </row>
    <row r="64" spans="1:16">
      <c r="A64" s="14"/>
      <c r="B64" s="2"/>
      <c r="C64" s="2"/>
      <c r="D64" s="2"/>
      <c r="E64" s="2"/>
      <c r="F64" s="2"/>
      <c r="G64" s="9"/>
      <c r="H64" s="2"/>
      <c r="I64" s="2"/>
      <c r="L64" s="2"/>
      <c r="M64" s="4"/>
      <c r="N64" s="4"/>
    </row>
    <row r="65" spans="2:14">
      <c r="B65" s="2"/>
      <c r="C65" s="2"/>
      <c r="D65" s="2"/>
      <c r="E65" s="2"/>
      <c r="F65" s="2"/>
      <c r="G65" s="9"/>
      <c r="H65" s="2"/>
      <c r="I65" s="2"/>
      <c r="L65" s="2"/>
      <c r="M65" s="4"/>
      <c r="N65" s="4"/>
    </row>
    <row r="66" spans="2:14">
      <c r="B66" s="2"/>
      <c r="C66" s="2"/>
      <c r="D66" s="2"/>
      <c r="E66" s="2"/>
      <c r="F66" s="2"/>
      <c r="G66" s="9"/>
      <c r="H66" s="2"/>
      <c r="I66" s="2"/>
      <c r="L66" s="2"/>
      <c r="M66" s="4"/>
      <c r="N66" s="4"/>
    </row>
    <row r="67" spans="2:14">
      <c r="B67" s="2"/>
      <c r="C67" s="2"/>
      <c r="D67" s="2"/>
      <c r="E67" s="2"/>
      <c r="F67" s="2"/>
      <c r="G67" s="9"/>
      <c r="H67" s="2"/>
      <c r="I67" s="2"/>
      <c r="L67" s="2"/>
      <c r="M67" s="4"/>
      <c r="N67" s="4"/>
    </row>
    <row r="68" spans="2:14">
      <c r="B68" s="2"/>
      <c r="C68" s="2"/>
      <c r="D68" s="2"/>
      <c r="E68" s="2"/>
      <c r="F68" s="2"/>
      <c r="G68" s="9"/>
      <c r="H68" s="2"/>
      <c r="I68" s="2"/>
      <c r="L68" s="2"/>
      <c r="M68" s="4"/>
      <c r="N68" s="4"/>
    </row>
    <row r="69" spans="2:14">
      <c r="B69" s="2"/>
      <c r="C69" s="2"/>
      <c r="D69" s="2"/>
      <c r="E69" s="2"/>
      <c r="F69" s="2"/>
      <c r="G69" s="9"/>
      <c r="H69" s="2"/>
      <c r="I69" s="2"/>
      <c r="L69" s="2"/>
      <c r="M69" s="4"/>
      <c r="N69" s="4"/>
    </row>
    <row r="70" spans="2:14">
      <c r="B70" s="2"/>
      <c r="C70" s="2"/>
      <c r="D70" s="2"/>
      <c r="E70" s="2"/>
      <c r="F70" s="2"/>
      <c r="G70" s="9"/>
      <c r="H70" s="2"/>
      <c r="I70" s="2"/>
      <c r="L70" s="2"/>
      <c r="M70" s="4"/>
      <c r="N70" s="4"/>
    </row>
    <row r="71" spans="2:14">
      <c r="B71" s="2"/>
      <c r="C71" s="2"/>
      <c r="D71" s="2"/>
      <c r="E71" s="2"/>
      <c r="F71" s="2"/>
      <c r="G71" s="9"/>
      <c r="H71" s="2"/>
      <c r="I71" s="2"/>
      <c r="L71" s="2"/>
      <c r="M71" s="4"/>
      <c r="N71" s="4"/>
    </row>
    <row r="72" spans="2:14">
      <c r="B72" s="2"/>
      <c r="C72" s="2"/>
      <c r="D72" s="2"/>
      <c r="E72" s="2"/>
      <c r="F72" s="2"/>
      <c r="G72" s="9"/>
      <c r="H72" s="2"/>
      <c r="I72" s="2"/>
      <c r="L72" s="2"/>
      <c r="M72" s="4"/>
      <c r="N72" s="4"/>
    </row>
    <row r="73" spans="2:14">
      <c r="B73" s="2"/>
      <c r="C73" s="2"/>
      <c r="D73" s="2"/>
      <c r="E73" s="2"/>
      <c r="F73" s="2"/>
      <c r="G73" s="9"/>
      <c r="H73" s="2"/>
      <c r="I73" s="2"/>
      <c r="L73" s="2"/>
      <c r="M73" s="4"/>
      <c r="N73" s="4"/>
    </row>
    <row r="74" spans="2:14">
      <c r="B74" s="2"/>
      <c r="C74" s="2"/>
      <c r="D74" s="2"/>
      <c r="E74" s="2"/>
      <c r="F74" s="2"/>
      <c r="G74" s="9"/>
      <c r="H74" s="2"/>
      <c r="I74" s="2"/>
      <c r="L74" s="2"/>
      <c r="M74" s="4"/>
      <c r="N74" s="4"/>
    </row>
    <row r="75" spans="2:14">
      <c r="B75" s="2"/>
      <c r="C75" s="2"/>
      <c r="D75" s="2"/>
      <c r="E75" s="2"/>
      <c r="F75" s="2"/>
      <c r="G75" s="9"/>
      <c r="H75" s="2"/>
      <c r="I75" s="2"/>
      <c r="L75" s="2"/>
      <c r="M75" s="4"/>
      <c r="N75" s="4"/>
    </row>
    <row r="76" spans="2:14">
      <c r="B76" s="2"/>
      <c r="C76" s="2"/>
      <c r="D76" s="2"/>
      <c r="E76" s="2"/>
      <c r="F76" s="2"/>
      <c r="G76" s="9"/>
      <c r="H76" s="2"/>
      <c r="I76" s="2"/>
      <c r="L76" s="2"/>
      <c r="M76" s="4"/>
      <c r="N76" s="4"/>
    </row>
    <row r="77" spans="2:14">
      <c r="B77" s="2"/>
      <c r="C77" s="2"/>
      <c r="D77" s="2"/>
      <c r="E77" s="2"/>
      <c r="F77" s="2"/>
      <c r="G77" s="9"/>
      <c r="H77" s="2"/>
      <c r="I77" s="2"/>
      <c r="L77" s="2"/>
      <c r="M77" s="4"/>
      <c r="N77" s="4"/>
    </row>
    <row r="78" spans="2:14">
      <c r="B78" s="2"/>
      <c r="C78" s="2"/>
      <c r="D78" s="2"/>
      <c r="E78" s="2"/>
      <c r="F78" s="2"/>
      <c r="G78" s="9"/>
      <c r="H78" s="2"/>
      <c r="I78" s="2"/>
      <c r="L78" s="2"/>
      <c r="M78" s="4"/>
      <c r="N78" s="4"/>
    </row>
    <row r="79" spans="2:14">
      <c r="B79" s="2"/>
      <c r="C79" s="2"/>
      <c r="D79" s="2"/>
      <c r="E79" s="2"/>
      <c r="F79" s="2"/>
      <c r="G79" s="9"/>
      <c r="H79" s="2"/>
      <c r="I79" s="2"/>
      <c r="L79" s="2"/>
      <c r="M79" s="4"/>
      <c r="N79" s="4"/>
    </row>
    <row r="80" spans="2:14">
      <c r="B80" s="2"/>
      <c r="C80" s="2"/>
      <c r="D80" s="2"/>
      <c r="E80" s="2"/>
      <c r="F80" s="2"/>
      <c r="G80" s="9"/>
      <c r="H80" s="2"/>
      <c r="I80" s="2"/>
      <c r="L80" s="2"/>
      <c r="M80" s="4"/>
      <c r="N80" s="4"/>
    </row>
    <row r="81" spans="2:14">
      <c r="B81" s="2"/>
      <c r="C81" s="2"/>
      <c r="D81" s="2"/>
      <c r="E81" s="2"/>
      <c r="F81" s="2"/>
      <c r="G81" s="9"/>
      <c r="H81" s="2"/>
      <c r="I81" s="2"/>
      <c r="L81" s="2"/>
      <c r="M81" s="4"/>
      <c r="N81" s="4"/>
    </row>
    <row r="82" spans="2:14">
      <c r="B82" s="2"/>
      <c r="C82" s="2"/>
      <c r="D82" s="2"/>
      <c r="E82" s="2"/>
      <c r="F82" s="2"/>
      <c r="G82" s="9"/>
      <c r="H82" s="2"/>
      <c r="I82" s="2"/>
      <c r="L82" s="2"/>
      <c r="M82" s="4"/>
      <c r="N82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B2:O12"/>
  <sheetViews>
    <sheetView zoomScale="75" zoomScaleNormal="75" workbookViewId="0">
      <selection activeCell="L17" sqref="L17"/>
    </sheetView>
  </sheetViews>
  <sheetFormatPr defaultRowHeight="15"/>
  <cols>
    <col min="1" max="1" width="8.85546875" customWidth="1"/>
    <col min="2" max="2" width="16.7109375" customWidth="1"/>
    <col min="3" max="3" width="9" customWidth="1"/>
    <col min="4" max="4" width="7.85546875" customWidth="1"/>
    <col min="5" max="5" width="9.85546875" customWidth="1"/>
    <col min="6" max="6" width="14.7109375" customWidth="1"/>
    <col min="7" max="7" width="9.28515625" customWidth="1"/>
    <col min="8" max="9" width="11.28515625" customWidth="1"/>
    <col min="10" max="10" width="11.85546875" customWidth="1"/>
    <col min="11" max="11" width="22.140625" customWidth="1"/>
    <col min="12" max="12" width="12.28515625" style="20" bestFit="1" customWidth="1"/>
    <col min="13" max="13" width="17.85546875" style="21" customWidth="1"/>
    <col min="14" max="14" width="31.28515625" customWidth="1"/>
    <col min="15" max="15" width="133.140625" customWidth="1"/>
    <col min="16" max="1025" width="8.85546875" customWidth="1"/>
  </cols>
  <sheetData>
    <row r="2" spans="2:15">
      <c r="B2" t="s">
        <v>67</v>
      </c>
      <c r="L2" s="20" t="s">
        <v>138</v>
      </c>
    </row>
    <row r="3" spans="2:15">
      <c r="B3" t="s">
        <v>66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s="22" t="s">
        <v>139</v>
      </c>
      <c r="J3" t="s">
        <v>58</v>
      </c>
      <c r="K3" t="s">
        <v>140</v>
      </c>
      <c r="L3" s="20">
        <v>25569</v>
      </c>
      <c r="M3" s="21" t="s">
        <v>141</v>
      </c>
      <c r="N3" t="s">
        <v>29</v>
      </c>
      <c r="O3" t="str">
        <f>"DELETE " &amp;$B$2</f>
        <v>DELETE T_SYSTEM_DATE</v>
      </c>
    </row>
    <row r="4" spans="2:15">
      <c r="B4" s="1">
        <v>100000</v>
      </c>
      <c r="C4" s="1">
        <v>0</v>
      </c>
      <c r="D4" s="1">
        <v>1</v>
      </c>
      <c r="E4" s="1">
        <f t="shared" ref="E4:E9" si="0">ID_DS_ENV_KEY</f>
        <v>100000</v>
      </c>
      <c r="F4" s="1">
        <f t="shared" ref="F4:F9" si="1">ID_USER_MOD_KEY</f>
        <v>100000</v>
      </c>
      <c r="G4" s="1" t="s">
        <v>30</v>
      </c>
      <c r="H4" s="1">
        <v>0</v>
      </c>
      <c r="I4" t="s">
        <v>142</v>
      </c>
      <c r="J4" s="23">
        <v>0</v>
      </c>
      <c r="K4" t="s">
        <v>143</v>
      </c>
      <c r="L4" s="24" t="s">
        <v>144</v>
      </c>
      <c r="M4" s="21">
        <v>-2147483648</v>
      </c>
      <c r="N4" t="s">
        <v>145</v>
      </c>
      <c r="O4" t="str">
        <f t="shared" ref="O4:O9" si="2">"INSERT INTO "&amp;$B$2&amp;" VALUES("&amp;B4&amp;", "&amp;C4&amp;", "&amp;D4&amp;", "&amp;E4&amp;", "&amp;F4&amp;", "&amp;G4&amp;", "&amp;H4&amp;", '"&amp;J4&amp;"', '"&amp;K4&amp;"', '"&amp;L4&amp;"', "&amp;M4&amp;", '"&amp;N4&amp;"')"</f>
        <v>INSERT INTO T_SYSTEM_DATE VALUES(100000, 0, 1, 100000, 100000, GETDATE(), 0, '0', 'TODAY', 'Jan 01 1970', -2147483648, 'Current Date for NYC')</v>
      </c>
    </row>
    <row r="5" spans="2:15">
      <c r="B5" s="1">
        <f>B4+1</f>
        <v>100001</v>
      </c>
      <c r="C5" s="1">
        <v>0</v>
      </c>
      <c r="D5" s="1">
        <v>1</v>
      </c>
      <c r="E5" s="1">
        <f t="shared" si="0"/>
        <v>100000</v>
      </c>
      <c r="F5" s="1">
        <f t="shared" si="1"/>
        <v>100000</v>
      </c>
      <c r="G5" s="1" t="s">
        <v>30</v>
      </c>
      <c r="H5" s="1">
        <v>0</v>
      </c>
      <c r="I5" t="s">
        <v>142</v>
      </c>
      <c r="J5" s="23">
        <v>0</v>
      </c>
      <c r="K5" t="s">
        <v>146</v>
      </c>
      <c r="L5" s="24" t="s">
        <v>144</v>
      </c>
      <c r="M5" s="21">
        <v>-2147483648</v>
      </c>
      <c r="N5" t="s">
        <v>147</v>
      </c>
      <c r="O5" t="str">
        <f t="shared" si="2"/>
        <v>INSERT INTO T_SYSTEM_DATE VALUES(100001, 0, 1, 100000, 100000, GETDATE(), 0, '0', 'PREV_DAY', 'Jan 01 1970', -2147483648, 'Yesterday''s Date for NYC')</v>
      </c>
    </row>
    <row r="6" spans="2:15">
      <c r="B6" s="1">
        <f>B5+1</f>
        <v>100002</v>
      </c>
      <c r="C6" s="1">
        <v>0</v>
      </c>
      <c r="D6" s="1">
        <v>1</v>
      </c>
      <c r="E6" s="1">
        <f t="shared" si="0"/>
        <v>100000</v>
      </c>
      <c r="F6" s="1">
        <f t="shared" si="1"/>
        <v>100000</v>
      </c>
      <c r="G6" s="1" t="s">
        <v>30</v>
      </c>
      <c r="H6" s="1">
        <v>0</v>
      </c>
      <c r="I6" t="s">
        <v>142</v>
      </c>
      <c r="J6" s="23">
        <v>0</v>
      </c>
      <c r="K6" t="s">
        <v>148</v>
      </c>
      <c r="L6" s="24" t="s">
        <v>144</v>
      </c>
      <c r="M6" s="21">
        <v>-2147483648</v>
      </c>
      <c r="N6" t="s">
        <v>149</v>
      </c>
      <c r="O6" t="str">
        <f t="shared" si="2"/>
        <v>INSERT INTO T_SYSTEM_DATE VALUES(100002, 0, 1, 100000, 100000, GETDATE(), 0, '0', 'NEXT_DAY', 'Jan 01 1970', -2147483648, 'Tomorrow''s Date for NYC')</v>
      </c>
    </row>
    <row r="7" spans="2:15">
      <c r="B7" s="1">
        <f>B6+1</f>
        <v>100003</v>
      </c>
      <c r="C7" s="1">
        <v>0</v>
      </c>
      <c r="D7" s="1">
        <v>1</v>
      </c>
      <c r="E7" s="1">
        <f t="shared" si="0"/>
        <v>100000</v>
      </c>
      <c r="F7" s="1">
        <f t="shared" si="1"/>
        <v>100000</v>
      </c>
      <c r="G7" s="1" t="s">
        <v>30</v>
      </c>
      <c r="H7" s="1">
        <v>0</v>
      </c>
      <c r="I7" t="s">
        <v>142</v>
      </c>
      <c r="J7" s="23">
        <v>0</v>
      </c>
      <c r="K7" t="s">
        <v>150</v>
      </c>
      <c r="L7" s="24" t="s">
        <v>144</v>
      </c>
      <c r="M7" s="21">
        <v>-2147483648</v>
      </c>
      <c r="N7" t="s">
        <v>151</v>
      </c>
      <c r="O7" t="str">
        <f t="shared" si="2"/>
        <v>INSERT INTO T_SYSTEM_DATE VALUES(100003, 0, 1, 100000, 100000, GETDATE(), 0, '0', 'PREV_BUSINESS_DAY', 'Jan 01 1970', -2147483648, 'Previous Business date Date for NYC')</v>
      </c>
    </row>
    <row r="8" spans="2:15">
      <c r="B8" s="1">
        <f>B7+1</f>
        <v>100004</v>
      </c>
      <c r="C8" s="1">
        <v>0</v>
      </c>
      <c r="D8" s="1">
        <v>1</v>
      </c>
      <c r="E8" s="1">
        <f t="shared" si="0"/>
        <v>100000</v>
      </c>
      <c r="F8" s="1">
        <f t="shared" si="1"/>
        <v>100000</v>
      </c>
      <c r="G8" s="1" t="s">
        <v>30</v>
      </c>
      <c r="H8" s="1">
        <v>0</v>
      </c>
      <c r="I8" t="s">
        <v>142</v>
      </c>
      <c r="J8" s="23">
        <v>0</v>
      </c>
      <c r="K8" t="s">
        <v>152</v>
      </c>
      <c r="L8" s="24" t="s">
        <v>144</v>
      </c>
      <c r="M8" s="21">
        <v>-2147483648</v>
      </c>
      <c r="N8" t="s">
        <v>153</v>
      </c>
      <c r="O8" t="str">
        <f t="shared" si="2"/>
        <v>INSERT INTO T_SYSTEM_DATE VALUES(100004, 0, 1, 100000, 100000, GETDATE(), 0, '0', 'NEXT_BUSINESS_DAY', 'Jan 01 1970', -2147483648, 'Next Business Date for NYC')</v>
      </c>
    </row>
    <row r="9" spans="2:15">
      <c r="B9" s="1">
        <f>B8+1</f>
        <v>100005</v>
      </c>
      <c r="C9" s="1">
        <v>0</v>
      </c>
      <c r="D9" s="1">
        <v>1</v>
      </c>
      <c r="E9" s="1">
        <f t="shared" si="0"/>
        <v>100000</v>
      </c>
      <c r="F9" s="1">
        <f t="shared" si="1"/>
        <v>100000</v>
      </c>
      <c r="G9" s="1" t="s">
        <v>30</v>
      </c>
      <c r="H9" s="1">
        <v>0</v>
      </c>
      <c r="I9" t="s">
        <v>142</v>
      </c>
      <c r="J9" s="23">
        <v>0</v>
      </c>
      <c r="K9" t="s">
        <v>154</v>
      </c>
      <c r="L9" s="24" t="s">
        <v>144</v>
      </c>
      <c r="M9" s="21">
        <v>-2147483648</v>
      </c>
      <c r="N9" t="s">
        <v>155</v>
      </c>
      <c r="O9" t="str">
        <f t="shared" si="2"/>
        <v>INSERT INTO T_SYSTEM_DATE VALUES(100005, 0, 1, 100000, 100000, GETDATE(), 0, '0', 'PREV_PREV_BUSINESS_DAY', 'Jan 01 1970', -2147483648, 'Previous Previous Business Date for NYC')</v>
      </c>
    </row>
    <row r="12" spans="2:15">
      <c r="O12" s="25" t="s">
        <v>156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B2:J4"/>
  <sheetViews>
    <sheetView zoomScale="75" zoomScaleNormal="75" workbookViewId="0">
      <selection activeCell="E12" activeCellId="1" sqref="P3:P65 E12"/>
    </sheetView>
  </sheetViews>
  <sheetFormatPr defaultRowHeight="15"/>
  <cols>
    <col min="1" max="1" width="8.85546875" customWidth="1"/>
    <col min="2" max="2" width="14.7109375" style="1" customWidth="1"/>
    <col min="3" max="3" width="9.140625" style="1" customWidth="1"/>
    <col min="4" max="4" width="8" style="1" customWidth="1"/>
    <col min="5" max="5" width="14.85546875" style="1" customWidth="1"/>
    <col min="6" max="6" width="9.28515625" style="1" customWidth="1"/>
    <col min="7" max="7" width="26.28515625" customWidth="1"/>
    <col min="8" max="8" width="16.42578125" style="1" customWidth="1"/>
    <col min="9" max="9" width="16.42578125" customWidth="1"/>
    <col min="10" max="10" width="105.140625" customWidth="1"/>
    <col min="11" max="1025" width="8.85546875" customWidth="1"/>
  </cols>
  <sheetData>
    <row r="2" spans="2:10">
      <c r="B2" s="15" t="s">
        <v>87</v>
      </c>
    </row>
    <row r="3" spans="2:10">
      <c r="B3" s="16" t="s">
        <v>21</v>
      </c>
      <c r="C3" s="16" t="s">
        <v>19</v>
      </c>
      <c r="D3" s="16" t="s">
        <v>20</v>
      </c>
      <c r="E3" s="16" t="s">
        <v>22</v>
      </c>
      <c r="F3" s="16" t="s">
        <v>23</v>
      </c>
      <c r="G3" s="16" t="s">
        <v>118</v>
      </c>
      <c r="H3" s="17" t="s">
        <v>119</v>
      </c>
      <c r="I3" s="16" t="s">
        <v>29</v>
      </c>
      <c r="J3" t="str">
        <f>"DELETE "&amp;$B$2&amp;" WHERE id_env_key &lt;= 110000"</f>
        <v>DELETE T_ENVIRONMENT WHERE id_env_key &lt;= 110000</v>
      </c>
    </row>
    <row r="4" spans="2:10">
      <c r="B4" s="1">
        <f>ID_DS_ENV_KEY</f>
        <v>100000</v>
      </c>
      <c r="C4" s="1">
        <v>0</v>
      </c>
      <c r="D4" s="1">
        <v>1</v>
      </c>
      <c r="E4" s="1">
        <f>ID_USER_MOD_KEY</f>
        <v>100000</v>
      </c>
      <c r="F4" s="1" t="s">
        <v>30</v>
      </c>
      <c r="G4" t="s">
        <v>120</v>
      </c>
      <c r="H4" s="1">
        <v>0</v>
      </c>
      <c r="I4" t="str">
        <f>"db_name() + ' Environment'"</f>
        <v>db_name() + ' Environment'</v>
      </c>
      <c r="J4" t="str">
        <f>"INSERT INTO "&amp;$B$2&amp;" VALUES("&amp;B4&amp;", "&amp;C4&amp;", "&amp;D4&amp;", "&amp;E4&amp;","&amp;F4&amp;",  "&amp;G4&amp;", "&amp;H4&amp;", "&amp;I4&amp;")"</f>
        <v>INSERT INTO T_ENVIRONMENT VALUES(100000, 0, 1, 100000,GETDATE(),  @@servername + '.' + db_name(), 0, db_name() + ' Environment')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K12"/>
  <sheetViews>
    <sheetView topLeftCell="C1" zoomScale="75" zoomScaleNormal="75" workbookViewId="0">
      <selection activeCell="J17" activeCellId="1" sqref="P3:P65 J17"/>
    </sheetView>
  </sheetViews>
  <sheetFormatPr defaultRowHeight="15"/>
  <cols>
    <col min="1" max="1" width="16" customWidth="1"/>
    <col min="2" max="2" width="15.85546875" customWidth="1"/>
    <col min="3" max="3" width="9.140625" customWidth="1"/>
    <col min="4" max="4" width="8" customWidth="1"/>
    <col min="5" max="5" width="10" customWidth="1"/>
    <col min="6" max="6" width="14.85546875" customWidth="1"/>
    <col min="7" max="7" width="9.28515625" customWidth="1"/>
    <col min="8" max="8" width="11.42578125"/>
    <col min="9" max="9" width="16.85546875" customWidth="1"/>
    <col min="10" max="10" width="11.7109375" customWidth="1"/>
    <col min="11" max="11" width="89.42578125" customWidth="1"/>
    <col min="12" max="1025" width="8.85546875" customWidth="1"/>
  </cols>
  <sheetData>
    <row r="2" spans="1:11">
      <c r="B2" t="s">
        <v>108</v>
      </c>
    </row>
    <row r="3" spans="1:11">
      <c r="B3" s="14" t="s">
        <v>125</v>
      </c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126</v>
      </c>
      <c r="J3" s="14" t="s">
        <v>127</v>
      </c>
      <c r="K3" t="str">
        <f>"DELETE " &amp;$B$2&amp; " WHERE id_null_value_key &lt;110000"</f>
        <v>DELETE T_NULL_VALUE WHERE id_null_value_key &lt;110000</v>
      </c>
    </row>
    <row r="4" spans="1:11">
      <c r="A4" t="str">
        <f t="shared" ref="A4:A12" si="0">I4</f>
        <v>DB_NULL_STR</v>
      </c>
      <c r="B4" s="1">
        <v>100000</v>
      </c>
      <c r="C4" s="1">
        <v>0</v>
      </c>
      <c r="D4" s="1">
        <v>1</v>
      </c>
      <c r="E4" s="1">
        <f t="shared" ref="E4:E12" si="1">ID_DS_ENV_KEY</f>
        <v>100000</v>
      </c>
      <c r="F4" s="1">
        <f t="shared" ref="F4:F12" si="2">ID_USER_MOD_KEY</f>
        <v>100000</v>
      </c>
      <c r="G4" s="1" t="s">
        <v>30</v>
      </c>
      <c r="H4" s="1">
        <v>0</v>
      </c>
      <c r="I4" s="15" t="s">
        <v>128</v>
      </c>
      <c r="J4" s="15" t="s">
        <v>68</v>
      </c>
      <c r="K4" t="str">
        <f t="shared" ref="K4:K12" si="3">"INSERT INTO "&amp;$B$2&amp;" VALUES("&amp;B4&amp;", "&amp;C4&amp;", "&amp;D4&amp;", "&amp;E4&amp;", "&amp;F4&amp;", "&amp;G4&amp;", "&amp;H4&amp;", '"&amp;I4&amp;"', '"&amp;J4&amp;"' )"</f>
        <v>INSERT INTO T_NULL_VALUE VALUES(100000, 0, 1, 100000, 100000, GETDATE(), 0, 'DB_NULL_STR', '?' )</v>
      </c>
    </row>
    <row r="5" spans="1:11">
      <c r="A5" t="str">
        <f t="shared" si="0"/>
        <v>DB_NULL_STRING</v>
      </c>
      <c r="B5" s="1">
        <f t="shared" ref="B5:B12" si="4">B4+1</f>
        <v>100001</v>
      </c>
      <c r="C5" s="1">
        <v>0</v>
      </c>
      <c r="D5" s="1">
        <v>1</v>
      </c>
      <c r="E5" s="1">
        <f t="shared" si="1"/>
        <v>100000</v>
      </c>
      <c r="F5" s="1">
        <f t="shared" si="2"/>
        <v>100000</v>
      </c>
      <c r="G5" s="1" t="s">
        <v>30</v>
      </c>
      <c r="H5" s="1">
        <v>0</v>
      </c>
      <c r="I5" s="15" t="s">
        <v>129</v>
      </c>
      <c r="J5" s="15" t="s">
        <v>68</v>
      </c>
      <c r="K5" t="str">
        <f t="shared" si="3"/>
        <v>INSERT INTO T_NULL_VALUE VALUES(100001, 0, 1, 100000, 100000, GETDATE(), 0, 'DB_NULL_STRING', '?' )</v>
      </c>
    </row>
    <row r="6" spans="1:11">
      <c r="A6" t="str">
        <f t="shared" si="0"/>
        <v>DB_NULL_CHAR</v>
      </c>
      <c r="B6" s="1">
        <f t="shared" si="4"/>
        <v>100002</v>
      </c>
      <c r="C6" s="1">
        <v>0</v>
      </c>
      <c r="D6" s="1">
        <v>1</v>
      </c>
      <c r="E6" s="1">
        <f t="shared" si="1"/>
        <v>100000</v>
      </c>
      <c r="F6" s="1">
        <f t="shared" si="2"/>
        <v>100000</v>
      </c>
      <c r="G6" s="1" t="s">
        <v>30</v>
      </c>
      <c r="H6" s="1">
        <v>0</v>
      </c>
      <c r="I6" s="15" t="s">
        <v>130</v>
      </c>
      <c r="J6" s="15" t="s">
        <v>68</v>
      </c>
      <c r="K6" t="str">
        <f t="shared" si="3"/>
        <v>INSERT INTO T_NULL_VALUE VALUES(100002, 0, 1, 100000, 100000, GETDATE(), 0, 'DB_NULL_CHAR', '?' )</v>
      </c>
    </row>
    <row r="7" spans="1:11">
      <c r="A7" t="str">
        <f t="shared" si="0"/>
        <v>DB_NULL_INT</v>
      </c>
      <c r="B7" s="1">
        <f t="shared" si="4"/>
        <v>100003</v>
      </c>
      <c r="C7" s="1">
        <v>0</v>
      </c>
      <c r="D7" s="1">
        <v>1</v>
      </c>
      <c r="E7" s="1">
        <f t="shared" si="1"/>
        <v>100000</v>
      </c>
      <c r="F7" s="1">
        <f t="shared" si="2"/>
        <v>100000</v>
      </c>
      <c r="G7" s="1" t="s">
        <v>30</v>
      </c>
      <c r="H7" s="1">
        <v>0</v>
      </c>
      <c r="I7" s="15" t="s">
        <v>131</v>
      </c>
      <c r="J7" s="15">
        <v>-2147483648</v>
      </c>
      <c r="K7" t="str">
        <f t="shared" si="3"/>
        <v>INSERT INTO T_NULL_VALUE VALUES(100003, 0, 1, 100000, 100000, GETDATE(), 0, 'DB_NULL_INT', '-2147483648' )</v>
      </c>
    </row>
    <row r="8" spans="1:11">
      <c r="A8" t="str">
        <f t="shared" si="0"/>
        <v>DB_NULL_FLOAT</v>
      </c>
      <c r="B8" s="1">
        <f t="shared" si="4"/>
        <v>100004</v>
      </c>
      <c r="C8" s="1">
        <v>0</v>
      </c>
      <c r="D8" s="1">
        <v>1</v>
      </c>
      <c r="E8" s="1">
        <f t="shared" si="1"/>
        <v>100000</v>
      </c>
      <c r="F8" s="1">
        <f t="shared" si="2"/>
        <v>100000</v>
      </c>
      <c r="G8" s="1" t="s">
        <v>30</v>
      </c>
      <c r="H8" s="1">
        <v>0</v>
      </c>
      <c r="I8" s="15" t="s">
        <v>132</v>
      </c>
      <c r="J8" s="15">
        <v>-2147483648</v>
      </c>
      <c r="K8" t="str">
        <f t="shared" si="3"/>
        <v>INSERT INTO T_NULL_VALUE VALUES(100004, 0, 1, 100000, 100000, GETDATE(), 0, 'DB_NULL_FLOAT', '-2147483648' )</v>
      </c>
    </row>
    <row r="9" spans="1:11">
      <c r="A9" t="str">
        <f t="shared" si="0"/>
        <v>DB_NULL_DECIMAL</v>
      </c>
      <c r="B9" s="1">
        <f t="shared" si="4"/>
        <v>100005</v>
      </c>
      <c r="C9" s="1">
        <v>0</v>
      </c>
      <c r="D9" s="1">
        <v>1</v>
      </c>
      <c r="E9" s="1">
        <f t="shared" si="1"/>
        <v>100000</v>
      </c>
      <c r="F9" s="1">
        <f t="shared" si="2"/>
        <v>100000</v>
      </c>
      <c r="G9" s="1" t="s">
        <v>30</v>
      </c>
      <c r="H9" s="1">
        <v>0</v>
      </c>
      <c r="I9" s="15" t="s">
        <v>133</v>
      </c>
      <c r="J9" s="15">
        <v>-2147483648</v>
      </c>
      <c r="K9" t="str">
        <f t="shared" si="3"/>
        <v>INSERT INTO T_NULL_VALUE VALUES(100005, 0, 1, 100000, 100000, GETDATE(), 0, 'DB_NULL_DECIMAL', '-2147483648' )</v>
      </c>
    </row>
    <row r="10" spans="1:11">
      <c r="A10" t="str">
        <f t="shared" si="0"/>
        <v>DB_NULL_DEC</v>
      </c>
      <c r="B10" s="1">
        <f t="shared" si="4"/>
        <v>100006</v>
      </c>
      <c r="C10" s="1">
        <v>0</v>
      </c>
      <c r="D10" s="1">
        <v>1</v>
      </c>
      <c r="E10" s="1">
        <f t="shared" si="1"/>
        <v>100000</v>
      </c>
      <c r="F10" s="1">
        <f t="shared" si="2"/>
        <v>100000</v>
      </c>
      <c r="G10" s="1" t="s">
        <v>30</v>
      </c>
      <c r="H10" s="1">
        <v>0</v>
      </c>
      <c r="I10" s="15" t="s">
        <v>134</v>
      </c>
      <c r="J10" s="15">
        <v>-2147483648</v>
      </c>
      <c r="K10" t="str">
        <f t="shared" si="3"/>
        <v>INSERT INTO T_NULL_VALUE VALUES(100006, 0, 1, 100000, 100000, GETDATE(), 0, 'DB_NULL_DEC', '-2147483648' )</v>
      </c>
    </row>
    <row r="11" spans="1:11">
      <c r="A11" t="str">
        <f t="shared" si="0"/>
        <v>DB_NULL_DATE</v>
      </c>
      <c r="B11" s="1">
        <f t="shared" si="4"/>
        <v>100007</v>
      </c>
      <c r="C11" s="1">
        <v>0</v>
      </c>
      <c r="D11" s="1">
        <v>1</v>
      </c>
      <c r="E11" s="1">
        <f t="shared" si="1"/>
        <v>100000</v>
      </c>
      <c r="F11" s="1">
        <f t="shared" si="2"/>
        <v>100000</v>
      </c>
      <c r="G11" s="1" t="s">
        <v>30</v>
      </c>
      <c r="H11" s="1">
        <v>0</v>
      </c>
      <c r="I11" s="15" t="s">
        <v>135</v>
      </c>
      <c r="J11" s="19" t="s">
        <v>136</v>
      </c>
      <c r="K11" t="str">
        <f t="shared" si="3"/>
        <v>INSERT INTO T_NULL_VALUE VALUES(100007, 0, 1, 100000, 100000, GETDATE(), 0, 'DB_NULL_DATE', '01-01-1970' )</v>
      </c>
    </row>
    <row r="12" spans="1:11">
      <c r="A12" t="str">
        <f t="shared" si="0"/>
        <v>DB_NULL_TIME</v>
      </c>
      <c r="B12" s="1">
        <f t="shared" si="4"/>
        <v>100008</v>
      </c>
      <c r="C12" s="1">
        <v>0</v>
      </c>
      <c r="D12" s="1">
        <v>1</v>
      </c>
      <c r="E12" s="1">
        <f t="shared" si="1"/>
        <v>100000</v>
      </c>
      <c r="F12" s="1">
        <f t="shared" si="2"/>
        <v>100000</v>
      </c>
      <c r="G12" s="1" t="s">
        <v>30</v>
      </c>
      <c r="H12" s="1">
        <v>0</v>
      </c>
      <c r="I12" s="15" t="s">
        <v>137</v>
      </c>
      <c r="J12" s="19" t="s">
        <v>136</v>
      </c>
      <c r="K12" t="str">
        <f t="shared" si="3"/>
        <v>INSERT INTO T_NULL_VALUE VALUES(100008, 0, 1, 100000, 100000, GETDATE(), 0, 'DB_NULL_TIME', '01-01-1970' )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L7"/>
  <sheetViews>
    <sheetView zoomScale="75" zoomScaleNormal="75" workbookViewId="0">
      <selection activeCell="K5" activeCellId="1" sqref="P3:P65 K5"/>
    </sheetView>
  </sheetViews>
  <sheetFormatPr defaultRowHeight="15"/>
  <cols>
    <col min="1" max="1" width="10.42578125" customWidth="1"/>
    <col min="2" max="2" width="10" customWidth="1"/>
    <col min="3" max="3" width="9.85546875" customWidth="1"/>
    <col min="4" max="4" width="8" customWidth="1"/>
    <col min="5" max="5" width="9.42578125" customWidth="1"/>
    <col min="6" max="6" width="14.7109375" customWidth="1"/>
    <col min="7" max="7" width="8.85546875" customWidth="1"/>
    <col min="8" max="8" width="11" customWidth="1"/>
    <col min="9" max="9" width="10.42578125" customWidth="1"/>
    <col min="10" max="10" width="8.7109375" customWidth="1"/>
    <col min="11" max="11" width="76.85546875" customWidth="1"/>
    <col min="12" max="1025" width="8.85546875" customWidth="1"/>
  </cols>
  <sheetData>
    <row r="1" spans="1:12">
      <c r="A1" s="4"/>
      <c r="B1" s="4"/>
      <c r="C1" s="4"/>
      <c r="D1" s="4"/>
      <c r="E1" s="4"/>
      <c r="F1" s="4"/>
      <c r="G1" s="4"/>
      <c r="H1" s="4"/>
      <c r="I1" s="26"/>
      <c r="J1" s="4"/>
      <c r="K1" s="4"/>
      <c r="L1" s="4"/>
    </row>
    <row r="2" spans="1:12">
      <c r="A2" s="4"/>
      <c r="B2" s="4" t="s">
        <v>82</v>
      </c>
      <c r="C2" s="4"/>
      <c r="D2" s="4"/>
      <c r="E2" s="4"/>
      <c r="F2" s="4"/>
      <c r="G2" s="4"/>
      <c r="H2" s="4"/>
      <c r="I2" s="26"/>
      <c r="J2" s="4"/>
      <c r="K2" s="4"/>
      <c r="L2" s="4"/>
    </row>
    <row r="3" spans="1:12">
      <c r="A3" s="4"/>
      <c r="B3" s="4"/>
      <c r="C3" s="4"/>
      <c r="D3" s="4"/>
      <c r="E3" s="4"/>
      <c r="F3" s="4"/>
      <c r="G3" s="4"/>
      <c r="H3" s="4"/>
      <c r="I3" s="26"/>
      <c r="J3" s="4"/>
      <c r="K3" s="4" t="str">
        <f>"DELETE " &amp;$B$2 &amp;" WHERE " &amp;B4 &amp; " &lt; 11000"</f>
        <v>DELETE T_I8LN WHERE id_i8ln_key &lt; 11000</v>
      </c>
      <c r="L3" s="4"/>
    </row>
    <row r="4" spans="1:12">
      <c r="A4" s="4"/>
      <c r="B4" s="4" t="s">
        <v>81</v>
      </c>
      <c r="C4" s="4" t="s">
        <v>157</v>
      </c>
      <c r="D4" s="4" t="s">
        <v>20</v>
      </c>
      <c r="E4" s="4" t="s">
        <v>21</v>
      </c>
      <c r="F4" s="4" t="s">
        <v>22</v>
      </c>
      <c r="G4" s="4" t="s">
        <v>23</v>
      </c>
      <c r="H4" s="4" t="s">
        <v>24</v>
      </c>
      <c r="I4" s="26" t="s">
        <v>158</v>
      </c>
      <c r="J4" s="4" t="s">
        <v>159</v>
      </c>
      <c r="K4" s="4" t="str">
        <f>"--DELETE " &amp;$B$2 &amp;"_AUDIT WHERE " &amp;B5 &amp; " &lt; 11000"</f>
        <v>--DELETE T_I8LN_AUDIT WHERE 100000 &lt; 11000</v>
      </c>
      <c r="L4" s="4"/>
    </row>
    <row r="5" spans="1:12">
      <c r="A5" s="4" t="str">
        <f>I5</f>
        <v>EN_US</v>
      </c>
      <c r="B5" s="4">
        <v>100000</v>
      </c>
      <c r="C5" s="2">
        <v>0</v>
      </c>
      <c r="D5" s="2">
        <v>1</v>
      </c>
      <c r="E5" s="2">
        <f>ID_DS_ENV_KEY</f>
        <v>100000</v>
      </c>
      <c r="F5" s="2">
        <f>ID_USER_MOD_KEY</f>
        <v>100000</v>
      </c>
      <c r="G5" s="2" t="s">
        <v>30</v>
      </c>
      <c r="H5" s="2">
        <v>0</v>
      </c>
      <c r="I5" s="4" t="s">
        <v>160</v>
      </c>
      <c r="J5" s="4" t="s">
        <v>68</v>
      </c>
      <c r="K5" s="4" t="str">
        <f>"INSERT INTO "&amp;$B$2&amp;" VALUES("&amp;B5&amp;", "&amp;C5&amp;", "&amp;D5&amp;", "&amp;E5&amp;", "&amp;F5&amp;", "&amp;G5&amp;", "&amp;H5&amp;", '"&amp;I5&amp;"', '"&amp;J5&amp;"' )"</f>
        <v>INSERT INTO T_I8LN VALUES(100000, 0, 1, 100000, 100000, GETDATE(), 0, 'EN_US', '?' )</v>
      </c>
      <c r="L5" s="4"/>
    </row>
    <row r="6" spans="1:12">
      <c r="A6" s="4" t="str">
        <f>I6</f>
        <v>EN_UK</v>
      </c>
      <c r="B6" s="4">
        <f>B5+1</f>
        <v>100001</v>
      </c>
      <c r="C6" s="2">
        <v>0</v>
      </c>
      <c r="D6" s="2">
        <v>1</v>
      </c>
      <c r="E6" s="2">
        <f>ID_DS_ENV_KEY</f>
        <v>100000</v>
      </c>
      <c r="F6" s="2">
        <f>ID_USER_MOD_KEY</f>
        <v>100000</v>
      </c>
      <c r="G6" s="2" t="s">
        <v>30</v>
      </c>
      <c r="H6" s="2">
        <v>0</v>
      </c>
      <c r="I6" s="4" t="s">
        <v>161</v>
      </c>
      <c r="J6" s="4" t="s">
        <v>68</v>
      </c>
      <c r="K6" s="4" t="str">
        <f>"INSERT INTO "&amp;$B$2&amp;" VALUES("&amp;B6&amp;", "&amp;C6&amp;", "&amp;D6&amp;", "&amp;E6&amp;", "&amp;F6&amp;", "&amp;G6&amp;", "&amp;H6&amp;", '"&amp;I6&amp;"', '"&amp;J6&amp;"' )"</f>
        <v>INSERT INTO T_I8LN VALUES(100001, 0, 1, 100000, 100000, GETDATE(), 0, 'EN_UK', '?' )</v>
      </c>
      <c r="L6" s="4"/>
    </row>
    <row r="7" spans="1:12">
      <c r="A7" s="4" t="str">
        <f>I7</f>
        <v>BN</v>
      </c>
      <c r="B7" s="4">
        <f>B6+1</f>
        <v>100002</v>
      </c>
      <c r="C7" s="2">
        <v>0</v>
      </c>
      <c r="D7" s="2">
        <v>1</v>
      </c>
      <c r="E7" s="2">
        <f>ID_DS_ENV_KEY</f>
        <v>100000</v>
      </c>
      <c r="F7" s="2">
        <f>ID_USER_MOD_KEY</f>
        <v>100000</v>
      </c>
      <c r="G7" s="2" t="s">
        <v>30</v>
      </c>
      <c r="H7" s="2">
        <v>0</v>
      </c>
      <c r="I7" s="4" t="s">
        <v>162</v>
      </c>
      <c r="J7" s="4" t="s">
        <v>68</v>
      </c>
      <c r="K7" s="4" t="str">
        <f>"INSERT INTO "&amp;$B$2&amp;" VALUES("&amp;B7&amp;", "&amp;C7&amp;", "&amp;D7&amp;", "&amp;E7&amp;", "&amp;F7&amp;", "&amp;G7&amp;", "&amp;H7&amp;", '"&amp;I7&amp;"', '"&amp;J7&amp;"' )"</f>
        <v>INSERT INTO T_I8LN VALUES(100002, 0, 1, 100000, 100000, GETDATE(), 0, 'BN', '?' )</v>
      </c>
      <c r="L7" s="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2:AMK29"/>
  <sheetViews>
    <sheetView topLeftCell="A10" zoomScale="75" zoomScaleNormal="75" workbookViewId="0">
      <selection activeCell="A16" sqref="A16:XFD16"/>
    </sheetView>
  </sheetViews>
  <sheetFormatPr defaultRowHeight="15"/>
  <cols>
    <col min="1" max="1" width="29" style="27" customWidth="1"/>
    <col min="2" max="2" width="10.140625" style="28" customWidth="1"/>
    <col min="3" max="3" width="9.28515625" style="28" customWidth="1"/>
    <col min="4" max="4" width="8" style="28" customWidth="1"/>
    <col min="5" max="5" width="9.42578125" style="28" customWidth="1"/>
    <col min="6" max="6" width="14.7109375" style="28" customWidth="1"/>
    <col min="7" max="7" width="8.85546875" style="28" customWidth="1"/>
    <col min="8" max="8" width="11" style="28" customWidth="1"/>
    <col min="9" max="9" width="12.28515625" style="28" customWidth="1"/>
    <col min="10" max="10" width="20.140625" style="27" customWidth="1"/>
    <col min="11" max="11" width="29" style="27" customWidth="1"/>
    <col min="12" max="12" width="11.42578125" style="27"/>
    <col min="13" max="13" width="36.28515625" style="27" customWidth="1"/>
    <col min="14" max="14" width="6.85546875" style="28" customWidth="1"/>
    <col min="15" max="15" width="112.42578125" style="28" customWidth="1"/>
    <col min="16" max="1025" width="9.140625" style="28" customWidth="1"/>
  </cols>
  <sheetData>
    <row r="2" spans="1:15">
      <c r="B2" s="25" t="s">
        <v>33</v>
      </c>
      <c r="O2" s="28" t="str">
        <f>"DELETE " &amp;$B$2 &amp;" WHERE id_type_key &lt; 120000"</f>
        <v>DELETE T_TYPE WHERE id_type_key &lt; 120000</v>
      </c>
    </row>
    <row r="3" spans="1:15">
      <c r="B3" s="28" t="s">
        <v>32</v>
      </c>
      <c r="C3" s="28" t="s">
        <v>19</v>
      </c>
      <c r="D3" s="28" t="s">
        <v>20</v>
      </c>
      <c r="E3" s="28" t="s">
        <v>21</v>
      </c>
      <c r="F3" s="28" t="s">
        <v>22</v>
      </c>
      <c r="G3" s="28" t="s">
        <v>23</v>
      </c>
      <c r="H3" s="28" t="s">
        <v>24</v>
      </c>
      <c r="I3" s="28" t="s">
        <v>18</v>
      </c>
      <c r="J3" s="27" t="s">
        <v>163</v>
      </c>
      <c r="K3" s="27" t="s">
        <v>164</v>
      </c>
      <c r="L3" s="27" t="s">
        <v>165</v>
      </c>
      <c r="M3" s="27" t="s">
        <v>27</v>
      </c>
      <c r="N3" s="28" t="s">
        <v>29</v>
      </c>
      <c r="O3" s="28" t="str">
        <f>"DELETE " &amp;$B$2 &amp;"_AUDIT WHERE id_type_key &lt; 11000"</f>
        <v>DELETE T_TYPE_AUDIT WHERE id_type_key &lt; 11000</v>
      </c>
    </row>
    <row r="4" spans="1:15">
      <c r="A4" s="27" t="str">
        <f t="shared" ref="A4:A28" si="0">K4</f>
        <v>USER</v>
      </c>
      <c r="B4" s="28">
        <v>100000</v>
      </c>
      <c r="C4" s="27">
        <v>0</v>
      </c>
      <c r="D4" s="27">
        <v>1</v>
      </c>
      <c r="E4" s="27">
        <f t="shared" ref="E4:E29" si="1">ID_DS_ENV_KEY</f>
        <v>100000</v>
      </c>
      <c r="F4" s="27">
        <f t="shared" ref="F4:F29" si="2">ID_USER_MOD_KEY</f>
        <v>100000</v>
      </c>
      <c r="G4" s="27" t="s">
        <v>30</v>
      </c>
      <c r="H4" s="27">
        <v>0</v>
      </c>
      <c r="I4" s="28">
        <v>100000</v>
      </c>
      <c r="J4" s="27" t="s">
        <v>166</v>
      </c>
      <c r="K4" s="27" t="s">
        <v>166</v>
      </c>
      <c r="L4" s="27">
        <v>0</v>
      </c>
      <c r="M4" s="27" t="s">
        <v>15</v>
      </c>
      <c r="N4" s="28" t="s">
        <v>68</v>
      </c>
      <c r="O4" s="29" t="str">
        <f t="shared" ref="O4:O29" si="3">"INSERT INTO "&amp;$B$2&amp;" VALUES("&amp;B4&amp;", "&amp;C4&amp;", "&amp;D4&amp;", "&amp;E4&amp;", "&amp;F4&amp;", "&amp;G4&amp;", "&amp;H4&amp;", "&amp;I4&amp;", '"&amp;J4&amp;"', '"&amp;K4&amp;"', "&amp;L4&amp;", '"&amp;M4&amp;"', '"&amp;N4&amp;"' )"</f>
        <v>INSERT INTO T_TYPE VALUES(100000, 0, 1, 100000, 100000, GETDATE(), 0, 100000, 'USER', 'USER', 0, 'T_USER', '?' )</v>
      </c>
    </row>
    <row r="5" spans="1:15">
      <c r="A5" s="27" t="str">
        <f t="shared" si="0"/>
        <v>GROUP</v>
      </c>
      <c r="B5" s="28">
        <f t="shared" ref="B5:B28" si="4">B4+1</f>
        <v>100001</v>
      </c>
      <c r="C5" s="27">
        <v>0</v>
      </c>
      <c r="D5" s="27">
        <v>1</v>
      </c>
      <c r="E5" s="27">
        <f t="shared" si="1"/>
        <v>100000</v>
      </c>
      <c r="F5" s="27">
        <f t="shared" si="2"/>
        <v>100000</v>
      </c>
      <c r="G5" s="27" t="s">
        <v>30</v>
      </c>
      <c r="H5" s="27">
        <v>0</v>
      </c>
      <c r="I5" s="28">
        <v>100000</v>
      </c>
      <c r="J5" s="27" t="s">
        <v>167</v>
      </c>
      <c r="K5" s="27" t="s">
        <v>167</v>
      </c>
      <c r="L5" s="27">
        <v>0</v>
      </c>
      <c r="M5" s="27" t="s">
        <v>44</v>
      </c>
      <c r="N5" s="28" t="s">
        <v>68</v>
      </c>
      <c r="O5" s="29" t="str">
        <f t="shared" si="3"/>
        <v>INSERT INTO T_TYPE VALUES(100001, 0, 1, 100000, 100000, GETDATE(), 0, 100000, 'GROUP', 'GROUP', 0, 'T_GROUP', '?' )</v>
      </c>
    </row>
    <row r="6" spans="1:15">
      <c r="A6" s="27" t="str">
        <f t="shared" si="0"/>
        <v>ROLE</v>
      </c>
      <c r="B6" s="28">
        <f t="shared" si="4"/>
        <v>100002</v>
      </c>
      <c r="C6" s="27">
        <v>0</v>
      </c>
      <c r="D6" s="27">
        <v>1</v>
      </c>
      <c r="E6" s="27">
        <f t="shared" si="1"/>
        <v>100000</v>
      </c>
      <c r="F6" s="27">
        <f t="shared" si="2"/>
        <v>100000</v>
      </c>
      <c r="G6" s="27" t="s">
        <v>30</v>
      </c>
      <c r="H6" s="27">
        <v>0</v>
      </c>
      <c r="I6" s="28">
        <v>100000</v>
      </c>
      <c r="J6" s="27" t="s">
        <v>168</v>
      </c>
      <c r="K6" s="27" t="s">
        <v>168</v>
      </c>
      <c r="L6" s="27">
        <v>0</v>
      </c>
      <c r="M6" s="27" t="s">
        <v>46</v>
      </c>
      <c r="N6" s="28" t="s">
        <v>68</v>
      </c>
      <c r="O6" s="29" t="str">
        <f t="shared" si="3"/>
        <v>INSERT INTO T_TYPE VALUES(100002, 0, 1, 100000, 100000, GETDATE(), 0, 100000, 'ROLE', 'ROLE', 0, 'T_ROLE', '?' )</v>
      </c>
    </row>
    <row r="7" spans="1:15">
      <c r="A7" s="27" t="str">
        <f t="shared" si="0"/>
        <v>CORP</v>
      </c>
      <c r="B7" s="28">
        <f t="shared" si="4"/>
        <v>100003</v>
      </c>
      <c r="C7" s="27">
        <v>0</v>
      </c>
      <c r="D7" s="27">
        <v>1</v>
      </c>
      <c r="E7" s="27">
        <f t="shared" si="1"/>
        <v>100000</v>
      </c>
      <c r="F7" s="27">
        <f t="shared" si="2"/>
        <v>100000</v>
      </c>
      <c r="G7" s="27" t="s">
        <v>30</v>
      </c>
      <c r="H7" s="27">
        <v>0</v>
      </c>
      <c r="I7" s="28">
        <v>100000</v>
      </c>
      <c r="J7" s="27" t="s">
        <v>169</v>
      </c>
      <c r="K7" s="27" t="s">
        <v>169</v>
      </c>
      <c r="L7" s="27">
        <v>0</v>
      </c>
      <c r="M7" s="27" t="s">
        <v>170</v>
      </c>
      <c r="N7" s="28" t="s">
        <v>68</v>
      </c>
      <c r="O7" s="29" t="str">
        <f t="shared" si="3"/>
        <v>INSERT INTO T_TYPE VALUES(100003, 0, 1, 100000, 100000, GETDATE(), 0, 100000, 'CORP', 'CORP', 0, 'T_CORPORATION', '?' )</v>
      </c>
    </row>
    <row r="8" spans="1:15">
      <c r="A8" s="27" t="str">
        <f t="shared" si="0"/>
        <v>PERSON</v>
      </c>
      <c r="B8" s="28">
        <f t="shared" si="4"/>
        <v>100004</v>
      </c>
      <c r="C8" s="27">
        <v>0</v>
      </c>
      <c r="D8" s="27">
        <v>1</v>
      </c>
      <c r="E8" s="27">
        <f t="shared" si="1"/>
        <v>100000</v>
      </c>
      <c r="F8" s="27">
        <f t="shared" si="2"/>
        <v>100000</v>
      </c>
      <c r="G8" s="27" t="s">
        <v>30</v>
      </c>
      <c r="H8" s="27">
        <v>0</v>
      </c>
      <c r="I8" s="28">
        <v>100000</v>
      </c>
      <c r="J8" s="27" t="s">
        <v>171</v>
      </c>
      <c r="K8" s="27" t="s">
        <v>171</v>
      </c>
      <c r="L8" s="27">
        <v>0</v>
      </c>
      <c r="M8" s="27" t="s">
        <v>76</v>
      </c>
      <c r="N8" s="28" t="s">
        <v>68</v>
      </c>
      <c r="O8" s="29" t="str">
        <f t="shared" si="3"/>
        <v>INSERT INTO T_TYPE VALUES(100004, 0, 1, 100000, 100000, GETDATE(), 0, 100000, 'PERSON', 'PERSON', 0, 'T_PERSON', '?' )</v>
      </c>
    </row>
    <row r="9" spans="1:15">
      <c r="A9" s="27" t="str">
        <f t="shared" si="0"/>
        <v>CLIENT</v>
      </c>
      <c r="B9" s="28">
        <f t="shared" si="4"/>
        <v>100005</v>
      </c>
      <c r="C9" s="27">
        <v>0</v>
      </c>
      <c r="D9" s="27">
        <v>1</v>
      </c>
      <c r="E9" s="27">
        <f t="shared" si="1"/>
        <v>100000</v>
      </c>
      <c r="F9" s="27">
        <f t="shared" si="2"/>
        <v>100000</v>
      </c>
      <c r="G9" s="27" t="s">
        <v>30</v>
      </c>
      <c r="H9" s="27">
        <v>0</v>
      </c>
      <c r="I9" s="28">
        <v>100000</v>
      </c>
      <c r="J9" s="27" t="s">
        <v>172</v>
      </c>
      <c r="K9" s="27" t="s">
        <v>172</v>
      </c>
      <c r="L9" s="27">
        <v>0</v>
      </c>
      <c r="M9" s="27" t="s">
        <v>76</v>
      </c>
      <c r="N9" s="28" t="s">
        <v>68</v>
      </c>
      <c r="O9" s="29" t="str">
        <f t="shared" si="3"/>
        <v>INSERT INTO T_TYPE VALUES(100005, 0, 1, 100000, 100000, GETDATE(), 0, 100000, 'CLIENT', 'CLIENT', 0, 'T_PERSON', '?' )</v>
      </c>
    </row>
    <row r="10" spans="1:15">
      <c r="A10" s="27" t="str">
        <f t="shared" si="0"/>
        <v>PREFERENCE</v>
      </c>
      <c r="B10" s="28">
        <f t="shared" si="4"/>
        <v>100006</v>
      </c>
      <c r="C10" s="27">
        <v>0</v>
      </c>
      <c r="D10" s="27">
        <v>1</v>
      </c>
      <c r="E10" s="27">
        <f t="shared" si="1"/>
        <v>100000</v>
      </c>
      <c r="F10" s="27">
        <f t="shared" si="2"/>
        <v>100000</v>
      </c>
      <c r="G10" s="27" t="s">
        <v>30</v>
      </c>
      <c r="H10" s="27">
        <v>0</v>
      </c>
      <c r="I10" s="28">
        <v>100000</v>
      </c>
      <c r="J10" s="27" t="s">
        <v>173</v>
      </c>
      <c r="K10" s="27" t="s">
        <v>173</v>
      </c>
      <c r="L10" s="27">
        <v>0</v>
      </c>
      <c r="M10" s="27" t="s">
        <v>56</v>
      </c>
      <c r="N10" s="28" t="s">
        <v>68</v>
      </c>
      <c r="O10" s="29" t="str">
        <f t="shared" si="3"/>
        <v>INSERT INTO T_TYPE VALUES(100006, 0, 1, 100000, 100000, GETDATE(), 0, 100000, 'PREFERENCE', 'PREFERENCE', 0, 'T_PREFERENCE', '?' )</v>
      </c>
    </row>
    <row r="11" spans="1:15">
      <c r="A11" s="27" t="str">
        <f t="shared" si="0"/>
        <v>CONTACT_ADDRESS</v>
      </c>
      <c r="B11" s="28">
        <f t="shared" si="4"/>
        <v>100007</v>
      </c>
      <c r="C11" s="27">
        <v>0</v>
      </c>
      <c r="D11" s="27">
        <v>1</v>
      </c>
      <c r="E11" s="27">
        <f t="shared" si="1"/>
        <v>100000</v>
      </c>
      <c r="F11" s="27">
        <f t="shared" si="2"/>
        <v>100000</v>
      </c>
      <c r="G11" s="27" t="s">
        <v>30</v>
      </c>
      <c r="H11" s="27">
        <v>0</v>
      </c>
      <c r="I11" s="28">
        <v>100000</v>
      </c>
      <c r="J11" s="27" t="s">
        <v>174</v>
      </c>
      <c r="K11" s="27" t="s">
        <v>175</v>
      </c>
      <c r="L11" s="27">
        <v>0</v>
      </c>
      <c r="M11" s="27" t="s">
        <v>78</v>
      </c>
      <c r="N11" s="28" t="s">
        <v>68</v>
      </c>
      <c r="O11" s="29" t="str">
        <f t="shared" si="3"/>
        <v>INSERT INTO T_TYPE VALUES(100007, 0, 1, 100000, 100000, GETDATE(), 0, 100000, 'CONTACT', 'CONTACT_ADDRESS', 0, 'T_CONTACT_ADDRESS', '?' )</v>
      </c>
    </row>
    <row r="12" spans="1:15">
      <c r="A12" s="27" t="str">
        <f t="shared" si="0"/>
        <v>CONTACT_PHONE</v>
      </c>
      <c r="B12" s="28">
        <f t="shared" si="4"/>
        <v>100008</v>
      </c>
      <c r="C12" s="27">
        <v>0</v>
      </c>
      <c r="D12" s="27">
        <v>1</v>
      </c>
      <c r="E12" s="27">
        <f t="shared" si="1"/>
        <v>100000</v>
      </c>
      <c r="F12" s="27">
        <f t="shared" si="2"/>
        <v>100000</v>
      </c>
      <c r="G12" s="27" t="s">
        <v>30</v>
      </c>
      <c r="H12" s="27">
        <v>0</v>
      </c>
      <c r="I12" s="28">
        <v>100000</v>
      </c>
      <c r="J12" s="27" t="s">
        <v>174</v>
      </c>
      <c r="K12" s="27" t="s">
        <v>176</v>
      </c>
      <c r="L12" s="27">
        <v>0</v>
      </c>
      <c r="M12" s="27" t="s">
        <v>80</v>
      </c>
      <c r="N12" s="28" t="s">
        <v>68</v>
      </c>
      <c r="O12" s="29" t="str">
        <f t="shared" si="3"/>
        <v>INSERT INTO T_TYPE VALUES(100008, 0, 1, 100000, 100000, GETDATE(), 0, 100000, 'CONTACT', 'CONTACT_PHONE', 0, 'T_CONTACT_MISC', '?' )</v>
      </c>
    </row>
    <row r="13" spans="1:15">
      <c r="A13" s="27" t="str">
        <f t="shared" si="0"/>
        <v>CONTACT_MISC</v>
      </c>
      <c r="B13" s="28">
        <f t="shared" si="4"/>
        <v>100009</v>
      </c>
      <c r="C13" s="27">
        <v>0</v>
      </c>
      <c r="D13" s="27">
        <v>1</v>
      </c>
      <c r="E13" s="27">
        <f t="shared" si="1"/>
        <v>100000</v>
      </c>
      <c r="F13" s="27">
        <f t="shared" si="2"/>
        <v>100000</v>
      </c>
      <c r="G13" s="27" t="s">
        <v>30</v>
      </c>
      <c r="H13" s="27">
        <v>0</v>
      </c>
      <c r="I13" s="28">
        <v>100000</v>
      </c>
      <c r="J13" s="27" t="s">
        <v>174</v>
      </c>
      <c r="K13" s="27" t="s">
        <v>177</v>
      </c>
      <c r="L13" s="27">
        <v>0</v>
      </c>
      <c r="M13" s="27" t="s">
        <v>80</v>
      </c>
      <c r="N13" s="28" t="s">
        <v>68</v>
      </c>
      <c r="O13" s="29" t="str">
        <f t="shared" si="3"/>
        <v>INSERT INTO T_TYPE VALUES(100009, 0, 1, 100000, 100000, GETDATE(), 0, 100000, 'CONTACT', 'CONTACT_MISC', 0, 'T_CONTACT_MISC', '?' )</v>
      </c>
    </row>
    <row r="14" spans="1:15">
      <c r="A14" s="27" t="str">
        <f t="shared" si="0"/>
        <v>ATTACHEMENT</v>
      </c>
      <c r="B14" s="28">
        <f t="shared" si="4"/>
        <v>100010</v>
      </c>
      <c r="C14" s="27">
        <v>0</v>
      </c>
      <c r="D14" s="27">
        <v>1</v>
      </c>
      <c r="E14" s="27">
        <f t="shared" si="1"/>
        <v>100000</v>
      </c>
      <c r="F14" s="27">
        <f t="shared" si="2"/>
        <v>100000</v>
      </c>
      <c r="G14" s="27" t="s">
        <v>30</v>
      </c>
      <c r="H14" s="27">
        <v>0</v>
      </c>
      <c r="I14" s="28">
        <v>100000</v>
      </c>
      <c r="J14" s="27" t="s">
        <v>178</v>
      </c>
      <c r="K14" s="27" t="s">
        <v>178</v>
      </c>
      <c r="L14" s="27">
        <v>0</v>
      </c>
      <c r="M14" s="27" t="s">
        <v>72</v>
      </c>
      <c r="N14" s="28" t="s">
        <v>68</v>
      </c>
      <c r="O14" s="29" t="str">
        <f t="shared" si="3"/>
        <v>INSERT INTO T_TYPE VALUES(100010, 0, 1, 100000, 100000, GETDATE(), 0, 100000, 'ATTACHEMENT', 'ATTACHEMENT', 0, 'T_ATTACHMENT', '?' )</v>
      </c>
    </row>
    <row r="15" spans="1:15">
      <c r="A15" s="27" t="str">
        <f t="shared" si="0"/>
        <v>GUI_CONTROL</v>
      </c>
      <c r="B15" s="28">
        <f t="shared" si="4"/>
        <v>100011</v>
      </c>
      <c r="C15" s="27">
        <v>0</v>
      </c>
      <c r="D15" s="27">
        <v>1</v>
      </c>
      <c r="E15" s="27">
        <f t="shared" si="1"/>
        <v>100000</v>
      </c>
      <c r="F15" s="27">
        <f t="shared" si="2"/>
        <v>100000</v>
      </c>
      <c r="G15" s="27" t="s">
        <v>30</v>
      </c>
      <c r="H15" s="27">
        <v>0</v>
      </c>
      <c r="I15" s="28">
        <v>100000</v>
      </c>
      <c r="J15" s="27" t="s">
        <v>179</v>
      </c>
      <c r="K15" s="27" t="s">
        <v>179</v>
      </c>
      <c r="L15" s="27">
        <v>0</v>
      </c>
      <c r="M15" s="27" t="s">
        <v>50</v>
      </c>
      <c r="N15" s="28" t="s">
        <v>68</v>
      </c>
      <c r="O15" s="29" t="str">
        <f t="shared" si="3"/>
        <v>INSERT INTO T_TYPE VALUES(100011, 0, 1, 100000, 100000, GETDATE(), 0, 100000, 'GUI_CONTROL', 'GUI_CONTROL', 0, 'T_GUI_CONTROL', '?' )</v>
      </c>
    </row>
    <row r="16" spans="1:15">
      <c r="A16" s="27" t="str">
        <f t="shared" si="0"/>
        <v>PRIORITY</v>
      </c>
      <c r="B16" s="28">
        <f t="shared" si="4"/>
        <v>100012</v>
      </c>
      <c r="C16" s="27">
        <v>0</v>
      </c>
      <c r="D16" s="27">
        <v>1</v>
      </c>
      <c r="E16" s="27">
        <f t="shared" si="1"/>
        <v>100000</v>
      </c>
      <c r="F16" s="27">
        <f t="shared" si="2"/>
        <v>100000</v>
      </c>
      <c r="G16" s="27" t="s">
        <v>30</v>
      </c>
      <c r="H16" s="27">
        <v>0</v>
      </c>
      <c r="I16" s="28">
        <v>100000</v>
      </c>
      <c r="J16" s="27" t="s">
        <v>180</v>
      </c>
      <c r="K16" s="27" t="s">
        <v>180</v>
      </c>
      <c r="L16" s="27">
        <v>0</v>
      </c>
      <c r="M16" s="27" t="s">
        <v>68</v>
      </c>
      <c r="N16" s="28" t="s">
        <v>68</v>
      </c>
      <c r="O16" s="29" t="str">
        <f t="shared" si="3"/>
        <v>INSERT INTO T_TYPE VALUES(100012, 0, 1, 100000, 100000, GETDATE(), 0, 100000, 'PRIORITY', 'PRIORITY', 0, '?', '?' )</v>
      </c>
    </row>
    <row r="17" spans="1:15">
      <c r="A17" s="27" t="str">
        <f t="shared" si="0"/>
        <v>PREFIX</v>
      </c>
      <c r="B17" s="28">
        <f t="shared" si="4"/>
        <v>100013</v>
      </c>
      <c r="C17" s="27">
        <v>0</v>
      </c>
      <c r="D17" s="27">
        <v>1</v>
      </c>
      <c r="E17" s="27">
        <f t="shared" si="1"/>
        <v>100000</v>
      </c>
      <c r="F17" s="27">
        <f t="shared" si="2"/>
        <v>100000</v>
      </c>
      <c r="G17" s="27" t="s">
        <v>30</v>
      </c>
      <c r="H17" s="27">
        <v>0</v>
      </c>
      <c r="I17" s="28">
        <v>100000</v>
      </c>
      <c r="J17" s="27" t="s">
        <v>181</v>
      </c>
      <c r="K17" s="27" t="s">
        <v>181</v>
      </c>
      <c r="L17" s="27">
        <v>0</v>
      </c>
      <c r="M17" s="27" t="s">
        <v>76</v>
      </c>
      <c r="N17" s="28" t="s">
        <v>68</v>
      </c>
      <c r="O17" s="29" t="str">
        <f t="shared" si="3"/>
        <v>INSERT INTO T_TYPE VALUES(100013, 0, 1, 100000, 100000, GETDATE(), 0, 100000, 'PREFIX', 'PREFIX', 0, 'T_PERSON', '?' )</v>
      </c>
    </row>
    <row r="18" spans="1:15">
      <c r="A18" s="27" t="str">
        <f t="shared" si="0"/>
        <v>GENDER</v>
      </c>
      <c r="B18" s="28">
        <f t="shared" si="4"/>
        <v>100014</v>
      </c>
      <c r="C18" s="27">
        <v>0</v>
      </c>
      <c r="D18" s="27">
        <v>1</v>
      </c>
      <c r="E18" s="27">
        <f t="shared" si="1"/>
        <v>100000</v>
      </c>
      <c r="F18" s="27">
        <f t="shared" si="2"/>
        <v>100000</v>
      </c>
      <c r="G18" s="27" t="s">
        <v>30</v>
      </c>
      <c r="H18" s="27">
        <v>0</v>
      </c>
      <c r="I18" s="28">
        <v>100000</v>
      </c>
      <c r="J18" s="27" t="s">
        <v>182</v>
      </c>
      <c r="K18" s="27" t="s">
        <v>182</v>
      </c>
      <c r="L18" s="27">
        <v>0</v>
      </c>
      <c r="M18" s="27" t="s">
        <v>76</v>
      </c>
      <c r="N18" s="28" t="s">
        <v>68</v>
      </c>
      <c r="O18" s="29" t="str">
        <f t="shared" si="3"/>
        <v>INSERT INTO T_TYPE VALUES(100014, 0, 1, 100000, 100000, GETDATE(), 0, 100000, 'GENDER', 'GENDER', 0, 'T_PERSON', '?' )</v>
      </c>
    </row>
    <row r="19" spans="1:15">
      <c r="A19" s="27" t="str">
        <f t="shared" si="0"/>
        <v>MARITAL_STATUS</v>
      </c>
      <c r="B19" s="28">
        <f t="shared" si="4"/>
        <v>100015</v>
      </c>
      <c r="C19" s="27">
        <v>0</v>
      </c>
      <c r="D19" s="27">
        <v>1</v>
      </c>
      <c r="E19" s="27">
        <f t="shared" si="1"/>
        <v>100000</v>
      </c>
      <c r="F19" s="27">
        <f t="shared" si="2"/>
        <v>100000</v>
      </c>
      <c r="G19" s="27" t="s">
        <v>30</v>
      </c>
      <c r="H19" s="27">
        <v>0</v>
      </c>
      <c r="I19" s="28">
        <v>100000</v>
      </c>
      <c r="J19" s="27" t="s">
        <v>183</v>
      </c>
      <c r="K19" s="27" t="s">
        <v>183</v>
      </c>
      <c r="L19" s="27">
        <v>0</v>
      </c>
      <c r="M19" s="27" t="s">
        <v>76</v>
      </c>
      <c r="N19" s="28" t="s">
        <v>68</v>
      </c>
      <c r="O19" s="29" t="str">
        <f t="shared" si="3"/>
        <v>INSERT INTO T_TYPE VALUES(100015, 0, 1, 100000, 100000, GETDATE(), 0, 100000, 'MARITAL_STATUS', 'MARITAL_STATUS', 0, 'T_PERSON', '?' )</v>
      </c>
    </row>
    <row r="20" spans="1:15">
      <c r="A20" s="27" t="str">
        <f t="shared" si="0"/>
        <v>BLOOD_GROUP</v>
      </c>
      <c r="B20" s="28">
        <f t="shared" si="4"/>
        <v>100016</v>
      </c>
      <c r="C20" s="27">
        <v>0</v>
      </c>
      <c r="D20" s="27">
        <v>1</v>
      </c>
      <c r="E20" s="27">
        <f t="shared" si="1"/>
        <v>100000</v>
      </c>
      <c r="F20" s="27">
        <f t="shared" si="2"/>
        <v>100000</v>
      </c>
      <c r="G20" s="27" t="s">
        <v>30</v>
      </c>
      <c r="H20" s="27">
        <v>0</v>
      </c>
      <c r="I20" s="28">
        <v>100000</v>
      </c>
      <c r="J20" s="27" t="s">
        <v>184</v>
      </c>
      <c r="K20" s="27" t="s">
        <v>184</v>
      </c>
      <c r="L20" s="27">
        <v>0</v>
      </c>
      <c r="M20" s="27" t="s">
        <v>76</v>
      </c>
      <c r="N20" s="28" t="s">
        <v>68</v>
      </c>
      <c r="O20" s="29" t="str">
        <f t="shared" si="3"/>
        <v>INSERT INTO T_TYPE VALUES(100016, 0, 1, 100000, 100000, GETDATE(), 0, 100000, 'BLOOD_GROUP', 'BLOOD_GROUP', 0, 'T_PERSON', '?' )</v>
      </c>
    </row>
    <row r="21" spans="1:15">
      <c r="A21" s="27" t="str">
        <f t="shared" si="0"/>
        <v>IDENTIFICATION</v>
      </c>
      <c r="B21" s="28">
        <f t="shared" si="4"/>
        <v>100017</v>
      </c>
      <c r="C21" s="27">
        <v>0</v>
      </c>
      <c r="D21" s="27">
        <v>1</v>
      </c>
      <c r="E21" s="27">
        <f t="shared" si="1"/>
        <v>100000</v>
      </c>
      <c r="F21" s="27">
        <f t="shared" si="2"/>
        <v>100000</v>
      </c>
      <c r="G21" s="27" t="s">
        <v>30</v>
      </c>
      <c r="H21" s="27">
        <v>0</v>
      </c>
      <c r="I21" s="28">
        <v>100000</v>
      </c>
      <c r="J21" s="27" t="s">
        <v>185</v>
      </c>
      <c r="K21" s="27" t="s">
        <v>185</v>
      </c>
      <c r="L21" s="27">
        <v>0</v>
      </c>
      <c r="M21" s="27" t="s">
        <v>76</v>
      </c>
      <c r="N21" s="28" t="s">
        <v>68</v>
      </c>
      <c r="O21" s="29" t="str">
        <f t="shared" si="3"/>
        <v>INSERT INTO T_TYPE VALUES(100017, 0, 1, 100000, 100000, GETDATE(), 0, 100000, 'IDENTIFICATION', 'IDENTIFICATION', 0, 'T_PERSON', '?' )</v>
      </c>
    </row>
    <row r="22" spans="1:15">
      <c r="A22" s="27" t="str">
        <f t="shared" si="0"/>
        <v>RELIGION</v>
      </c>
      <c r="B22" s="28">
        <f t="shared" si="4"/>
        <v>100018</v>
      </c>
      <c r="C22" s="27">
        <v>0</v>
      </c>
      <c r="D22" s="27">
        <v>1</v>
      </c>
      <c r="E22" s="27">
        <f t="shared" si="1"/>
        <v>100000</v>
      </c>
      <c r="F22" s="27">
        <f t="shared" si="2"/>
        <v>100000</v>
      </c>
      <c r="G22" s="27" t="s">
        <v>30</v>
      </c>
      <c r="H22" s="27">
        <v>0</v>
      </c>
      <c r="I22" s="28">
        <v>100000</v>
      </c>
      <c r="J22" s="27" t="s">
        <v>186</v>
      </c>
      <c r="K22" s="27" t="s">
        <v>186</v>
      </c>
      <c r="L22" s="27">
        <v>0</v>
      </c>
      <c r="M22" s="27" t="s">
        <v>76</v>
      </c>
      <c r="N22" s="28" t="s">
        <v>68</v>
      </c>
      <c r="O22" s="29" t="str">
        <f t="shared" si="3"/>
        <v>INSERT INTO T_TYPE VALUES(100018, 0, 1, 100000, 100000, GETDATE(), 0, 100000, 'RELIGION', 'RELIGION', 0, 'T_PERSON', '?' )</v>
      </c>
    </row>
    <row r="23" spans="1:15">
      <c r="A23" s="27" t="str">
        <f t="shared" si="0"/>
        <v>OCCUPATION</v>
      </c>
      <c r="B23" s="28">
        <f t="shared" si="4"/>
        <v>100019</v>
      </c>
      <c r="C23" s="27">
        <v>0</v>
      </c>
      <c r="D23" s="27">
        <v>1</v>
      </c>
      <c r="E23" s="27">
        <f t="shared" si="1"/>
        <v>100000</v>
      </c>
      <c r="F23" s="27">
        <f t="shared" si="2"/>
        <v>100000</v>
      </c>
      <c r="G23" s="27" t="s">
        <v>30</v>
      </c>
      <c r="H23" s="27">
        <v>0</v>
      </c>
      <c r="I23" s="28">
        <v>100000</v>
      </c>
      <c r="J23" s="27" t="s">
        <v>187</v>
      </c>
      <c r="K23" s="27" t="s">
        <v>187</v>
      </c>
      <c r="L23" s="27">
        <v>0</v>
      </c>
      <c r="M23" s="27" t="s">
        <v>76</v>
      </c>
      <c r="N23" s="28" t="s">
        <v>68</v>
      </c>
      <c r="O23" s="29" t="str">
        <f t="shared" si="3"/>
        <v>INSERT INTO T_TYPE VALUES(100019, 0, 1, 100000, 100000, GETDATE(), 0, 100000, 'OCCUPATION', 'OCCUPATION', 0, 'T_PERSON', '?' )</v>
      </c>
    </row>
    <row r="24" spans="1:15">
      <c r="A24" s="27" t="str">
        <f t="shared" si="0"/>
        <v>ENTITY_TYPE</v>
      </c>
      <c r="B24" s="28">
        <f t="shared" si="4"/>
        <v>100020</v>
      </c>
      <c r="C24" s="27">
        <v>0</v>
      </c>
      <c r="D24" s="27">
        <v>1</v>
      </c>
      <c r="E24" s="27">
        <f t="shared" si="1"/>
        <v>100000</v>
      </c>
      <c r="F24" s="27">
        <f t="shared" si="2"/>
        <v>100000</v>
      </c>
      <c r="G24" s="27" t="s">
        <v>30</v>
      </c>
      <c r="H24" s="27">
        <v>0</v>
      </c>
      <c r="I24" s="28">
        <v>100000</v>
      </c>
      <c r="J24" s="27" t="s">
        <v>188</v>
      </c>
      <c r="K24" s="27" t="s">
        <v>189</v>
      </c>
      <c r="L24" s="27">
        <v>0</v>
      </c>
      <c r="M24" s="27" t="s">
        <v>190</v>
      </c>
      <c r="N24" s="28" t="s">
        <v>68</v>
      </c>
      <c r="O24" s="29" t="str">
        <f t="shared" si="3"/>
        <v>INSERT INTO T_TYPE VALUES(100020, 0, 1, 100000, 100000, GETDATE(), 0, 100000, 'ENTITY', 'ENTITY_TYPE', 0, 'T_CORP', '?' )</v>
      </c>
    </row>
    <row r="25" spans="1:15">
      <c r="A25" s="27" t="str">
        <f t="shared" si="0"/>
        <v>BANK_ACCOUNT</v>
      </c>
      <c r="B25" s="28">
        <f t="shared" si="4"/>
        <v>100021</v>
      </c>
      <c r="C25" s="27">
        <v>0</v>
      </c>
      <c r="D25" s="27">
        <v>1</v>
      </c>
      <c r="E25" s="27">
        <f t="shared" si="1"/>
        <v>100000</v>
      </c>
      <c r="F25" s="27">
        <f t="shared" si="2"/>
        <v>100000</v>
      </c>
      <c r="G25" s="27" t="s">
        <v>30</v>
      </c>
      <c r="H25" s="27">
        <v>0</v>
      </c>
      <c r="I25" s="28">
        <v>100000</v>
      </c>
      <c r="J25" s="27" t="s">
        <v>191</v>
      </c>
      <c r="K25" s="27" t="s">
        <v>191</v>
      </c>
      <c r="L25" s="27">
        <v>0</v>
      </c>
      <c r="M25" s="27" t="s">
        <v>192</v>
      </c>
      <c r="N25" s="28" t="s">
        <v>68</v>
      </c>
      <c r="O25" s="29" t="str">
        <f t="shared" si="3"/>
        <v>INSERT INTO T_TYPE VALUES(100021, 0, 1, 100000, 100000, GETDATE(), 0, 100000, 'BANK_ACCOUNT', 'BANK_ACCOUNT', 0, 'T_BANK_ACCOUNT', '?' )</v>
      </c>
    </row>
    <row r="26" spans="1:15">
      <c r="A26" s="27" t="str">
        <f t="shared" si="0"/>
        <v>STATUS</v>
      </c>
      <c r="B26" s="28">
        <f t="shared" si="4"/>
        <v>100022</v>
      </c>
      <c r="C26" s="27">
        <v>0</v>
      </c>
      <c r="D26" s="27">
        <v>1</v>
      </c>
      <c r="E26" s="27">
        <f t="shared" si="1"/>
        <v>100000</v>
      </c>
      <c r="F26" s="2">
        <f t="shared" si="2"/>
        <v>100000</v>
      </c>
      <c r="G26" s="27" t="s">
        <v>30</v>
      </c>
      <c r="H26" s="27">
        <v>0</v>
      </c>
      <c r="I26" s="28">
        <v>100000</v>
      </c>
      <c r="J26" s="27" t="s">
        <v>68</v>
      </c>
      <c r="K26" s="27" t="s">
        <v>193</v>
      </c>
      <c r="L26" s="27">
        <v>0</v>
      </c>
      <c r="M26" s="27" t="s">
        <v>113</v>
      </c>
      <c r="N26" s="28" t="s">
        <v>68</v>
      </c>
      <c r="O26" s="29" t="str">
        <f t="shared" si="3"/>
        <v>INSERT INTO T_TYPE VALUES(100022, 0, 1, 100000, 100000, GETDATE(), 0, 100000, '?', 'STATUS', 0, 'T_STATUS', '?' )</v>
      </c>
    </row>
    <row r="27" spans="1:15">
      <c r="A27" s="27" t="str">
        <f t="shared" si="0"/>
        <v>COUNTRY</v>
      </c>
      <c r="B27" s="28">
        <f t="shared" si="4"/>
        <v>100023</v>
      </c>
      <c r="C27" s="27">
        <v>0</v>
      </c>
      <c r="D27" s="27">
        <v>1</v>
      </c>
      <c r="E27" s="27">
        <f t="shared" si="1"/>
        <v>100000</v>
      </c>
      <c r="F27" s="2">
        <f t="shared" si="2"/>
        <v>100000</v>
      </c>
      <c r="G27" s="27" t="s">
        <v>30</v>
      </c>
      <c r="H27" s="27">
        <v>0</v>
      </c>
      <c r="I27" s="28">
        <v>100000</v>
      </c>
      <c r="J27" s="27" t="s">
        <v>68</v>
      </c>
      <c r="K27" s="27" t="s">
        <v>194</v>
      </c>
      <c r="L27" s="27">
        <v>0</v>
      </c>
      <c r="M27" s="27" t="s">
        <v>17</v>
      </c>
      <c r="N27" s="28" t="s">
        <v>68</v>
      </c>
      <c r="O27" s="29" t="str">
        <f t="shared" si="3"/>
        <v>INSERT INTO T_TYPE VALUES(100023, 0, 1, 100000, 100000, GETDATE(), 0, 100000, '?', 'COUNTRY', 0, 'T_COUNTRY', '?' )</v>
      </c>
    </row>
    <row r="28" spans="1:15">
      <c r="A28" s="27" t="str">
        <f t="shared" si="0"/>
        <v>CURRENCY</v>
      </c>
      <c r="B28" s="28">
        <f t="shared" si="4"/>
        <v>100024</v>
      </c>
      <c r="C28" s="27">
        <v>0</v>
      </c>
      <c r="D28" s="27">
        <v>1</v>
      </c>
      <c r="E28" s="27">
        <f t="shared" si="1"/>
        <v>100000</v>
      </c>
      <c r="F28" s="2">
        <f t="shared" si="2"/>
        <v>100000</v>
      </c>
      <c r="G28" s="27" t="s">
        <v>30</v>
      </c>
      <c r="H28" s="27">
        <v>0</v>
      </c>
      <c r="I28" s="28">
        <v>100000</v>
      </c>
      <c r="J28" s="27" t="s">
        <v>68</v>
      </c>
      <c r="K28" s="27" t="s">
        <v>195</v>
      </c>
      <c r="L28" s="27">
        <v>0</v>
      </c>
      <c r="M28" s="27" t="s">
        <v>61</v>
      </c>
      <c r="N28" s="28" t="s">
        <v>68</v>
      </c>
      <c r="O28" s="29" t="str">
        <f t="shared" si="3"/>
        <v>INSERT INTO T_TYPE VALUES(100024, 0, 1, 100000, 100000, GETDATE(), 0, 100000, '?', 'CURRENCY', 0, 'T_CURRENCY', '?' )</v>
      </c>
    </row>
    <row r="29" spans="1:15">
      <c r="A29" s="27" t="s">
        <v>198</v>
      </c>
      <c r="B29" s="28" t="e">
        <f>#REF!+1</f>
        <v>#REF!</v>
      </c>
      <c r="C29" s="27">
        <v>0</v>
      </c>
      <c r="D29" s="27">
        <v>1</v>
      </c>
      <c r="E29" s="27">
        <f t="shared" si="1"/>
        <v>100000</v>
      </c>
      <c r="F29" s="2">
        <f t="shared" si="2"/>
        <v>100000</v>
      </c>
      <c r="G29" s="27" t="s">
        <v>30</v>
      </c>
      <c r="H29" s="27">
        <v>0</v>
      </c>
      <c r="I29" s="28">
        <v>100000</v>
      </c>
      <c r="J29" s="27" t="s">
        <v>198</v>
      </c>
      <c r="K29" s="27" t="s">
        <v>198</v>
      </c>
      <c r="L29" s="27">
        <v>0</v>
      </c>
      <c r="M29" s="27" t="s">
        <v>114</v>
      </c>
      <c r="N29" s="28" t="s">
        <v>68</v>
      </c>
      <c r="O29" s="29" t="e">
        <f t="shared" si="3"/>
        <v>#REF!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R106"/>
  <sheetViews>
    <sheetView zoomScale="75" zoomScaleNormal="75" workbookViewId="0">
      <selection activeCell="A107" sqref="A107:XFD303"/>
    </sheetView>
  </sheetViews>
  <sheetFormatPr defaultRowHeight="15"/>
  <cols>
    <col min="1" max="1" width="79.85546875" style="31" customWidth="1"/>
    <col min="2" max="2" width="20.85546875" style="15" customWidth="1"/>
    <col min="3" max="3" width="9" customWidth="1"/>
    <col min="4" max="4" width="6.5703125" customWidth="1"/>
    <col min="5" max="5" width="9.85546875" customWidth="1"/>
    <col min="6" max="6" width="12" customWidth="1"/>
    <col min="7" max="7" width="17.140625" customWidth="1"/>
    <col min="8" max="8" width="10.140625" customWidth="1"/>
    <col min="9" max="9" width="13.7109375" customWidth="1"/>
    <col min="10" max="10" width="13.85546875" style="32" customWidth="1"/>
    <col min="11" max="11" width="12" customWidth="1"/>
    <col min="12" max="12" width="12.42578125" style="32" customWidth="1"/>
    <col min="13" max="13" width="12.7109375" customWidth="1"/>
    <col min="14" max="14" width="35" style="33" customWidth="1"/>
    <col min="15" max="15" width="14.140625" style="34" customWidth="1"/>
    <col min="16" max="16" width="12.5703125" style="35" customWidth="1"/>
    <col min="17" max="17" width="95.140625" customWidth="1"/>
    <col min="18" max="1025" width="11.42578125"/>
  </cols>
  <sheetData>
    <row r="1" spans="1:18" ht="15.75" customHeight="1">
      <c r="B1" s="26"/>
      <c r="C1" s="4"/>
      <c r="D1" s="4"/>
      <c r="E1" s="4"/>
      <c r="F1" s="4"/>
      <c r="G1" s="4"/>
      <c r="H1" s="4"/>
      <c r="I1" s="4"/>
      <c r="J1" s="36"/>
      <c r="K1" s="26"/>
      <c r="L1" s="37"/>
      <c r="M1" s="4"/>
      <c r="P1" s="34"/>
      <c r="Q1" s="4"/>
      <c r="R1" s="4"/>
    </row>
    <row r="2" spans="1:18" ht="15.75" customHeight="1">
      <c r="B2" s="26"/>
      <c r="C2" s="38" t="s">
        <v>35</v>
      </c>
      <c r="D2" s="4"/>
      <c r="E2" s="4"/>
      <c r="F2" s="4"/>
      <c r="G2" s="4"/>
      <c r="H2" s="4"/>
      <c r="I2" s="4"/>
      <c r="J2" s="36"/>
      <c r="K2" s="26"/>
      <c r="L2" s="37"/>
      <c r="M2" s="4"/>
      <c r="P2" s="34"/>
      <c r="Q2" s="4"/>
      <c r="R2" s="4"/>
    </row>
    <row r="3" spans="1:18" ht="15.75" customHeight="1">
      <c r="B3" s="26"/>
      <c r="C3" s="4"/>
      <c r="D3" s="4"/>
      <c r="E3" s="4"/>
      <c r="F3" s="4"/>
      <c r="G3" s="4"/>
      <c r="H3" s="4"/>
      <c r="I3" s="4"/>
      <c r="J3" s="36"/>
      <c r="K3" s="26"/>
      <c r="L3" s="37"/>
      <c r="M3" s="4"/>
      <c r="P3" s="34"/>
      <c r="Q3" s="18" t="str">
        <f>"DELETE  " &amp;$C$2 &amp; " WHERE id_type_value_key &lt; 110000"</f>
        <v>DELETE  T_TYPE_VALUE WHERE id_type_value_key &lt; 110000</v>
      </c>
      <c r="R3" s="4"/>
    </row>
    <row r="4" spans="1:18" s="14" customFormat="1" ht="15.75" customHeight="1">
      <c r="A4" s="16"/>
      <c r="B4" s="39"/>
      <c r="C4" s="18" t="s">
        <v>34</v>
      </c>
      <c r="D4" s="18" t="s">
        <v>199</v>
      </c>
      <c r="E4" s="18" t="s">
        <v>20</v>
      </c>
      <c r="F4" s="18" t="s">
        <v>21</v>
      </c>
      <c r="G4" s="18" t="s">
        <v>22</v>
      </c>
      <c r="H4" s="18" t="s">
        <v>23</v>
      </c>
      <c r="I4" s="18" t="s">
        <v>24</v>
      </c>
      <c r="J4" s="40" t="s">
        <v>200</v>
      </c>
      <c r="K4" s="39" t="s">
        <v>81</v>
      </c>
      <c r="L4" s="40" t="s">
        <v>164</v>
      </c>
      <c r="M4" s="18" t="s">
        <v>32</v>
      </c>
      <c r="N4" s="41" t="s">
        <v>201</v>
      </c>
      <c r="O4" s="42" t="s">
        <v>202</v>
      </c>
      <c r="P4" s="43" t="s">
        <v>29</v>
      </c>
      <c r="Q4" s="18" t="str">
        <f>"DELETE  " &amp;$C$2 &amp; "_AUDIT WHERE id_type_value_key &lt; 110000"</f>
        <v>DELETE  T_TYPE_VALUE_AUDIT WHERE id_type_value_key &lt; 110000</v>
      </c>
      <c r="R4" s="18"/>
    </row>
    <row r="5" spans="1:18" ht="15.75" customHeight="1">
      <c r="A5" s="31" t="str">
        <f t="shared" ref="A5:A36" si="0">L5&amp;"."&amp;N5</f>
        <v>USER.USER</v>
      </c>
      <c r="B5" s="26" t="str">
        <f t="shared" ref="B5:B36" si="1">N5</f>
        <v>USER</v>
      </c>
      <c r="C5" s="4">
        <v>100000</v>
      </c>
      <c r="D5" s="2">
        <v>0</v>
      </c>
      <c r="E5" s="2">
        <v>1</v>
      </c>
      <c r="F5" s="2">
        <f t="shared" ref="F5:F68" si="2">ID_DS_ENV_KEY</f>
        <v>100000</v>
      </c>
      <c r="G5" s="2">
        <f t="shared" ref="G5:G68" si="3">ID_USER_MOD_KEY</f>
        <v>100000</v>
      </c>
      <c r="H5" s="2" t="s">
        <v>30</v>
      </c>
      <c r="I5" s="2">
        <v>0</v>
      </c>
      <c r="J5" s="44" t="s">
        <v>160</v>
      </c>
      <c r="K5" s="4">
        <f>VLOOKUP(J5,T_I8LN!A:B,2,0)</f>
        <v>100000</v>
      </c>
      <c r="L5" s="36" t="s">
        <v>166</v>
      </c>
      <c r="M5" s="4">
        <f>VLOOKUP(L5,T_TYPE!A:B,2,0)</f>
        <v>100000</v>
      </c>
      <c r="N5" s="4" t="s">
        <v>166</v>
      </c>
      <c r="O5" s="2">
        <v>1</v>
      </c>
      <c r="P5" s="45" t="s">
        <v>68</v>
      </c>
      <c r="Q5" s="46" t="str">
        <f t="shared" ref="Q5:Q68" si="4">"INSERT INTO "&amp;$C$2&amp;" VALUES("&amp;C5&amp;", "&amp;D5&amp;", "&amp;E5&amp;", "&amp;F5&amp;", "&amp;G5&amp;", "&amp;H5&amp;", "&amp;I5&amp;", "&amp;K5&amp;", "&amp;M5&amp;", '"&amp;N5&amp;"', "&amp;O5&amp;", '"&amp;P5&amp;"' )"</f>
        <v>INSERT INTO T_TYPE_VALUE VALUES(100000, 0, 1, 100000, 100000, GETDATE(), 0, 100000, 100000, 'USER', 1, '?' )</v>
      </c>
      <c r="R5" s="4"/>
    </row>
    <row r="6" spans="1:18" ht="15.75" customHeight="1">
      <c r="A6" s="31" t="str">
        <f t="shared" si="0"/>
        <v>GROUP.GROUP</v>
      </c>
      <c r="B6" s="26" t="str">
        <f t="shared" si="1"/>
        <v>GROUP</v>
      </c>
      <c r="C6" s="4">
        <f t="shared" ref="C6:C37" si="5">C5+1</f>
        <v>100001</v>
      </c>
      <c r="D6" s="2">
        <v>0</v>
      </c>
      <c r="E6" s="2">
        <v>1</v>
      </c>
      <c r="F6" s="2">
        <f t="shared" si="2"/>
        <v>100000</v>
      </c>
      <c r="G6" s="2">
        <f t="shared" si="3"/>
        <v>100000</v>
      </c>
      <c r="H6" s="2" t="s">
        <v>30</v>
      </c>
      <c r="I6" s="2">
        <v>0</v>
      </c>
      <c r="J6" s="44" t="s">
        <v>160</v>
      </c>
      <c r="K6" s="4">
        <f>VLOOKUP(J6,T_I8LN!A:B,2,0)</f>
        <v>100000</v>
      </c>
      <c r="L6" s="36" t="s">
        <v>167</v>
      </c>
      <c r="M6" s="4">
        <f>VLOOKUP(L6,T_TYPE!A:B,2,0)</f>
        <v>100001</v>
      </c>
      <c r="N6" s="4" t="s">
        <v>167</v>
      </c>
      <c r="O6" s="2">
        <v>1</v>
      </c>
      <c r="P6" s="45" t="s">
        <v>68</v>
      </c>
      <c r="Q6" s="46" t="str">
        <f t="shared" si="4"/>
        <v>INSERT INTO T_TYPE_VALUE VALUES(100001, 0, 1, 100000, 100000, GETDATE(), 0, 100000, 100001, 'GROUP', 1, '?' )</v>
      </c>
      <c r="R6" s="4"/>
    </row>
    <row r="7" spans="1:18" ht="15.75" customHeight="1">
      <c r="A7" s="31" t="str">
        <f t="shared" si="0"/>
        <v>GROUP.SYSTEM</v>
      </c>
      <c r="B7" s="26" t="str">
        <f t="shared" si="1"/>
        <v>SYSTEM</v>
      </c>
      <c r="C7" s="4">
        <f t="shared" si="5"/>
        <v>100002</v>
      </c>
      <c r="D7" s="2">
        <v>0</v>
      </c>
      <c r="E7" s="2">
        <v>1</v>
      </c>
      <c r="F7" s="2">
        <f t="shared" si="2"/>
        <v>100000</v>
      </c>
      <c r="G7" s="2">
        <f t="shared" si="3"/>
        <v>100000</v>
      </c>
      <c r="H7" s="2" t="s">
        <v>30</v>
      </c>
      <c r="I7" s="2">
        <v>0</v>
      </c>
      <c r="J7" s="44" t="s">
        <v>160</v>
      </c>
      <c r="K7" s="4">
        <f>VLOOKUP(J7,T_I8LN!A:B,2,0)</f>
        <v>100000</v>
      </c>
      <c r="L7" s="36" t="s">
        <v>167</v>
      </c>
      <c r="M7" s="4">
        <f>VLOOKUP(L7,T_TYPE!A:B,2,0)</f>
        <v>100001</v>
      </c>
      <c r="N7" s="4" t="s">
        <v>203</v>
      </c>
      <c r="O7" s="2">
        <v>1</v>
      </c>
      <c r="P7" s="45" t="s">
        <v>68</v>
      </c>
      <c r="Q7" s="46" t="str">
        <f t="shared" si="4"/>
        <v>INSERT INTO T_TYPE_VALUE VALUES(100002, 0, 1, 100000, 100000, GETDATE(), 0, 100000, 100001, 'SYSTEM', 1, '?' )</v>
      </c>
      <c r="R7" s="4"/>
    </row>
    <row r="8" spans="1:18" ht="15.75" customHeight="1">
      <c r="A8" s="31" t="str">
        <f t="shared" si="0"/>
        <v>GROUP.INTERNAL</v>
      </c>
      <c r="B8" s="26" t="str">
        <f t="shared" si="1"/>
        <v>INTERNAL</v>
      </c>
      <c r="C8" s="4">
        <f t="shared" si="5"/>
        <v>100003</v>
      </c>
      <c r="D8" s="2">
        <v>0</v>
      </c>
      <c r="E8" s="2">
        <v>1</v>
      </c>
      <c r="F8" s="2">
        <f t="shared" si="2"/>
        <v>100000</v>
      </c>
      <c r="G8" s="2">
        <f t="shared" si="3"/>
        <v>100000</v>
      </c>
      <c r="H8" s="2" t="s">
        <v>30</v>
      </c>
      <c r="I8" s="2">
        <v>0</v>
      </c>
      <c r="J8" s="44" t="s">
        <v>160</v>
      </c>
      <c r="K8" s="4">
        <f>VLOOKUP(J8,T_I8LN!A:B,2,0)</f>
        <v>100000</v>
      </c>
      <c r="L8" s="36" t="s">
        <v>167</v>
      </c>
      <c r="M8" s="4">
        <f>VLOOKUP(L8,T_TYPE!A:B,2,0)</f>
        <v>100001</v>
      </c>
      <c r="N8" s="4" t="s">
        <v>204</v>
      </c>
      <c r="O8" s="2">
        <v>1</v>
      </c>
      <c r="P8" s="45" t="s">
        <v>68</v>
      </c>
      <c r="Q8" s="46" t="str">
        <f t="shared" si="4"/>
        <v>INSERT INTO T_TYPE_VALUE VALUES(100003, 0, 1, 100000, 100000, GETDATE(), 0, 100000, 100001, 'INTERNAL', 1, '?' )</v>
      </c>
      <c r="R8" s="4"/>
    </row>
    <row r="9" spans="1:18" ht="15.75" customHeight="1">
      <c r="A9" s="31" t="str">
        <f t="shared" si="0"/>
        <v>GROUP.EXTERNAL</v>
      </c>
      <c r="B9" s="26" t="str">
        <f t="shared" si="1"/>
        <v>EXTERNAL</v>
      </c>
      <c r="C9" s="4">
        <f t="shared" si="5"/>
        <v>100004</v>
      </c>
      <c r="D9" s="2">
        <v>0</v>
      </c>
      <c r="E9" s="2">
        <v>1</v>
      </c>
      <c r="F9" s="2">
        <f t="shared" si="2"/>
        <v>100000</v>
      </c>
      <c r="G9" s="2">
        <f t="shared" si="3"/>
        <v>100000</v>
      </c>
      <c r="H9" s="2" t="s">
        <v>30</v>
      </c>
      <c r="I9" s="2">
        <v>0</v>
      </c>
      <c r="J9" s="44" t="s">
        <v>160</v>
      </c>
      <c r="K9" s="4">
        <f>VLOOKUP(J9,T_I8LN!A:B,2,0)</f>
        <v>100000</v>
      </c>
      <c r="L9" s="36" t="s">
        <v>167</v>
      </c>
      <c r="M9" s="4">
        <f>VLOOKUP(L9,T_TYPE!A:B,2,0)</f>
        <v>100001</v>
      </c>
      <c r="N9" s="4" t="s">
        <v>205</v>
      </c>
      <c r="O9" s="2">
        <v>1</v>
      </c>
      <c r="P9" s="45" t="s">
        <v>68</v>
      </c>
      <c r="Q9" s="46" t="str">
        <f t="shared" si="4"/>
        <v>INSERT INTO T_TYPE_VALUE VALUES(100004, 0, 1, 100000, 100000, GETDATE(), 0, 100000, 100001, 'EXTERNAL', 1, '?' )</v>
      </c>
      <c r="R9" s="4"/>
    </row>
    <row r="10" spans="1:18" ht="15.75" customHeight="1">
      <c r="A10" s="31" t="str">
        <f t="shared" si="0"/>
        <v>ROLE.ROLE</v>
      </c>
      <c r="B10" s="26" t="str">
        <f t="shared" si="1"/>
        <v>ROLE</v>
      </c>
      <c r="C10" s="4">
        <f t="shared" si="5"/>
        <v>100005</v>
      </c>
      <c r="D10" s="2">
        <v>0</v>
      </c>
      <c r="E10" s="2">
        <v>1</v>
      </c>
      <c r="F10" s="2">
        <f t="shared" si="2"/>
        <v>100000</v>
      </c>
      <c r="G10" s="2">
        <f t="shared" si="3"/>
        <v>100000</v>
      </c>
      <c r="H10" s="2" t="s">
        <v>30</v>
      </c>
      <c r="I10" s="2">
        <v>0</v>
      </c>
      <c r="J10" s="44" t="s">
        <v>160</v>
      </c>
      <c r="K10" s="4">
        <f>VLOOKUP(J10,T_I8LN!A:B,2,0)</f>
        <v>100000</v>
      </c>
      <c r="L10" s="36" t="s">
        <v>168</v>
      </c>
      <c r="M10" s="4">
        <f>VLOOKUP(L10,T_TYPE!A:B,2,0)</f>
        <v>100002</v>
      </c>
      <c r="N10" s="33" t="s">
        <v>168</v>
      </c>
      <c r="O10" s="2">
        <v>1</v>
      </c>
      <c r="P10" s="45" t="s">
        <v>68</v>
      </c>
      <c r="Q10" s="46" t="str">
        <f t="shared" si="4"/>
        <v>INSERT INTO T_TYPE_VALUE VALUES(100005, 0, 1, 100000, 100000, GETDATE(), 0, 100000, 100002, 'ROLE', 1, '?' )</v>
      </c>
      <c r="R10" s="4"/>
    </row>
    <row r="11" spans="1:18" ht="15.75" customHeight="1">
      <c r="A11" s="31" t="str">
        <f t="shared" si="0"/>
        <v>ROLE.SA</v>
      </c>
      <c r="B11" s="26" t="str">
        <f t="shared" si="1"/>
        <v>SA</v>
      </c>
      <c r="C11" s="4">
        <f t="shared" si="5"/>
        <v>100006</v>
      </c>
      <c r="D11" s="2">
        <v>0</v>
      </c>
      <c r="E11" s="2">
        <v>1</v>
      </c>
      <c r="F11" s="2">
        <f t="shared" si="2"/>
        <v>100000</v>
      </c>
      <c r="G11" s="2">
        <f t="shared" si="3"/>
        <v>100000</v>
      </c>
      <c r="H11" s="2" t="s">
        <v>30</v>
      </c>
      <c r="I11" s="2">
        <v>0</v>
      </c>
      <c r="J11" s="44" t="s">
        <v>160</v>
      </c>
      <c r="K11" s="4">
        <f>VLOOKUP(J11,T_I8LN!A:B,2,0)</f>
        <v>100000</v>
      </c>
      <c r="L11" s="36" t="s">
        <v>168</v>
      </c>
      <c r="M11" s="4">
        <f>VLOOKUP(L11,T_TYPE!A:B,2,0)</f>
        <v>100002</v>
      </c>
      <c r="N11" s="4" t="s">
        <v>206</v>
      </c>
      <c r="O11" s="2">
        <v>1</v>
      </c>
      <c r="P11" s="45" t="s">
        <v>207</v>
      </c>
      <c r="Q11" s="46" t="str">
        <f t="shared" si="4"/>
        <v>INSERT INTO T_TYPE_VALUE VALUES(100006, 0, 1, 100000, 100000, GETDATE(), 0, 100000, 100002, 'SA', 1, 'Access to all features' )</v>
      </c>
      <c r="R11" s="4"/>
    </row>
    <row r="12" spans="1:18" ht="15.75" customHeight="1">
      <c r="A12" s="31" t="str">
        <f t="shared" si="0"/>
        <v>ROLE.TECH_ADMIN</v>
      </c>
      <c r="B12" s="26" t="str">
        <f t="shared" si="1"/>
        <v>TECH_ADMIN</v>
      </c>
      <c r="C12" s="4">
        <f t="shared" si="5"/>
        <v>100007</v>
      </c>
      <c r="D12" s="2">
        <v>0</v>
      </c>
      <c r="E12" s="2">
        <v>1</v>
      </c>
      <c r="F12" s="2">
        <f t="shared" si="2"/>
        <v>100000</v>
      </c>
      <c r="G12" s="2">
        <f t="shared" si="3"/>
        <v>100000</v>
      </c>
      <c r="H12" s="2" t="s">
        <v>30</v>
      </c>
      <c r="I12" s="2">
        <v>0</v>
      </c>
      <c r="J12" s="44" t="s">
        <v>160</v>
      </c>
      <c r="K12" s="4">
        <f>VLOOKUP(J12,T_I8LN!A:B,2,0)</f>
        <v>100000</v>
      </c>
      <c r="L12" s="36" t="s">
        <v>168</v>
      </c>
      <c r="M12" s="4">
        <f>VLOOKUP(L12,T_TYPE!A:B,2,0)</f>
        <v>100002</v>
      </c>
      <c r="N12" s="4" t="s">
        <v>208</v>
      </c>
      <c r="O12" s="2">
        <v>1</v>
      </c>
      <c r="P12" s="45" t="s">
        <v>207</v>
      </c>
      <c r="Q12" s="46" t="str">
        <f t="shared" si="4"/>
        <v>INSERT INTO T_TYPE_VALUE VALUES(100007, 0, 1, 100000, 100000, GETDATE(), 0, 100000, 100002, 'TECH_ADMIN', 1, 'Access to all features' )</v>
      </c>
      <c r="R12" s="4"/>
    </row>
    <row r="13" spans="1:18" ht="15.75" customHeight="1">
      <c r="A13" s="31" t="str">
        <f t="shared" si="0"/>
        <v>ROLE.BIZ_ADMIN</v>
      </c>
      <c r="B13" s="26" t="str">
        <f t="shared" si="1"/>
        <v>BIZ_ADMIN</v>
      </c>
      <c r="C13" s="4">
        <f t="shared" si="5"/>
        <v>100008</v>
      </c>
      <c r="D13" s="2">
        <v>0</v>
      </c>
      <c r="E13" s="2">
        <v>1</v>
      </c>
      <c r="F13" s="2">
        <f t="shared" si="2"/>
        <v>100000</v>
      </c>
      <c r="G13" s="2">
        <f t="shared" si="3"/>
        <v>100000</v>
      </c>
      <c r="H13" s="2" t="s">
        <v>30</v>
      </c>
      <c r="I13" s="2">
        <v>0</v>
      </c>
      <c r="J13" s="44" t="s">
        <v>160</v>
      </c>
      <c r="K13" s="4">
        <f>VLOOKUP(J13,T_I8LN!A:B,2,0)</f>
        <v>100000</v>
      </c>
      <c r="L13" s="36" t="s">
        <v>168</v>
      </c>
      <c r="M13" s="4">
        <f>VLOOKUP(L13,T_TYPE!A:B,2,0)</f>
        <v>100002</v>
      </c>
      <c r="N13" s="4" t="s">
        <v>209</v>
      </c>
      <c r="O13" s="2">
        <v>1</v>
      </c>
      <c r="P13" s="45" t="s">
        <v>68</v>
      </c>
      <c r="Q13" s="46" t="str">
        <f t="shared" si="4"/>
        <v>INSERT INTO T_TYPE_VALUE VALUES(100008, 0, 1, 100000, 100000, GETDATE(), 0, 100000, 100002, 'BIZ_ADMIN', 1, '?' )</v>
      </c>
      <c r="R13" s="4"/>
    </row>
    <row r="14" spans="1:18" ht="15.75" customHeight="1">
      <c r="A14" s="31" t="str">
        <f t="shared" si="0"/>
        <v>ROLE.READ_WRITE</v>
      </c>
      <c r="B14" s="26" t="str">
        <f t="shared" si="1"/>
        <v>READ_WRITE</v>
      </c>
      <c r="C14" s="4">
        <f t="shared" si="5"/>
        <v>100009</v>
      </c>
      <c r="D14" s="2">
        <v>0</v>
      </c>
      <c r="E14" s="2">
        <v>1</v>
      </c>
      <c r="F14" s="2">
        <f t="shared" si="2"/>
        <v>100000</v>
      </c>
      <c r="G14" s="2">
        <f t="shared" si="3"/>
        <v>100000</v>
      </c>
      <c r="H14" s="2" t="s">
        <v>30</v>
      </c>
      <c r="I14" s="2">
        <v>0</v>
      </c>
      <c r="J14" s="44" t="s">
        <v>160</v>
      </c>
      <c r="K14" s="4">
        <f>VLOOKUP(J14,T_I8LN!A:B,2,0)</f>
        <v>100000</v>
      </c>
      <c r="L14" s="36" t="s">
        <v>168</v>
      </c>
      <c r="M14" s="4">
        <f>VLOOKUP(L14,T_TYPE!A:B,2,0)</f>
        <v>100002</v>
      </c>
      <c r="N14" s="4" t="s">
        <v>210</v>
      </c>
      <c r="O14" s="2">
        <v>1</v>
      </c>
      <c r="P14" s="45" t="s">
        <v>68</v>
      </c>
      <c r="Q14" s="46" t="str">
        <f t="shared" si="4"/>
        <v>INSERT INTO T_TYPE_VALUE VALUES(100009, 0, 1, 100000, 100000, GETDATE(), 0, 100000, 100002, 'READ_WRITE', 1, '?' )</v>
      </c>
      <c r="R14" s="4"/>
    </row>
    <row r="15" spans="1:18" ht="15.75" customHeight="1">
      <c r="A15" s="31" t="str">
        <f t="shared" si="0"/>
        <v>ROLE.READ_ONLY</v>
      </c>
      <c r="B15" s="26" t="str">
        <f t="shared" si="1"/>
        <v>READ_ONLY</v>
      </c>
      <c r="C15" s="4">
        <f t="shared" si="5"/>
        <v>100010</v>
      </c>
      <c r="D15" s="2">
        <v>0</v>
      </c>
      <c r="E15" s="2">
        <v>1</v>
      </c>
      <c r="F15" s="2">
        <f t="shared" si="2"/>
        <v>100000</v>
      </c>
      <c r="G15" s="2">
        <f t="shared" si="3"/>
        <v>100000</v>
      </c>
      <c r="H15" s="2" t="s">
        <v>30</v>
      </c>
      <c r="I15" s="2">
        <v>0</v>
      </c>
      <c r="J15" s="44" t="s">
        <v>160</v>
      </c>
      <c r="K15" s="4">
        <f>VLOOKUP(J15,T_I8LN!A:B,2,0)</f>
        <v>100000</v>
      </c>
      <c r="L15" s="36" t="s">
        <v>168</v>
      </c>
      <c r="M15" s="4">
        <f>VLOOKUP(L15,T_TYPE!A:B,2,0)</f>
        <v>100002</v>
      </c>
      <c r="N15" s="4" t="s">
        <v>211</v>
      </c>
      <c r="O15" s="2">
        <v>1</v>
      </c>
      <c r="P15" s="45" t="s">
        <v>68</v>
      </c>
      <c r="Q15" s="46" t="str">
        <f t="shared" si="4"/>
        <v>INSERT INTO T_TYPE_VALUE VALUES(100010, 0, 1, 100000, 100000, GETDATE(), 0, 100000, 100002, 'READ_ONLY', 1, '?' )</v>
      </c>
      <c r="R15" s="4"/>
    </row>
    <row r="16" spans="1:18" ht="15.75" customHeight="1">
      <c r="A16" s="31" t="str">
        <f t="shared" si="0"/>
        <v>CORP.PUBLIC_LIMITED</v>
      </c>
      <c r="B16" s="26" t="str">
        <f t="shared" si="1"/>
        <v>PUBLIC_LIMITED</v>
      </c>
      <c r="C16" s="4">
        <f t="shared" si="5"/>
        <v>100011</v>
      </c>
      <c r="D16" s="2">
        <v>0</v>
      </c>
      <c r="E16" s="2">
        <v>1</v>
      </c>
      <c r="F16" s="2">
        <f t="shared" si="2"/>
        <v>100000</v>
      </c>
      <c r="G16" s="2">
        <f t="shared" si="3"/>
        <v>100000</v>
      </c>
      <c r="H16" s="2" t="s">
        <v>30</v>
      </c>
      <c r="I16" s="2">
        <v>0</v>
      </c>
      <c r="J16" s="44" t="s">
        <v>160</v>
      </c>
      <c r="K16" s="4">
        <f>VLOOKUP(J16,T_I8LN!A:B,2,0)</f>
        <v>100000</v>
      </c>
      <c r="L16" s="36" t="s">
        <v>169</v>
      </c>
      <c r="M16" s="4">
        <f>VLOOKUP(L16,T_TYPE!A:B,2,0)</f>
        <v>100003</v>
      </c>
      <c r="N16" s="47" t="s">
        <v>212</v>
      </c>
      <c r="O16" s="2">
        <v>1</v>
      </c>
      <c r="P16" s="45" t="s">
        <v>68</v>
      </c>
      <c r="Q16" s="46" t="str">
        <f t="shared" si="4"/>
        <v>INSERT INTO T_TYPE_VALUE VALUES(100011, 0, 1, 100000, 100000, GETDATE(), 0, 100000, 100003, 'PUBLIC_LIMITED', 1, '?' )</v>
      </c>
      <c r="R16" s="4"/>
    </row>
    <row r="17" spans="1:18" ht="15.75" customHeight="1">
      <c r="A17" s="31" t="str">
        <f t="shared" si="0"/>
        <v>CORP.PRIVATE_LIMITED</v>
      </c>
      <c r="B17" s="26" t="str">
        <f t="shared" si="1"/>
        <v>PRIVATE_LIMITED</v>
      </c>
      <c r="C17" s="4">
        <f t="shared" si="5"/>
        <v>100012</v>
      </c>
      <c r="D17" s="2">
        <v>0</v>
      </c>
      <c r="E17" s="2">
        <v>1</v>
      </c>
      <c r="F17" s="2">
        <f t="shared" si="2"/>
        <v>100000</v>
      </c>
      <c r="G17" s="2">
        <f t="shared" si="3"/>
        <v>100000</v>
      </c>
      <c r="H17" s="2" t="s">
        <v>30</v>
      </c>
      <c r="I17" s="2">
        <v>0</v>
      </c>
      <c r="J17" s="44" t="s">
        <v>160</v>
      </c>
      <c r="K17" s="4">
        <f>VLOOKUP(J17,T_I8LN!A:B,2,0)</f>
        <v>100000</v>
      </c>
      <c r="L17" s="36" t="s">
        <v>169</v>
      </c>
      <c r="M17" s="4">
        <f>VLOOKUP(L17,T_TYPE!A:B,2,0)</f>
        <v>100003</v>
      </c>
      <c r="N17" s="47" t="s">
        <v>213</v>
      </c>
      <c r="O17" s="2">
        <v>1</v>
      </c>
      <c r="P17" s="45" t="s">
        <v>68</v>
      </c>
      <c r="Q17" s="46" t="str">
        <f t="shared" si="4"/>
        <v>INSERT INTO T_TYPE_VALUE VALUES(100012, 0, 1, 100000, 100000, GETDATE(), 0, 100000, 100003, 'PRIVATE_LIMITED', 1, '?' )</v>
      </c>
      <c r="R17" s="4"/>
    </row>
    <row r="18" spans="1:18" ht="15.75" customHeight="1">
      <c r="A18" s="31" t="str">
        <f t="shared" si="0"/>
        <v>CORP.PRIVATE</v>
      </c>
      <c r="B18" s="26" t="str">
        <f t="shared" si="1"/>
        <v>PRIVATE</v>
      </c>
      <c r="C18" s="4">
        <f t="shared" si="5"/>
        <v>100013</v>
      </c>
      <c r="D18" s="2">
        <v>0</v>
      </c>
      <c r="E18" s="2">
        <v>1</v>
      </c>
      <c r="F18" s="2">
        <f t="shared" si="2"/>
        <v>100000</v>
      </c>
      <c r="G18" s="2">
        <f t="shared" si="3"/>
        <v>100000</v>
      </c>
      <c r="H18" s="2" t="s">
        <v>30</v>
      </c>
      <c r="I18" s="2">
        <v>0</v>
      </c>
      <c r="J18" s="44" t="s">
        <v>160</v>
      </c>
      <c r="K18" s="4">
        <f>VLOOKUP(J18,T_I8LN!A:B,2,0)</f>
        <v>100000</v>
      </c>
      <c r="L18" s="36" t="s">
        <v>169</v>
      </c>
      <c r="M18" s="4">
        <f>VLOOKUP(L18,T_TYPE!A:B,2,0)</f>
        <v>100003</v>
      </c>
      <c r="N18" s="33" t="s">
        <v>214</v>
      </c>
      <c r="O18" s="2">
        <v>1</v>
      </c>
      <c r="P18" s="45" t="s">
        <v>68</v>
      </c>
      <c r="Q18" s="46" t="str">
        <f t="shared" si="4"/>
        <v>INSERT INTO T_TYPE_VALUE VALUES(100013, 0, 1, 100000, 100000, GETDATE(), 0, 100000, 100003, 'PRIVATE', 1, '?' )</v>
      </c>
      <c r="R18" s="4"/>
    </row>
    <row r="19" spans="1:18" ht="15.75" customHeight="1">
      <c r="A19" s="31" t="str">
        <f t="shared" si="0"/>
        <v>CORP.PUBLIC_PRIVATE_PARTNERSHIP</v>
      </c>
      <c r="B19" s="26" t="str">
        <f t="shared" si="1"/>
        <v>PUBLIC_PRIVATE_PARTNERSHIP</v>
      </c>
      <c r="C19" s="4">
        <f t="shared" si="5"/>
        <v>100014</v>
      </c>
      <c r="D19" s="2">
        <v>0</v>
      </c>
      <c r="E19" s="2">
        <v>1</v>
      </c>
      <c r="F19" s="2">
        <f t="shared" si="2"/>
        <v>100000</v>
      </c>
      <c r="G19" s="2">
        <f t="shared" si="3"/>
        <v>100000</v>
      </c>
      <c r="H19" s="2" t="s">
        <v>30</v>
      </c>
      <c r="I19" s="2">
        <v>0</v>
      </c>
      <c r="J19" s="44" t="s">
        <v>160</v>
      </c>
      <c r="K19" s="4">
        <f>VLOOKUP(J19,T_I8LN!A:B,2,0)</f>
        <v>100000</v>
      </c>
      <c r="L19" s="36" t="s">
        <v>169</v>
      </c>
      <c r="M19" s="4">
        <f>VLOOKUP(L19,T_TYPE!A:B,2,0)</f>
        <v>100003</v>
      </c>
      <c r="N19" s="47" t="s">
        <v>215</v>
      </c>
      <c r="O19" s="2">
        <v>1</v>
      </c>
      <c r="P19" s="45" t="s">
        <v>68</v>
      </c>
      <c r="Q19" s="46" t="str">
        <f t="shared" si="4"/>
        <v>INSERT INTO T_TYPE_VALUE VALUES(100014, 0, 1, 100000, 100000, GETDATE(), 0, 100000, 100003, 'PUBLIC_PRIVATE_PARTNERSHIP', 1, '?' )</v>
      </c>
      <c r="R19" s="4"/>
    </row>
    <row r="20" spans="1:18" ht="15.75" customHeight="1">
      <c r="A20" s="31" t="str">
        <f t="shared" si="0"/>
        <v>CORP.PROPRIETORSHIP</v>
      </c>
      <c r="B20" s="26" t="str">
        <f t="shared" si="1"/>
        <v>PROPRIETORSHIP</v>
      </c>
      <c r="C20" s="4">
        <f t="shared" si="5"/>
        <v>100015</v>
      </c>
      <c r="D20" s="2">
        <v>0</v>
      </c>
      <c r="E20" s="2">
        <v>1</v>
      </c>
      <c r="F20" s="2">
        <f t="shared" si="2"/>
        <v>100000</v>
      </c>
      <c r="G20" s="2">
        <f t="shared" si="3"/>
        <v>100000</v>
      </c>
      <c r="H20" s="2" t="s">
        <v>30</v>
      </c>
      <c r="I20" s="2">
        <v>0</v>
      </c>
      <c r="J20" s="44" t="s">
        <v>160</v>
      </c>
      <c r="K20" s="4">
        <f>VLOOKUP(J20,T_I8LN!A:B,2,0)</f>
        <v>100000</v>
      </c>
      <c r="L20" s="36" t="s">
        <v>169</v>
      </c>
      <c r="M20" s="4">
        <f>VLOOKUP(L20,T_TYPE!A:B,2,0)</f>
        <v>100003</v>
      </c>
      <c r="N20" s="47" t="s">
        <v>216</v>
      </c>
      <c r="O20" s="2">
        <v>1</v>
      </c>
      <c r="P20" s="45" t="s">
        <v>68</v>
      </c>
      <c r="Q20" s="46" t="str">
        <f t="shared" si="4"/>
        <v>INSERT INTO T_TYPE_VALUE VALUES(100015, 0, 1, 100000, 100000, GETDATE(), 0, 100000, 100003, 'PROPRIETORSHIP', 1, '?' )</v>
      </c>
      <c r="R20" s="4"/>
    </row>
    <row r="21" spans="1:18" ht="15.75" customHeight="1">
      <c r="A21" s="31" t="str">
        <f t="shared" si="0"/>
        <v>CORP.PARTNERSHIP</v>
      </c>
      <c r="B21" s="26" t="str">
        <f t="shared" si="1"/>
        <v>PARTNERSHIP</v>
      </c>
      <c r="C21" s="4">
        <f t="shared" si="5"/>
        <v>100016</v>
      </c>
      <c r="D21" s="2">
        <v>0</v>
      </c>
      <c r="E21" s="2">
        <v>1</v>
      </c>
      <c r="F21" s="2">
        <f t="shared" si="2"/>
        <v>100000</v>
      </c>
      <c r="G21" s="2">
        <f t="shared" si="3"/>
        <v>100000</v>
      </c>
      <c r="H21" s="2" t="s">
        <v>30</v>
      </c>
      <c r="I21" s="2">
        <v>0</v>
      </c>
      <c r="J21" s="44" t="s">
        <v>160</v>
      </c>
      <c r="K21" s="4">
        <f>VLOOKUP(J21,T_I8LN!A:B,2,0)</f>
        <v>100000</v>
      </c>
      <c r="L21" s="36" t="s">
        <v>169</v>
      </c>
      <c r="M21" s="4">
        <f>VLOOKUP(L21,T_TYPE!A:B,2,0)</f>
        <v>100003</v>
      </c>
      <c r="N21" s="47" t="s">
        <v>217</v>
      </c>
      <c r="O21" s="2">
        <v>1</v>
      </c>
      <c r="P21" s="45" t="s">
        <v>68</v>
      </c>
      <c r="Q21" s="46" t="str">
        <f t="shared" si="4"/>
        <v>INSERT INTO T_TYPE_VALUE VALUES(100016, 0, 1, 100000, 100000, GETDATE(), 0, 100000, 100003, 'PARTNERSHIP', 1, '?' )</v>
      </c>
      <c r="R21" s="4"/>
    </row>
    <row r="22" spans="1:18" ht="15.75" customHeight="1">
      <c r="A22" s="31" t="str">
        <f t="shared" si="0"/>
        <v>CORP.GOVERNMENT</v>
      </c>
      <c r="B22" s="26" t="str">
        <f t="shared" si="1"/>
        <v>GOVERNMENT</v>
      </c>
      <c r="C22" s="4">
        <f t="shared" si="5"/>
        <v>100017</v>
      </c>
      <c r="D22" s="2">
        <v>0</v>
      </c>
      <c r="E22" s="2">
        <v>1</v>
      </c>
      <c r="F22" s="2">
        <f t="shared" si="2"/>
        <v>100000</v>
      </c>
      <c r="G22" s="2">
        <f t="shared" si="3"/>
        <v>100000</v>
      </c>
      <c r="H22" s="2" t="s">
        <v>30</v>
      </c>
      <c r="I22" s="2">
        <v>0</v>
      </c>
      <c r="J22" s="44" t="s">
        <v>160</v>
      </c>
      <c r="K22" s="4">
        <f>VLOOKUP(J22,T_I8LN!A:B,2,0)</f>
        <v>100000</v>
      </c>
      <c r="L22" s="36" t="s">
        <v>169</v>
      </c>
      <c r="M22" s="4">
        <f>VLOOKUP(L22,T_TYPE!A:B,2,0)</f>
        <v>100003</v>
      </c>
      <c r="N22" s="48" t="s">
        <v>218</v>
      </c>
      <c r="O22" s="2">
        <v>1</v>
      </c>
      <c r="P22" s="45" t="s">
        <v>68</v>
      </c>
      <c r="Q22" s="46" t="str">
        <f t="shared" si="4"/>
        <v>INSERT INTO T_TYPE_VALUE VALUES(100017, 0, 1, 100000, 100000, GETDATE(), 0, 100000, 100003, 'GOVERNMENT', 1, '?' )</v>
      </c>
      <c r="R22" s="4"/>
    </row>
    <row r="23" spans="1:18" ht="15.75" customHeight="1">
      <c r="A23" s="31" t="str">
        <f t="shared" si="0"/>
        <v>CORP.SEMI_GOVERNMENT</v>
      </c>
      <c r="B23" s="26" t="str">
        <f t="shared" si="1"/>
        <v>SEMI_GOVERNMENT</v>
      </c>
      <c r="C23" s="4">
        <f t="shared" si="5"/>
        <v>100018</v>
      </c>
      <c r="D23" s="2">
        <v>0</v>
      </c>
      <c r="E23" s="2">
        <v>1</v>
      </c>
      <c r="F23" s="2">
        <f t="shared" si="2"/>
        <v>100000</v>
      </c>
      <c r="G23" s="2">
        <f t="shared" si="3"/>
        <v>100000</v>
      </c>
      <c r="H23" s="2" t="s">
        <v>30</v>
      </c>
      <c r="I23" s="2">
        <v>0</v>
      </c>
      <c r="J23" s="44" t="s">
        <v>160</v>
      </c>
      <c r="K23" s="4">
        <f>VLOOKUP(J23,T_I8LN!A:B,2,0)</f>
        <v>100000</v>
      </c>
      <c r="L23" s="36" t="s">
        <v>169</v>
      </c>
      <c r="M23" s="4">
        <f>VLOOKUP(L23,T_TYPE!A:B,2,0)</f>
        <v>100003</v>
      </c>
      <c r="N23" s="33" t="s">
        <v>219</v>
      </c>
      <c r="O23" s="2">
        <v>1</v>
      </c>
      <c r="P23" s="45" t="s">
        <v>68</v>
      </c>
      <c r="Q23" s="46" t="str">
        <f t="shared" si="4"/>
        <v>INSERT INTO T_TYPE_VALUE VALUES(100018, 0, 1, 100000, 100000, GETDATE(), 0, 100000, 100003, 'SEMI_GOVERNMENT', 1, '?' )</v>
      </c>
      <c r="R23" s="4"/>
    </row>
    <row r="24" spans="1:18" ht="15.75" customHeight="1">
      <c r="A24" s="31" t="str">
        <f t="shared" si="0"/>
        <v>CORP.OTHER</v>
      </c>
      <c r="B24" s="26" t="str">
        <f t="shared" si="1"/>
        <v>OTHER</v>
      </c>
      <c r="C24" s="4">
        <f t="shared" si="5"/>
        <v>100019</v>
      </c>
      <c r="D24" s="2">
        <v>0</v>
      </c>
      <c r="E24" s="2">
        <v>1</v>
      </c>
      <c r="F24" s="2">
        <f t="shared" si="2"/>
        <v>100000</v>
      </c>
      <c r="G24" s="2">
        <f t="shared" si="3"/>
        <v>100000</v>
      </c>
      <c r="H24" s="2" t="s">
        <v>30</v>
      </c>
      <c r="I24" s="2">
        <v>0</v>
      </c>
      <c r="J24" s="44" t="s">
        <v>160</v>
      </c>
      <c r="K24" s="4">
        <f>VLOOKUP(J24,T_I8LN!A:B,2,0)</f>
        <v>100000</v>
      </c>
      <c r="L24" s="36" t="s">
        <v>169</v>
      </c>
      <c r="M24" s="4">
        <f>VLOOKUP(L24,T_TYPE!A:B,2,0)</f>
        <v>100003</v>
      </c>
      <c r="N24" s="48" t="s">
        <v>220</v>
      </c>
      <c r="O24" s="2">
        <v>1</v>
      </c>
      <c r="P24" s="45" t="s">
        <v>68</v>
      </c>
      <c r="Q24" s="46" t="str">
        <f t="shared" si="4"/>
        <v>INSERT INTO T_TYPE_VALUE VALUES(100019, 0, 1, 100000, 100000, GETDATE(), 0, 100000, 100003, 'OTHER', 1, '?' )</v>
      </c>
      <c r="R24" s="4"/>
    </row>
    <row r="25" spans="1:18" ht="15.75" customHeight="1">
      <c r="A25" s="31" t="str">
        <f t="shared" si="0"/>
        <v>PERSON.PERSON</v>
      </c>
      <c r="B25" s="26" t="str">
        <f t="shared" si="1"/>
        <v>PERSON</v>
      </c>
      <c r="C25" s="4">
        <f t="shared" si="5"/>
        <v>100020</v>
      </c>
      <c r="D25" s="2">
        <v>0</v>
      </c>
      <c r="E25" s="2">
        <v>1</v>
      </c>
      <c r="F25" s="2">
        <f t="shared" si="2"/>
        <v>100000</v>
      </c>
      <c r="G25" s="2">
        <f t="shared" si="3"/>
        <v>100000</v>
      </c>
      <c r="H25" s="2" t="s">
        <v>30</v>
      </c>
      <c r="I25" s="2">
        <v>0</v>
      </c>
      <c r="J25" s="44" t="s">
        <v>160</v>
      </c>
      <c r="K25" s="4">
        <f>VLOOKUP(J25,T_I8LN!A:B,2,0)</f>
        <v>100000</v>
      </c>
      <c r="L25" s="36" t="s">
        <v>171</v>
      </c>
      <c r="M25" s="4">
        <f>VLOOKUP(L25,T_TYPE!A:B,2,0)</f>
        <v>100004</v>
      </c>
      <c r="N25" s="4" t="s">
        <v>171</v>
      </c>
      <c r="O25" s="2">
        <v>1</v>
      </c>
      <c r="P25" s="45" t="s">
        <v>68</v>
      </c>
      <c r="Q25" s="46" t="str">
        <f t="shared" si="4"/>
        <v>INSERT INTO T_TYPE_VALUE VALUES(100020, 0, 1, 100000, 100000, GETDATE(), 0, 100000, 100004, 'PERSON', 1, '?' )</v>
      </c>
      <c r="R25" s="4"/>
    </row>
    <row r="26" spans="1:18" ht="15.75" customHeight="1">
      <c r="A26" s="31" t="str">
        <f t="shared" si="0"/>
        <v>PREFERENCE.SYS_GLOBAL</v>
      </c>
      <c r="B26" s="26" t="str">
        <f t="shared" si="1"/>
        <v>SYS_GLOBAL</v>
      </c>
      <c r="C26" s="4">
        <f t="shared" si="5"/>
        <v>100021</v>
      </c>
      <c r="D26" s="2">
        <v>0</v>
      </c>
      <c r="E26" s="2">
        <v>1</v>
      </c>
      <c r="F26" s="2">
        <f t="shared" si="2"/>
        <v>100000</v>
      </c>
      <c r="G26" s="2">
        <f t="shared" si="3"/>
        <v>100000</v>
      </c>
      <c r="H26" s="2" t="s">
        <v>30</v>
      </c>
      <c r="I26" s="2">
        <v>0</v>
      </c>
      <c r="J26" s="44" t="s">
        <v>160</v>
      </c>
      <c r="K26" s="4">
        <f>VLOOKUP(J26,T_I8LN!A:B,2,0)</f>
        <v>100000</v>
      </c>
      <c r="L26" s="37" t="s">
        <v>173</v>
      </c>
      <c r="M26" s="4">
        <f>VLOOKUP(L26,T_TYPE!A:B,2,0)</f>
        <v>100006</v>
      </c>
      <c r="N26" s="4" t="s">
        <v>221</v>
      </c>
      <c r="O26" s="2">
        <v>1</v>
      </c>
      <c r="P26" s="45" t="s">
        <v>68</v>
      </c>
      <c r="Q26" s="46" t="str">
        <f t="shared" si="4"/>
        <v>INSERT INTO T_TYPE_VALUE VALUES(100021, 0, 1, 100000, 100000, GETDATE(), 0, 100000, 100006, 'SYS_GLOBAL', 1, '?' )</v>
      </c>
      <c r="R26" s="4"/>
    </row>
    <row r="27" spans="1:18" ht="15.75" customHeight="1">
      <c r="A27" s="31" t="str">
        <f t="shared" si="0"/>
        <v>PREFERENCE.SYS_REGION</v>
      </c>
      <c r="B27" s="26" t="str">
        <f t="shared" si="1"/>
        <v>SYS_REGION</v>
      </c>
      <c r="C27" s="4">
        <f t="shared" si="5"/>
        <v>100022</v>
      </c>
      <c r="D27" s="2">
        <v>0</v>
      </c>
      <c r="E27" s="2">
        <v>1</v>
      </c>
      <c r="F27" s="2">
        <f t="shared" si="2"/>
        <v>100000</v>
      </c>
      <c r="G27" s="2">
        <f t="shared" si="3"/>
        <v>100000</v>
      </c>
      <c r="H27" s="2" t="s">
        <v>30</v>
      </c>
      <c r="I27" s="2">
        <v>0</v>
      </c>
      <c r="J27" s="44" t="s">
        <v>160</v>
      </c>
      <c r="K27" s="4">
        <f>VLOOKUP(J27,T_I8LN!A:B,2,0)</f>
        <v>100000</v>
      </c>
      <c r="L27" s="37" t="s">
        <v>173</v>
      </c>
      <c r="M27" s="4">
        <f>VLOOKUP(L27,T_TYPE!A:B,2,0)</f>
        <v>100006</v>
      </c>
      <c r="N27" s="4" t="s">
        <v>222</v>
      </c>
      <c r="O27" s="2">
        <v>2</v>
      </c>
      <c r="P27" s="45" t="s">
        <v>68</v>
      </c>
      <c r="Q27" s="46" t="str">
        <f t="shared" si="4"/>
        <v>INSERT INTO T_TYPE_VALUE VALUES(100022, 0, 1, 100000, 100000, GETDATE(), 0, 100000, 100006, 'SYS_REGION', 2, '?' )</v>
      </c>
      <c r="R27" s="4"/>
    </row>
    <row r="28" spans="1:18" ht="15.75" customHeight="1">
      <c r="A28" s="31" t="str">
        <f t="shared" si="0"/>
        <v>PREFERENCE.GLOBAL</v>
      </c>
      <c r="B28" s="26" t="str">
        <f t="shared" si="1"/>
        <v>GLOBAL</v>
      </c>
      <c r="C28" s="4">
        <f t="shared" si="5"/>
        <v>100023</v>
      </c>
      <c r="D28" s="2">
        <v>0</v>
      </c>
      <c r="E28" s="2">
        <v>1</v>
      </c>
      <c r="F28" s="2">
        <f t="shared" si="2"/>
        <v>100000</v>
      </c>
      <c r="G28" s="2">
        <f t="shared" si="3"/>
        <v>100000</v>
      </c>
      <c r="H28" s="2" t="s">
        <v>30</v>
      </c>
      <c r="I28" s="2">
        <v>0</v>
      </c>
      <c r="J28" s="44" t="s">
        <v>160</v>
      </c>
      <c r="K28" s="4">
        <f>VLOOKUP(J28,T_I8LN!A:B,2,0)</f>
        <v>100000</v>
      </c>
      <c r="L28" s="37" t="s">
        <v>173</v>
      </c>
      <c r="M28" s="4">
        <f>VLOOKUP(L28,T_TYPE!A:B,2,0)</f>
        <v>100006</v>
      </c>
      <c r="N28" s="4" t="s">
        <v>223</v>
      </c>
      <c r="O28" s="2">
        <v>3</v>
      </c>
      <c r="P28" s="45" t="s">
        <v>68</v>
      </c>
      <c r="Q28" s="46" t="str">
        <f t="shared" si="4"/>
        <v>INSERT INTO T_TYPE_VALUE VALUES(100023, 0, 1, 100000, 100000, GETDATE(), 0, 100000, 100006, 'GLOBAL', 3, '?' )</v>
      </c>
      <c r="R28" s="4"/>
    </row>
    <row r="29" spans="1:18" ht="15.75" customHeight="1">
      <c r="A29" s="31" t="str">
        <f t="shared" si="0"/>
        <v>PREFERENCE.REGION</v>
      </c>
      <c r="B29" s="26" t="str">
        <f t="shared" si="1"/>
        <v>REGION</v>
      </c>
      <c r="C29" s="4">
        <f t="shared" si="5"/>
        <v>100024</v>
      </c>
      <c r="D29" s="2">
        <v>0</v>
      </c>
      <c r="E29" s="2">
        <v>1</v>
      </c>
      <c r="F29" s="2">
        <f t="shared" si="2"/>
        <v>100000</v>
      </c>
      <c r="G29" s="2">
        <f t="shared" si="3"/>
        <v>100000</v>
      </c>
      <c r="H29" s="2" t="s">
        <v>30</v>
      </c>
      <c r="I29" s="2">
        <v>0</v>
      </c>
      <c r="J29" s="44" t="s">
        <v>160</v>
      </c>
      <c r="K29" s="4">
        <f>VLOOKUP(J29,T_I8LN!A:B,2,0)</f>
        <v>100000</v>
      </c>
      <c r="L29" s="37" t="s">
        <v>173</v>
      </c>
      <c r="M29" s="4">
        <f>VLOOKUP(L29,T_TYPE!A:B,2,0)</f>
        <v>100006</v>
      </c>
      <c r="N29" s="4" t="s">
        <v>224</v>
      </c>
      <c r="O29" s="2">
        <v>4</v>
      </c>
      <c r="P29" s="45" t="s">
        <v>68</v>
      </c>
      <c r="Q29" s="46" t="str">
        <f t="shared" si="4"/>
        <v>INSERT INTO T_TYPE_VALUE VALUES(100024, 0, 1, 100000, 100000, GETDATE(), 0, 100000, 100006, 'REGION', 4, '?' )</v>
      </c>
      <c r="R29" s="4"/>
    </row>
    <row r="30" spans="1:18" ht="15.75" customHeight="1">
      <c r="A30" s="31" t="str">
        <f t="shared" si="0"/>
        <v>PREFERENCE.GROUP</v>
      </c>
      <c r="B30" s="26" t="str">
        <f t="shared" si="1"/>
        <v>GROUP</v>
      </c>
      <c r="C30" s="4">
        <f t="shared" si="5"/>
        <v>100025</v>
      </c>
      <c r="D30" s="2">
        <v>0</v>
      </c>
      <c r="E30" s="2">
        <v>1</v>
      </c>
      <c r="F30" s="2">
        <f t="shared" si="2"/>
        <v>100000</v>
      </c>
      <c r="G30" s="2">
        <f t="shared" si="3"/>
        <v>100000</v>
      </c>
      <c r="H30" s="2" t="s">
        <v>30</v>
      </c>
      <c r="I30" s="2">
        <v>0</v>
      </c>
      <c r="J30" s="44" t="s">
        <v>160</v>
      </c>
      <c r="K30" s="4">
        <f>VLOOKUP(J30,T_I8LN!A:B,2,0)</f>
        <v>100000</v>
      </c>
      <c r="L30" s="37" t="s">
        <v>173</v>
      </c>
      <c r="M30" s="4">
        <f>VLOOKUP(L30,T_TYPE!A:B,2,0)</f>
        <v>100006</v>
      </c>
      <c r="N30" s="4" t="s">
        <v>167</v>
      </c>
      <c r="O30" s="2">
        <v>5</v>
      </c>
      <c r="P30" s="45" t="s">
        <v>68</v>
      </c>
      <c r="Q30" s="46" t="str">
        <f t="shared" si="4"/>
        <v>INSERT INTO T_TYPE_VALUE VALUES(100025, 0, 1, 100000, 100000, GETDATE(), 0, 100000, 100006, 'GROUP', 5, '?' )</v>
      </c>
      <c r="R30" s="4"/>
    </row>
    <row r="31" spans="1:18" ht="15.75" customHeight="1">
      <c r="A31" s="31" t="str">
        <f t="shared" si="0"/>
        <v>PREFERENCE.SUB_GROUP</v>
      </c>
      <c r="B31" s="26" t="str">
        <f t="shared" si="1"/>
        <v>SUB_GROUP</v>
      </c>
      <c r="C31" s="4">
        <f t="shared" si="5"/>
        <v>100026</v>
      </c>
      <c r="D31" s="2">
        <v>0</v>
      </c>
      <c r="E31" s="2">
        <v>1</v>
      </c>
      <c r="F31" s="2">
        <f t="shared" si="2"/>
        <v>100000</v>
      </c>
      <c r="G31" s="2">
        <f t="shared" si="3"/>
        <v>100000</v>
      </c>
      <c r="H31" s="2" t="s">
        <v>30</v>
      </c>
      <c r="I31" s="2">
        <v>0</v>
      </c>
      <c r="J31" s="44" t="s">
        <v>160</v>
      </c>
      <c r="K31" s="4">
        <f>VLOOKUP(J31,T_I8LN!A:B,2,0)</f>
        <v>100000</v>
      </c>
      <c r="L31" s="37" t="s">
        <v>173</v>
      </c>
      <c r="M31" s="4">
        <f>VLOOKUP(L31,T_TYPE!A:B,2,0)</f>
        <v>100006</v>
      </c>
      <c r="N31" s="4" t="s">
        <v>225</v>
      </c>
      <c r="O31" s="2">
        <v>6</v>
      </c>
      <c r="P31" s="45" t="s">
        <v>68</v>
      </c>
      <c r="Q31" s="46" t="str">
        <f t="shared" si="4"/>
        <v>INSERT INTO T_TYPE_VALUE VALUES(100026, 0, 1, 100000, 100000, GETDATE(), 0, 100000, 100006, 'SUB_GROUP', 6, '?' )</v>
      </c>
      <c r="R31" s="4"/>
    </row>
    <row r="32" spans="1:18" ht="15.75" customHeight="1">
      <c r="A32" s="31" t="str">
        <f t="shared" si="0"/>
        <v>PREFERENCE.USER</v>
      </c>
      <c r="B32" s="26" t="str">
        <f t="shared" si="1"/>
        <v>USER</v>
      </c>
      <c r="C32" s="4">
        <f t="shared" si="5"/>
        <v>100027</v>
      </c>
      <c r="D32" s="2">
        <v>0</v>
      </c>
      <c r="E32" s="2">
        <v>1</v>
      </c>
      <c r="F32" s="2">
        <f t="shared" si="2"/>
        <v>100000</v>
      </c>
      <c r="G32" s="2">
        <f t="shared" si="3"/>
        <v>100000</v>
      </c>
      <c r="H32" s="2" t="s">
        <v>30</v>
      </c>
      <c r="I32" s="2">
        <v>0</v>
      </c>
      <c r="J32" s="44" t="s">
        <v>160</v>
      </c>
      <c r="K32" s="4">
        <f>VLOOKUP(J32,T_I8LN!A:B,2,0)</f>
        <v>100000</v>
      </c>
      <c r="L32" s="37" t="s">
        <v>173</v>
      </c>
      <c r="M32" s="4">
        <f>VLOOKUP(L32,T_TYPE!A:B,2,0)</f>
        <v>100006</v>
      </c>
      <c r="N32" s="33" t="s">
        <v>166</v>
      </c>
      <c r="O32" s="2">
        <v>7</v>
      </c>
      <c r="P32" s="45" t="s">
        <v>68</v>
      </c>
      <c r="Q32" s="46" t="str">
        <f t="shared" si="4"/>
        <v>INSERT INTO T_TYPE_VALUE VALUES(100027, 0, 1, 100000, 100000, GETDATE(), 0, 100000, 100006, 'USER', 7, '?' )</v>
      </c>
      <c r="R32" s="4"/>
    </row>
    <row r="33" spans="1:18" ht="15.75" customHeight="1">
      <c r="A33" s="31" t="str">
        <f t="shared" si="0"/>
        <v>PERSON.GENERAL</v>
      </c>
      <c r="B33" s="26" t="str">
        <f t="shared" si="1"/>
        <v>GENERAL</v>
      </c>
      <c r="C33" s="4">
        <f t="shared" si="5"/>
        <v>100028</v>
      </c>
      <c r="D33" s="2">
        <v>0</v>
      </c>
      <c r="E33" s="2">
        <v>1</v>
      </c>
      <c r="F33" s="2">
        <f t="shared" si="2"/>
        <v>100000</v>
      </c>
      <c r="G33" s="2">
        <f t="shared" si="3"/>
        <v>100000</v>
      </c>
      <c r="H33" s="2" t="s">
        <v>30</v>
      </c>
      <c r="I33" s="2">
        <v>0</v>
      </c>
      <c r="J33" s="44" t="s">
        <v>160</v>
      </c>
      <c r="K33" s="4">
        <f>VLOOKUP(J33,T_I8LN!A:B,2,0)</f>
        <v>100000</v>
      </c>
      <c r="L33" s="37" t="s">
        <v>171</v>
      </c>
      <c r="M33" s="4">
        <f>VLOOKUP(L33,T_TYPE!A:B,2,0)</f>
        <v>100004</v>
      </c>
      <c r="N33" s="4" t="s">
        <v>226</v>
      </c>
      <c r="O33" s="2">
        <v>8</v>
      </c>
      <c r="P33" s="45" t="s">
        <v>68</v>
      </c>
      <c r="Q33" s="46" t="str">
        <f t="shared" si="4"/>
        <v>INSERT INTO T_TYPE_VALUE VALUES(100028, 0, 1, 100000, 100000, GETDATE(), 0, 100000, 100004, 'GENERAL', 8, '?' )</v>
      </c>
      <c r="R33" s="4"/>
    </row>
    <row r="34" spans="1:18" ht="15.75" customHeight="1">
      <c r="A34" s="31" t="str">
        <f t="shared" si="0"/>
        <v>PERSON.PERSON</v>
      </c>
      <c r="B34" s="26" t="str">
        <f t="shared" si="1"/>
        <v>PERSON</v>
      </c>
      <c r="C34" s="4">
        <f t="shared" si="5"/>
        <v>100029</v>
      </c>
      <c r="D34" s="2">
        <v>0</v>
      </c>
      <c r="E34" s="2">
        <v>1</v>
      </c>
      <c r="F34" s="2">
        <f t="shared" si="2"/>
        <v>100000</v>
      </c>
      <c r="G34" s="2">
        <f t="shared" si="3"/>
        <v>100000</v>
      </c>
      <c r="H34" s="2" t="s">
        <v>30</v>
      </c>
      <c r="I34" s="2">
        <v>0</v>
      </c>
      <c r="J34" s="44" t="s">
        <v>160</v>
      </c>
      <c r="K34" s="4">
        <f>VLOOKUP(J34,T_I8LN!A:B,2,0)</f>
        <v>100000</v>
      </c>
      <c r="L34" s="37" t="s">
        <v>171</v>
      </c>
      <c r="M34" s="4">
        <f>VLOOKUP(L34,T_TYPE!A:B,2,0)</f>
        <v>100004</v>
      </c>
      <c r="N34" s="33" t="s">
        <v>171</v>
      </c>
      <c r="O34" s="2">
        <v>1</v>
      </c>
      <c r="P34" s="45" t="s">
        <v>68</v>
      </c>
      <c r="Q34" s="46" t="str">
        <f t="shared" si="4"/>
        <v>INSERT INTO T_TYPE_VALUE VALUES(100029, 0, 1, 100000, 100000, GETDATE(), 0, 100000, 100004, 'PERSON', 1, '?' )</v>
      </c>
      <c r="R34" s="4"/>
    </row>
    <row r="35" spans="1:18" ht="15.75" customHeight="1">
      <c r="A35" s="31" t="str">
        <f t="shared" si="0"/>
        <v>CLIENT.CLIENT</v>
      </c>
      <c r="B35" s="26" t="str">
        <f t="shared" si="1"/>
        <v>CLIENT</v>
      </c>
      <c r="C35" s="4">
        <f t="shared" si="5"/>
        <v>100030</v>
      </c>
      <c r="D35" s="2">
        <v>0</v>
      </c>
      <c r="E35" s="2">
        <v>1</v>
      </c>
      <c r="F35" s="2">
        <f t="shared" si="2"/>
        <v>100000</v>
      </c>
      <c r="G35" s="2">
        <f t="shared" si="3"/>
        <v>100000</v>
      </c>
      <c r="H35" s="2" t="s">
        <v>30</v>
      </c>
      <c r="I35" s="2">
        <v>0</v>
      </c>
      <c r="J35" s="44" t="s">
        <v>160</v>
      </c>
      <c r="K35" s="4">
        <f>VLOOKUP(J35,T_I8LN!A:B,2,0)</f>
        <v>100000</v>
      </c>
      <c r="L35" s="37" t="s">
        <v>172</v>
      </c>
      <c r="M35" s="4">
        <f>VLOOKUP(L35,T_TYPE!A:B,2,0)</f>
        <v>100005</v>
      </c>
      <c r="N35" s="33" t="s">
        <v>172</v>
      </c>
      <c r="O35" s="2">
        <v>1</v>
      </c>
      <c r="P35" s="45" t="s">
        <v>68</v>
      </c>
      <c r="Q35" s="46" t="str">
        <f t="shared" si="4"/>
        <v>INSERT INTO T_TYPE_VALUE VALUES(100030, 0, 1, 100000, 100000, GETDATE(), 0, 100000, 100005, 'CLIENT', 1, '?' )</v>
      </c>
      <c r="R35" s="4"/>
    </row>
    <row r="36" spans="1:18" ht="15.75" customHeight="1">
      <c r="A36" s="31" t="str">
        <f t="shared" si="0"/>
        <v>CONTACT_ADDRESS.CONTACT_ADDRESS</v>
      </c>
      <c r="B36" s="26" t="str">
        <f t="shared" si="1"/>
        <v>CONTACT_ADDRESS</v>
      </c>
      <c r="C36" s="4">
        <f t="shared" si="5"/>
        <v>100031</v>
      </c>
      <c r="D36" s="2">
        <v>0</v>
      </c>
      <c r="E36" s="2">
        <v>1</v>
      </c>
      <c r="F36" s="2">
        <f t="shared" si="2"/>
        <v>100000</v>
      </c>
      <c r="G36" s="2">
        <f t="shared" si="3"/>
        <v>100000</v>
      </c>
      <c r="H36" s="2" t="s">
        <v>30</v>
      </c>
      <c r="I36" s="2">
        <v>0</v>
      </c>
      <c r="J36" s="44" t="s">
        <v>160</v>
      </c>
      <c r="K36" s="4">
        <f>VLOOKUP(J36,T_I8LN!A:B,2,0)</f>
        <v>100000</v>
      </c>
      <c r="L36" s="37" t="s">
        <v>175</v>
      </c>
      <c r="M36" s="4">
        <f>VLOOKUP(L36,T_TYPE!A:B,2,0)</f>
        <v>100007</v>
      </c>
      <c r="N36" s="4" t="s">
        <v>175</v>
      </c>
      <c r="O36" s="2">
        <v>1</v>
      </c>
      <c r="P36" s="45" t="s">
        <v>68</v>
      </c>
      <c r="Q36" s="46" t="str">
        <f t="shared" si="4"/>
        <v>INSERT INTO T_TYPE_VALUE VALUES(100031, 0, 1, 100000, 100000, GETDATE(), 0, 100000, 100007, 'CONTACT_ADDRESS', 1, '?' )</v>
      </c>
      <c r="R36" s="4"/>
    </row>
    <row r="37" spans="1:18" ht="15.75" customHeight="1">
      <c r="A37" s="31" t="str">
        <f t="shared" ref="A37:A68" si="6">L37&amp;"."&amp;N37</f>
        <v>CONTACT_ADDRESS.ADDRESS_PRESENT</v>
      </c>
      <c r="B37" s="26" t="str">
        <f t="shared" ref="B37:B68" si="7">N37</f>
        <v>ADDRESS_PRESENT</v>
      </c>
      <c r="C37" s="4">
        <f t="shared" si="5"/>
        <v>100032</v>
      </c>
      <c r="D37" s="2">
        <v>0</v>
      </c>
      <c r="E37" s="2">
        <v>1</v>
      </c>
      <c r="F37" s="2">
        <f t="shared" si="2"/>
        <v>100000</v>
      </c>
      <c r="G37" s="2">
        <f t="shared" si="3"/>
        <v>100000</v>
      </c>
      <c r="H37" s="2" t="s">
        <v>30</v>
      </c>
      <c r="I37" s="2">
        <v>0</v>
      </c>
      <c r="J37" s="44" t="s">
        <v>160</v>
      </c>
      <c r="K37" s="4">
        <f>VLOOKUP(J37,T_I8LN!A:B,2,0)</f>
        <v>100000</v>
      </c>
      <c r="L37" s="37" t="s">
        <v>175</v>
      </c>
      <c r="M37" s="4">
        <f>VLOOKUP(L37,T_TYPE!A:B,2,0)</f>
        <v>100007</v>
      </c>
      <c r="N37" s="4" t="s">
        <v>227</v>
      </c>
      <c r="O37" s="2">
        <v>1</v>
      </c>
      <c r="P37" s="45" t="s">
        <v>68</v>
      </c>
      <c r="Q37" s="46" t="str">
        <f t="shared" si="4"/>
        <v>INSERT INTO T_TYPE_VALUE VALUES(100032, 0, 1, 100000, 100000, GETDATE(), 0, 100000, 100007, 'ADDRESS_PRESENT', 1, '?' )</v>
      </c>
      <c r="R37" s="4"/>
    </row>
    <row r="38" spans="1:18" ht="15.75" customHeight="1">
      <c r="A38" s="31" t="str">
        <f t="shared" si="6"/>
        <v>CONTACT_ADDRESS.ADDRESS_PERMANENT</v>
      </c>
      <c r="B38" s="26" t="str">
        <f t="shared" si="7"/>
        <v>ADDRESS_PERMANENT</v>
      </c>
      <c r="C38" s="4">
        <f t="shared" ref="C38:C69" si="8">C37+1</f>
        <v>100033</v>
      </c>
      <c r="D38" s="2">
        <v>0</v>
      </c>
      <c r="E38" s="2">
        <v>1</v>
      </c>
      <c r="F38" s="2">
        <f t="shared" si="2"/>
        <v>100000</v>
      </c>
      <c r="G38" s="2">
        <f t="shared" si="3"/>
        <v>100000</v>
      </c>
      <c r="H38" s="2" t="s">
        <v>30</v>
      </c>
      <c r="I38" s="2">
        <v>0</v>
      </c>
      <c r="J38" s="44" t="s">
        <v>160</v>
      </c>
      <c r="K38" s="4">
        <f>VLOOKUP(J38,T_I8LN!A:B,2,0)</f>
        <v>100000</v>
      </c>
      <c r="L38" s="37" t="s">
        <v>175</v>
      </c>
      <c r="M38" s="4">
        <f>VLOOKUP(L38,T_TYPE!A:B,2,0)</f>
        <v>100007</v>
      </c>
      <c r="N38" s="4" t="s">
        <v>228</v>
      </c>
      <c r="O38" s="2">
        <v>1</v>
      </c>
      <c r="P38" s="45" t="s">
        <v>68</v>
      </c>
      <c r="Q38" s="46" t="str">
        <f t="shared" si="4"/>
        <v>INSERT INTO T_TYPE_VALUE VALUES(100033, 0, 1, 100000, 100000, GETDATE(), 0, 100000, 100007, 'ADDRESS_PERMANENT', 1, '?' )</v>
      </c>
      <c r="R38" s="4"/>
    </row>
    <row r="39" spans="1:18" ht="15.75" customHeight="1">
      <c r="A39" s="31" t="str">
        <f t="shared" si="6"/>
        <v>CONTACT_ADDRESS.ADDRESS_WORK</v>
      </c>
      <c r="B39" s="26" t="str">
        <f t="shared" si="7"/>
        <v>ADDRESS_WORK</v>
      </c>
      <c r="C39" s="4">
        <f t="shared" si="8"/>
        <v>100034</v>
      </c>
      <c r="D39" s="2">
        <v>0</v>
      </c>
      <c r="E39" s="2">
        <v>1</v>
      </c>
      <c r="F39" s="2">
        <f t="shared" si="2"/>
        <v>100000</v>
      </c>
      <c r="G39" s="2">
        <f t="shared" si="3"/>
        <v>100000</v>
      </c>
      <c r="H39" s="2" t="s">
        <v>30</v>
      </c>
      <c r="I39" s="2">
        <v>0</v>
      </c>
      <c r="J39" s="44" t="s">
        <v>160</v>
      </c>
      <c r="K39" s="4">
        <f>VLOOKUP(J39,T_I8LN!A:B,2,0)</f>
        <v>100000</v>
      </c>
      <c r="L39" s="37" t="s">
        <v>175</v>
      </c>
      <c r="M39" s="4">
        <f>VLOOKUP(L39,T_TYPE!A:B,2,0)</f>
        <v>100007</v>
      </c>
      <c r="N39" s="4" t="s">
        <v>229</v>
      </c>
      <c r="O39" s="2">
        <v>1</v>
      </c>
      <c r="P39" s="45" t="s">
        <v>68</v>
      </c>
      <c r="Q39" s="46" t="str">
        <f t="shared" si="4"/>
        <v>INSERT INTO T_TYPE_VALUE VALUES(100034, 0, 1, 100000, 100000, GETDATE(), 0, 100000, 100007, 'ADDRESS_WORK', 1, '?' )</v>
      </c>
      <c r="R39" s="4"/>
    </row>
    <row r="40" spans="1:18" ht="15.75" customHeight="1">
      <c r="A40" s="31" t="str">
        <f t="shared" si="6"/>
        <v>CONTACT_ADDRESS.ADDRESS_OTHER</v>
      </c>
      <c r="B40" s="26" t="str">
        <f t="shared" si="7"/>
        <v>ADDRESS_OTHER</v>
      </c>
      <c r="C40" s="4">
        <f t="shared" si="8"/>
        <v>100035</v>
      </c>
      <c r="D40" s="2">
        <v>0</v>
      </c>
      <c r="E40" s="2">
        <v>1</v>
      </c>
      <c r="F40" s="2">
        <f t="shared" si="2"/>
        <v>100000</v>
      </c>
      <c r="G40" s="2">
        <f t="shared" si="3"/>
        <v>100000</v>
      </c>
      <c r="H40" s="2" t="s">
        <v>30</v>
      </c>
      <c r="I40" s="2">
        <v>0</v>
      </c>
      <c r="J40" s="44" t="s">
        <v>160</v>
      </c>
      <c r="K40" s="4">
        <f>VLOOKUP(J40,T_I8LN!A:B,2,0)</f>
        <v>100000</v>
      </c>
      <c r="L40" s="37" t="s">
        <v>175</v>
      </c>
      <c r="M40" s="4">
        <f>VLOOKUP(L40,T_TYPE!A:B,2,0)</f>
        <v>100007</v>
      </c>
      <c r="N40" s="4" t="s">
        <v>230</v>
      </c>
      <c r="O40" s="2">
        <v>1</v>
      </c>
      <c r="P40" s="45" t="s">
        <v>68</v>
      </c>
      <c r="Q40" s="46" t="str">
        <f t="shared" si="4"/>
        <v>INSERT INTO T_TYPE_VALUE VALUES(100035, 0, 1, 100000, 100000, GETDATE(), 0, 100000, 100007, 'ADDRESS_OTHER', 1, '?' )</v>
      </c>
      <c r="R40" s="4"/>
    </row>
    <row r="41" spans="1:18" ht="15.75" customHeight="1">
      <c r="A41" s="31" t="str">
        <f t="shared" si="6"/>
        <v>CONTACT_PHONE.PHONE_HOME</v>
      </c>
      <c r="B41" s="26" t="str">
        <f t="shared" si="7"/>
        <v>PHONE_HOME</v>
      </c>
      <c r="C41" s="4">
        <f t="shared" si="8"/>
        <v>100036</v>
      </c>
      <c r="D41" s="2">
        <v>0</v>
      </c>
      <c r="E41" s="2">
        <v>1</v>
      </c>
      <c r="F41" s="2">
        <f t="shared" si="2"/>
        <v>100000</v>
      </c>
      <c r="G41" s="2">
        <f t="shared" si="3"/>
        <v>100000</v>
      </c>
      <c r="H41" s="2" t="s">
        <v>30</v>
      </c>
      <c r="I41" s="2">
        <v>0</v>
      </c>
      <c r="J41" s="44" t="s">
        <v>160</v>
      </c>
      <c r="K41" s="4">
        <f>VLOOKUP(J41,T_I8LN!A:B,2,0)</f>
        <v>100000</v>
      </c>
      <c r="L41" s="37" t="s">
        <v>176</v>
      </c>
      <c r="M41" s="4">
        <f>VLOOKUP(L41,T_TYPE!A:B,2,0)</f>
        <v>100008</v>
      </c>
      <c r="N41" s="4" t="s">
        <v>231</v>
      </c>
      <c r="O41" s="2">
        <v>1</v>
      </c>
      <c r="P41" s="45" t="s">
        <v>68</v>
      </c>
      <c r="Q41" s="46" t="str">
        <f t="shared" si="4"/>
        <v>INSERT INTO T_TYPE_VALUE VALUES(100036, 0, 1, 100000, 100000, GETDATE(), 0, 100000, 100008, 'PHONE_HOME', 1, '?' )</v>
      </c>
      <c r="R41" s="4"/>
    </row>
    <row r="42" spans="1:18" ht="15.75" customHeight="1">
      <c r="A42" s="31" t="str">
        <f t="shared" si="6"/>
        <v>CONTACT_PHONE.PHONE_WORK</v>
      </c>
      <c r="B42" s="26" t="str">
        <f t="shared" si="7"/>
        <v>PHONE_WORK</v>
      </c>
      <c r="C42" s="4">
        <f t="shared" si="8"/>
        <v>100037</v>
      </c>
      <c r="D42" s="2">
        <v>0</v>
      </c>
      <c r="E42" s="2">
        <v>1</v>
      </c>
      <c r="F42" s="2">
        <f t="shared" si="2"/>
        <v>100000</v>
      </c>
      <c r="G42" s="2">
        <f t="shared" si="3"/>
        <v>100000</v>
      </c>
      <c r="H42" s="2" t="s">
        <v>30</v>
      </c>
      <c r="I42" s="2">
        <v>0</v>
      </c>
      <c r="J42" s="44" t="s">
        <v>160</v>
      </c>
      <c r="K42" s="4">
        <f>VLOOKUP(J42,T_I8LN!A:B,2,0)</f>
        <v>100000</v>
      </c>
      <c r="L42" s="37" t="s">
        <v>176</v>
      </c>
      <c r="M42" s="4">
        <f>VLOOKUP(L42,T_TYPE!A:B,2,0)</f>
        <v>100008</v>
      </c>
      <c r="N42" s="4" t="s">
        <v>232</v>
      </c>
      <c r="O42" s="2">
        <v>1</v>
      </c>
      <c r="P42" s="45" t="s">
        <v>68</v>
      </c>
      <c r="Q42" s="46" t="str">
        <f t="shared" si="4"/>
        <v>INSERT INTO T_TYPE_VALUE VALUES(100037, 0, 1, 100000, 100000, GETDATE(), 0, 100000, 100008, 'PHONE_WORK', 1, '?' )</v>
      </c>
      <c r="R42" s="4"/>
    </row>
    <row r="43" spans="1:18" ht="15.75" customHeight="1">
      <c r="A43" s="31" t="str">
        <f t="shared" si="6"/>
        <v>CONTACT_PHONE.PHONE_MOBILE</v>
      </c>
      <c r="B43" s="26" t="str">
        <f t="shared" si="7"/>
        <v>PHONE_MOBILE</v>
      </c>
      <c r="C43" s="4">
        <f t="shared" si="8"/>
        <v>100038</v>
      </c>
      <c r="D43" s="2">
        <v>0</v>
      </c>
      <c r="E43" s="2">
        <v>1</v>
      </c>
      <c r="F43" s="2">
        <f t="shared" si="2"/>
        <v>100000</v>
      </c>
      <c r="G43" s="2">
        <f t="shared" si="3"/>
        <v>100000</v>
      </c>
      <c r="H43" s="2" t="s">
        <v>30</v>
      </c>
      <c r="I43" s="2">
        <v>0</v>
      </c>
      <c r="J43" s="44" t="s">
        <v>160</v>
      </c>
      <c r="K43" s="4">
        <f>VLOOKUP(J43,T_I8LN!A:B,2,0)</f>
        <v>100000</v>
      </c>
      <c r="L43" s="37" t="s">
        <v>176</v>
      </c>
      <c r="M43" s="4">
        <f>VLOOKUP(L43,T_TYPE!A:B,2,0)</f>
        <v>100008</v>
      </c>
      <c r="N43" s="4" t="s">
        <v>233</v>
      </c>
      <c r="O43" s="2">
        <v>1</v>
      </c>
      <c r="P43" s="45" t="s">
        <v>68</v>
      </c>
      <c r="Q43" s="46" t="str">
        <f t="shared" si="4"/>
        <v>INSERT INTO T_TYPE_VALUE VALUES(100038, 0, 1, 100000, 100000, GETDATE(), 0, 100000, 100008, 'PHONE_MOBILE', 1, '?' )</v>
      </c>
      <c r="R43" s="4"/>
    </row>
    <row r="44" spans="1:18" ht="15.75" customHeight="1">
      <c r="A44" s="31" t="str">
        <f t="shared" si="6"/>
        <v>CONTACT_PHONE.PHONE_MOBILE_WORK</v>
      </c>
      <c r="B44" s="26" t="str">
        <f t="shared" si="7"/>
        <v>PHONE_MOBILE_WORK</v>
      </c>
      <c r="C44" s="4">
        <f t="shared" si="8"/>
        <v>100039</v>
      </c>
      <c r="D44" s="2">
        <v>0</v>
      </c>
      <c r="E44" s="2">
        <v>1</v>
      </c>
      <c r="F44" s="2">
        <f t="shared" si="2"/>
        <v>100000</v>
      </c>
      <c r="G44" s="2">
        <f t="shared" si="3"/>
        <v>100000</v>
      </c>
      <c r="H44" s="2" t="s">
        <v>30</v>
      </c>
      <c r="I44" s="2">
        <v>0</v>
      </c>
      <c r="J44" s="44" t="s">
        <v>160</v>
      </c>
      <c r="K44" s="4">
        <f>VLOOKUP(J44,T_I8LN!A:B,2,0)</f>
        <v>100000</v>
      </c>
      <c r="L44" s="37" t="s">
        <v>176</v>
      </c>
      <c r="M44" s="4">
        <f>VLOOKUP(L44,T_TYPE!A:B,2,0)</f>
        <v>100008</v>
      </c>
      <c r="N44" s="4" t="s">
        <v>234</v>
      </c>
      <c r="O44" s="2">
        <v>1</v>
      </c>
      <c r="P44" s="45" t="s">
        <v>68</v>
      </c>
      <c r="Q44" s="46" t="str">
        <f t="shared" si="4"/>
        <v>INSERT INTO T_TYPE_VALUE VALUES(100039, 0, 1, 100000, 100000, GETDATE(), 0, 100000, 100008, 'PHONE_MOBILE_WORK', 1, '?' )</v>
      </c>
      <c r="R44" s="4"/>
    </row>
    <row r="45" spans="1:18" ht="15.75" customHeight="1">
      <c r="A45" s="31" t="str">
        <f t="shared" si="6"/>
        <v>CONTACT_MISC.CONTACT_MISC</v>
      </c>
      <c r="B45" s="26" t="str">
        <f t="shared" si="7"/>
        <v>CONTACT_MISC</v>
      </c>
      <c r="C45" s="4">
        <f t="shared" si="8"/>
        <v>100040</v>
      </c>
      <c r="D45" s="2">
        <v>0</v>
      </c>
      <c r="E45" s="2">
        <v>1</v>
      </c>
      <c r="F45" s="2">
        <f t="shared" si="2"/>
        <v>100000</v>
      </c>
      <c r="G45" s="2">
        <f t="shared" si="3"/>
        <v>100000</v>
      </c>
      <c r="H45" s="2" t="s">
        <v>30</v>
      </c>
      <c r="I45" s="2">
        <v>0</v>
      </c>
      <c r="J45" s="44" t="s">
        <v>160</v>
      </c>
      <c r="K45" s="4">
        <f>VLOOKUP(J45,T_I8LN!A:B,2,0)</f>
        <v>100000</v>
      </c>
      <c r="L45" s="37" t="s">
        <v>177</v>
      </c>
      <c r="M45" s="4">
        <f>VLOOKUP(L45,T_TYPE!A:B,2,0)</f>
        <v>100009</v>
      </c>
      <c r="N45" s="4" t="s">
        <v>177</v>
      </c>
      <c r="O45" s="2">
        <v>1</v>
      </c>
      <c r="P45" s="45" t="s">
        <v>68</v>
      </c>
      <c r="Q45" s="46" t="str">
        <f t="shared" si="4"/>
        <v>INSERT INTO T_TYPE_VALUE VALUES(100040, 0, 1, 100000, 100000, GETDATE(), 0, 100000, 100009, 'CONTACT_MISC', 1, '?' )</v>
      </c>
      <c r="R45" s="4"/>
    </row>
    <row r="46" spans="1:18" ht="15.75" customHeight="1">
      <c r="A46" s="31" t="str">
        <f t="shared" si="6"/>
        <v>CONTACT_MISC.FAX</v>
      </c>
      <c r="B46" s="26" t="str">
        <f t="shared" si="7"/>
        <v>FAX</v>
      </c>
      <c r="C46" s="4">
        <f t="shared" si="8"/>
        <v>100041</v>
      </c>
      <c r="D46" s="2">
        <v>0</v>
      </c>
      <c r="E46" s="2">
        <v>1</v>
      </c>
      <c r="F46" s="2">
        <f t="shared" si="2"/>
        <v>100000</v>
      </c>
      <c r="G46" s="2">
        <f t="shared" si="3"/>
        <v>100000</v>
      </c>
      <c r="H46" s="2" t="s">
        <v>30</v>
      </c>
      <c r="I46" s="2">
        <v>0</v>
      </c>
      <c r="J46" s="44" t="s">
        <v>160</v>
      </c>
      <c r="K46" s="4">
        <f>VLOOKUP(J46,T_I8LN!A:B,2,0)</f>
        <v>100000</v>
      </c>
      <c r="L46" s="37" t="s">
        <v>177</v>
      </c>
      <c r="M46" s="4">
        <f>VLOOKUP(L46,T_TYPE!A:B,2,0)</f>
        <v>100009</v>
      </c>
      <c r="N46" s="4" t="s">
        <v>235</v>
      </c>
      <c r="O46" s="2">
        <v>1</v>
      </c>
      <c r="P46" s="45" t="s">
        <v>68</v>
      </c>
      <c r="Q46" s="46" t="str">
        <f t="shared" si="4"/>
        <v>INSERT INTO T_TYPE_VALUE VALUES(100041, 0, 1, 100000, 100000, GETDATE(), 0, 100000, 100009, 'FAX', 1, '?' )</v>
      </c>
      <c r="R46" s="4"/>
    </row>
    <row r="47" spans="1:18" ht="15.75" customHeight="1">
      <c r="A47" s="31" t="str">
        <f t="shared" si="6"/>
        <v>CONTACT_MISC.EMAIL</v>
      </c>
      <c r="B47" s="26" t="str">
        <f t="shared" si="7"/>
        <v>EMAIL</v>
      </c>
      <c r="C47" s="4">
        <f t="shared" si="8"/>
        <v>100042</v>
      </c>
      <c r="D47" s="2">
        <v>0</v>
      </c>
      <c r="E47" s="2">
        <v>1</v>
      </c>
      <c r="F47" s="2">
        <f t="shared" si="2"/>
        <v>100000</v>
      </c>
      <c r="G47" s="2">
        <f t="shared" si="3"/>
        <v>100000</v>
      </c>
      <c r="H47" s="2" t="s">
        <v>30</v>
      </c>
      <c r="I47" s="2">
        <v>0</v>
      </c>
      <c r="J47" s="44" t="s">
        <v>160</v>
      </c>
      <c r="K47" s="4">
        <f>VLOOKUP(J47,T_I8LN!A:B,2,0)</f>
        <v>100000</v>
      </c>
      <c r="L47" s="37" t="s">
        <v>177</v>
      </c>
      <c r="M47" s="4">
        <f>VLOOKUP(L47,T_TYPE!A:B,2,0)</f>
        <v>100009</v>
      </c>
      <c r="N47" s="4" t="s">
        <v>236</v>
      </c>
      <c r="O47" s="2">
        <v>1</v>
      </c>
      <c r="P47" s="45" t="s">
        <v>68</v>
      </c>
      <c r="Q47" s="46" t="str">
        <f t="shared" si="4"/>
        <v>INSERT INTO T_TYPE_VALUE VALUES(100042, 0, 1, 100000, 100000, GETDATE(), 0, 100000, 100009, 'EMAIL', 1, '?' )</v>
      </c>
      <c r="R47" s="4"/>
    </row>
    <row r="48" spans="1:18" ht="15.75" customHeight="1">
      <c r="A48" s="31" t="str">
        <f t="shared" si="6"/>
        <v>CONTACT_MISC.URL</v>
      </c>
      <c r="B48" s="26" t="str">
        <f t="shared" si="7"/>
        <v>URL</v>
      </c>
      <c r="C48" s="4">
        <f t="shared" si="8"/>
        <v>100043</v>
      </c>
      <c r="D48" s="2">
        <v>0</v>
      </c>
      <c r="E48" s="2">
        <v>1</v>
      </c>
      <c r="F48" s="2">
        <f t="shared" si="2"/>
        <v>100000</v>
      </c>
      <c r="G48" s="2">
        <f t="shared" si="3"/>
        <v>100000</v>
      </c>
      <c r="H48" s="2" t="s">
        <v>30</v>
      </c>
      <c r="I48" s="2">
        <v>0</v>
      </c>
      <c r="J48" s="44" t="s">
        <v>160</v>
      </c>
      <c r="K48" s="4">
        <f>VLOOKUP(J48,T_I8LN!A:B,2,0)</f>
        <v>100000</v>
      </c>
      <c r="L48" s="37" t="s">
        <v>177</v>
      </c>
      <c r="M48" s="4">
        <f>VLOOKUP(L48,T_TYPE!A:B,2,0)</f>
        <v>100009</v>
      </c>
      <c r="N48" s="4" t="s">
        <v>237</v>
      </c>
      <c r="O48" s="2">
        <v>1</v>
      </c>
      <c r="P48" s="45" t="s">
        <v>68</v>
      </c>
      <c r="Q48" s="46" t="str">
        <f t="shared" si="4"/>
        <v>INSERT INTO T_TYPE_VALUE VALUES(100043, 0, 1, 100000, 100000, GETDATE(), 0, 100000, 100009, 'URL', 1, '?' )</v>
      </c>
      <c r="R48" s="4"/>
    </row>
    <row r="49" spans="1:18" ht="15.75" customHeight="1">
      <c r="A49" s="31" t="str">
        <f t="shared" si="6"/>
        <v>CONTACT_MISC.IM</v>
      </c>
      <c r="B49" s="26" t="str">
        <f t="shared" si="7"/>
        <v>IM</v>
      </c>
      <c r="C49" s="4">
        <f t="shared" si="8"/>
        <v>100044</v>
      </c>
      <c r="D49" s="2">
        <v>0</v>
      </c>
      <c r="E49" s="2">
        <v>1</v>
      </c>
      <c r="F49" s="2">
        <f t="shared" si="2"/>
        <v>100000</v>
      </c>
      <c r="G49" s="2">
        <f t="shared" si="3"/>
        <v>100000</v>
      </c>
      <c r="H49" s="2" t="s">
        <v>30</v>
      </c>
      <c r="I49" s="2">
        <v>0</v>
      </c>
      <c r="J49" s="44" t="s">
        <v>160</v>
      </c>
      <c r="K49" s="4">
        <f>VLOOKUP(J49,T_I8LN!A:B,2,0)</f>
        <v>100000</v>
      </c>
      <c r="L49" s="37" t="s">
        <v>177</v>
      </c>
      <c r="M49" s="4">
        <f>VLOOKUP(L49,T_TYPE!A:B,2,0)</f>
        <v>100009</v>
      </c>
      <c r="N49" s="4" t="s">
        <v>238</v>
      </c>
      <c r="O49" s="2">
        <v>1</v>
      </c>
      <c r="P49" s="45" t="s">
        <v>68</v>
      </c>
      <c r="Q49" s="46" t="str">
        <f t="shared" si="4"/>
        <v>INSERT INTO T_TYPE_VALUE VALUES(100044, 0, 1, 100000, 100000, GETDATE(), 0, 100000, 100009, 'IM', 1, '?' )</v>
      </c>
      <c r="R49" s="4"/>
    </row>
    <row r="50" spans="1:18" ht="15.75" customHeight="1">
      <c r="A50" s="31" t="str">
        <f t="shared" si="6"/>
        <v>CONTACT_MISC.SKYPE</v>
      </c>
      <c r="B50" s="26" t="str">
        <f t="shared" si="7"/>
        <v>SKYPE</v>
      </c>
      <c r="C50" s="4">
        <f t="shared" si="8"/>
        <v>100045</v>
      </c>
      <c r="D50" s="2">
        <v>0</v>
      </c>
      <c r="E50" s="2">
        <v>1</v>
      </c>
      <c r="F50" s="2">
        <f t="shared" si="2"/>
        <v>100000</v>
      </c>
      <c r="G50" s="2">
        <f t="shared" si="3"/>
        <v>100000</v>
      </c>
      <c r="H50" s="2" t="s">
        <v>30</v>
      </c>
      <c r="I50" s="2">
        <v>0</v>
      </c>
      <c r="J50" s="44" t="s">
        <v>160</v>
      </c>
      <c r="K50" s="4">
        <f>VLOOKUP(J50,T_I8LN!A:B,2,0)</f>
        <v>100000</v>
      </c>
      <c r="L50" s="37" t="s">
        <v>177</v>
      </c>
      <c r="M50" s="4">
        <f>VLOOKUP(L50,T_TYPE!A:B,2,0)</f>
        <v>100009</v>
      </c>
      <c r="N50" s="4" t="s">
        <v>239</v>
      </c>
      <c r="O50" s="2">
        <v>1</v>
      </c>
      <c r="P50" s="45" t="s">
        <v>68</v>
      </c>
      <c r="Q50" s="46" t="str">
        <f t="shared" si="4"/>
        <v>INSERT INTO T_TYPE_VALUE VALUES(100045, 0, 1, 100000, 100000, GETDATE(), 0, 100000, 100009, 'SKYPE', 1, '?' )</v>
      </c>
      <c r="R50" s="4"/>
    </row>
    <row r="51" spans="1:18" ht="15.75" customHeight="1">
      <c r="A51" s="31" t="str">
        <f t="shared" si="6"/>
        <v>CONTACT_MISC.FACEBOOK</v>
      </c>
      <c r="B51" s="26" t="str">
        <f t="shared" si="7"/>
        <v>FACEBOOK</v>
      </c>
      <c r="C51" s="4">
        <f t="shared" si="8"/>
        <v>100046</v>
      </c>
      <c r="D51" s="2">
        <v>0</v>
      </c>
      <c r="E51" s="2">
        <v>1</v>
      </c>
      <c r="F51" s="2">
        <f t="shared" si="2"/>
        <v>100000</v>
      </c>
      <c r="G51" s="2">
        <f t="shared" si="3"/>
        <v>100000</v>
      </c>
      <c r="H51" s="2" t="s">
        <v>30</v>
      </c>
      <c r="I51" s="2">
        <v>0</v>
      </c>
      <c r="J51" s="44" t="s">
        <v>160</v>
      </c>
      <c r="K51" s="4">
        <f>VLOOKUP(J51,T_I8LN!A:B,2,0)</f>
        <v>100000</v>
      </c>
      <c r="L51" s="37" t="s">
        <v>177</v>
      </c>
      <c r="M51" s="4">
        <f>VLOOKUP(L51,T_TYPE!A:B,2,0)</f>
        <v>100009</v>
      </c>
      <c r="N51" s="4" t="s">
        <v>240</v>
      </c>
      <c r="O51" s="2">
        <v>1</v>
      </c>
      <c r="P51" s="45" t="s">
        <v>68</v>
      </c>
      <c r="Q51" s="46" t="str">
        <f t="shared" si="4"/>
        <v>INSERT INTO T_TYPE_VALUE VALUES(100046, 0, 1, 100000, 100000, GETDATE(), 0, 100000, 100009, 'FACEBOOK', 1, '?' )</v>
      </c>
      <c r="R51" s="4"/>
    </row>
    <row r="52" spans="1:18" ht="15.75" customHeight="1">
      <c r="A52" s="31" t="str">
        <f t="shared" si="6"/>
        <v>CONTACT_MISC.LINKED_IN</v>
      </c>
      <c r="B52" s="26" t="str">
        <f t="shared" si="7"/>
        <v>LINKED_IN</v>
      </c>
      <c r="C52" s="4">
        <f t="shared" si="8"/>
        <v>100047</v>
      </c>
      <c r="D52" s="2">
        <v>0</v>
      </c>
      <c r="E52" s="2">
        <v>1</v>
      </c>
      <c r="F52" s="2">
        <f t="shared" si="2"/>
        <v>100000</v>
      </c>
      <c r="G52" s="2">
        <f t="shared" si="3"/>
        <v>100000</v>
      </c>
      <c r="H52" s="2" t="s">
        <v>30</v>
      </c>
      <c r="I52" s="2">
        <v>0</v>
      </c>
      <c r="J52" s="44" t="s">
        <v>160</v>
      </c>
      <c r="K52" s="4">
        <f>VLOOKUP(J52,T_I8LN!A:B,2,0)</f>
        <v>100000</v>
      </c>
      <c r="L52" s="37" t="s">
        <v>177</v>
      </c>
      <c r="M52" s="4">
        <f>VLOOKUP(L52,T_TYPE!A:B,2,0)</f>
        <v>100009</v>
      </c>
      <c r="N52" s="4" t="s">
        <v>241</v>
      </c>
      <c r="O52" s="2">
        <v>1</v>
      </c>
      <c r="P52" s="45" t="s">
        <v>68</v>
      </c>
      <c r="Q52" s="46" t="str">
        <f t="shared" si="4"/>
        <v>INSERT INTO T_TYPE_VALUE VALUES(100047, 0, 1, 100000, 100000, GETDATE(), 0, 100000, 100009, 'LINKED_IN', 1, '?' )</v>
      </c>
      <c r="R52" s="4"/>
    </row>
    <row r="53" spans="1:18" ht="15.75" customHeight="1">
      <c r="A53" s="31" t="str">
        <f t="shared" si="6"/>
        <v>CONTACT_MISC.TWITTER</v>
      </c>
      <c r="B53" s="26" t="str">
        <f t="shared" si="7"/>
        <v>TWITTER</v>
      </c>
      <c r="C53" s="4">
        <f t="shared" si="8"/>
        <v>100048</v>
      </c>
      <c r="D53" s="2">
        <v>0</v>
      </c>
      <c r="E53" s="2">
        <v>1</v>
      </c>
      <c r="F53" s="2">
        <f t="shared" si="2"/>
        <v>100000</v>
      </c>
      <c r="G53" s="2">
        <f t="shared" si="3"/>
        <v>100000</v>
      </c>
      <c r="H53" s="2" t="s">
        <v>30</v>
      </c>
      <c r="I53" s="2">
        <v>0</v>
      </c>
      <c r="J53" s="44" t="s">
        <v>160</v>
      </c>
      <c r="K53" s="4">
        <f>VLOOKUP(J53,T_I8LN!A:B,2,0)</f>
        <v>100000</v>
      </c>
      <c r="L53" s="37" t="s">
        <v>177</v>
      </c>
      <c r="M53" s="4">
        <f>VLOOKUP(L53,T_TYPE!A:B,2,0)</f>
        <v>100009</v>
      </c>
      <c r="N53" s="4" t="s">
        <v>242</v>
      </c>
      <c r="O53" s="2">
        <v>1</v>
      </c>
      <c r="P53" s="45" t="s">
        <v>68</v>
      </c>
      <c r="Q53" s="46" t="str">
        <f t="shared" si="4"/>
        <v>INSERT INTO T_TYPE_VALUE VALUES(100048, 0, 1, 100000, 100000, GETDATE(), 0, 100000, 100009, 'TWITTER', 1, '?' )</v>
      </c>
      <c r="R53" s="4"/>
    </row>
    <row r="54" spans="1:18" ht="15.75" customHeight="1">
      <c r="A54" s="31" t="str">
        <f t="shared" si="6"/>
        <v>ATTACHEMENT.OTHER</v>
      </c>
      <c r="B54" s="26" t="str">
        <f t="shared" si="7"/>
        <v>OTHER</v>
      </c>
      <c r="C54" s="4">
        <f t="shared" si="8"/>
        <v>100049</v>
      </c>
      <c r="D54" s="2">
        <v>0</v>
      </c>
      <c r="E54" s="2">
        <v>1</v>
      </c>
      <c r="F54" s="2">
        <f t="shared" si="2"/>
        <v>100000</v>
      </c>
      <c r="G54" s="2">
        <f t="shared" si="3"/>
        <v>100000</v>
      </c>
      <c r="H54" s="2" t="s">
        <v>30</v>
      </c>
      <c r="I54" s="2">
        <v>0</v>
      </c>
      <c r="J54" s="44" t="s">
        <v>160</v>
      </c>
      <c r="K54" s="4">
        <f>VLOOKUP(J54,T_I8LN!A:B,2,0)</f>
        <v>100000</v>
      </c>
      <c r="L54" s="37" t="s">
        <v>178</v>
      </c>
      <c r="M54" s="4">
        <f>VLOOKUP(L54,T_TYPE!A:B,2,0)</f>
        <v>100010</v>
      </c>
      <c r="N54" s="4" t="s">
        <v>220</v>
      </c>
      <c r="O54" s="2">
        <v>1</v>
      </c>
      <c r="P54" s="45" t="s">
        <v>68</v>
      </c>
      <c r="Q54" s="46" t="str">
        <f t="shared" si="4"/>
        <v>INSERT INTO T_TYPE_VALUE VALUES(100049, 0, 1, 100000, 100000, GETDATE(), 0, 100000, 100010, 'OTHER', 1, '?' )</v>
      </c>
      <c r="R54" s="4"/>
    </row>
    <row r="55" spans="1:18" ht="15.75" customHeight="1">
      <c r="A55" s="31" t="str">
        <f t="shared" si="6"/>
        <v>ATTACHEMENT.PDF</v>
      </c>
      <c r="B55" s="26" t="str">
        <f t="shared" si="7"/>
        <v>PDF</v>
      </c>
      <c r="C55" s="4">
        <f t="shared" si="8"/>
        <v>100050</v>
      </c>
      <c r="D55" s="2">
        <v>0</v>
      </c>
      <c r="E55" s="2">
        <v>1</v>
      </c>
      <c r="F55" s="2">
        <f t="shared" si="2"/>
        <v>100000</v>
      </c>
      <c r="G55" s="2">
        <f t="shared" si="3"/>
        <v>100000</v>
      </c>
      <c r="H55" s="2" t="s">
        <v>30</v>
      </c>
      <c r="I55" s="2">
        <v>0</v>
      </c>
      <c r="J55" s="44" t="s">
        <v>160</v>
      </c>
      <c r="K55" s="4">
        <f>VLOOKUP(J55,T_I8LN!A:B,2,0)</f>
        <v>100000</v>
      </c>
      <c r="L55" s="37" t="s">
        <v>178</v>
      </c>
      <c r="M55" s="4">
        <f>VLOOKUP(L55,T_TYPE!A:B,2,0)</f>
        <v>100010</v>
      </c>
      <c r="N55" s="33" t="s">
        <v>243</v>
      </c>
      <c r="O55" s="2">
        <v>1</v>
      </c>
      <c r="P55" s="45" t="s">
        <v>68</v>
      </c>
      <c r="Q55" s="46" t="str">
        <f t="shared" si="4"/>
        <v>INSERT INTO T_TYPE_VALUE VALUES(100050, 0, 1, 100000, 100000, GETDATE(), 0, 100000, 100010, 'PDF', 1, '?' )</v>
      </c>
      <c r="R55" s="4"/>
    </row>
    <row r="56" spans="1:18" ht="15" customHeight="1">
      <c r="A56" s="31" t="str">
        <f t="shared" si="6"/>
        <v>ATTACHEMENT.XLS</v>
      </c>
      <c r="B56" s="26" t="str">
        <f t="shared" si="7"/>
        <v>XLS</v>
      </c>
      <c r="C56" s="4">
        <f t="shared" si="8"/>
        <v>100051</v>
      </c>
      <c r="D56" s="2">
        <v>0</v>
      </c>
      <c r="E56" s="2">
        <v>1</v>
      </c>
      <c r="F56" s="2">
        <f t="shared" si="2"/>
        <v>100000</v>
      </c>
      <c r="G56" s="2">
        <f t="shared" si="3"/>
        <v>100000</v>
      </c>
      <c r="H56" s="2" t="s">
        <v>30</v>
      </c>
      <c r="I56" s="2">
        <v>0</v>
      </c>
      <c r="J56" s="44" t="s">
        <v>160</v>
      </c>
      <c r="K56" s="4">
        <f>VLOOKUP(J56,T_I8LN!A:B,2,0)</f>
        <v>100000</v>
      </c>
      <c r="L56" s="37" t="s">
        <v>178</v>
      </c>
      <c r="M56" s="4">
        <f>VLOOKUP(L56,T_TYPE!A:B,2,0)</f>
        <v>100010</v>
      </c>
      <c r="N56" s="33" t="s">
        <v>244</v>
      </c>
      <c r="O56" s="2">
        <v>1</v>
      </c>
      <c r="P56" s="45" t="s">
        <v>68</v>
      </c>
      <c r="Q56" s="46" t="str">
        <f t="shared" si="4"/>
        <v>INSERT INTO T_TYPE_VALUE VALUES(100051, 0, 1, 100000, 100000, GETDATE(), 0, 100000, 100010, 'XLS', 1, '?' )</v>
      </c>
      <c r="R56" s="4"/>
    </row>
    <row r="57" spans="1:18" ht="15.75" customHeight="1">
      <c r="A57" s="31" t="str">
        <f t="shared" si="6"/>
        <v>ATTACHEMENT.DOC</v>
      </c>
      <c r="B57" s="26" t="str">
        <f t="shared" si="7"/>
        <v>DOC</v>
      </c>
      <c r="C57" s="4">
        <f t="shared" si="8"/>
        <v>100052</v>
      </c>
      <c r="D57" s="2">
        <v>0</v>
      </c>
      <c r="E57" s="2">
        <v>1</v>
      </c>
      <c r="F57" s="2">
        <f t="shared" si="2"/>
        <v>100000</v>
      </c>
      <c r="G57" s="2">
        <f t="shared" si="3"/>
        <v>100000</v>
      </c>
      <c r="H57" s="2" t="s">
        <v>30</v>
      </c>
      <c r="I57" s="2">
        <v>0</v>
      </c>
      <c r="J57" s="44" t="s">
        <v>160</v>
      </c>
      <c r="K57" s="4">
        <f>VLOOKUP(J57,T_I8LN!A:B,2,0)</f>
        <v>100000</v>
      </c>
      <c r="L57" s="37" t="s">
        <v>178</v>
      </c>
      <c r="M57" s="4">
        <f>VLOOKUP(L57,T_TYPE!A:B,2,0)</f>
        <v>100010</v>
      </c>
      <c r="N57" s="33" t="s">
        <v>245</v>
      </c>
      <c r="O57" s="2">
        <v>1</v>
      </c>
      <c r="P57" s="45" t="s">
        <v>68</v>
      </c>
      <c r="Q57" s="46" t="str">
        <f t="shared" si="4"/>
        <v>INSERT INTO T_TYPE_VALUE VALUES(100052, 0, 1, 100000, 100000, GETDATE(), 0, 100000, 100010, 'DOC', 1, '?' )</v>
      </c>
      <c r="R57" s="4"/>
    </row>
    <row r="58" spans="1:18" ht="15.75" customHeight="1">
      <c r="A58" s="31" t="str">
        <f t="shared" si="6"/>
        <v>GUI_CONTROL.GUI_CONTROL</v>
      </c>
      <c r="B58" s="26" t="str">
        <f t="shared" si="7"/>
        <v>GUI_CONTROL</v>
      </c>
      <c r="C58" s="4">
        <f t="shared" si="8"/>
        <v>100053</v>
      </c>
      <c r="D58" s="2">
        <v>0</v>
      </c>
      <c r="E58" s="2">
        <v>1</v>
      </c>
      <c r="F58" s="2">
        <f t="shared" si="2"/>
        <v>100000</v>
      </c>
      <c r="G58" s="2">
        <f t="shared" si="3"/>
        <v>100000</v>
      </c>
      <c r="H58" s="2" t="s">
        <v>30</v>
      </c>
      <c r="I58" s="2">
        <v>0</v>
      </c>
      <c r="J58" s="44" t="s">
        <v>160</v>
      </c>
      <c r="K58" s="4">
        <f>VLOOKUP(J58,T_I8LN!A:B,2,0)</f>
        <v>100000</v>
      </c>
      <c r="L58" s="36" t="s">
        <v>179</v>
      </c>
      <c r="M58" s="4">
        <f>VLOOKUP(L58,T_TYPE!A:B,2,0)</f>
        <v>100011</v>
      </c>
      <c r="N58" s="4" t="s">
        <v>179</v>
      </c>
      <c r="O58" s="2">
        <v>1</v>
      </c>
      <c r="P58" s="45" t="s">
        <v>68</v>
      </c>
      <c r="Q58" s="46" t="str">
        <f t="shared" si="4"/>
        <v>INSERT INTO T_TYPE_VALUE VALUES(100053, 0, 1, 100000, 100000, GETDATE(), 0, 100000, 100011, 'GUI_CONTROL', 1, '?' )</v>
      </c>
      <c r="R58" s="4"/>
    </row>
    <row r="59" spans="1:18" ht="15.75" customHeight="1">
      <c r="A59" s="31" t="str">
        <f t="shared" si="6"/>
        <v>GUI_CONTROL.RADIO_BUTTON</v>
      </c>
      <c r="B59" s="26" t="str">
        <f t="shared" si="7"/>
        <v>RADIO_BUTTON</v>
      </c>
      <c r="C59" s="4">
        <f t="shared" si="8"/>
        <v>100054</v>
      </c>
      <c r="D59" s="2">
        <v>0</v>
      </c>
      <c r="E59" s="2">
        <v>1</v>
      </c>
      <c r="F59" s="2">
        <f t="shared" si="2"/>
        <v>100000</v>
      </c>
      <c r="G59" s="2">
        <f t="shared" si="3"/>
        <v>100000</v>
      </c>
      <c r="H59" s="2" t="s">
        <v>30</v>
      </c>
      <c r="I59" s="2">
        <v>0</v>
      </c>
      <c r="J59" s="44" t="s">
        <v>160</v>
      </c>
      <c r="K59" s="4">
        <f>VLOOKUP(J59,T_I8LN!A:B,2,0)</f>
        <v>100000</v>
      </c>
      <c r="L59" s="36" t="s">
        <v>179</v>
      </c>
      <c r="M59" s="4">
        <f>VLOOKUP(L59,T_TYPE!A:B,2,0)</f>
        <v>100011</v>
      </c>
      <c r="N59" s="33" t="s">
        <v>246</v>
      </c>
      <c r="O59" s="2">
        <v>1</v>
      </c>
      <c r="P59" s="45" t="s">
        <v>68</v>
      </c>
      <c r="Q59" s="46" t="str">
        <f t="shared" si="4"/>
        <v>INSERT INTO T_TYPE_VALUE VALUES(100054, 0, 1, 100000, 100000, GETDATE(), 0, 100000, 100011, 'RADIO_BUTTON', 1, '?' )</v>
      </c>
      <c r="R59" s="4"/>
    </row>
    <row r="60" spans="1:18" ht="15.75" customHeight="1">
      <c r="A60" s="31" t="str">
        <f t="shared" si="6"/>
        <v>GUI_CONTROL.COMBO_BOX</v>
      </c>
      <c r="B60" s="26" t="str">
        <f t="shared" si="7"/>
        <v>COMBO_BOX</v>
      </c>
      <c r="C60" s="4">
        <f t="shared" si="8"/>
        <v>100055</v>
      </c>
      <c r="D60" s="2">
        <v>0</v>
      </c>
      <c r="E60" s="2">
        <v>1</v>
      </c>
      <c r="F60" s="2">
        <f t="shared" si="2"/>
        <v>100000</v>
      </c>
      <c r="G60" s="2">
        <f t="shared" si="3"/>
        <v>100000</v>
      </c>
      <c r="H60" s="2" t="s">
        <v>30</v>
      </c>
      <c r="I60" s="2">
        <v>0</v>
      </c>
      <c r="J60" s="44" t="s">
        <v>160</v>
      </c>
      <c r="K60" s="4">
        <f>VLOOKUP(J60,T_I8LN!A:B,2,0)</f>
        <v>100000</v>
      </c>
      <c r="L60" s="36" t="s">
        <v>179</v>
      </c>
      <c r="M60" s="4">
        <f>VLOOKUP(L60,T_TYPE!A:B,2,0)</f>
        <v>100011</v>
      </c>
      <c r="N60" s="33" t="s">
        <v>247</v>
      </c>
      <c r="O60" s="2">
        <v>1</v>
      </c>
      <c r="P60" s="45" t="s">
        <v>68</v>
      </c>
      <c r="Q60" s="46" t="str">
        <f t="shared" si="4"/>
        <v>INSERT INTO T_TYPE_VALUE VALUES(100055, 0, 1, 100000, 100000, GETDATE(), 0, 100000, 100011, 'COMBO_BOX', 1, '?' )</v>
      </c>
      <c r="R60" s="4"/>
    </row>
    <row r="61" spans="1:18" ht="15.75" customHeight="1">
      <c r="A61" s="31" t="str">
        <f t="shared" si="6"/>
        <v>PRIORITY.LOW</v>
      </c>
      <c r="B61" s="26" t="str">
        <f t="shared" si="7"/>
        <v>LOW</v>
      </c>
      <c r="C61" s="4">
        <f t="shared" si="8"/>
        <v>100056</v>
      </c>
      <c r="D61" s="2">
        <v>0</v>
      </c>
      <c r="E61" s="2">
        <v>1</v>
      </c>
      <c r="F61" s="2">
        <f t="shared" si="2"/>
        <v>100000</v>
      </c>
      <c r="G61" s="2">
        <f t="shared" si="3"/>
        <v>100000</v>
      </c>
      <c r="H61" s="2" t="s">
        <v>30</v>
      </c>
      <c r="I61" s="2">
        <v>0</v>
      </c>
      <c r="J61" s="44" t="s">
        <v>160</v>
      </c>
      <c r="K61" s="4">
        <f>VLOOKUP(J61,T_I8LN!A:B,2,0)</f>
        <v>100000</v>
      </c>
      <c r="L61" s="36" t="s">
        <v>180</v>
      </c>
      <c r="M61" s="4">
        <f>VLOOKUP(L61,T_TYPE!A:B,2,0)</f>
        <v>100012</v>
      </c>
      <c r="N61" s="33" t="s">
        <v>248</v>
      </c>
      <c r="O61" s="2">
        <v>1</v>
      </c>
      <c r="P61" s="45" t="s">
        <v>68</v>
      </c>
      <c r="Q61" s="46" t="str">
        <f t="shared" si="4"/>
        <v>INSERT INTO T_TYPE_VALUE VALUES(100056, 0, 1, 100000, 100000, GETDATE(), 0, 100000, 100012, 'LOW', 1, '?' )</v>
      </c>
      <c r="R61" s="4"/>
    </row>
    <row r="62" spans="1:18" ht="15.75" customHeight="1">
      <c r="A62" s="31" t="str">
        <f t="shared" si="6"/>
        <v>PRIORITY.NORMAL</v>
      </c>
      <c r="B62" s="26" t="str">
        <f t="shared" si="7"/>
        <v>NORMAL</v>
      </c>
      <c r="C62" s="4">
        <f t="shared" si="8"/>
        <v>100057</v>
      </c>
      <c r="D62" s="2">
        <v>0</v>
      </c>
      <c r="E62" s="2">
        <v>1</v>
      </c>
      <c r="F62" s="2">
        <f t="shared" si="2"/>
        <v>100000</v>
      </c>
      <c r="G62" s="2">
        <f t="shared" si="3"/>
        <v>100000</v>
      </c>
      <c r="H62" s="2" t="s">
        <v>30</v>
      </c>
      <c r="I62" s="2">
        <v>0</v>
      </c>
      <c r="J62" s="44" t="s">
        <v>160</v>
      </c>
      <c r="K62" s="4">
        <f>VLOOKUP(J62,T_I8LN!A:B,2,0)</f>
        <v>100000</v>
      </c>
      <c r="L62" s="36" t="s">
        <v>180</v>
      </c>
      <c r="M62" s="4">
        <f>VLOOKUP(L62,T_TYPE!A:B,2,0)</f>
        <v>100012</v>
      </c>
      <c r="N62" s="33" t="s">
        <v>249</v>
      </c>
      <c r="O62" s="2">
        <v>1</v>
      </c>
      <c r="P62" s="45" t="s">
        <v>68</v>
      </c>
      <c r="Q62" s="46" t="str">
        <f t="shared" si="4"/>
        <v>INSERT INTO T_TYPE_VALUE VALUES(100057, 0, 1, 100000, 100000, GETDATE(), 0, 100000, 100012, 'NORMAL', 1, '?' )</v>
      </c>
      <c r="R62" s="4"/>
    </row>
    <row r="63" spans="1:18" ht="15.75" customHeight="1">
      <c r="A63" s="31" t="str">
        <f t="shared" si="6"/>
        <v>PRIORITY.HIGH</v>
      </c>
      <c r="B63" s="26" t="str">
        <f t="shared" si="7"/>
        <v>HIGH</v>
      </c>
      <c r="C63" s="4">
        <f t="shared" si="8"/>
        <v>100058</v>
      </c>
      <c r="D63" s="2">
        <v>0</v>
      </c>
      <c r="E63" s="2">
        <v>1</v>
      </c>
      <c r="F63" s="2">
        <f t="shared" si="2"/>
        <v>100000</v>
      </c>
      <c r="G63" s="2">
        <f t="shared" si="3"/>
        <v>100000</v>
      </c>
      <c r="H63" s="2" t="s">
        <v>30</v>
      </c>
      <c r="I63" s="2">
        <v>0</v>
      </c>
      <c r="J63" s="44" t="s">
        <v>160</v>
      </c>
      <c r="K63" s="4">
        <f>VLOOKUP(J63,T_I8LN!A:B,2,0)</f>
        <v>100000</v>
      </c>
      <c r="L63" s="36" t="s">
        <v>180</v>
      </c>
      <c r="M63" s="4">
        <f>VLOOKUP(L63,T_TYPE!A:B,2,0)</f>
        <v>100012</v>
      </c>
      <c r="N63" s="33" t="s">
        <v>250</v>
      </c>
      <c r="O63" s="2">
        <v>1</v>
      </c>
      <c r="P63" s="45" t="s">
        <v>68</v>
      </c>
      <c r="Q63" s="46" t="str">
        <f t="shared" si="4"/>
        <v>INSERT INTO T_TYPE_VALUE VALUES(100058, 0, 1, 100000, 100000, GETDATE(), 0, 100000, 100012, 'HIGH', 1, '?' )</v>
      </c>
      <c r="R63" s="4"/>
    </row>
    <row r="64" spans="1:18" ht="15.75" customHeight="1">
      <c r="A64" s="31" t="str">
        <f t="shared" si="6"/>
        <v>PRIORITY.URGENT</v>
      </c>
      <c r="B64" s="26" t="str">
        <f t="shared" si="7"/>
        <v>URGENT</v>
      </c>
      <c r="C64" s="4">
        <f t="shared" si="8"/>
        <v>100059</v>
      </c>
      <c r="D64" s="2">
        <v>0</v>
      </c>
      <c r="E64" s="2">
        <v>1</v>
      </c>
      <c r="F64" s="2">
        <f t="shared" si="2"/>
        <v>100000</v>
      </c>
      <c r="G64" s="2">
        <f t="shared" si="3"/>
        <v>100000</v>
      </c>
      <c r="H64" s="2" t="s">
        <v>30</v>
      </c>
      <c r="I64" s="2">
        <v>0</v>
      </c>
      <c r="J64" s="44" t="s">
        <v>160</v>
      </c>
      <c r="K64" s="4">
        <f>VLOOKUP(J64,T_I8LN!A:B,2,0)</f>
        <v>100000</v>
      </c>
      <c r="L64" s="36" t="s">
        <v>180</v>
      </c>
      <c r="M64" s="4">
        <f>VLOOKUP(L64,T_TYPE!A:B,2,0)</f>
        <v>100012</v>
      </c>
      <c r="N64" s="33" t="s">
        <v>251</v>
      </c>
      <c r="O64" s="2">
        <v>1</v>
      </c>
      <c r="P64" s="45" t="s">
        <v>68</v>
      </c>
      <c r="Q64" s="46" t="str">
        <f t="shared" si="4"/>
        <v>INSERT INTO T_TYPE_VALUE VALUES(100059, 0, 1, 100000, 100000, GETDATE(), 0, 100000, 100012, 'URGENT', 1, '?' )</v>
      </c>
      <c r="R64" s="4"/>
    </row>
    <row r="65" spans="1:18" ht="15.75" customHeight="1">
      <c r="A65" s="31" t="str">
        <f t="shared" si="6"/>
        <v>PRIORITY.IMMEDIATE</v>
      </c>
      <c r="B65" s="26" t="str">
        <f t="shared" si="7"/>
        <v>IMMEDIATE</v>
      </c>
      <c r="C65" s="4">
        <f t="shared" si="8"/>
        <v>100060</v>
      </c>
      <c r="D65" s="2">
        <v>0</v>
      </c>
      <c r="E65" s="2">
        <v>1</v>
      </c>
      <c r="F65" s="2">
        <f t="shared" si="2"/>
        <v>100000</v>
      </c>
      <c r="G65" s="2">
        <f t="shared" si="3"/>
        <v>100000</v>
      </c>
      <c r="H65" s="2" t="s">
        <v>30</v>
      </c>
      <c r="I65" s="2">
        <v>0</v>
      </c>
      <c r="J65" s="44" t="s">
        <v>160</v>
      </c>
      <c r="K65" s="4">
        <f>VLOOKUP(J65,T_I8LN!A:B,2,0)</f>
        <v>100000</v>
      </c>
      <c r="L65" s="36" t="s">
        <v>180</v>
      </c>
      <c r="M65" s="4">
        <f>VLOOKUP(L65,T_TYPE!A:B,2,0)</f>
        <v>100012</v>
      </c>
      <c r="N65" s="33" t="s">
        <v>252</v>
      </c>
      <c r="O65" s="2">
        <v>1</v>
      </c>
      <c r="P65" s="45" t="s">
        <v>68</v>
      </c>
      <c r="Q65" s="46" t="str">
        <f t="shared" si="4"/>
        <v>INSERT INTO T_TYPE_VALUE VALUES(100060, 0, 1, 100000, 100000, GETDATE(), 0, 100000, 100012, 'IMMEDIATE', 1, '?' )</v>
      </c>
      <c r="R65" s="4"/>
    </row>
    <row r="66" spans="1:18" ht="15.75" customHeight="1">
      <c r="A66" s="31" t="str">
        <f t="shared" si="6"/>
        <v>PREFIX.MR</v>
      </c>
      <c r="B66" s="26" t="str">
        <f t="shared" si="7"/>
        <v>MR</v>
      </c>
      <c r="C66" s="4">
        <f t="shared" si="8"/>
        <v>100061</v>
      </c>
      <c r="D66" s="2">
        <v>0</v>
      </c>
      <c r="E66" s="2">
        <v>0</v>
      </c>
      <c r="F66" s="2">
        <f t="shared" si="2"/>
        <v>100000</v>
      </c>
      <c r="G66" s="2">
        <f t="shared" si="3"/>
        <v>100000</v>
      </c>
      <c r="H66" s="2" t="s">
        <v>30</v>
      </c>
      <c r="I66" s="2">
        <v>0</v>
      </c>
      <c r="J66" s="44" t="s">
        <v>160</v>
      </c>
      <c r="K66" s="4">
        <f>VLOOKUP(J66,T_I8LN!A:B,2,0)</f>
        <v>100000</v>
      </c>
      <c r="L66" s="36" t="s">
        <v>181</v>
      </c>
      <c r="M66" s="4">
        <f>VLOOKUP(L66,T_TYPE!A:B,2,0)</f>
        <v>100013</v>
      </c>
      <c r="N66" s="33" t="s">
        <v>253</v>
      </c>
      <c r="O66" s="2">
        <v>1</v>
      </c>
      <c r="P66" s="45" t="s">
        <v>68</v>
      </c>
      <c r="Q66" s="46" t="str">
        <f t="shared" si="4"/>
        <v>INSERT INTO T_TYPE_VALUE VALUES(100061, 0, 0, 100000, 100000, GETDATE(), 0, 100000, 100013, 'MR', 1, '?' )</v>
      </c>
      <c r="R66" s="4"/>
    </row>
    <row r="67" spans="1:18" ht="15.75" customHeight="1">
      <c r="A67" s="31" t="str">
        <f t="shared" si="6"/>
        <v>PREFIX.MS</v>
      </c>
      <c r="B67" s="26" t="str">
        <f t="shared" si="7"/>
        <v>MS</v>
      </c>
      <c r="C67" s="4">
        <f t="shared" si="8"/>
        <v>100062</v>
      </c>
      <c r="D67" s="2">
        <v>0</v>
      </c>
      <c r="E67" s="2">
        <v>0</v>
      </c>
      <c r="F67" s="2">
        <f t="shared" si="2"/>
        <v>100000</v>
      </c>
      <c r="G67" s="2">
        <f t="shared" si="3"/>
        <v>100000</v>
      </c>
      <c r="H67" s="2" t="s">
        <v>30</v>
      </c>
      <c r="I67" s="2">
        <v>0</v>
      </c>
      <c r="J67" s="44" t="s">
        <v>160</v>
      </c>
      <c r="K67" s="4">
        <f>VLOOKUP(J67,T_I8LN!A:B,2,0)</f>
        <v>100000</v>
      </c>
      <c r="L67" s="36" t="s">
        <v>181</v>
      </c>
      <c r="M67" s="4">
        <f>VLOOKUP(L67,T_TYPE!A:B,2,0)</f>
        <v>100013</v>
      </c>
      <c r="N67" s="33" t="s">
        <v>254</v>
      </c>
      <c r="O67" s="2">
        <v>1</v>
      </c>
      <c r="P67" s="45" t="s">
        <v>68</v>
      </c>
      <c r="Q67" s="46" t="str">
        <f t="shared" si="4"/>
        <v>INSERT INTO T_TYPE_VALUE VALUES(100062, 0, 0, 100000, 100000, GETDATE(), 0, 100000, 100013, 'MS', 1, '?' )</v>
      </c>
      <c r="R67" s="4"/>
    </row>
    <row r="68" spans="1:18" ht="15.75" customHeight="1">
      <c r="A68" s="31" t="str">
        <f t="shared" si="6"/>
        <v>PREFIX.MRS</v>
      </c>
      <c r="B68" s="26" t="str">
        <f t="shared" si="7"/>
        <v>MRS</v>
      </c>
      <c r="C68" s="4">
        <f t="shared" si="8"/>
        <v>100063</v>
      </c>
      <c r="D68" s="2">
        <v>0</v>
      </c>
      <c r="E68" s="2">
        <v>0</v>
      </c>
      <c r="F68" s="2">
        <f t="shared" si="2"/>
        <v>100000</v>
      </c>
      <c r="G68" s="2">
        <f t="shared" si="3"/>
        <v>100000</v>
      </c>
      <c r="H68" s="2" t="s">
        <v>30</v>
      </c>
      <c r="I68" s="2">
        <v>0</v>
      </c>
      <c r="J68" s="44" t="s">
        <v>160</v>
      </c>
      <c r="K68" s="4">
        <f>VLOOKUP(J68,T_I8LN!A:B,2,0)</f>
        <v>100000</v>
      </c>
      <c r="L68" s="36" t="s">
        <v>181</v>
      </c>
      <c r="M68" s="4">
        <f>VLOOKUP(L68,T_TYPE!A:B,2,0)</f>
        <v>100013</v>
      </c>
      <c r="N68" s="33" t="s">
        <v>255</v>
      </c>
      <c r="O68" s="2">
        <v>1</v>
      </c>
      <c r="P68" s="45" t="s">
        <v>68</v>
      </c>
      <c r="Q68" s="46" t="str">
        <f t="shared" si="4"/>
        <v>INSERT INTO T_TYPE_VALUE VALUES(100063, 0, 0, 100000, 100000, GETDATE(), 0, 100000, 100013, 'MRS', 1, '?' )</v>
      </c>
      <c r="R68" s="4"/>
    </row>
    <row r="69" spans="1:18" ht="15.75" customHeight="1">
      <c r="A69" s="31" t="str">
        <f t="shared" ref="A69:A100" si="9">L69&amp;"."&amp;N69</f>
        <v>PREFIX.MISS</v>
      </c>
      <c r="B69" s="26" t="str">
        <f t="shared" ref="B69:B93" si="10">N69</f>
        <v>MISS</v>
      </c>
      <c r="C69" s="4">
        <f t="shared" si="8"/>
        <v>100064</v>
      </c>
      <c r="D69" s="2">
        <v>0</v>
      </c>
      <c r="E69" s="2">
        <v>1</v>
      </c>
      <c r="F69" s="2">
        <f t="shared" ref="F69:F106" si="11">ID_DS_ENV_KEY</f>
        <v>100000</v>
      </c>
      <c r="G69" s="2">
        <f t="shared" ref="G69:G106" si="12">ID_USER_MOD_KEY</f>
        <v>100000</v>
      </c>
      <c r="H69" s="2" t="s">
        <v>30</v>
      </c>
      <c r="I69" s="2">
        <v>0</v>
      </c>
      <c r="J69" s="44" t="s">
        <v>160</v>
      </c>
      <c r="K69" s="4">
        <f>VLOOKUP(J69,T_I8LN!A:B,2,0)</f>
        <v>100000</v>
      </c>
      <c r="L69" s="36" t="s">
        <v>181</v>
      </c>
      <c r="M69" s="4">
        <f>VLOOKUP(L69,T_TYPE!A:B,2,0)</f>
        <v>100013</v>
      </c>
      <c r="N69" s="33" t="s">
        <v>256</v>
      </c>
      <c r="O69" s="2">
        <v>1</v>
      </c>
      <c r="P69" s="45" t="s">
        <v>68</v>
      </c>
      <c r="Q69" s="46" t="str">
        <f t="shared" ref="Q69:Q106" si="13">"INSERT INTO "&amp;$C$2&amp;" VALUES("&amp;C69&amp;", "&amp;D69&amp;", "&amp;E69&amp;", "&amp;F69&amp;", "&amp;G69&amp;", "&amp;H69&amp;", "&amp;I69&amp;", "&amp;K69&amp;", "&amp;M69&amp;", '"&amp;N69&amp;"', "&amp;O69&amp;", '"&amp;P69&amp;"' )"</f>
        <v>INSERT INTO T_TYPE_VALUE VALUES(100064, 0, 1, 100000, 100000, GETDATE(), 0, 100000, 100013, 'MISS', 1, '?' )</v>
      </c>
      <c r="R69" s="4"/>
    </row>
    <row r="70" spans="1:18" ht="15.75" customHeight="1">
      <c r="A70" s="31" t="str">
        <f t="shared" si="9"/>
        <v>PREFIX.MASTER</v>
      </c>
      <c r="B70" s="26" t="str">
        <f t="shared" si="10"/>
        <v>MASTER</v>
      </c>
      <c r="C70" s="4">
        <f t="shared" ref="C70:C101" si="14">C69+1</f>
        <v>100065</v>
      </c>
      <c r="D70" s="2">
        <v>0</v>
      </c>
      <c r="E70" s="2">
        <v>1</v>
      </c>
      <c r="F70" s="2">
        <f t="shared" si="11"/>
        <v>100000</v>
      </c>
      <c r="G70" s="2">
        <f t="shared" si="12"/>
        <v>100000</v>
      </c>
      <c r="H70" s="2" t="s">
        <v>30</v>
      </c>
      <c r="I70" s="2">
        <v>0</v>
      </c>
      <c r="J70" s="44" t="s">
        <v>160</v>
      </c>
      <c r="K70" s="4">
        <f>VLOOKUP(J70,T_I8LN!A:B,2,0)</f>
        <v>100000</v>
      </c>
      <c r="L70" s="36" t="s">
        <v>181</v>
      </c>
      <c r="M70" s="4">
        <f>VLOOKUP(L70,T_TYPE!A:B,2,0)</f>
        <v>100013</v>
      </c>
      <c r="N70" s="33" t="s">
        <v>257</v>
      </c>
      <c r="O70" s="2">
        <v>1</v>
      </c>
      <c r="P70" s="45" t="s">
        <v>68</v>
      </c>
      <c r="Q70" s="46" t="str">
        <f t="shared" si="13"/>
        <v>INSERT INTO T_TYPE_VALUE VALUES(100065, 0, 1, 100000, 100000, GETDATE(), 0, 100000, 100013, 'MASTER', 1, '?' )</v>
      </c>
      <c r="R70" s="4"/>
    </row>
    <row r="71" spans="1:18" ht="15.75" customHeight="1">
      <c r="A71" s="31" t="str">
        <f t="shared" si="9"/>
        <v>PREFIX.DR</v>
      </c>
      <c r="B71" s="26" t="str">
        <f t="shared" si="10"/>
        <v>DR</v>
      </c>
      <c r="C71" s="4">
        <f t="shared" si="14"/>
        <v>100066</v>
      </c>
      <c r="D71" s="2">
        <v>0</v>
      </c>
      <c r="E71" s="2">
        <v>1</v>
      </c>
      <c r="F71" s="2">
        <f t="shared" si="11"/>
        <v>100000</v>
      </c>
      <c r="G71" s="2">
        <f t="shared" si="12"/>
        <v>100000</v>
      </c>
      <c r="H71" s="2" t="s">
        <v>30</v>
      </c>
      <c r="I71" s="2">
        <v>0</v>
      </c>
      <c r="J71" s="44" t="s">
        <v>160</v>
      </c>
      <c r="K71" s="4">
        <f>VLOOKUP(J71,T_I8LN!A:B,2,0)</f>
        <v>100000</v>
      </c>
      <c r="L71" s="36" t="s">
        <v>181</v>
      </c>
      <c r="M71" s="4">
        <f>VLOOKUP(L71,T_TYPE!A:B,2,0)</f>
        <v>100013</v>
      </c>
      <c r="N71" s="33" t="s">
        <v>258</v>
      </c>
      <c r="O71" s="2">
        <v>1</v>
      </c>
      <c r="P71" s="45" t="s">
        <v>68</v>
      </c>
      <c r="Q71" s="46" t="str">
        <f t="shared" si="13"/>
        <v>INSERT INTO T_TYPE_VALUE VALUES(100066, 0, 1, 100000, 100000, GETDATE(), 0, 100000, 100013, 'DR', 1, '?' )</v>
      </c>
      <c r="R71" s="4"/>
    </row>
    <row r="72" spans="1:18" ht="15.75" customHeight="1">
      <c r="A72" s="31" t="str">
        <f t="shared" si="9"/>
        <v>PREFIX.PROF</v>
      </c>
      <c r="B72" s="26" t="str">
        <f t="shared" si="10"/>
        <v>PROF</v>
      </c>
      <c r="C72" s="4">
        <f t="shared" si="14"/>
        <v>100067</v>
      </c>
      <c r="D72" s="2">
        <v>0</v>
      </c>
      <c r="E72" s="2">
        <v>1</v>
      </c>
      <c r="F72" s="2">
        <f t="shared" si="11"/>
        <v>100000</v>
      </c>
      <c r="G72" s="2">
        <f t="shared" si="12"/>
        <v>100000</v>
      </c>
      <c r="H72" s="2" t="s">
        <v>30</v>
      </c>
      <c r="I72" s="2">
        <v>0</v>
      </c>
      <c r="J72" s="44" t="s">
        <v>160</v>
      </c>
      <c r="K72" s="4">
        <f>VLOOKUP(J72,T_I8LN!A:B,2,0)</f>
        <v>100000</v>
      </c>
      <c r="L72" s="36" t="s">
        <v>181</v>
      </c>
      <c r="M72" s="4">
        <f>VLOOKUP(L72,T_TYPE!A:B,2,0)</f>
        <v>100013</v>
      </c>
      <c r="N72" s="33" t="s">
        <v>259</v>
      </c>
      <c r="O72" s="2">
        <v>1</v>
      </c>
      <c r="P72" s="45" t="s">
        <v>68</v>
      </c>
      <c r="Q72" s="46" t="str">
        <f t="shared" si="13"/>
        <v>INSERT INTO T_TYPE_VALUE VALUES(100067, 0, 1, 100000, 100000, GETDATE(), 0, 100000, 100013, 'PROF', 1, '?' )</v>
      </c>
      <c r="R72" s="4"/>
    </row>
    <row r="73" spans="1:18" ht="15.75" customHeight="1">
      <c r="A73" s="31" t="str">
        <f t="shared" si="9"/>
        <v>GENDER.MALE</v>
      </c>
      <c r="B73" s="26" t="str">
        <f t="shared" si="10"/>
        <v>MALE</v>
      </c>
      <c r="C73" s="4">
        <f t="shared" si="14"/>
        <v>100068</v>
      </c>
      <c r="D73" s="2">
        <v>0</v>
      </c>
      <c r="E73" s="2">
        <v>1</v>
      </c>
      <c r="F73" s="2">
        <f t="shared" si="11"/>
        <v>100000</v>
      </c>
      <c r="G73" s="2">
        <f t="shared" si="12"/>
        <v>100000</v>
      </c>
      <c r="H73" s="2" t="s">
        <v>30</v>
      </c>
      <c r="I73" s="2">
        <v>0</v>
      </c>
      <c r="J73" s="44" t="s">
        <v>160</v>
      </c>
      <c r="K73" s="4">
        <f>VLOOKUP(J73,T_I8LN!A:B,2,0)</f>
        <v>100000</v>
      </c>
      <c r="L73" s="36" t="s">
        <v>182</v>
      </c>
      <c r="M73" s="4">
        <f>VLOOKUP(L73,T_TYPE!A:B,2,0)</f>
        <v>100014</v>
      </c>
      <c r="N73" s="33" t="s">
        <v>260</v>
      </c>
      <c r="O73" s="2">
        <v>1</v>
      </c>
      <c r="P73" s="33" t="s">
        <v>260</v>
      </c>
      <c r="Q73" s="46" t="str">
        <f t="shared" si="13"/>
        <v>INSERT INTO T_TYPE_VALUE VALUES(100068, 0, 1, 100000, 100000, GETDATE(), 0, 100000, 100014, 'MALE', 1, 'MALE' )</v>
      </c>
      <c r="R73" s="4"/>
    </row>
    <row r="74" spans="1:18" ht="15.75" customHeight="1">
      <c r="A74" s="31" t="str">
        <f t="shared" si="9"/>
        <v>GENDER.FEMALE</v>
      </c>
      <c r="B74" s="26" t="str">
        <f t="shared" si="10"/>
        <v>FEMALE</v>
      </c>
      <c r="C74" s="4">
        <f t="shared" si="14"/>
        <v>100069</v>
      </c>
      <c r="D74" s="2">
        <v>0</v>
      </c>
      <c r="E74" s="2">
        <v>1</v>
      </c>
      <c r="F74" s="2">
        <f t="shared" si="11"/>
        <v>100000</v>
      </c>
      <c r="G74" s="2">
        <f t="shared" si="12"/>
        <v>100000</v>
      </c>
      <c r="H74" s="2" t="s">
        <v>30</v>
      </c>
      <c r="I74" s="2">
        <v>0</v>
      </c>
      <c r="J74" s="44" t="s">
        <v>160</v>
      </c>
      <c r="K74" s="4">
        <f>VLOOKUP(J74,T_I8LN!A:B,2,0)</f>
        <v>100000</v>
      </c>
      <c r="L74" s="36" t="s">
        <v>182</v>
      </c>
      <c r="M74" s="4">
        <f>VLOOKUP(L74,T_TYPE!A:B,2,0)</f>
        <v>100014</v>
      </c>
      <c r="N74" s="33" t="s">
        <v>261</v>
      </c>
      <c r="O74" s="2">
        <v>1</v>
      </c>
      <c r="P74" s="33" t="s">
        <v>261</v>
      </c>
      <c r="Q74" s="46" t="str">
        <f t="shared" si="13"/>
        <v>INSERT INTO T_TYPE_VALUE VALUES(100069, 0, 1, 100000, 100000, GETDATE(), 0, 100000, 100014, 'FEMALE', 1, 'FEMALE' )</v>
      </c>
      <c r="R74" s="4"/>
    </row>
    <row r="75" spans="1:18" ht="15.75" customHeight="1">
      <c r="A75" s="31" t="str">
        <f t="shared" si="9"/>
        <v>GENDER.OTHER</v>
      </c>
      <c r="B75" s="26" t="str">
        <f t="shared" si="10"/>
        <v>OTHER</v>
      </c>
      <c r="C75" s="4">
        <f t="shared" si="14"/>
        <v>100070</v>
      </c>
      <c r="D75" s="2">
        <v>0</v>
      </c>
      <c r="E75" s="2">
        <v>1</v>
      </c>
      <c r="F75" s="2">
        <f t="shared" si="11"/>
        <v>100000</v>
      </c>
      <c r="G75" s="2">
        <f t="shared" si="12"/>
        <v>100000</v>
      </c>
      <c r="H75" s="2" t="s">
        <v>30</v>
      </c>
      <c r="I75" s="2">
        <v>0</v>
      </c>
      <c r="J75" s="44" t="s">
        <v>160</v>
      </c>
      <c r="K75" s="4">
        <f>VLOOKUP(J75,T_I8LN!A:B,2,0)</f>
        <v>100000</v>
      </c>
      <c r="L75" s="36" t="s">
        <v>182</v>
      </c>
      <c r="M75" s="4">
        <f>VLOOKUP(L75,T_TYPE!A:B,2,0)</f>
        <v>100014</v>
      </c>
      <c r="N75" s="33" t="s">
        <v>220</v>
      </c>
      <c r="O75" s="2">
        <v>1</v>
      </c>
      <c r="P75" s="33" t="s">
        <v>220</v>
      </c>
      <c r="Q75" s="46" t="str">
        <f t="shared" si="13"/>
        <v>INSERT INTO T_TYPE_VALUE VALUES(100070, 0, 1, 100000, 100000, GETDATE(), 0, 100000, 100014, 'OTHER', 1, 'OTHER' )</v>
      </c>
      <c r="R75" s="4"/>
    </row>
    <row r="76" spans="1:18" ht="15.75" customHeight="1">
      <c r="A76" s="31" t="str">
        <f t="shared" si="9"/>
        <v>MARITAL_STATUS.MARRIED</v>
      </c>
      <c r="B76" s="26" t="str">
        <f t="shared" si="10"/>
        <v>MARRIED</v>
      </c>
      <c r="C76" s="4">
        <f t="shared" si="14"/>
        <v>100071</v>
      </c>
      <c r="D76" s="2">
        <v>0</v>
      </c>
      <c r="E76" s="2">
        <v>1</v>
      </c>
      <c r="F76" s="2">
        <f t="shared" si="11"/>
        <v>100000</v>
      </c>
      <c r="G76" s="2">
        <f t="shared" si="12"/>
        <v>100000</v>
      </c>
      <c r="H76" s="2" t="s">
        <v>30</v>
      </c>
      <c r="I76" s="2">
        <v>0</v>
      </c>
      <c r="J76" s="44" t="s">
        <v>160</v>
      </c>
      <c r="K76" s="4">
        <f>VLOOKUP(J76,T_I8LN!A:B,2,0)</f>
        <v>100000</v>
      </c>
      <c r="L76" s="36" t="s">
        <v>183</v>
      </c>
      <c r="M76" s="4">
        <f>VLOOKUP(L76,T_TYPE!A:B,2,0)</f>
        <v>100015</v>
      </c>
      <c r="N76" s="33" t="s">
        <v>262</v>
      </c>
      <c r="O76" s="2">
        <v>1</v>
      </c>
      <c r="P76" s="45" t="s">
        <v>68</v>
      </c>
      <c r="Q76" s="46" t="str">
        <f t="shared" si="13"/>
        <v>INSERT INTO T_TYPE_VALUE VALUES(100071, 0, 1, 100000, 100000, GETDATE(), 0, 100000, 100015, 'MARRIED', 1, '?' )</v>
      </c>
      <c r="R76" s="4"/>
    </row>
    <row r="77" spans="1:18" ht="15.75" customHeight="1">
      <c r="A77" s="31" t="str">
        <f t="shared" si="9"/>
        <v>MARITAL_STATUS.UNMARRIED</v>
      </c>
      <c r="B77" s="26" t="str">
        <f t="shared" si="10"/>
        <v>UNMARRIED</v>
      </c>
      <c r="C77" s="4">
        <f t="shared" si="14"/>
        <v>100072</v>
      </c>
      <c r="D77" s="2">
        <v>0</v>
      </c>
      <c r="E77" s="2">
        <v>1</v>
      </c>
      <c r="F77" s="2">
        <f t="shared" si="11"/>
        <v>100000</v>
      </c>
      <c r="G77" s="2">
        <f t="shared" si="12"/>
        <v>100000</v>
      </c>
      <c r="H77" s="2" t="s">
        <v>30</v>
      </c>
      <c r="I77" s="2">
        <v>0</v>
      </c>
      <c r="J77" s="44" t="s">
        <v>160</v>
      </c>
      <c r="K77" s="4">
        <f>VLOOKUP(J77,T_I8LN!A:B,2,0)</f>
        <v>100000</v>
      </c>
      <c r="L77" s="36" t="s">
        <v>183</v>
      </c>
      <c r="M77" s="4">
        <f>VLOOKUP(L77,T_TYPE!A:B,2,0)</f>
        <v>100015</v>
      </c>
      <c r="N77" s="33" t="s">
        <v>263</v>
      </c>
      <c r="O77" s="2">
        <v>1</v>
      </c>
      <c r="P77" s="45" t="s">
        <v>68</v>
      </c>
      <c r="Q77" s="46" t="str">
        <f t="shared" si="13"/>
        <v>INSERT INTO T_TYPE_VALUE VALUES(100072, 0, 1, 100000, 100000, GETDATE(), 0, 100000, 100015, 'UNMARRIED', 1, '?' )</v>
      </c>
    </row>
    <row r="78" spans="1:18" ht="15.75" customHeight="1">
      <c r="A78" s="31" t="str">
        <f t="shared" si="9"/>
        <v>MARITAL_STATUS.WIDOW</v>
      </c>
      <c r="B78" s="26" t="str">
        <f t="shared" si="10"/>
        <v>WIDOW</v>
      </c>
      <c r="C78" s="4">
        <f t="shared" si="14"/>
        <v>100073</v>
      </c>
      <c r="D78" s="2">
        <v>0</v>
      </c>
      <c r="E78" s="2">
        <v>1</v>
      </c>
      <c r="F78" s="2">
        <f t="shared" si="11"/>
        <v>100000</v>
      </c>
      <c r="G78" s="2">
        <f t="shared" si="12"/>
        <v>100000</v>
      </c>
      <c r="H78" s="2" t="s">
        <v>30</v>
      </c>
      <c r="I78" s="2">
        <v>0</v>
      </c>
      <c r="J78" s="44" t="s">
        <v>160</v>
      </c>
      <c r="K78" s="4">
        <f>VLOOKUP(J78,T_I8LN!A:B,2,0)</f>
        <v>100000</v>
      </c>
      <c r="L78" s="36" t="s">
        <v>183</v>
      </c>
      <c r="M78" s="4">
        <f>VLOOKUP(L78,T_TYPE!A:B,2,0)</f>
        <v>100015</v>
      </c>
      <c r="N78" s="33" t="s">
        <v>264</v>
      </c>
      <c r="O78" s="2">
        <v>1</v>
      </c>
      <c r="P78" s="35" t="s">
        <v>68</v>
      </c>
      <c r="Q78" s="46" t="str">
        <f t="shared" si="13"/>
        <v>INSERT INTO T_TYPE_VALUE VALUES(100073, 0, 1, 100000, 100000, GETDATE(), 0, 100000, 100015, 'WIDOW', 1, '?' )</v>
      </c>
      <c r="R78" s="4"/>
    </row>
    <row r="79" spans="1:18" ht="15.75" customHeight="1">
      <c r="A79" s="31" t="str">
        <f t="shared" si="9"/>
        <v>MARITAL_STATUS.DIVORRCE</v>
      </c>
      <c r="B79" s="26" t="str">
        <f t="shared" si="10"/>
        <v>DIVORRCE</v>
      </c>
      <c r="C79" s="4">
        <f t="shared" si="14"/>
        <v>100074</v>
      </c>
      <c r="D79" s="2">
        <v>0</v>
      </c>
      <c r="E79" s="2">
        <v>1</v>
      </c>
      <c r="F79" s="2">
        <f t="shared" si="11"/>
        <v>100000</v>
      </c>
      <c r="G79" s="2">
        <f t="shared" si="12"/>
        <v>100000</v>
      </c>
      <c r="H79" s="2" t="s">
        <v>30</v>
      </c>
      <c r="I79" s="2">
        <v>0</v>
      </c>
      <c r="J79" s="44" t="s">
        <v>160</v>
      </c>
      <c r="K79" s="4">
        <f>VLOOKUP(J79,T_I8LN!A:B,2,0)</f>
        <v>100000</v>
      </c>
      <c r="L79" s="36" t="s">
        <v>183</v>
      </c>
      <c r="M79" s="4">
        <f>VLOOKUP(L79,T_TYPE!A:B,2,0)</f>
        <v>100015</v>
      </c>
      <c r="N79" s="33" t="s">
        <v>265</v>
      </c>
      <c r="O79" s="2">
        <v>1</v>
      </c>
      <c r="P79" s="35" t="s">
        <v>68</v>
      </c>
      <c r="Q79" s="46" t="str">
        <f t="shared" si="13"/>
        <v>INSERT INTO T_TYPE_VALUE VALUES(100074, 0, 1, 100000, 100000, GETDATE(), 0, 100000, 100015, 'DIVORRCE', 1, '?' )</v>
      </c>
      <c r="R79" s="4"/>
    </row>
    <row r="80" spans="1:18" ht="15.75" customHeight="1">
      <c r="A80" s="31" t="str">
        <f t="shared" si="9"/>
        <v>BLOOD_GROUP.A+</v>
      </c>
      <c r="B80" s="26" t="str">
        <f t="shared" si="10"/>
        <v>A+</v>
      </c>
      <c r="C80" s="4">
        <f t="shared" si="14"/>
        <v>100075</v>
      </c>
      <c r="D80" s="2">
        <v>0</v>
      </c>
      <c r="E80" s="2">
        <v>1</v>
      </c>
      <c r="F80" s="2">
        <f t="shared" si="11"/>
        <v>100000</v>
      </c>
      <c r="G80" s="2">
        <f t="shared" si="12"/>
        <v>100000</v>
      </c>
      <c r="H80" s="2" t="s">
        <v>30</v>
      </c>
      <c r="I80" s="2">
        <v>0</v>
      </c>
      <c r="J80" s="44" t="s">
        <v>160</v>
      </c>
      <c r="K80" s="4">
        <f>VLOOKUP(J80,T_I8LN!A:B,2,0)</f>
        <v>100000</v>
      </c>
      <c r="L80" s="36" t="s">
        <v>184</v>
      </c>
      <c r="M80" s="4">
        <f>VLOOKUP(L80,T_TYPE!A:B,2,0)</f>
        <v>100016</v>
      </c>
      <c r="N80" s="33" t="s">
        <v>266</v>
      </c>
      <c r="O80" s="2">
        <v>1</v>
      </c>
      <c r="P80" s="35" t="s">
        <v>68</v>
      </c>
      <c r="Q80" s="46" t="str">
        <f t="shared" si="13"/>
        <v>INSERT INTO T_TYPE_VALUE VALUES(100075, 0, 1, 100000, 100000, GETDATE(), 0, 100000, 100016, 'A+', 1, '?' )</v>
      </c>
      <c r="R80" s="4"/>
    </row>
    <row r="81" spans="1:18" ht="15.75" customHeight="1">
      <c r="A81" s="31" t="str">
        <f t="shared" si="9"/>
        <v>BLOOD_GROUP.A-</v>
      </c>
      <c r="B81" s="26" t="str">
        <f t="shared" si="10"/>
        <v>A-</v>
      </c>
      <c r="C81" s="4">
        <f t="shared" si="14"/>
        <v>100076</v>
      </c>
      <c r="D81" s="2">
        <v>0</v>
      </c>
      <c r="E81" s="2">
        <v>1</v>
      </c>
      <c r="F81" s="2">
        <f t="shared" si="11"/>
        <v>100000</v>
      </c>
      <c r="G81" s="2">
        <f t="shared" si="12"/>
        <v>100000</v>
      </c>
      <c r="H81" s="2" t="s">
        <v>30</v>
      </c>
      <c r="I81" s="2">
        <v>0</v>
      </c>
      <c r="J81" s="44" t="s">
        <v>160</v>
      </c>
      <c r="K81" s="4">
        <f>VLOOKUP(J81,T_I8LN!A:B,2,0)</f>
        <v>100000</v>
      </c>
      <c r="L81" s="36" t="s">
        <v>184</v>
      </c>
      <c r="M81" s="4">
        <f>VLOOKUP(L81,T_TYPE!A:B,2,0)</f>
        <v>100016</v>
      </c>
      <c r="N81" s="33" t="s">
        <v>267</v>
      </c>
      <c r="O81" s="2">
        <v>1</v>
      </c>
      <c r="P81" s="35" t="s">
        <v>68</v>
      </c>
      <c r="Q81" s="46" t="str">
        <f t="shared" si="13"/>
        <v>INSERT INTO T_TYPE_VALUE VALUES(100076, 0, 1, 100000, 100000, GETDATE(), 0, 100000, 100016, 'A-', 1, '?' )</v>
      </c>
      <c r="R81" s="4"/>
    </row>
    <row r="82" spans="1:18" ht="15.75" customHeight="1">
      <c r="A82" s="31" t="str">
        <f t="shared" si="9"/>
        <v>BLOOD_GROUP.B+</v>
      </c>
      <c r="B82" s="26" t="str">
        <f t="shared" si="10"/>
        <v>B+</v>
      </c>
      <c r="C82" s="4">
        <f t="shared" si="14"/>
        <v>100077</v>
      </c>
      <c r="D82" s="2">
        <v>0</v>
      </c>
      <c r="E82" s="2">
        <v>1</v>
      </c>
      <c r="F82" s="2">
        <f t="shared" si="11"/>
        <v>100000</v>
      </c>
      <c r="G82" s="2">
        <f t="shared" si="12"/>
        <v>100000</v>
      </c>
      <c r="H82" s="2" t="s">
        <v>30</v>
      </c>
      <c r="I82" s="2">
        <v>0</v>
      </c>
      <c r="J82" s="44" t="s">
        <v>160</v>
      </c>
      <c r="K82" s="4">
        <f>VLOOKUP(J82,T_I8LN!A:B,2,0)</f>
        <v>100000</v>
      </c>
      <c r="L82" s="36" t="s">
        <v>184</v>
      </c>
      <c r="M82" s="4">
        <f>VLOOKUP(L82,T_TYPE!A:B,2,0)</f>
        <v>100016</v>
      </c>
      <c r="N82" s="33" t="s">
        <v>268</v>
      </c>
      <c r="O82" s="2">
        <v>1</v>
      </c>
      <c r="P82" s="35" t="s">
        <v>68</v>
      </c>
      <c r="Q82" s="46" t="str">
        <f t="shared" si="13"/>
        <v>INSERT INTO T_TYPE_VALUE VALUES(100077, 0, 1, 100000, 100000, GETDATE(), 0, 100000, 100016, 'B+', 1, '?' )</v>
      </c>
      <c r="R82" s="4"/>
    </row>
    <row r="83" spans="1:18" ht="15.75" customHeight="1">
      <c r="A83" s="31" t="str">
        <f t="shared" si="9"/>
        <v>BLOOD_GROUP.B-</v>
      </c>
      <c r="B83" s="26" t="str">
        <f t="shared" si="10"/>
        <v>B-</v>
      </c>
      <c r="C83" s="4">
        <f t="shared" si="14"/>
        <v>100078</v>
      </c>
      <c r="D83" s="2">
        <v>0</v>
      </c>
      <c r="E83" s="2">
        <v>1</v>
      </c>
      <c r="F83" s="2">
        <f t="shared" si="11"/>
        <v>100000</v>
      </c>
      <c r="G83" s="2">
        <f t="shared" si="12"/>
        <v>100000</v>
      </c>
      <c r="H83" s="2" t="s">
        <v>30</v>
      </c>
      <c r="I83" s="2">
        <v>0</v>
      </c>
      <c r="J83" s="44" t="s">
        <v>160</v>
      </c>
      <c r="K83" s="4">
        <f>VLOOKUP(J83,T_I8LN!A:B,2,0)</f>
        <v>100000</v>
      </c>
      <c r="L83" s="36" t="s">
        <v>184</v>
      </c>
      <c r="M83" s="4">
        <f>VLOOKUP(L83,T_TYPE!A:B,2,0)</f>
        <v>100016</v>
      </c>
      <c r="N83" s="33" t="s">
        <v>269</v>
      </c>
      <c r="O83" s="2">
        <v>1</v>
      </c>
      <c r="P83" s="35" t="s">
        <v>68</v>
      </c>
      <c r="Q83" s="46" t="str">
        <f t="shared" si="13"/>
        <v>INSERT INTO T_TYPE_VALUE VALUES(100078, 0, 1, 100000, 100000, GETDATE(), 0, 100000, 100016, 'B-', 1, '?' )</v>
      </c>
      <c r="R83" s="4"/>
    </row>
    <row r="84" spans="1:18" ht="15.75" customHeight="1">
      <c r="A84" s="31" t="str">
        <f t="shared" si="9"/>
        <v>BLOOD_GROUP.AB+</v>
      </c>
      <c r="B84" s="26" t="str">
        <f t="shared" si="10"/>
        <v>AB+</v>
      </c>
      <c r="C84" s="4">
        <f t="shared" si="14"/>
        <v>100079</v>
      </c>
      <c r="D84" s="2">
        <v>0</v>
      </c>
      <c r="E84" s="2">
        <v>1</v>
      </c>
      <c r="F84" s="2">
        <f t="shared" si="11"/>
        <v>100000</v>
      </c>
      <c r="G84" s="2">
        <f t="shared" si="12"/>
        <v>100000</v>
      </c>
      <c r="H84" s="2" t="s">
        <v>30</v>
      </c>
      <c r="I84" s="2">
        <v>0</v>
      </c>
      <c r="J84" s="44" t="s">
        <v>160</v>
      </c>
      <c r="K84" s="4">
        <f>VLOOKUP(J84,T_I8LN!A:B,2,0)</f>
        <v>100000</v>
      </c>
      <c r="L84" s="36" t="s">
        <v>184</v>
      </c>
      <c r="M84" s="4">
        <f>VLOOKUP(L84,T_TYPE!A:B,2,0)</f>
        <v>100016</v>
      </c>
      <c r="N84" s="33" t="s">
        <v>270</v>
      </c>
      <c r="O84" s="2">
        <v>1</v>
      </c>
      <c r="P84" s="35" t="s">
        <v>68</v>
      </c>
      <c r="Q84" s="46" t="str">
        <f t="shared" si="13"/>
        <v>INSERT INTO T_TYPE_VALUE VALUES(100079, 0, 1, 100000, 100000, GETDATE(), 0, 100000, 100016, 'AB+', 1, '?' )</v>
      </c>
      <c r="R84" s="4"/>
    </row>
    <row r="85" spans="1:18" ht="15.75" customHeight="1">
      <c r="A85" s="31" t="str">
        <f t="shared" si="9"/>
        <v>BLOOD_GROUP.AB-</v>
      </c>
      <c r="B85" s="26" t="str">
        <f t="shared" si="10"/>
        <v>AB-</v>
      </c>
      <c r="C85" s="4">
        <f t="shared" si="14"/>
        <v>100080</v>
      </c>
      <c r="D85" s="2">
        <v>0</v>
      </c>
      <c r="E85" s="2">
        <v>1</v>
      </c>
      <c r="F85" s="2">
        <f t="shared" si="11"/>
        <v>100000</v>
      </c>
      <c r="G85" s="2">
        <f t="shared" si="12"/>
        <v>100000</v>
      </c>
      <c r="H85" s="2" t="s">
        <v>30</v>
      </c>
      <c r="I85" s="2">
        <v>0</v>
      </c>
      <c r="J85" s="44" t="s">
        <v>160</v>
      </c>
      <c r="K85" s="4">
        <f>VLOOKUP(J85,T_I8LN!A:B,2,0)</f>
        <v>100000</v>
      </c>
      <c r="L85" s="36" t="s">
        <v>184</v>
      </c>
      <c r="M85" s="4">
        <f>VLOOKUP(L85,T_TYPE!A:B,2,0)</f>
        <v>100016</v>
      </c>
      <c r="N85" s="33" t="s">
        <v>271</v>
      </c>
      <c r="O85" s="2">
        <v>1</v>
      </c>
      <c r="P85" s="35" t="s">
        <v>68</v>
      </c>
      <c r="Q85" s="46" t="str">
        <f t="shared" si="13"/>
        <v>INSERT INTO T_TYPE_VALUE VALUES(100080, 0, 1, 100000, 100000, GETDATE(), 0, 100000, 100016, 'AB-', 1, '?' )</v>
      </c>
    </row>
    <row r="86" spans="1:18" ht="15.75" customHeight="1">
      <c r="A86" s="31" t="str">
        <f t="shared" si="9"/>
        <v>BLOOD_GROUP.O+</v>
      </c>
      <c r="B86" s="26" t="str">
        <f t="shared" si="10"/>
        <v>O+</v>
      </c>
      <c r="C86" s="4">
        <f t="shared" si="14"/>
        <v>100081</v>
      </c>
      <c r="D86" s="2">
        <v>0</v>
      </c>
      <c r="E86" s="2">
        <v>1</v>
      </c>
      <c r="F86" s="2">
        <f t="shared" si="11"/>
        <v>100000</v>
      </c>
      <c r="G86" s="2">
        <f t="shared" si="12"/>
        <v>100000</v>
      </c>
      <c r="H86" s="2" t="s">
        <v>30</v>
      </c>
      <c r="I86" s="2">
        <v>0</v>
      </c>
      <c r="J86" s="44" t="s">
        <v>160</v>
      </c>
      <c r="K86" s="4">
        <f>VLOOKUP(J86,T_I8LN!A:B,2,0)</f>
        <v>100000</v>
      </c>
      <c r="L86" s="36" t="s">
        <v>184</v>
      </c>
      <c r="M86" s="4">
        <f>VLOOKUP(L86,T_TYPE!A:B,2,0)</f>
        <v>100016</v>
      </c>
      <c r="N86" s="33" t="s">
        <v>272</v>
      </c>
      <c r="O86" s="2">
        <v>1</v>
      </c>
      <c r="P86" s="35" t="s">
        <v>68</v>
      </c>
      <c r="Q86" s="46" t="str">
        <f t="shared" si="13"/>
        <v>INSERT INTO T_TYPE_VALUE VALUES(100081, 0, 1, 100000, 100000, GETDATE(), 0, 100000, 100016, 'O+', 1, '?' )</v>
      </c>
      <c r="R86" s="4"/>
    </row>
    <row r="87" spans="1:18" ht="15.75" customHeight="1">
      <c r="A87" s="31" t="str">
        <f t="shared" si="9"/>
        <v>BLOOD_GROUP.O-</v>
      </c>
      <c r="B87" s="26" t="str">
        <f t="shared" si="10"/>
        <v>O-</v>
      </c>
      <c r="C87" s="4">
        <f t="shared" si="14"/>
        <v>100082</v>
      </c>
      <c r="D87" s="2">
        <v>0</v>
      </c>
      <c r="E87" s="2">
        <v>1</v>
      </c>
      <c r="F87" s="2">
        <f t="shared" si="11"/>
        <v>100000</v>
      </c>
      <c r="G87" s="2">
        <f t="shared" si="12"/>
        <v>100000</v>
      </c>
      <c r="H87" s="2" t="s">
        <v>30</v>
      </c>
      <c r="I87" s="2">
        <v>0</v>
      </c>
      <c r="J87" s="44" t="s">
        <v>160</v>
      </c>
      <c r="K87" s="4">
        <f>VLOOKUP(J87,T_I8LN!A:B,2,0)</f>
        <v>100000</v>
      </c>
      <c r="L87" s="36" t="s">
        <v>184</v>
      </c>
      <c r="M87" s="4">
        <f>VLOOKUP(L87,T_TYPE!A:B,2,0)</f>
        <v>100016</v>
      </c>
      <c r="N87" s="33" t="s">
        <v>273</v>
      </c>
      <c r="O87" s="2">
        <v>1</v>
      </c>
      <c r="P87" s="35" t="s">
        <v>68</v>
      </c>
      <c r="Q87" s="46" t="str">
        <f t="shared" si="13"/>
        <v>INSERT INTO T_TYPE_VALUE VALUES(100082, 0, 1, 100000, 100000, GETDATE(), 0, 100000, 100016, 'O-', 1, '?' )</v>
      </c>
      <c r="R87" s="4"/>
    </row>
    <row r="88" spans="1:18" ht="15.75" customHeight="1">
      <c r="A88" s="31" t="str">
        <f t="shared" si="9"/>
        <v>IDENTIFICATION.NATIONAL_ID</v>
      </c>
      <c r="B88" s="26" t="str">
        <f t="shared" si="10"/>
        <v>NATIONAL_ID</v>
      </c>
      <c r="C88" s="4">
        <f t="shared" si="14"/>
        <v>100083</v>
      </c>
      <c r="D88" s="2">
        <v>0</v>
      </c>
      <c r="E88" s="2">
        <v>1</v>
      </c>
      <c r="F88" s="2">
        <f t="shared" si="11"/>
        <v>100000</v>
      </c>
      <c r="G88" s="2">
        <f t="shared" si="12"/>
        <v>100000</v>
      </c>
      <c r="H88" s="2" t="s">
        <v>30</v>
      </c>
      <c r="I88" s="2">
        <v>0</v>
      </c>
      <c r="J88" s="44" t="s">
        <v>160</v>
      </c>
      <c r="K88" s="4">
        <f>VLOOKUP(J88,T_I8LN!A:B,2,0)</f>
        <v>100000</v>
      </c>
      <c r="L88" s="37" t="s">
        <v>185</v>
      </c>
      <c r="M88" s="4">
        <f>VLOOKUP(L88,T_TYPE!A:B,2,0)</f>
        <v>100017</v>
      </c>
      <c r="N88" s="33" t="s">
        <v>274</v>
      </c>
      <c r="O88" s="2">
        <v>1</v>
      </c>
      <c r="P88" s="35" t="s">
        <v>68</v>
      </c>
      <c r="Q88" s="46" t="str">
        <f t="shared" si="13"/>
        <v>INSERT INTO T_TYPE_VALUE VALUES(100083, 0, 1, 100000, 100000, GETDATE(), 0, 100000, 100017, 'NATIONAL_ID', 1, '?' )</v>
      </c>
      <c r="R88" s="4"/>
    </row>
    <row r="89" spans="1:18" ht="15.75" customHeight="1">
      <c r="A89" s="31" t="str">
        <f t="shared" si="9"/>
        <v>IDENTIFICATION.PASSPORT</v>
      </c>
      <c r="B89" s="26" t="str">
        <f t="shared" si="10"/>
        <v>PASSPORT</v>
      </c>
      <c r="C89" s="4">
        <f t="shared" si="14"/>
        <v>100084</v>
      </c>
      <c r="D89" s="2">
        <v>0</v>
      </c>
      <c r="E89" s="2">
        <v>1</v>
      </c>
      <c r="F89" s="2">
        <f t="shared" si="11"/>
        <v>100000</v>
      </c>
      <c r="G89" s="2">
        <f t="shared" si="12"/>
        <v>100000</v>
      </c>
      <c r="H89" s="2" t="s">
        <v>30</v>
      </c>
      <c r="I89" s="2">
        <v>0</v>
      </c>
      <c r="J89" s="44" t="s">
        <v>160</v>
      </c>
      <c r="K89" s="4">
        <f>VLOOKUP(J89,T_I8LN!A:B,2,0)</f>
        <v>100000</v>
      </c>
      <c r="L89" s="37" t="s">
        <v>185</v>
      </c>
      <c r="M89" s="4">
        <f>VLOOKUP(L89,T_TYPE!A:B,2,0)</f>
        <v>100017</v>
      </c>
      <c r="N89" s="33" t="s">
        <v>275</v>
      </c>
      <c r="O89" s="2">
        <v>1</v>
      </c>
      <c r="P89" s="35" t="s">
        <v>68</v>
      </c>
      <c r="Q89" s="46" t="str">
        <f t="shared" si="13"/>
        <v>INSERT INTO T_TYPE_VALUE VALUES(100084, 0, 1, 100000, 100000, GETDATE(), 0, 100000, 100017, 'PASSPORT', 1, '?' )</v>
      </c>
      <c r="R89" s="4"/>
    </row>
    <row r="90" spans="1:18" ht="15.75" customHeight="1">
      <c r="A90" s="31" t="str">
        <f t="shared" si="9"/>
        <v>IDENTIFICATION.DRIVER_LICENSE</v>
      </c>
      <c r="B90" s="26" t="str">
        <f t="shared" si="10"/>
        <v>DRIVER_LICENSE</v>
      </c>
      <c r="C90" s="4">
        <f t="shared" si="14"/>
        <v>100085</v>
      </c>
      <c r="D90" s="2">
        <v>0</v>
      </c>
      <c r="E90" s="2">
        <v>1</v>
      </c>
      <c r="F90" s="2">
        <f t="shared" si="11"/>
        <v>100000</v>
      </c>
      <c r="G90" s="2">
        <f t="shared" si="12"/>
        <v>100000</v>
      </c>
      <c r="H90" s="2" t="s">
        <v>30</v>
      </c>
      <c r="I90" s="2">
        <v>0</v>
      </c>
      <c r="J90" s="44" t="s">
        <v>160</v>
      </c>
      <c r="K90" s="4">
        <f>VLOOKUP(J90,T_I8LN!A:B,2,0)</f>
        <v>100000</v>
      </c>
      <c r="L90" s="37" t="s">
        <v>185</v>
      </c>
      <c r="M90" s="4">
        <f>VLOOKUP(L90,T_TYPE!A:B,2,0)</f>
        <v>100017</v>
      </c>
      <c r="N90" s="33" t="s">
        <v>276</v>
      </c>
      <c r="O90" s="2">
        <v>1</v>
      </c>
      <c r="P90" s="35" t="s">
        <v>68</v>
      </c>
      <c r="Q90" s="46" t="str">
        <f t="shared" si="13"/>
        <v>INSERT INTO T_TYPE_VALUE VALUES(100085, 0, 1, 100000, 100000, GETDATE(), 0, 100000, 100017, 'DRIVER_LICENSE', 1, '?' )</v>
      </c>
    </row>
    <row r="91" spans="1:18" ht="15.75" customHeight="1">
      <c r="A91" s="31" t="str">
        <f t="shared" si="9"/>
        <v>IDENTIFICATION.EMPLOYEE_ID</v>
      </c>
      <c r="B91" s="26" t="str">
        <f t="shared" si="10"/>
        <v>EMPLOYEE_ID</v>
      </c>
      <c r="C91" s="4">
        <f t="shared" si="14"/>
        <v>100086</v>
      </c>
      <c r="D91" s="2">
        <v>0</v>
      </c>
      <c r="E91" s="2">
        <v>1</v>
      </c>
      <c r="F91" s="2">
        <f t="shared" si="11"/>
        <v>100000</v>
      </c>
      <c r="G91" s="2">
        <f t="shared" si="12"/>
        <v>100000</v>
      </c>
      <c r="H91" s="2" t="s">
        <v>30</v>
      </c>
      <c r="I91" s="2">
        <v>0</v>
      </c>
      <c r="J91" s="44" t="s">
        <v>160</v>
      </c>
      <c r="K91" s="4">
        <f>VLOOKUP(J91,T_I8LN!A:B,2,0)</f>
        <v>100000</v>
      </c>
      <c r="L91" s="37" t="s">
        <v>185</v>
      </c>
      <c r="M91" s="4">
        <f>VLOOKUP(L91,T_TYPE!A:B,2,0)</f>
        <v>100017</v>
      </c>
      <c r="N91" s="33" t="s">
        <v>277</v>
      </c>
      <c r="O91" s="2">
        <v>1</v>
      </c>
      <c r="P91" s="35" t="s">
        <v>68</v>
      </c>
      <c r="Q91" s="46" t="str">
        <f t="shared" si="13"/>
        <v>INSERT INTO T_TYPE_VALUE VALUES(100086, 0, 1, 100000, 100000, GETDATE(), 0, 100000, 100017, 'EMPLOYEE_ID', 1, '?' )</v>
      </c>
    </row>
    <row r="92" spans="1:18" ht="15.75" customHeight="1">
      <c r="A92" s="31" t="str">
        <f t="shared" si="9"/>
        <v>IDENTIFICATION.BIRTH_CERTIFICATE</v>
      </c>
      <c r="B92" s="26" t="str">
        <f t="shared" si="10"/>
        <v>BIRTH_CERTIFICATE</v>
      </c>
      <c r="C92" s="4">
        <f t="shared" si="14"/>
        <v>100087</v>
      </c>
      <c r="D92" s="2">
        <v>0</v>
      </c>
      <c r="E92" s="2">
        <v>1</v>
      </c>
      <c r="F92" s="2">
        <f t="shared" si="11"/>
        <v>100000</v>
      </c>
      <c r="G92" s="2">
        <f t="shared" si="12"/>
        <v>100000</v>
      </c>
      <c r="H92" s="2" t="s">
        <v>30</v>
      </c>
      <c r="I92" s="2">
        <v>0</v>
      </c>
      <c r="J92" s="44" t="s">
        <v>160</v>
      </c>
      <c r="K92" s="4">
        <f>VLOOKUP(J92,T_I8LN!A:B,2,0)</f>
        <v>100000</v>
      </c>
      <c r="L92" s="37" t="s">
        <v>185</v>
      </c>
      <c r="M92" s="4">
        <f>VLOOKUP(L92,T_TYPE!A:B,2,0)</f>
        <v>100017</v>
      </c>
      <c r="N92" s="33" t="s">
        <v>278</v>
      </c>
      <c r="O92" s="2">
        <v>1</v>
      </c>
      <c r="P92" s="35" t="s">
        <v>68</v>
      </c>
      <c r="Q92" s="46" t="str">
        <f t="shared" si="13"/>
        <v>INSERT INTO T_TYPE_VALUE VALUES(100087, 0, 1, 100000, 100000, GETDATE(), 0, 100000, 100017, 'BIRTH_CERTIFICATE', 1, '?' )</v>
      </c>
    </row>
    <row r="93" spans="1:18" ht="15.75" customHeight="1">
      <c r="A93" s="31" t="str">
        <f t="shared" si="9"/>
        <v>IDENTIFICATION.TAX_ID</v>
      </c>
      <c r="B93" s="26" t="str">
        <f t="shared" si="10"/>
        <v>TAX_ID</v>
      </c>
      <c r="C93" s="4">
        <f t="shared" si="14"/>
        <v>100088</v>
      </c>
      <c r="D93" s="2">
        <v>0</v>
      </c>
      <c r="E93" s="2">
        <v>1</v>
      </c>
      <c r="F93" s="2">
        <f t="shared" si="11"/>
        <v>100000</v>
      </c>
      <c r="G93" s="2">
        <f t="shared" si="12"/>
        <v>100000</v>
      </c>
      <c r="H93" s="2" t="s">
        <v>30</v>
      </c>
      <c r="I93" s="2">
        <v>0</v>
      </c>
      <c r="J93" s="44" t="s">
        <v>160</v>
      </c>
      <c r="K93" s="4">
        <f>VLOOKUP(J93,T_I8LN!A:B,2,0)</f>
        <v>100000</v>
      </c>
      <c r="L93" s="37" t="s">
        <v>185</v>
      </c>
      <c r="M93" s="4">
        <f>VLOOKUP(L93,T_TYPE!A:B,2,0)</f>
        <v>100017</v>
      </c>
      <c r="N93" s="33" t="s">
        <v>279</v>
      </c>
      <c r="O93" s="2">
        <v>1</v>
      </c>
      <c r="P93" s="35" t="s">
        <v>68</v>
      </c>
      <c r="Q93" s="46" t="str">
        <f t="shared" si="13"/>
        <v>INSERT INTO T_TYPE_VALUE VALUES(100088, 0, 1, 100000, 100000, GETDATE(), 0, 100000, 100017, 'TAX_ID', 1, '?' )</v>
      </c>
    </row>
    <row r="94" spans="1:18" ht="15.75" customHeight="1">
      <c r="A94" s="31" t="str">
        <f t="shared" si="9"/>
        <v>IDENTIFICATION.TEMPORARY_RESIDENCE_ID</v>
      </c>
      <c r="B94" s="26" t="s">
        <v>280</v>
      </c>
      <c r="C94" s="4">
        <f t="shared" si="14"/>
        <v>100089</v>
      </c>
      <c r="D94" s="2">
        <v>0</v>
      </c>
      <c r="E94" s="2">
        <v>1</v>
      </c>
      <c r="F94" s="2">
        <f t="shared" si="11"/>
        <v>100000</v>
      </c>
      <c r="G94" s="2">
        <f t="shared" si="12"/>
        <v>100000</v>
      </c>
      <c r="H94" s="2" t="s">
        <v>30</v>
      </c>
      <c r="I94" s="2">
        <v>1</v>
      </c>
      <c r="J94" s="44" t="s">
        <v>160</v>
      </c>
      <c r="K94" s="4">
        <f>VLOOKUP(J94,T_I8LN!A:B,2,0)</f>
        <v>100000</v>
      </c>
      <c r="L94" s="37" t="s">
        <v>185</v>
      </c>
      <c r="M94" s="4">
        <f>VLOOKUP(L94,T_TYPE!A:B,2,0)</f>
        <v>100017</v>
      </c>
      <c r="N94" s="26" t="s">
        <v>280</v>
      </c>
      <c r="O94" s="2">
        <v>1</v>
      </c>
      <c r="P94" s="35" t="s">
        <v>68</v>
      </c>
      <c r="Q94" s="46" t="str">
        <f t="shared" si="13"/>
        <v>INSERT INTO T_TYPE_VALUE VALUES(100089, 0, 1, 100000, 100000, GETDATE(), 1, 100000, 100017, 'TEMPORARY_RESIDENCE_ID', 1, '?' )</v>
      </c>
    </row>
    <row r="95" spans="1:18" ht="15.75" customHeight="1">
      <c r="A95" s="31" t="str">
        <f t="shared" si="9"/>
        <v>IDENTIFICATION.OTHER</v>
      </c>
      <c r="B95" s="26" t="str">
        <f t="shared" ref="B95:B106" si="15">N95</f>
        <v>OTHER</v>
      </c>
      <c r="C95" s="4">
        <f t="shared" si="14"/>
        <v>100090</v>
      </c>
      <c r="D95" s="2">
        <v>0</v>
      </c>
      <c r="E95" s="2">
        <v>1</v>
      </c>
      <c r="F95" s="2">
        <f t="shared" si="11"/>
        <v>100000</v>
      </c>
      <c r="G95" s="2">
        <f t="shared" si="12"/>
        <v>100000</v>
      </c>
      <c r="H95" s="2" t="s">
        <v>30</v>
      </c>
      <c r="I95" s="2">
        <v>0</v>
      </c>
      <c r="J95" s="44" t="s">
        <v>160</v>
      </c>
      <c r="K95" s="4">
        <f>VLOOKUP(J95,T_I8LN!A:B,2,0)</f>
        <v>100000</v>
      </c>
      <c r="L95" s="37" t="s">
        <v>185</v>
      </c>
      <c r="M95" s="4">
        <f>VLOOKUP(L95,T_TYPE!A:B,2,0)</f>
        <v>100017</v>
      </c>
      <c r="N95" s="33" t="s">
        <v>220</v>
      </c>
      <c r="O95" s="2">
        <v>1</v>
      </c>
      <c r="P95" s="35" t="s">
        <v>68</v>
      </c>
      <c r="Q95" s="46" t="str">
        <f t="shared" si="13"/>
        <v>INSERT INTO T_TYPE_VALUE VALUES(100090, 0, 1, 100000, 100000, GETDATE(), 0, 100000, 100017, 'OTHER', 1, '?' )</v>
      </c>
    </row>
    <row r="96" spans="1:18" ht="15.75" customHeight="1">
      <c r="A96" s="31" t="str">
        <f t="shared" si="9"/>
        <v>RELIGION.NONE</v>
      </c>
      <c r="B96" s="26" t="str">
        <f t="shared" si="15"/>
        <v>NONE</v>
      </c>
      <c r="C96" s="4">
        <f t="shared" si="14"/>
        <v>100091</v>
      </c>
      <c r="D96" s="2">
        <v>0</v>
      </c>
      <c r="E96" s="2">
        <v>1</v>
      </c>
      <c r="F96" s="2">
        <f t="shared" si="11"/>
        <v>100000</v>
      </c>
      <c r="G96" s="2">
        <f t="shared" si="12"/>
        <v>100000</v>
      </c>
      <c r="H96" s="2" t="s">
        <v>30</v>
      </c>
      <c r="I96" s="2">
        <v>0</v>
      </c>
      <c r="J96" s="44" t="s">
        <v>160</v>
      </c>
      <c r="K96" s="4">
        <f>VLOOKUP(J96,T_I8LN!A:B,2,0)</f>
        <v>100000</v>
      </c>
      <c r="L96" s="36" t="s">
        <v>186</v>
      </c>
      <c r="M96" s="4">
        <f>VLOOKUP(L96,T_TYPE!A:B,2,0)</f>
        <v>100018</v>
      </c>
      <c r="N96" s="33" t="s">
        <v>281</v>
      </c>
      <c r="O96" s="2">
        <v>1</v>
      </c>
      <c r="P96" s="35" t="s">
        <v>68</v>
      </c>
      <c r="Q96" s="46" t="str">
        <f t="shared" si="13"/>
        <v>INSERT INTO T_TYPE_VALUE VALUES(100091, 0, 1, 100000, 100000, GETDATE(), 0, 100000, 100018, 'NONE', 1, '?' )</v>
      </c>
    </row>
    <row r="97" spans="1:17" ht="15.75" customHeight="1">
      <c r="A97" s="31" t="str">
        <f t="shared" si="9"/>
        <v>RELIGION.ATHEIST</v>
      </c>
      <c r="B97" s="26" t="str">
        <f t="shared" si="15"/>
        <v>ATHEIST</v>
      </c>
      <c r="C97" s="4">
        <f t="shared" si="14"/>
        <v>100092</v>
      </c>
      <c r="D97" s="2">
        <v>0</v>
      </c>
      <c r="E97" s="2">
        <v>1</v>
      </c>
      <c r="F97" s="2">
        <f t="shared" si="11"/>
        <v>100000</v>
      </c>
      <c r="G97" s="2">
        <f t="shared" si="12"/>
        <v>100000</v>
      </c>
      <c r="H97" s="2" t="s">
        <v>30</v>
      </c>
      <c r="I97" s="2">
        <v>0</v>
      </c>
      <c r="J97" s="44" t="s">
        <v>160</v>
      </c>
      <c r="K97" s="4">
        <f>VLOOKUP(J97,T_I8LN!A:B,2,0)</f>
        <v>100000</v>
      </c>
      <c r="L97" s="36" t="s">
        <v>186</v>
      </c>
      <c r="M97" s="4">
        <f>VLOOKUP(L97,T_TYPE!A:B,2,0)</f>
        <v>100018</v>
      </c>
      <c r="N97" s="33" t="s">
        <v>282</v>
      </c>
      <c r="O97" s="2">
        <v>1</v>
      </c>
      <c r="P97" s="35" t="s">
        <v>68</v>
      </c>
      <c r="Q97" s="46" t="str">
        <f t="shared" si="13"/>
        <v>INSERT INTO T_TYPE_VALUE VALUES(100092, 0, 1, 100000, 100000, GETDATE(), 0, 100000, 100018, 'ATHEIST', 1, '?' )</v>
      </c>
    </row>
    <row r="98" spans="1:17" ht="15.75" customHeight="1">
      <c r="A98" s="31" t="str">
        <f t="shared" si="9"/>
        <v>RELIGION.ISLAM</v>
      </c>
      <c r="B98" s="26" t="str">
        <f t="shared" si="15"/>
        <v>ISLAM</v>
      </c>
      <c r="C98" s="4">
        <f t="shared" si="14"/>
        <v>100093</v>
      </c>
      <c r="D98" s="2">
        <v>0</v>
      </c>
      <c r="E98" s="2">
        <v>1</v>
      </c>
      <c r="F98" s="2">
        <f t="shared" si="11"/>
        <v>100000</v>
      </c>
      <c r="G98" s="2">
        <f t="shared" si="12"/>
        <v>100000</v>
      </c>
      <c r="H98" s="2" t="s">
        <v>30</v>
      </c>
      <c r="I98" s="2">
        <v>0</v>
      </c>
      <c r="J98" s="44" t="s">
        <v>160</v>
      </c>
      <c r="K98" s="4">
        <f>VLOOKUP(J98,T_I8LN!A:B,2,0)</f>
        <v>100000</v>
      </c>
      <c r="L98" s="36" t="s">
        <v>186</v>
      </c>
      <c r="M98" s="4">
        <f>VLOOKUP(L98,T_TYPE!A:B,2,0)</f>
        <v>100018</v>
      </c>
      <c r="N98" s="33" t="s">
        <v>283</v>
      </c>
      <c r="O98" s="2">
        <v>1</v>
      </c>
      <c r="P98" s="35" t="s">
        <v>68</v>
      </c>
      <c r="Q98" s="46" t="str">
        <f t="shared" si="13"/>
        <v>INSERT INTO T_TYPE_VALUE VALUES(100093, 0, 1, 100000, 100000, GETDATE(), 0, 100000, 100018, 'ISLAM', 1, '?' )</v>
      </c>
    </row>
    <row r="99" spans="1:17" ht="15.75" customHeight="1">
      <c r="A99" s="31" t="str">
        <f t="shared" si="9"/>
        <v>RELIGION.CHRISTIANITY</v>
      </c>
      <c r="B99" s="26" t="str">
        <f t="shared" si="15"/>
        <v>CHRISTIANITY</v>
      </c>
      <c r="C99" s="4">
        <f t="shared" si="14"/>
        <v>100094</v>
      </c>
      <c r="D99" s="2">
        <v>0</v>
      </c>
      <c r="E99" s="2">
        <v>1</v>
      </c>
      <c r="F99" s="2">
        <f t="shared" si="11"/>
        <v>100000</v>
      </c>
      <c r="G99" s="2">
        <f t="shared" si="12"/>
        <v>100000</v>
      </c>
      <c r="H99" s="2" t="s">
        <v>30</v>
      </c>
      <c r="I99" s="2">
        <v>0</v>
      </c>
      <c r="J99" s="44" t="s">
        <v>160</v>
      </c>
      <c r="K99" s="4">
        <f>VLOOKUP(J99,T_I8LN!A:B,2,0)</f>
        <v>100000</v>
      </c>
      <c r="L99" s="36" t="s">
        <v>186</v>
      </c>
      <c r="M99" s="4">
        <f>VLOOKUP(L99,T_TYPE!A:B,2,0)</f>
        <v>100018</v>
      </c>
      <c r="N99" s="33" t="s">
        <v>284</v>
      </c>
      <c r="O99" s="2">
        <v>1</v>
      </c>
      <c r="P99" s="35" t="s">
        <v>68</v>
      </c>
      <c r="Q99" s="46" t="str">
        <f t="shared" si="13"/>
        <v>INSERT INTO T_TYPE_VALUE VALUES(100094, 0, 1, 100000, 100000, GETDATE(), 0, 100000, 100018, 'CHRISTIANITY', 1, '?' )</v>
      </c>
    </row>
    <row r="100" spans="1:17" ht="15.75" customHeight="1">
      <c r="A100" s="31" t="str">
        <f t="shared" si="9"/>
        <v>RELIGION.JUDAISM</v>
      </c>
      <c r="B100" s="26" t="str">
        <f t="shared" si="15"/>
        <v>JUDAISM</v>
      </c>
      <c r="C100" s="4">
        <f t="shared" si="14"/>
        <v>100095</v>
      </c>
      <c r="D100" s="2">
        <v>0</v>
      </c>
      <c r="E100" s="2">
        <v>1</v>
      </c>
      <c r="F100" s="2">
        <f t="shared" si="11"/>
        <v>100000</v>
      </c>
      <c r="G100" s="2">
        <f t="shared" si="12"/>
        <v>100000</v>
      </c>
      <c r="H100" s="2" t="s">
        <v>30</v>
      </c>
      <c r="I100" s="2">
        <v>0</v>
      </c>
      <c r="J100" s="44" t="s">
        <v>160</v>
      </c>
      <c r="K100" s="4">
        <f>VLOOKUP(J100,T_I8LN!A:B,2,0)</f>
        <v>100000</v>
      </c>
      <c r="L100" s="36" t="s">
        <v>186</v>
      </c>
      <c r="M100" s="4">
        <f>VLOOKUP(L100,T_TYPE!A:B,2,0)</f>
        <v>100018</v>
      </c>
      <c r="N100" s="33" t="s">
        <v>285</v>
      </c>
      <c r="O100" s="2">
        <v>1</v>
      </c>
      <c r="P100" s="35" t="s">
        <v>68</v>
      </c>
      <c r="Q100" s="46" t="str">
        <f t="shared" si="13"/>
        <v>INSERT INTO T_TYPE_VALUE VALUES(100095, 0, 1, 100000, 100000, GETDATE(), 0, 100000, 100018, 'JUDAISM', 1, '?' )</v>
      </c>
    </row>
    <row r="101" spans="1:17" ht="15.75" customHeight="1">
      <c r="A101" s="31" t="str">
        <f t="shared" ref="A101:A106" si="16">L101&amp;"."&amp;N101</f>
        <v>RELIGION.HINDUISM</v>
      </c>
      <c r="B101" s="26" t="str">
        <f t="shared" si="15"/>
        <v>HINDUISM</v>
      </c>
      <c r="C101" s="4">
        <f t="shared" si="14"/>
        <v>100096</v>
      </c>
      <c r="D101" s="2">
        <v>0</v>
      </c>
      <c r="E101" s="2">
        <v>1</v>
      </c>
      <c r="F101" s="2">
        <f t="shared" si="11"/>
        <v>100000</v>
      </c>
      <c r="G101" s="2">
        <f t="shared" si="12"/>
        <v>100000</v>
      </c>
      <c r="H101" s="2" t="s">
        <v>30</v>
      </c>
      <c r="I101" s="2">
        <v>0</v>
      </c>
      <c r="J101" s="44" t="s">
        <v>160</v>
      </c>
      <c r="K101" s="4">
        <f>VLOOKUP(J101,T_I8LN!A:B,2,0)</f>
        <v>100000</v>
      </c>
      <c r="L101" s="36" t="s">
        <v>186</v>
      </c>
      <c r="M101" s="4">
        <f>VLOOKUP(L101,T_TYPE!A:B,2,0)</f>
        <v>100018</v>
      </c>
      <c r="N101" s="33" t="s">
        <v>286</v>
      </c>
      <c r="O101" s="2">
        <v>1</v>
      </c>
      <c r="P101" s="35" t="s">
        <v>68</v>
      </c>
      <c r="Q101" s="46" t="str">
        <f t="shared" si="13"/>
        <v>INSERT INTO T_TYPE_VALUE VALUES(100096, 0, 1, 100000, 100000, GETDATE(), 0, 100000, 100018, 'HINDUISM', 1, '?' )</v>
      </c>
    </row>
    <row r="102" spans="1:17" ht="15.75" customHeight="1">
      <c r="A102" s="31" t="str">
        <f t="shared" si="16"/>
        <v>RELIGION.BUDDHISM</v>
      </c>
      <c r="B102" s="26" t="str">
        <f t="shared" si="15"/>
        <v>BUDDHISM</v>
      </c>
      <c r="C102" s="4">
        <f t="shared" ref="C102:C106" si="17">C101+1</f>
        <v>100097</v>
      </c>
      <c r="D102" s="2">
        <v>0</v>
      </c>
      <c r="E102" s="2">
        <v>1</v>
      </c>
      <c r="F102" s="2">
        <f t="shared" si="11"/>
        <v>100000</v>
      </c>
      <c r="G102" s="2">
        <f t="shared" si="12"/>
        <v>100000</v>
      </c>
      <c r="H102" s="2" t="s">
        <v>30</v>
      </c>
      <c r="I102" s="2">
        <v>0</v>
      </c>
      <c r="J102" s="44" t="s">
        <v>160</v>
      </c>
      <c r="K102" s="4">
        <f>VLOOKUP(J102,T_I8LN!A:B,2,0)</f>
        <v>100000</v>
      </c>
      <c r="L102" s="36" t="s">
        <v>186</v>
      </c>
      <c r="M102" s="4">
        <f>VLOOKUP(L102,T_TYPE!A:B,2,0)</f>
        <v>100018</v>
      </c>
      <c r="N102" s="33" t="s">
        <v>287</v>
      </c>
      <c r="O102" s="2">
        <v>1</v>
      </c>
      <c r="P102" s="35" t="s">
        <v>68</v>
      </c>
      <c r="Q102" s="46" t="str">
        <f t="shared" si="13"/>
        <v>INSERT INTO T_TYPE_VALUE VALUES(100097, 0, 1, 100000, 100000, GETDATE(), 0, 100000, 100018, 'BUDDHISM', 1, '?' )</v>
      </c>
    </row>
    <row r="103" spans="1:17" ht="15.75" customHeight="1">
      <c r="A103" s="31" t="str">
        <f t="shared" si="16"/>
        <v>RELIGION.SIKHISM</v>
      </c>
      <c r="B103" s="26" t="str">
        <f t="shared" si="15"/>
        <v>SIKHISM</v>
      </c>
      <c r="C103" s="4">
        <f t="shared" si="17"/>
        <v>100098</v>
      </c>
      <c r="D103" s="2">
        <v>0</v>
      </c>
      <c r="E103" s="2">
        <v>1</v>
      </c>
      <c r="F103" s="2">
        <f t="shared" si="11"/>
        <v>100000</v>
      </c>
      <c r="G103" s="2">
        <f t="shared" si="12"/>
        <v>100000</v>
      </c>
      <c r="H103" s="2" t="s">
        <v>30</v>
      </c>
      <c r="I103" s="2">
        <v>0</v>
      </c>
      <c r="J103" s="44" t="s">
        <v>160</v>
      </c>
      <c r="K103" s="4">
        <f>VLOOKUP(J103,T_I8LN!A:B,2,0)</f>
        <v>100000</v>
      </c>
      <c r="L103" s="36" t="s">
        <v>186</v>
      </c>
      <c r="M103" s="4">
        <f>VLOOKUP(L103,T_TYPE!A:B,2,0)</f>
        <v>100018</v>
      </c>
      <c r="N103" s="33" t="s">
        <v>288</v>
      </c>
      <c r="O103" s="2">
        <v>1</v>
      </c>
      <c r="P103" s="35" t="s">
        <v>68</v>
      </c>
      <c r="Q103" s="46" t="str">
        <f t="shared" si="13"/>
        <v>INSERT INTO T_TYPE_VALUE VALUES(100098, 0, 1, 100000, 100000, GETDATE(), 0, 100000, 100018, 'SIKHISM', 1, '?' )</v>
      </c>
    </row>
    <row r="104" spans="1:17" ht="15.75" customHeight="1">
      <c r="A104" s="31" t="str">
        <f t="shared" si="16"/>
        <v>RELIGION.JAINISM</v>
      </c>
      <c r="B104" s="26" t="str">
        <f t="shared" si="15"/>
        <v>JAINISM</v>
      </c>
      <c r="C104" s="4">
        <f t="shared" si="17"/>
        <v>100099</v>
      </c>
      <c r="D104" s="2">
        <v>0</v>
      </c>
      <c r="E104" s="2">
        <v>1</v>
      </c>
      <c r="F104" s="2">
        <f t="shared" si="11"/>
        <v>100000</v>
      </c>
      <c r="G104" s="2">
        <f t="shared" si="12"/>
        <v>100000</v>
      </c>
      <c r="H104" s="2" t="s">
        <v>30</v>
      </c>
      <c r="I104" s="2">
        <v>0</v>
      </c>
      <c r="J104" s="44" t="s">
        <v>160</v>
      </c>
      <c r="K104" s="4">
        <f>VLOOKUP(J104,T_I8LN!A:B,2,0)</f>
        <v>100000</v>
      </c>
      <c r="L104" s="36" t="s">
        <v>186</v>
      </c>
      <c r="M104" s="4">
        <f>VLOOKUP(L104,T_TYPE!A:B,2,0)</f>
        <v>100018</v>
      </c>
      <c r="N104" s="33" t="s">
        <v>289</v>
      </c>
      <c r="O104" s="2">
        <v>1</v>
      </c>
      <c r="P104" s="35" t="s">
        <v>68</v>
      </c>
      <c r="Q104" s="46" t="str">
        <f t="shared" si="13"/>
        <v>INSERT INTO T_TYPE_VALUE VALUES(100099, 0, 1, 100000, 100000, GETDATE(), 0, 100000, 100018, 'JAINISM', 1, '?' )</v>
      </c>
    </row>
    <row r="105" spans="1:17" ht="15.75" customHeight="1">
      <c r="A105" s="31" t="str">
        <f t="shared" si="16"/>
        <v>STATUS.SMS</v>
      </c>
      <c r="B105" s="26" t="str">
        <f t="shared" si="15"/>
        <v>SMS</v>
      </c>
      <c r="C105" s="4">
        <f t="shared" si="17"/>
        <v>100100</v>
      </c>
      <c r="D105" s="2">
        <v>0</v>
      </c>
      <c r="E105" s="2">
        <v>1</v>
      </c>
      <c r="F105" s="2">
        <f t="shared" si="11"/>
        <v>100000</v>
      </c>
      <c r="G105" s="2">
        <f t="shared" si="12"/>
        <v>100000</v>
      </c>
      <c r="H105" s="2" t="s">
        <v>30</v>
      </c>
      <c r="I105" s="2">
        <v>0</v>
      </c>
      <c r="J105" s="44" t="s">
        <v>160</v>
      </c>
      <c r="K105" s="4">
        <f>VLOOKUP(J105,T_I8LN!A:B,2,0)</f>
        <v>100000</v>
      </c>
      <c r="L105" s="36" t="s">
        <v>193</v>
      </c>
      <c r="M105" s="4">
        <f>VLOOKUP(L105,T_TYPE!A:B,2,0)</f>
        <v>100022</v>
      </c>
      <c r="N105" s="49" t="s">
        <v>290</v>
      </c>
      <c r="O105" s="30">
        <v>1</v>
      </c>
      <c r="P105" s="50" t="s">
        <v>291</v>
      </c>
      <c r="Q105" s="46" t="str">
        <f t="shared" si="13"/>
        <v>INSERT INTO T_TYPE_VALUE VALUES(100100, 0, 1, 100000, 100000, GETDATE(), 0, 100000, 100022, 'SMS', 1, 'SMS Gateway Status' )</v>
      </c>
    </row>
    <row r="106" spans="1:17" ht="15.75" customHeight="1">
      <c r="A106" s="31" t="str">
        <f t="shared" si="16"/>
        <v>STATUS.EMAIL</v>
      </c>
      <c r="B106" s="26" t="str">
        <f t="shared" si="15"/>
        <v>EMAIL</v>
      </c>
      <c r="C106" s="4">
        <f t="shared" si="17"/>
        <v>100101</v>
      </c>
      <c r="D106" s="2">
        <v>0</v>
      </c>
      <c r="E106" s="2">
        <v>1</v>
      </c>
      <c r="F106" s="2">
        <f t="shared" si="11"/>
        <v>100000</v>
      </c>
      <c r="G106" s="2">
        <f t="shared" si="12"/>
        <v>100000</v>
      </c>
      <c r="H106" s="2" t="s">
        <v>30</v>
      </c>
      <c r="I106" s="2">
        <v>0</v>
      </c>
      <c r="J106" s="44" t="s">
        <v>160</v>
      </c>
      <c r="K106" s="4">
        <f>VLOOKUP(J106,T_I8LN!A:B,2,0)</f>
        <v>100000</v>
      </c>
      <c r="L106" s="36" t="s">
        <v>193</v>
      </c>
      <c r="M106" s="4">
        <f>VLOOKUP(L106,T_TYPE!A:B,2,0)</f>
        <v>100022</v>
      </c>
      <c r="N106" s="45" t="s">
        <v>236</v>
      </c>
      <c r="O106" s="2">
        <v>1</v>
      </c>
      <c r="P106" s="51" t="s">
        <v>292</v>
      </c>
      <c r="Q106" s="46" t="str">
        <f t="shared" si="13"/>
        <v>INSERT INTO T_TYPE_VALUE VALUES(100101, 0, 1, 100000, 100000, GETDATE(), 0, 100000, 100022, 'EMAIL', 1, 'Email Status' )</v>
      </c>
    </row>
  </sheetData>
  <autoFilter ref="A4:R104"/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Main</vt:lpstr>
      <vt:lpstr>T_SYSTEM</vt:lpstr>
      <vt:lpstr>T_SYSTEM_KEY</vt:lpstr>
      <vt:lpstr>T_SYSTEM_DATE</vt:lpstr>
      <vt:lpstr>T_ENVIRONMENT</vt:lpstr>
      <vt:lpstr>T_NULL_VALUE</vt:lpstr>
      <vt:lpstr>T_I8LN</vt:lpstr>
      <vt:lpstr>T_TYPE</vt:lpstr>
      <vt:lpstr>T_TYPE_VALUE</vt:lpstr>
      <vt:lpstr>T_DICTIONARY_TYPE</vt:lpstr>
      <vt:lpstr>T_DICTIONARY_VALUE</vt:lpstr>
      <vt:lpstr>T_USER</vt:lpstr>
      <vt:lpstr>T_ROLE</vt:lpstr>
      <vt:lpstr>T_GROUP</vt:lpstr>
      <vt:lpstr>T_GENERIC_MAP</vt:lpstr>
      <vt:lpstr>T_PREFERENCE</vt:lpstr>
      <vt:lpstr>T_FSM</vt:lpstr>
      <vt:lpstr>T_FSM_TYPE</vt:lpstr>
      <vt:lpstr>T_FSM_STATE</vt:lpstr>
      <vt:lpstr>T_FSM_ACTION</vt:lpstr>
      <vt:lpstr>T_STATUS</vt:lpstr>
      <vt:lpstr>ID_DS_ENV_KEY</vt:lpstr>
      <vt:lpstr>ID_USER_MOD_KEY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Naz Ahmed</dc:creator>
  <dc:description/>
  <cp:lastModifiedBy>Mahbub Hasan</cp:lastModifiedBy>
  <cp:revision>47</cp:revision>
  <dcterms:created xsi:type="dcterms:W3CDTF">2010-03-06T17:00:51Z</dcterms:created>
  <dcterms:modified xsi:type="dcterms:W3CDTF">2019-12-18T09:25:29Z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