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8_{4B8ADA6B-81BB-4323-83F0-16A1CFA548BD}" xr6:coauthVersionLast="47" xr6:coauthVersionMax="47" xr10:uidLastSave="{00000000-0000-0000-0000-000000000000}"/>
  <bookViews>
    <workbookView xWindow="8205" yWindow="3240" windowWidth="18570" windowHeight="10815" xr2:uid="{00000000-000D-0000-FFFF-FFFF00000000}"/>
  </bookViews>
  <sheets>
    <sheet name="2022 v2" sheetId="1" r:id="rId1"/>
  </sheets>
  <definedNames>
    <definedName name="_xlnm.Print_Area" localSheetId="0">'2022 v2'!$A$1:$L$60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1" l="1"/>
  <c r="K49" i="1"/>
  <c r="K34" i="1"/>
  <c r="K38" i="1" s="1"/>
  <c r="K30" i="1" s="1"/>
  <c r="K21" i="1"/>
  <c r="K43" i="1"/>
  <c r="K47" i="1"/>
  <c r="L51" i="1"/>
  <c r="L50" i="1"/>
  <c r="L48" i="1"/>
  <c r="L45" i="1"/>
  <c r="L44" i="1"/>
  <c r="L37" i="1"/>
  <c r="L36" i="1"/>
  <c r="L35" i="1"/>
  <c r="L33" i="1"/>
  <c r="L32" i="1"/>
  <c r="L28" i="1"/>
  <c r="L26" i="1"/>
  <c r="L25" i="1"/>
  <c r="L24" i="1"/>
  <c r="L23" i="1"/>
  <c r="L22" i="1"/>
  <c r="L19" i="1"/>
  <c r="L18" i="1"/>
  <c r="L16" i="1"/>
  <c r="L14" i="1"/>
  <c r="L13" i="1"/>
  <c r="K10" i="1"/>
  <c r="L11" i="1"/>
  <c r="K42" i="1" l="1"/>
  <c r="K9" i="1"/>
  <c r="K40" i="1" s="1"/>
  <c r="J34" i="1"/>
  <c r="J38" i="1" s="1"/>
  <c r="J30" i="1"/>
  <c r="J49" i="1"/>
  <c r="J47" i="1" s="1"/>
  <c r="J43" i="1"/>
  <c r="J21" i="1"/>
  <c r="J10" i="1"/>
  <c r="J42" i="1" l="1"/>
  <c r="J9" i="1"/>
  <c r="J40" i="1" s="1"/>
  <c r="I49" i="1"/>
  <c r="I47" i="1" s="1"/>
  <c r="I43" i="1"/>
  <c r="I34" i="1"/>
  <c r="I38" i="1" s="1"/>
  <c r="I30" i="1" s="1"/>
  <c r="I21" i="1"/>
  <c r="I10" i="1"/>
  <c r="I42" i="1" l="1"/>
  <c r="I9" i="1"/>
  <c r="I40" i="1" s="1"/>
  <c r="H49" i="1"/>
  <c r="H34" i="1"/>
  <c r="H38" i="1" s="1"/>
  <c r="H43" i="1"/>
  <c r="H21" i="1"/>
  <c r="H10" i="1"/>
  <c r="H47" i="1" l="1"/>
  <c r="H42" i="1" s="1"/>
  <c r="H30" i="1"/>
  <c r="H9" i="1"/>
  <c r="G49" i="1"/>
  <c r="H40" i="1" l="1"/>
  <c r="G34" i="1"/>
  <c r="G47" i="1"/>
  <c r="G43" i="1"/>
  <c r="G21" i="1"/>
  <c r="G10" i="1"/>
  <c r="G38" i="1" l="1"/>
  <c r="G30" i="1" s="1"/>
  <c r="L43" i="1"/>
  <c r="L21" i="1"/>
  <c r="G9" i="1"/>
  <c r="L10" i="1"/>
  <c r="G42" i="1"/>
  <c r="F34" i="1"/>
  <c r="L34" i="1" s="1"/>
  <c r="F38" i="1" l="1"/>
  <c r="L38" i="1" s="1"/>
  <c r="L9" i="1"/>
  <c r="G40" i="1"/>
  <c r="F49" i="1"/>
  <c r="L49" i="1" s="1"/>
  <c r="F43" i="1"/>
  <c r="F21" i="1"/>
  <c r="F10" i="1"/>
  <c r="L47" i="1" l="1"/>
  <c r="L42" i="1" s="1"/>
  <c r="F47" i="1"/>
  <c r="F42" i="1" s="1"/>
  <c r="F9" i="1"/>
  <c r="L30" i="1" l="1"/>
  <c r="L40" i="1" s="1"/>
  <c r="F30" i="1"/>
  <c r="F40" i="1" s="1"/>
</calcChain>
</file>

<file path=xl/sharedStrings.xml><?xml version="1.0" encoding="utf-8"?>
<sst xmlns="http://schemas.openxmlformats.org/spreadsheetml/2006/main" count="56" uniqueCount="54">
  <si>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</si>
  <si>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</si>
  <si>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</si>
  <si>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</si>
  <si>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</si>
  <si>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</si>
  <si>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</si>
  <si>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</si>
  <si>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</si>
  <si>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</si>
  <si>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</si>
  <si>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</si>
  <si>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</si>
  <si>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</si>
  <si>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</si>
  <si>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</si>
  <si>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</si>
  <si>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</si>
  <si>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</si>
  <si>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</si>
  <si>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</si>
  <si>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</si>
  <si>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</si>
  <si>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</si>
  <si>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</si>
  <si>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</si>
  <si>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</si>
  <si>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</si>
  <si>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</si>
  <si>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Amortization</t>
  </si>
  <si>
    <t>Change-In-Cash</t>
  </si>
  <si>
    <t>Notes:</t>
  </si>
  <si>
    <t>Source: COR(FPAD-RS)</t>
  </si>
  <si>
    <t>Income from Malampaya</t>
  </si>
  <si>
    <t>Other non-tax</t>
  </si>
  <si>
    <t>1/</t>
  </si>
  <si>
    <t xml:space="preserve">Other Offices </t>
  </si>
  <si>
    <t xml:space="preserve">Fees and Charges  </t>
  </si>
  <si>
    <t>2/</t>
  </si>
  <si>
    <t>The amount was sourced from the Bond Sinking Fund.</t>
  </si>
  <si>
    <t xml:space="preserve"> </t>
  </si>
  <si>
    <t xml:space="preserve">Net Lending </t>
  </si>
  <si>
    <t>CY 2022</t>
  </si>
  <si>
    <t>Feb</t>
  </si>
  <si>
    <t>Total</t>
  </si>
  <si>
    <t>Mar</t>
  </si>
  <si>
    <t>Apr</t>
  </si>
  <si>
    <t>May</t>
  </si>
  <si>
    <t xml:space="preserve">Excludes actual disbursement from MDS Trust Accounts amounting to P17,370 Million. </t>
  </si>
  <si>
    <t>Jun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</si>
  <si>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</si>
  <si>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1/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</si>
  <si>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2/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</si>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</sst>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sz val="10"/>
      <color indexed="9"/>
      <name val="Arial"/>
      <family val="2"/>
    </font>
    <font>
      <i/>
      <sz val="10"/>
      <color theme="0"/>
      <name val="Arial"/>
      <family val="2"/>
    </font>
    <font>
      <vertAlign val="superscript"/>
      <sz val="11"/>
      <name val="Arial"/>
      <family val="2"/>
    </font>
    <font>
      <i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Font="1" applyFill="1"/>
    <xf numFmtId="17" fontId="3" fillId="0" borderId="0" xfId="1" applyNumberFormat="1" applyFont="1" applyFill="1" applyAlignment="1"/>
    <xf numFmtId="17" fontId="2" fillId="0" borderId="0" xfId="1" applyNumberFormat="1" applyFont="1" applyFill="1" applyAlignment="1"/>
    <xf numFmtId="17" fontId="4" fillId="0" borderId="0" xfId="1" applyNumberFormat="1" applyFont="1" applyFill="1"/>
    <xf numFmtId="17" fontId="2" fillId="0" borderId="0" xfId="1" applyNumberFormat="1" applyFont="1" applyFill="1"/>
    <xf numFmtId="0" fontId="2" fillId="0" borderId="0" xfId="1" applyFont="1" applyFill="1" applyBorder="1"/>
    <xf numFmtId="0" fontId="5" fillId="2" borderId="1" xfId="1" applyFont="1" applyFill="1" applyBorder="1" applyAlignment="1">
      <alignment horizontal="center" vertical="center"/>
    </xf>
    <xf numFmtId="0" fontId="6" fillId="0" borderId="0" xfId="1" applyFont="1" applyFill="1"/>
    <xf numFmtId="0" fontId="3" fillId="0" borderId="0" xfId="1" applyFont="1" applyFill="1"/>
    <xf numFmtId="37" fontId="7" fillId="0" borderId="0" xfId="1" applyNumberFormat="1" applyFont="1" applyFill="1" applyAlignment="1"/>
    <xf numFmtId="37" fontId="2" fillId="0" borderId="0" xfId="1" applyNumberFormat="1" applyFont="1" applyFill="1"/>
    <xf numFmtId="37" fontId="2" fillId="0" borderId="0" xfId="1" applyNumberFormat="1" applyFont="1" applyFill="1" applyAlignment="1"/>
    <xf numFmtId="37" fontId="3" fillId="0" borderId="0" xfId="1" applyNumberFormat="1" applyFont="1" applyFill="1" applyAlignment="1"/>
    <xf numFmtId="37" fontId="9" fillId="0" borderId="0" xfId="1" applyNumberFormat="1" applyFont="1" applyFill="1" applyAlignment="1"/>
    <xf numFmtId="37" fontId="2" fillId="0" borderId="0" xfId="2" applyNumberFormat="1" applyFont="1" applyFill="1"/>
    <xf numFmtId="0" fontId="6" fillId="0" borderId="0" xfId="1" applyFont="1" applyFill="1" applyAlignment="1">
      <alignment horizontal="left" indent="1"/>
    </xf>
    <xf numFmtId="37" fontId="3" fillId="0" borderId="0" xfId="1" applyNumberFormat="1" applyFont="1" applyFill="1"/>
    <xf numFmtId="0" fontId="2" fillId="0" borderId="2" xfId="1" applyFont="1" applyFill="1" applyBorder="1"/>
    <xf numFmtId="17" fontId="1" fillId="0" borderId="0" xfId="1" applyNumberFormat="1" applyFont="1" applyFill="1"/>
    <xf numFmtId="0" fontId="1" fillId="0" borderId="0" xfId="1" applyFont="1" applyFill="1"/>
    <xf numFmtId="0" fontId="1" fillId="0" borderId="0" xfId="1" applyFont="1" applyFill="1" applyBorder="1"/>
    <xf numFmtId="0" fontId="10" fillId="0" borderId="0" xfId="0" applyFont="1" applyFill="1" applyAlignment="1">
      <alignment horizontal="right"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/>
    <xf numFmtId="0" fontId="12" fillId="0" borderId="0" xfId="0" applyFont="1"/>
    <xf numFmtId="15" fontId="2" fillId="0" borderId="0" xfId="1" quotePrefix="1" applyNumberFormat="1" applyFont="1" applyFill="1" applyAlignment="1">
      <alignment horizontal="left"/>
    </xf>
    <xf numFmtId="0" fontId="6" fillId="0" borderId="0" xfId="0" applyFont="1" applyFill="1" applyAlignment="1"/>
    <xf numFmtId="0" fontId="3" fillId="0" borderId="0" xfId="1" applyFont="1" applyFill="1" applyAlignment="1">
      <alignment horizontal="left" vertical="top" wrapText="1"/>
    </xf>
    <xf numFmtId="0" fontId="13" fillId="0" borderId="0" xfId="1" applyFont="1" applyFill="1"/>
    <xf numFmtId="0" fontId="2" fillId="0" borderId="0" xfId="1" applyFont="1" applyFill="1" applyAlignment="1">
      <alignment horizontal="right"/>
    </xf>
    <xf numFmtId="37" fontId="2" fillId="0" borderId="0" xfId="2" applyNumberFormat="1" applyFont="1"/>
    <xf numFmtId="0" fontId="6" fillId="0" borderId="0" xfId="0" applyFont="1" applyFill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/>
    <xf numFmtId="0" fontId="14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0" xfId="1" applyFont="1" applyFill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/>
    </xf>
  </cellXfs>
  <cellStyles count="3">
    <cellStyle name="Comma 2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H52" sqref="H52"/>
    </sheetView>
  </sheetViews>
  <sheetFormatPr defaultRowHeight="14.25" x14ac:dyDescent="0.2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4.28515625" style="1" customWidth="1"/>
    <col min="6" max="12" width="10.85546875" style="1" customWidth="1"/>
    <col min="13" max="16384" width="9.140625" style="1"/>
  </cols>
  <sheetData>
    <row r="1" spans="1:12" ht="6" customHeight="1" x14ac:dyDescent="0.2"/>
    <row r="2" spans="1:12" ht="15" x14ac:dyDescent="0.25">
      <c r="A2" s="2" t="s">
        <v>0</v>
      </c>
      <c r="B2" s="2"/>
      <c r="C2" s="2"/>
      <c r="D2" s="2"/>
      <c r="E2" s="2"/>
    </row>
    <row r="3" spans="1:12" ht="15" x14ac:dyDescent="0.25">
      <c r="A3" s="2" t="s">
        <v>42</v>
      </c>
      <c r="B3" s="2"/>
      <c r="C3" s="2"/>
      <c r="D3" s="2"/>
      <c r="E3" s="2"/>
    </row>
    <row r="4" spans="1:12" x14ac:dyDescent="0.2">
      <c r="A4" s="3" t="s">
        <v>1</v>
      </c>
      <c r="B4" s="3"/>
      <c r="C4" s="3"/>
      <c r="D4" s="3"/>
      <c r="E4" s="3"/>
    </row>
    <row r="5" spans="1:12" x14ac:dyDescent="0.2">
      <c r="A5" s="4" t="s">
        <v>2</v>
      </c>
      <c r="B5" s="5"/>
    </row>
    <row r="6" spans="1:12" ht="6" customHeight="1" x14ac:dyDescent="0.2">
      <c r="B6" s="6"/>
      <c r="C6" s="6"/>
      <c r="D6" s="6"/>
      <c r="E6" s="6"/>
    </row>
    <row r="7" spans="1:12" s="8" customFormat="1" ht="25.5" customHeight="1" thickBot="1" x14ac:dyDescent="0.25">
      <c r="A7" s="38" t="s">
        <v>3</v>
      </c>
      <c r="B7" s="38"/>
      <c r="C7" s="38"/>
      <c r="D7" s="38"/>
      <c r="E7" s="38"/>
      <c r="F7" s="7" t="s">
        <v>4</v>
      </c>
      <c r="G7" s="7" t="s">
        <v>43</v>
      </c>
      <c r="H7" s="7" t="s">
        <v>45</v>
      </c>
      <c r="I7" s="7" t="s">
        <v>46</v>
      </c>
      <c r="J7" s="7" t="s">
        <v>47</v>
      </c>
      <c r="K7" s="7" t="s">
        <v>49</v>
      </c>
      <c r="L7" s="7" t="s">
        <v>44</v>
      </c>
    </row>
    <row r="8" spans="1:12" ht="6.75" customHeight="1" thickTop="1" x14ac:dyDescent="0.2"/>
    <row r="9" spans="1:12" ht="15" x14ac:dyDescent="0.25">
      <c r="B9" s="9" t="s">
        <v>5</v>
      </c>
      <c r="C9" s="9"/>
      <c r="D9" s="9"/>
      <c r="E9" s="9"/>
      <c r="F9" s="10">
        <f t="shared" ref="F9:L9" si="0">+F10+F21+F28</f>
        <v>278075</v>
      </c>
      <c r="G9" s="10">
        <f t="shared" si="0"/>
        <v>212402</v>
      </c>
      <c r="H9" s="10">
        <f t="shared" ref="H9:I9" si="1">+H10+H21+H28</f>
        <v>293883</v>
      </c>
      <c r="I9" s="10">
        <f t="shared" si="1"/>
        <v>347948.68</v>
      </c>
      <c r="J9" s="10">
        <f t="shared" ref="J9:K9" si="2">+J10+J21+J28</f>
        <v>304915</v>
      </c>
      <c r="K9" s="10">
        <f t="shared" si="2"/>
        <v>290268</v>
      </c>
      <c r="L9" s="10">
        <f t="shared" si="0"/>
        <v>1727491.68</v>
      </c>
    </row>
    <row r="10" spans="1:12" ht="15" x14ac:dyDescent="0.25">
      <c r="C10" s="1" t="s">
        <v>6</v>
      </c>
      <c r="F10" s="10">
        <f t="shared" ref="F10:L10" si="3">+F11+F16+F19</f>
        <v>255670</v>
      </c>
      <c r="G10" s="10">
        <f t="shared" si="3"/>
        <v>198253</v>
      </c>
      <c r="H10" s="10">
        <f t="shared" ref="H10:I10" si="4">+H11+H16+H19</f>
        <v>243812</v>
      </c>
      <c r="I10" s="10">
        <f t="shared" si="4"/>
        <v>306970</v>
      </c>
      <c r="J10" s="10">
        <f t="shared" ref="J10:K10" si="5">+J11+J16+J19</f>
        <v>285558</v>
      </c>
      <c r="K10" s="10">
        <f t="shared" si="5"/>
        <v>250887</v>
      </c>
      <c r="L10" s="10">
        <f t="shared" si="3"/>
        <v>1541150</v>
      </c>
    </row>
    <row r="11" spans="1:12" x14ac:dyDescent="0.2">
      <c r="D11" s="1" t="s">
        <v>7</v>
      </c>
      <c r="F11" s="11">
        <v>195775</v>
      </c>
      <c r="G11" s="11">
        <v>136607</v>
      </c>
      <c r="H11" s="11">
        <v>170384</v>
      </c>
      <c r="I11" s="11">
        <v>239604</v>
      </c>
      <c r="J11" s="11">
        <v>216618</v>
      </c>
      <c r="K11" s="11">
        <v>173540</v>
      </c>
      <c r="L11" s="11">
        <f>SUM(F11:K11)</f>
        <v>1132528</v>
      </c>
    </row>
    <row r="12" spans="1:12" x14ac:dyDescent="0.2">
      <c r="E12" s="8" t="s">
        <v>8</v>
      </c>
      <c r="F12" s="11"/>
      <c r="G12" s="11"/>
      <c r="H12" s="11"/>
      <c r="I12" s="11"/>
      <c r="J12" s="11"/>
      <c r="K12" s="11"/>
      <c r="L12" s="11"/>
    </row>
    <row r="13" spans="1:12" x14ac:dyDescent="0.2">
      <c r="E13" s="1" t="s">
        <v>9</v>
      </c>
      <c r="F13" s="11">
        <v>3018</v>
      </c>
      <c r="G13" s="11">
        <v>1583</v>
      </c>
      <c r="H13" s="11">
        <v>1182</v>
      </c>
      <c r="I13" s="11">
        <v>5190</v>
      </c>
      <c r="J13" s="11">
        <v>1792</v>
      </c>
      <c r="K13" s="31">
        <v>1101</v>
      </c>
      <c r="L13" s="11">
        <f t="shared" ref="L13:L14" si="6">SUM(F13:K13)</f>
        <v>13866</v>
      </c>
    </row>
    <row r="14" spans="1:12" x14ac:dyDescent="0.2">
      <c r="E14" s="1" t="s">
        <v>10</v>
      </c>
      <c r="F14" s="11">
        <v>34</v>
      </c>
      <c r="G14" s="11">
        <v>32</v>
      </c>
      <c r="H14" s="11">
        <v>35</v>
      </c>
      <c r="I14" s="11">
        <v>38</v>
      </c>
      <c r="J14" s="11">
        <v>2622</v>
      </c>
      <c r="K14" s="11">
        <v>678</v>
      </c>
      <c r="L14" s="11">
        <f t="shared" si="6"/>
        <v>3439</v>
      </c>
    </row>
    <row r="15" spans="1:12" ht="6" customHeight="1" x14ac:dyDescent="0.2">
      <c r="F15" s="11"/>
      <c r="G15" s="11"/>
      <c r="H15" s="11"/>
      <c r="I15" s="11"/>
      <c r="J15" s="11"/>
      <c r="K15" s="11"/>
      <c r="L15" s="11" t="s">
        <v>40</v>
      </c>
    </row>
    <row r="16" spans="1:12" x14ac:dyDescent="0.2">
      <c r="D16" s="1" t="s">
        <v>11</v>
      </c>
      <c r="F16" s="11">
        <v>58346</v>
      </c>
      <c r="G16" s="11">
        <v>59433</v>
      </c>
      <c r="H16" s="11">
        <v>70778</v>
      </c>
      <c r="I16" s="11">
        <v>65669</v>
      </c>
      <c r="J16" s="11">
        <v>66288</v>
      </c>
      <c r="K16" s="11">
        <v>76201</v>
      </c>
      <c r="L16" s="11">
        <f>SUM(F16:K16)</f>
        <v>396715</v>
      </c>
    </row>
    <row r="17" spans="2:12" x14ac:dyDescent="0.2">
      <c r="E17" s="8" t="s">
        <v>8</v>
      </c>
      <c r="F17" s="11"/>
      <c r="G17" s="11"/>
      <c r="H17" s="11"/>
      <c r="I17" s="11"/>
      <c r="J17" s="11"/>
      <c r="K17" s="11"/>
      <c r="L17" s="11"/>
    </row>
    <row r="18" spans="2:12" x14ac:dyDescent="0.2">
      <c r="E18" s="1" t="s">
        <v>10</v>
      </c>
      <c r="F18" s="11">
        <v>330</v>
      </c>
      <c r="G18" s="11">
        <v>321</v>
      </c>
      <c r="H18" s="11">
        <v>93</v>
      </c>
      <c r="I18" s="11">
        <v>384</v>
      </c>
      <c r="J18" s="11">
        <v>7</v>
      </c>
      <c r="K18" s="11">
        <v>301</v>
      </c>
      <c r="L18" s="11">
        <f t="shared" ref="L18:L19" si="7">SUM(F18:K18)</f>
        <v>1436</v>
      </c>
    </row>
    <row r="19" spans="2:12" x14ac:dyDescent="0.2">
      <c r="D19" s="1" t="s">
        <v>36</v>
      </c>
      <c r="F19" s="11">
        <v>1549</v>
      </c>
      <c r="G19" s="11">
        <v>2213</v>
      </c>
      <c r="H19" s="11">
        <v>2650</v>
      </c>
      <c r="I19" s="11">
        <v>1697</v>
      </c>
      <c r="J19" s="11">
        <v>2652</v>
      </c>
      <c r="K19" s="11">
        <v>1146</v>
      </c>
      <c r="L19" s="11">
        <f t="shared" si="7"/>
        <v>11907</v>
      </c>
    </row>
    <row r="20" spans="2:12" x14ac:dyDescent="0.2">
      <c r="F20" s="11"/>
      <c r="G20" s="11"/>
      <c r="H20" s="11"/>
      <c r="I20" s="11"/>
      <c r="J20" s="11"/>
      <c r="K20" s="11"/>
      <c r="L20" s="11"/>
    </row>
    <row r="21" spans="2:12" ht="15" x14ac:dyDescent="0.25">
      <c r="C21" s="1" t="s">
        <v>12</v>
      </c>
      <c r="F21" s="10">
        <f t="shared" ref="F21:L21" si="8">SUM(F22:F26)</f>
        <v>22403</v>
      </c>
      <c r="G21" s="10">
        <f t="shared" si="8"/>
        <v>14090</v>
      </c>
      <c r="H21" s="10">
        <f t="shared" si="8"/>
        <v>50066</v>
      </c>
      <c r="I21" s="10">
        <f t="shared" si="8"/>
        <v>40863.68</v>
      </c>
      <c r="J21" s="10">
        <f t="shared" si="8"/>
        <v>19014</v>
      </c>
      <c r="K21" s="10">
        <f t="shared" si="8"/>
        <v>39300</v>
      </c>
      <c r="L21" s="10">
        <f t="shared" si="8"/>
        <v>185736.68</v>
      </c>
    </row>
    <row r="22" spans="2:12" x14ac:dyDescent="0.2">
      <c r="D22" s="1" t="s">
        <v>13</v>
      </c>
      <c r="F22" s="11">
        <v>11117</v>
      </c>
      <c r="G22" s="11">
        <v>4224</v>
      </c>
      <c r="H22" s="11">
        <v>33403</v>
      </c>
      <c r="I22" s="11">
        <v>25695</v>
      </c>
      <c r="J22" s="11">
        <v>8917</v>
      </c>
      <c r="K22" s="11">
        <v>20755</v>
      </c>
      <c r="L22" s="11">
        <f t="shared" ref="L22:L26" si="9">SUM(F22:K22)</f>
        <v>104111</v>
      </c>
    </row>
    <row r="23" spans="2:12" x14ac:dyDescent="0.2">
      <c r="D23" s="1" t="s">
        <v>37</v>
      </c>
      <c r="F23" s="11">
        <v>1904</v>
      </c>
      <c r="G23" s="11">
        <v>1858</v>
      </c>
      <c r="H23" s="11">
        <v>7028</v>
      </c>
      <c r="I23" s="11">
        <v>4035.68</v>
      </c>
      <c r="J23" s="11">
        <v>6907</v>
      </c>
      <c r="K23" s="11">
        <v>1776</v>
      </c>
      <c r="L23" s="11">
        <f t="shared" si="9"/>
        <v>23508.68</v>
      </c>
    </row>
    <row r="24" spans="2:12" x14ac:dyDescent="0.2">
      <c r="D24" s="1" t="s">
        <v>14</v>
      </c>
      <c r="F24" s="11">
        <v>0</v>
      </c>
      <c r="G24" s="11">
        <v>4</v>
      </c>
      <c r="H24" s="11">
        <v>4</v>
      </c>
      <c r="I24" s="11">
        <v>12</v>
      </c>
      <c r="J24" s="11">
        <v>45</v>
      </c>
      <c r="K24" s="11">
        <v>8</v>
      </c>
      <c r="L24" s="11">
        <f t="shared" si="9"/>
        <v>73</v>
      </c>
    </row>
    <row r="25" spans="2:12" x14ac:dyDescent="0.2">
      <c r="D25" s="1" t="s">
        <v>33</v>
      </c>
      <c r="F25" s="11">
        <v>1199</v>
      </c>
      <c r="G25" s="11">
        <v>2370</v>
      </c>
      <c r="H25" s="11">
        <v>2191</v>
      </c>
      <c r="I25" s="11">
        <v>1551</v>
      </c>
      <c r="J25" s="11">
        <v>2255</v>
      </c>
      <c r="K25" s="11">
        <v>2410</v>
      </c>
      <c r="L25" s="11">
        <f t="shared" si="9"/>
        <v>11976</v>
      </c>
    </row>
    <row r="26" spans="2:12" x14ac:dyDescent="0.2">
      <c r="D26" s="1" t="s">
        <v>34</v>
      </c>
      <c r="F26" s="11">
        <v>8183</v>
      </c>
      <c r="G26" s="11">
        <v>5634</v>
      </c>
      <c r="H26" s="11">
        <v>7440</v>
      </c>
      <c r="I26" s="11">
        <v>9570</v>
      </c>
      <c r="J26" s="11">
        <v>890</v>
      </c>
      <c r="K26" s="11">
        <v>14351</v>
      </c>
      <c r="L26" s="11">
        <f t="shared" si="9"/>
        <v>46068</v>
      </c>
    </row>
    <row r="27" spans="2:12" x14ac:dyDescent="0.2">
      <c r="F27" s="11"/>
      <c r="G27" s="11"/>
      <c r="H27" s="11"/>
      <c r="I27" s="11"/>
      <c r="J27" s="11"/>
      <c r="K27" s="11"/>
      <c r="L27" s="11"/>
    </row>
    <row r="28" spans="2:12" x14ac:dyDescent="0.2">
      <c r="C28" s="1" t="s">
        <v>15</v>
      </c>
      <c r="F28" s="11">
        <v>2</v>
      </c>
      <c r="G28" s="11">
        <v>59</v>
      </c>
      <c r="H28" s="11">
        <v>5</v>
      </c>
      <c r="I28" s="11">
        <v>115</v>
      </c>
      <c r="J28" s="11">
        <v>343</v>
      </c>
      <c r="K28" s="11">
        <v>81</v>
      </c>
      <c r="L28" s="11">
        <f>SUM(F28:K28)</f>
        <v>605</v>
      </c>
    </row>
    <row r="29" spans="2:12" x14ac:dyDescent="0.2">
      <c r="F29" s="11"/>
      <c r="G29" s="11"/>
      <c r="H29" s="11"/>
      <c r="I29" s="11"/>
      <c r="J29" s="11"/>
      <c r="K29" s="11"/>
      <c r="L29" s="11"/>
    </row>
    <row r="30" spans="2:12" ht="15" x14ac:dyDescent="0.25">
      <c r="B30" s="9" t="s">
        <v>16</v>
      </c>
      <c r="C30" s="9"/>
      <c r="D30" s="9"/>
      <c r="E30" s="9"/>
      <c r="F30" s="10">
        <f t="shared" ref="F30:L30" si="10">SUM(F32:F38)</f>
        <v>301457</v>
      </c>
      <c r="G30" s="10">
        <f t="shared" si="10"/>
        <v>318202</v>
      </c>
      <c r="H30" s="10">
        <f t="shared" si="10"/>
        <v>481549</v>
      </c>
      <c r="I30" s="10">
        <f t="shared" si="10"/>
        <v>343013</v>
      </c>
      <c r="J30" s="10">
        <f t="shared" si="10"/>
        <v>451700</v>
      </c>
      <c r="K30" s="10">
        <f t="shared" si="10"/>
        <v>505791</v>
      </c>
      <c r="L30" s="10">
        <f t="shared" si="10"/>
        <v>2401712</v>
      </c>
    </row>
    <row r="31" spans="2:12" ht="8.25" customHeight="1" x14ac:dyDescent="0.2">
      <c r="F31" s="11"/>
      <c r="G31" s="11"/>
      <c r="H31" s="11"/>
      <c r="I31" s="11"/>
      <c r="J31" s="11"/>
      <c r="K31" s="11"/>
      <c r="L31" s="11"/>
    </row>
    <row r="32" spans="2:12" x14ac:dyDescent="0.2">
      <c r="D32" s="1" t="s">
        <v>17</v>
      </c>
      <c r="F32" s="11">
        <v>79922</v>
      </c>
      <c r="G32" s="11">
        <v>93367</v>
      </c>
      <c r="H32" s="11">
        <v>94067</v>
      </c>
      <c r="I32" s="11">
        <v>85507</v>
      </c>
      <c r="J32" s="11">
        <v>88982</v>
      </c>
      <c r="K32" s="11">
        <v>89478</v>
      </c>
      <c r="L32" s="11">
        <f t="shared" ref="L32:L38" si="11">SUM(F32:K32)</f>
        <v>531323</v>
      </c>
    </row>
    <row r="33" spans="2:12" x14ac:dyDescent="0.2">
      <c r="D33" s="1" t="s">
        <v>18</v>
      </c>
      <c r="F33" s="11">
        <v>65551</v>
      </c>
      <c r="G33" s="11">
        <v>28230</v>
      </c>
      <c r="H33" s="11">
        <v>55548</v>
      </c>
      <c r="I33" s="11">
        <v>37303</v>
      </c>
      <c r="J33" s="11">
        <v>33831</v>
      </c>
      <c r="K33" s="11">
        <v>36752</v>
      </c>
      <c r="L33" s="11">
        <f t="shared" si="11"/>
        <v>257215</v>
      </c>
    </row>
    <row r="34" spans="2:12" x14ac:dyDescent="0.2">
      <c r="D34" s="1" t="s">
        <v>19</v>
      </c>
      <c r="F34" s="12">
        <f t="shared" ref="F34:K34" si="12">F13+F14+F18</f>
        <v>3382</v>
      </c>
      <c r="G34" s="12">
        <f t="shared" si="12"/>
        <v>1936</v>
      </c>
      <c r="H34" s="12">
        <f t="shared" si="12"/>
        <v>1310</v>
      </c>
      <c r="I34" s="12">
        <f t="shared" si="12"/>
        <v>5612</v>
      </c>
      <c r="J34" s="12">
        <f t="shared" si="12"/>
        <v>4421</v>
      </c>
      <c r="K34" s="12">
        <f t="shared" si="12"/>
        <v>2080</v>
      </c>
      <c r="L34" s="11">
        <f t="shared" si="11"/>
        <v>18741</v>
      </c>
    </row>
    <row r="35" spans="2:12" ht="17.25" customHeight="1" x14ac:dyDescent="0.2">
      <c r="D35" s="1" t="s">
        <v>50</v>
      </c>
      <c r="F35" s="11">
        <v>2869</v>
      </c>
      <c r="G35" s="11">
        <v>5688</v>
      </c>
      <c r="H35" s="11">
        <v>10717</v>
      </c>
      <c r="I35" s="11">
        <v>5117</v>
      </c>
      <c r="J35" s="11">
        <v>7968</v>
      </c>
      <c r="K35" s="11">
        <v>12328</v>
      </c>
      <c r="L35" s="11">
        <f t="shared" si="11"/>
        <v>44687</v>
      </c>
    </row>
    <row r="36" spans="2:12" x14ac:dyDescent="0.2">
      <c r="D36" s="1" t="s">
        <v>20</v>
      </c>
      <c r="F36" s="11">
        <v>0</v>
      </c>
      <c r="G36" s="11">
        <v>47</v>
      </c>
      <c r="H36" s="11">
        <v>449</v>
      </c>
      <c r="I36" s="11">
        <v>47</v>
      </c>
      <c r="J36" s="11">
        <v>9</v>
      </c>
      <c r="K36" s="11">
        <v>143</v>
      </c>
      <c r="L36" s="11">
        <f t="shared" si="11"/>
        <v>695</v>
      </c>
    </row>
    <row r="37" spans="2:12" x14ac:dyDescent="0.2">
      <c r="D37" s="1" t="s">
        <v>41</v>
      </c>
      <c r="F37" s="11">
        <v>1</v>
      </c>
      <c r="G37" s="11">
        <v>13</v>
      </c>
      <c r="H37" s="11">
        <v>724</v>
      </c>
      <c r="I37" s="11">
        <v>1437</v>
      </c>
      <c r="J37" s="11">
        <v>5292</v>
      </c>
      <c r="K37" s="11">
        <v>4100</v>
      </c>
      <c r="L37" s="11">
        <f t="shared" si="11"/>
        <v>11567</v>
      </c>
    </row>
    <row r="38" spans="2:12" ht="16.5" x14ac:dyDescent="0.2">
      <c r="D38" s="1" t="s">
        <v>51</v>
      </c>
      <c r="F38" s="12">
        <f>134494+18620-F34</f>
        <v>149732</v>
      </c>
      <c r="G38" s="12">
        <f>172644+18213-G34</f>
        <v>188921</v>
      </c>
      <c r="H38" s="12">
        <f>294173+25871-H34</f>
        <v>318734</v>
      </c>
      <c r="I38" s="12">
        <f>193612+19990-I34</f>
        <v>207990</v>
      </c>
      <c r="J38" s="12">
        <f>286379+29239-J34</f>
        <v>311197</v>
      </c>
      <c r="K38" s="12">
        <f>342241+20749-K34</f>
        <v>360910</v>
      </c>
      <c r="L38" s="11">
        <f t="shared" si="11"/>
        <v>1537484</v>
      </c>
    </row>
    <row r="39" spans="2:12" x14ac:dyDescent="0.2">
      <c r="F39" s="11"/>
      <c r="G39" s="11"/>
      <c r="H39" s="11"/>
      <c r="I39" s="11"/>
      <c r="J39" s="11"/>
      <c r="K39" s="11"/>
      <c r="L39" s="11"/>
    </row>
    <row r="40" spans="2:12" ht="15" x14ac:dyDescent="0.25">
      <c r="B40" s="9" t="s">
        <v>21</v>
      </c>
      <c r="C40" s="9"/>
      <c r="D40" s="9"/>
      <c r="E40" s="9"/>
      <c r="F40" s="13">
        <f t="shared" ref="F40:L40" si="13">+F9-F30</f>
        <v>-23382</v>
      </c>
      <c r="G40" s="13">
        <f t="shared" si="13"/>
        <v>-105800</v>
      </c>
      <c r="H40" s="13">
        <f t="shared" si="13"/>
        <v>-187666</v>
      </c>
      <c r="I40" s="13">
        <f t="shared" si="13"/>
        <v>4935.679999999993</v>
      </c>
      <c r="J40" s="13">
        <f t="shared" si="13"/>
        <v>-146785</v>
      </c>
      <c r="K40" s="13">
        <f t="shared" si="13"/>
        <v>-215523</v>
      </c>
      <c r="L40" s="13">
        <f t="shared" si="13"/>
        <v>-674220.32000000007</v>
      </c>
    </row>
    <row r="41" spans="2:12" x14ac:dyDescent="0.2">
      <c r="F41" s="11"/>
      <c r="G41" s="11"/>
      <c r="H41" s="11"/>
      <c r="I41" s="11"/>
      <c r="J41" s="11"/>
      <c r="K41" s="11"/>
      <c r="L41" s="11"/>
    </row>
    <row r="42" spans="2:12" ht="15" x14ac:dyDescent="0.25">
      <c r="B42" s="9" t="s">
        <v>22</v>
      </c>
      <c r="C42" s="9"/>
      <c r="D42" s="9"/>
      <c r="E42" s="9"/>
      <c r="F42" s="10">
        <f t="shared" ref="F42:L42" si="14">+F43+F47</f>
        <v>437212</v>
      </c>
      <c r="G42" s="10">
        <f t="shared" si="14"/>
        <v>50928</v>
      </c>
      <c r="H42" s="10">
        <f t="shared" ref="H42:I42" si="15">+H43+H47</f>
        <v>581967</v>
      </c>
      <c r="I42" s="10">
        <f t="shared" si="15"/>
        <v>95588</v>
      </c>
      <c r="J42" s="10">
        <f t="shared" ref="J42:K42" si="16">+J43+J47</f>
        <v>-282583</v>
      </c>
      <c r="K42" s="10">
        <f t="shared" si="16"/>
        <v>138636</v>
      </c>
      <c r="L42" s="10">
        <f t="shared" si="14"/>
        <v>1021748</v>
      </c>
    </row>
    <row r="43" spans="2:12" x14ac:dyDescent="0.2">
      <c r="C43" s="1" t="s">
        <v>23</v>
      </c>
      <c r="F43" s="14">
        <f t="shared" ref="F43:L43" si="17">+F44-F45</f>
        <v>91661</v>
      </c>
      <c r="G43" s="14">
        <f t="shared" si="17"/>
        <v>6262</v>
      </c>
      <c r="H43" s="14">
        <f t="shared" ref="H43:I43" si="18">+H44-H45</f>
        <v>123793</v>
      </c>
      <c r="I43" s="14">
        <f t="shared" si="18"/>
        <v>29211</v>
      </c>
      <c r="J43" s="14">
        <f t="shared" ref="J43:K43" si="19">+J44-J45</f>
        <v>-11904</v>
      </c>
      <c r="K43" s="14">
        <f t="shared" si="19"/>
        <v>42550</v>
      </c>
      <c r="L43" s="14">
        <f t="shared" si="17"/>
        <v>281573</v>
      </c>
    </row>
    <row r="44" spans="2:12" x14ac:dyDescent="0.2">
      <c r="D44" s="1" t="s">
        <v>24</v>
      </c>
      <c r="F44" s="11">
        <v>93579</v>
      </c>
      <c r="G44" s="11">
        <v>8121</v>
      </c>
      <c r="H44" s="11">
        <v>131322</v>
      </c>
      <c r="I44" s="11">
        <v>34883</v>
      </c>
      <c r="J44" s="11">
        <v>11709</v>
      </c>
      <c r="K44" s="11">
        <v>49722</v>
      </c>
      <c r="L44" s="11">
        <f t="shared" ref="L44:L45" si="20">SUM(F44:K44)</f>
        <v>329336</v>
      </c>
    </row>
    <row r="45" spans="2:12" x14ac:dyDescent="0.2">
      <c r="D45" s="1" t="s">
        <v>25</v>
      </c>
      <c r="F45" s="11">
        <v>1918</v>
      </c>
      <c r="G45" s="11">
        <v>1859</v>
      </c>
      <c r="H45" s="11">
        <v>7529</v>
      </c>
      <c r="I45" s="11">
        <v>5672</v>
      </c>
      <c r="J45" s="11">
        <v>23613</v>
      </c>
      <c r="K45" s="11">
        <v>7172</v>
      </c>
      <c r="L45" s="11">
        <f t="shared" si="20"/>
        <v>47763</v>
      </c>
    </row>
    <row r="46" spans="2:12" x14ac:dyDescent="0.2">
      <c r="F46" s="11"/>
      <c r="G46" s="11"/>
      <c r="H46" s="11"/>
      <c r="I46" s="11"/>
      <c r="J46" s="11"/>
      <c r="K46" s="11"/>
      <c r="L46" s="11"/>
    </row>
    <row r="47" spans="2:12" ht="15" x14ac:dyDescent="0.25">
      <c r="C47" s="1" t="s">
        <v>26</v>
      </c>
      <c r="F47" s="10">
        <f t="shared" ref="F47:L47" si="21">+F48-F49</f>
        <v>345551</v>
      </c>
      <c r="G47" s="10">
        <f t="shared" si="21"/>
        <v>44666</v>
      </c>
      <c r="H47" s="10">
        <f t="shared" si="21"/>
        <v>458174</v>
      </c>
      <c r="I47" s="10">
        <f t="shared" si="21"/>
        <v>66377</v>
      </c>
      <c r="J47" s="10">
        <f t="shared" si="21"/>
        <v>-270679</v>
      </c>
      <c r="K47" s="10">
        <f t="shared" si="21"/>
        <v>96086</v>
      </c>
      <c r="L47" s="10">
        <f t="shared" si="21"/>
        <v>740175</v>
      </c>
    </row>
    <row r="48" spans="2:12" x14ac:dyDescent="0.2">
      <c r="D48" s="1" t="s">
        <v>27</v>
      </c>
      <c r="F48" s="11">
        <v>345551</v>
      </c>
      <c r="G48" s="11">
        <v>45000</v>
      </c>
      <c r="H48" s="11">
        <v>458566</v>
      </c>
      <c r="I48" s="11">
        <v>66377</v>
      </c>
      <c r="J48" s="11">
        <v>-270679</v>
      </c>
      <c r="K48" s="11">
        <v>96448</v>
      </c>
      <c r="L48" s="11">
        <f t="shared" ref="L48:L51" si="22">SUM(F48:K48)</f>
        <v>741263</v>
      </c>
    </row>
    <row r="49" spans="1:17" x14ac:dyDescent="0.2">
      <c r="D49" s="1" t="s">
        <v>28</v>
      </c>
      <c r="F49" s="15">
        <f t="shared" ref="F49:K49" si="23">F50-F51</f>
        <v>0</v>
      </c>
      <c r="G49" s="15">
        <f t="shared" si="23"/>
        <v>334</v>
      </c>
      <c r="H49" s="15">
        <f t="shared" si="23"/>
        <v>392</v>
      </c>
      <c r="I49" s="15">
        <f t="shared" si="23"/>
        <v>0</v>
      </c>
      <c r="J49" s="15">
        <f t="shared" si="23"/>
        <v>0</v>
      </c>
      <c r="K49" s="15">
        <f t="shared" si="23"/>
        <v>362</v>
      </c>
      <c r="L49" s="11">
        <f t="shared" si="22"/>
        <v>1088</v>
      </c>
    </row>
    <row r="50" spans="1:17" x14ac:dyDescent="0.2">
      <c r="E50" s="1" t="s">
        <v>29</v>
      </c>
      <c r="F50" s="11">
        <v>148369</v>
      </c>
      <c r="G50" s="11">
        <v>334</v>
      </c>
      <c r="H50" s="11">
        <v>4312</v>
      </c>
      <c r="I50" s="11">
        <v>0</v>
      </c>
      <c r="J50" s="11">
        <v>0</v>
      </c>
      <c r="K50" s="11">
        <v>362</v>
      </c>
      <c r="L50" s="11">
        <f t="shared" si="22"/>
        <v>153377</v>
      </c>
    </row>
    <row r="51" spans="1:17" ht="16.5" x14ac:dyDescent="0.2">
      <c r="E51" s="16" t="s">
        <v>52</v>
      </c>
      <c r="F51" s="11">
        <v>148369</v>
      </c>
      <c r="G51" s="11">
        <v>0</v>
      </c>
      <c r="H51" s="11">
        <v>3920</v>
      </c>
      <c r="I51" s="11">
        <v>0</v>
      </c>
      <c r="J51" s="11">
        <v>0</v>
      </c>
      <c r="K51" s="11">
        <v>0</v>
      </c>
      <c r="L51" s="11">
        <f t="shared" si="22"/>
        <v>152289</v>
      </c>
    </row>
    <row r="52" spans="1:17" ht="14.25" customHeight="1" x14ac:dyDescent="0.2">
      <c r="F52" s="11"/>
      <c r="G52" s="11"/>
      <c r="H52" s="11"/>
      <c r="I52" s="11"/>
      <c r="J52" s="11"/>
      <c r="K52" s="11"/>
      <c r="L52" s="11"/>
    </row>
    <row r="53" spans="1:17" s="9" customFormat="1" ht="16.5" customHeight="1" x14ac:dyDescent="0.25">
      <c r="B53" s="9" t="s">
        <v>30</v>
      </c>
      <c r="F53" s="17">
        <v>468678</v>
      </c>
      <c r="G53" s="17">
        <v>-139054</v>
      </c>
      <c r="H53" s="17">
        <v>320585</v>
      </c>
      <c r="I53" s="17">
        <v>801216</v>
      </c>
      <c r="J53" s="17">
        <v>-512579</v>
      </c>
      <c r="K53" s="17">
        <v>-96158</v>
      </c>
      <c r="L53" s="17">
        <f>SUM(F53:K53)</f>
        <v>842688</v>
      </c>
    </row>
    <row r="54" spans="1:17" ht="15" thickBot="1" x14ac:dyDescent="0.25">
      <c r="A54" s="18"/>
      <c r="B54" s="18"/>
      <c r="C54" s="18"/>
      <c r="D54" s="18"/>
      <c r="E54" s="18"/>
      <c r="F54" s="11"/>
    </row>
    <row r="55" spans="1:17" s="20" customFormat="1" ht="13.5" thickTop="1" x14ac:dyDescent="0.2">
      <c r="A55" s="19" t="s">
        <v>31</v>
      </c>
      <c r="B55" s="19"/>
      <c r="D55" s="21"/>
      <c r="E55" s="21"/>
    </row>
    <row r="56" spans="1:17" s="20" customFormat="1" ht="78.75" customHeight="1" x14ac:dyDescent="0.2">
      <c r="B56" s="37" t="s">
        <v>53</v>
      </c>
      <c r="C56" s="37"/>
      <c r="D56" s="37"/>
      <c r="E56" s="37"/>
      <c r="F56" s="37"/>
    </row>
    <row r="57" spans="1:17" s="20" customFormat="1" ht="32.25" hidden="1" customHeight="1" x14ac:dyDescent="0.2">
      <c r="A57" s="22" t="s">
        <v>35</v>
      </c>
      <c r="B57" s="36" t="s">
        <v>48</v>
      </c>
      <c r="C57" s="36"/>
      <c r="D57" s="36"/>
      <c r="E57" s="36"/>
      <c r="F57" s="36"/>
    </row>
    <row r="58" spans="1:17" s="20" customFormat="1" ht="17.25" customHeight="1" x14ac:dyDescent="0.2">
      <c r="A58" s="22" t="s">
        <v>38</v>
      </c>
      <c r="B58" s="23" t="s">
        <v>39</v>
      </c>
      <c r="C58" s="24"/>
      <c r="D58" s="24"/>
      <c r="E58" s="25"/>
    </row>
    <row r="59" spans="1:17" ht="17.25" customHeight="1" x14ac:dyDescent="0.2">
      <c r="A59" s="32"/>
      <c r="B59" s="33"/>
      <c r="C59" s="34"/>
      <c r="D59" s="34"/>
      <c r="E59" s="35"/>
    </row>
    <row r="60" spans="1:17" s="20" customFormat="1" ht="12.75" x14ac:dyDescent="0.2">
      <c r="A60" s="20" t="s">
        <v>32</v>
      </c>
    </row>
    <row r="61" spans="1:17" ht="16.5" x14ac:dyDescent="0.2">
      <c r="A61" s="26"/>
      <c r="B61" s="27"/>
      <c r="C61" s="28"/>
      <c r="D61" s="28"/>
      <c r="E61" s="28"/>
      <c r="Q61" s="29"/>
    </row>
    <row r="62" spans="1:17" x14ac:dyDescent="0.2">
      <c r="A62" s="8"/>
    </row>
    <row r="63" spans="1:17" ht="21" customHeight="1" x14ac:dyDescent="0.2">
      <c r="A63" s="30"/>
    </row>
  </sheetData>
  <sheetProtection algorithmName="SHA-512" hashValue="7PkjNMHpI+ULGyEjujYok1hkWrF4rXmjEd3Fa2sQj/fqNu845Q42ZhLq7fb8gymhIs4dofHSZS4plN6paLVNzA==" saltValue="nh8mA6wQupuGwm5t1xmahA==" spinCount="100000" sheet="1" objects="1" scenarios="1"/>
  <mergeCells count="3">
    <mergeCell ref="B57:F57"/>
    <mergeCell ref="B56:F56"/>
    <mergeCell ref="A7:E7"/>
  </mergeCells>
  <printOptions horizontalCentered="1"/>
  <pageMargins left="0" right="0" top="0.6" bottom="0" header="0" footer="0"/>
  <pageSetup paperSize="9" scale="80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 v2</vt:lpstr>
      <vt:lpstr>'2022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AJ</cp:lastModifiedBy>
  <cp:lastPrinted>2022-07-26T01:30:29Z</cp:lastPrinted>
  <dcterms:created xsi:type="dcterms:W3CDTF">2019-02-19T01:52:30Z</dcterms:created>
  <dcterms:modified xsi:type="dcterms:W3CDTF">2022-08-17T10:31:37Z</dcterms:modified>
</cp:coreProperties>
</file>