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" sheetId="1" state="visible" r:id="rId2"/>
    <sheet name="2022 v2" sheetId="2" state="visible" r:id="rId3"/>
  </sheets>
  <definedNames>
    <definedName function="false" hidden="false" localSheetId="0" name="_xlnm.Print_Area" vbProcedure="false">'2023'!$A$1:$L$59</definedName>
    <definedName function="false" hidden="false" localSheetId="1" name="_xlnm.Print_Area" vbProcedure="false">'2022 v2'!$A$1:$R$61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<sst xmlns="http://schemas.openxmlformats.org/spreadsheetml/2006/main" count="120" uniqueCount="63">
  <si>
    <t xml:space="preserve">National Government Cash Operation Report</t>
  </si>
  <si>
    <t xml:space="preserve">CY 2023</t>
  </si>
  <si>
    <t xml:space="preserve">(In Million Pesos)</t>
  </si>
  <si>
    <t xml:space="preserve">(Version 2)</t>
  </si>
  <si>
    <t xml:space="preserve">Particulars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</si>
  <si>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</si>
  <si>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</si>
  <si>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</si>
  <si>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</si>
  <si>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</si>
  <si>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</si>
  <si>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Total</t>
  </si>
  <si>
    <t xml:space="preserve">Revenues</t>
  </si>
  <si>
    <t xml:space="preserve">Tax Revenues</t>
  </si>
  <si>
    <t xml:space="preserve">BIR</t>
  </si>
  <si>
    <t xml:space="preserve">of which:</t>
  </si>
  <si>
    <t xml:space="preserve">   Documentary Stamp</t>
  </si>
  <si>
    <t xml:space="preserve">   Tax Expenditures</t>
  </si>
  <si>
    <t xml:space="preserve">BOC</t>
  </si>
  <si>
    <t xml:space="preserve">Other Offices </t>
  </si>
  <si>
    <t xml:space="preserve">Non-tax Revenues</t>
  </si>
  <si>
    <t xml:space="preserve">BTr Income</t>
  </si>
  <si>
    <t xml:space="preserve">Fees and Charges  </t>
  </si>
  <si>
    <t xml:space="preserve">Privatization</t>
  </si>
  <si>
    <t xml:space="preserve">Income from Malampaya</t>
  </si>
  <si>
    <t xml:space="preserve">Other non-tax</t>
  </si>
  <si>
    <t xml:space="preserve">Grants</t>
  </si>
  <si>
    <t xml:space="preserve">Expenditures</t>
  </si>
  <si>
    <t xml:space="preserve">Allotment to LGUs</t>
  </si>
  <si>
    <t xml:space="preserve">Interest Payments</t>
  </si>
  <si>
    <t xml:space="preserve">Tax Expenditures</t>
  </si>
  <si>
    <r>
      <rPr>
        <sz val="11"/>
        <rFont val="Arial"/>
        <family val="2"/>
        <charset val="1"/>
      </rPr>
      <t xml:space="preserve">Subsidy </t>
    </r>
    <r>
      <rPr>
        <i val="true"/>
        <vertAlign val="superscript"/>
        <sz val="11"/>
        <rFont val="Arial"/>
        <family val="2"/>
        <charset val="1"/>
      </rPr>
      <t xml:space="preserve"> </t>
    </r>
  </si>
  <si>
    <t xml:space="preserve"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</si>
  <si>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</si>
  <si>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 val="true"/>
        <vertAlign val="superscript"/>
        <sz val="11"/>
        <rFont val="Arial"/>
        <family val="2"/>
        <charset val="1"/>
      </rPr>
      <t xml:space="preserve"> </t>
    </r>
  </si>
  <si>
    <t xml:space="preserve">Surplus/(-)Deficit</t>
  </si>
  <si>
    <t xml:space="preserve">Financing</t>
  </si>
  <si>
    <t xml:space="preserve">External (Net)</t>
  </si>
  <si>
    <t xml:space="preserve">External (Gross)</t>
  </si>
  <si>
    <t xml:space="preserve">Less: Amortization</t>
  </si>
  <si>
    <t xml:space="preserve">Domestic (Net)</t>
  </si>
  <si>
    <t xml:space="preserve">Domestic (Gross)</t>
  </si>
  <si>
    <t xml:space="preserve">Less: Net Amortization</t>
  </si>
  <si>
    <t xml:space="preserve">Amortization    </t>
  </si>
  <si>
    <r>
      <rPr>
        <i val="true"/>
        <sz val="11"/>
        <rFont val="Arial"/>
        <family val="2"/>
        <charset val="1"/>
      </rPr>
      <t xml:space="preserve">of which: Redemption from BSF</t>
    </r>
    <r>
      <rPr>
        <i val="true"/>
        <vertAlign val="superscript"/>
        <sz val="11"/>
        <rFont val="Arial"/>
        <family val="2"/>
        <charset val="1"/>
      </rPr>
      <t xml:space="preserve">  1/</t>
    </r>
  </si>
  <si>
    <t xml:space="preserve">Change-In-Cash</t>
  </si>
  <si>
    <t xml:space="preserve">Notes:</t>
  </si>
  <si>
    <r>
      <rPr>
        <i val="true"/>
        <sz val="10"/>
        <rFont val="Arial"/>
        <family val="2"/>
        <charset val="1"/>
      </rPr>
      <t xml:space="preserve">This version follows the GFSM 2014 concept wherein reporting of debt amortization reflect the actual principal repayments to creditor including those serviced by the BSF;</t>
    </r>
    <r>
      <rPr>
        <i val="true"/>
        <sz val="10"/>
        <color rgb="FFFFFFFF"/>
        <rFont val="Arial"/>
        <family val="2"/>
        <charset val="1"/>
      </rPr>
      <t xml:space="preserve"> </t>
    </r>
    <r>
      <rPr>
        <i val="true"/>
        <sz val="10"/>
        <rFont val="Arial"/>
        <family val="2"/>
        <charset val="1"/>
      </rPr>
      <t xml:space="preserve">while financing includes gross proceeds of liability management transactions such as bond exchange.</t>
    </r>
  </si>
  <si>
    <t xml:space="preserve">1/</t>
  </si>
  <si>
    <t xml:space="preserve">Excludes actual disbursement from MDS Trust Accounts amounting to P17,370 Million. </t>
  </si>
  <si>
    <t xml:space="preserve">The amount was sourced from the Bond Sinking Fund.</t>
  </si>
  <si>
    <t xml:space="preserve">Source: COR(FPAD-RS)</t>
  </si>
  <si>
    <t xml:space="preserve">CY 2022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</si>
  <si>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</si>
  <si>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</si>
  <si>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</si>
  <si>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</si>
  <si>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</si>
  <si>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</si>
  <si>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</si>
  <si>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</si>
  <si>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t xml:space="preserve">2/</t>
  </si>
  <si>
    <t xml:space="preserve">RTB issuance in September is net of the exchange amounting to 43,769 million (as part of the Liability mnagement exercise of NG) in which maturity is on Feb. 2023.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</si>
</sst>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mmm/yy"/>
    <numFmt numFmtId="167" formatCode="#,##0_ ;[RED]\-#,##0\ "/>
    <numFmt numFmtId="168" formatCode="#,##0_);\(#,##0\)"/>
    <numFmt numFmtId="169" formatCode="d/mmm/yy"/>
    <numFmt numFmtId="170" formatCode="m/d/yyyy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i val="true"/>
      <sz val="11"/>
      <name val="Arial"/>
      <family val="2"/>
      <charset val="1"/>
    </font>
    <font>
      <b val="true"/>
      <u val="single"/>
      <sz val="11"/>
      <name val="Arial"/>
      <family val="2"/>
      <charset val="1"/>
    </font>
    <font>
      <i val="true"/>
      <vertAlign val="superscript"/>
      <sz val="11"/>
      <name val="Arial"/>
      <family val="2"/>
      <charset val="1"/>
    </font>
    <font>
      <u val="single"/>
      <sz val="11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b val="true"/>
      <i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1"/>
      <name val="Arial"/>
      <family val="2"/>
      <charset val="1"/>
    </font>
    <font>
      <i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double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fals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22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Comma 2 2" xfId="21"/>
    <cellStyle name="Normal 8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29"/>
    <col collapsed="false" customWidth="true" hidden="false" outlineLevel="0" max="6" min="6" style="1" width="12.57"/>
    <col collapsed="false" customWidth="true" hidden="false" outlineLevel="0" max="7" min="7" style="1" width="12.14"/>
    <col collapsed="false" customWidth="true" hidden="false" outlineLevel="0" max="9" min="8" style="1" width="11.29"/>
    <col collapsed="false" customWidth="true" hidden="false" outlineLevel="0" max="11" min="10" style="1" width="10.14"/>
    <col collapsed="false" customWidth="true" hidden="false" outlineLevel="0" max="12" min="12" style="1" width="10.99"/>
    <col collapsed="false" customWidth="false" hidden="false" outlineLevel="0" max="1024" min="13" style="1" width="9.14"/>
  </cols>
  <sheetData>
    <row r="1" customFormat="false" ht="6" hidden="false" customHeight="true" outlineLevel="0" collapsed="false"/>
    <row r="2" customFormat="false" ht="15" hidden="false" customHeight="false" outlineLevel="0" collapsed="false">
      <c r="A2" s="2" t="s">
        <v>0</v>
      </c>
      <c r="B2" s="2"/>
      <c r="C2" s="2"/>
      <c r="D2" s="2"/>
      <c r="E2" s="2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 t="s">
        <v>3</v>
      </c>
      <c r="B5" s="3"/>
    </row>
    <row r="6" customFormat="false" ht="6" hidden="false" customHeight="true" outlineLevel="0" collapsed="false"/>
    <row r="7" s="6" customFormat="true" ht="25.5" hidden="false" customHeight="true" outlineLevel="0" collapsed="false">
      <c r="A7" s="5" t="s">
        <v>4</v>
      </c>
      <c r="B7" s="5"/>
      <c r="C7" s="5"/>
      <c r="D7" s="5"/>
      <c r="E7" s="5"/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</row>
    <row r="8" customFormat="false" ht="6.75" hidden="false" customHeight="true" outlineLevel="0" collapsed="false"/>
    <row r="9" customFormat="false" ht="15" hidden="false" customHeight="false" outlineLevel="0" collapsed="false">
      <c r="B9" s="7" t="s">
        <v>12</v>
      </c>
      <c r="C9" s="7"/>
      <c r="D9" s="7"/>
      <c r="E9" s="7"/>
      <c r="F9" s="8" t="n">
        <f aca="false">+F10+F21+F28</f>
        <v>348167.25</v>
      </c>
      <c r="G9" s="8" t="n">
        <f aca="false">+G10+G21+G28</f>
        <v>211868</v>
      </c>
      <c r="H9" s="8" t="n">
        <f aca="false">+H10+H21+H28</f>
        <v>258650</v>
      </c>
      <c r="I9" s="8" t="n">
        <f aca="false">+I10+I21+I28</f>
        <v>440696.81</v>
      </c>
      <c r="J9" s="8" t="n">
        <f aca="false">+J10+J21+J28</f>
        <v>333437</v>
      </c>
      <c r="K9" s="8" t="n">
        <f aca="false">+K10+K21+K28</f>
        <v>267315</v>
      </c>
      <c r="L9" s="8" t="n">
        <f aca="false">+L10+L21+L28</f>
        <v>1860134.06</v>
      </c>
    </row>
    <row r="10" customFormat="false" ht="15" hidden="false" customHeight="false" outlineLevel="0" collapsed="false">
      <c r="C10" s="1" t="s">
        <v>13</v>
      </c>
      <c r="F10" s="8" t="n">
        <f aca="false">+F11+F16+F19</f>
        <v>306973</v>
      </c>
      <c r="G10" s="8" t="n">
        <f aca="false">+G11+G16+G19</f>
        <v>194051</v>
      </c>
      <c r="H10" s="8" t="n">
        <f aca="false">+H11+H16+H19</f>
        <v>221793</v>
      </c>
      <c r="I10" s="8" t="n">
        <f aca="false">+I11+I16+I19</f>
        <v>403589</v>
      </c>
      <c r="J10" s="8" t="n">
        <f aca="false">+J11+J16+J19</f>
        <v>291711</v>
      </c>
      <c r="K10" s="8" t="n">
        <f aca="false">+K11+K16+K19</f>
        <v>238870</v>
      </c>
      <c r="L10" s="8" t="n">
        <f aca="false">+L11+L16+L19</f>
        <v>1656987</v>
      </c>
    </row>
    <row r="11" customFormat="false" ht="14.25" hidden="false" customHeight="false" outlineLevel="0" collapsed="false">
      <c r="D11" s="1" t="s">
        <v>14</v>
      </c>
      <c r="F11" s="9" t="n">
        <v>234819</v>
      </c>
      <c r="G11" s="9" t="n">
        <v>129378</v>
      </c>
      <c r="H11" s="9" t="n">
        <v>140962</v>
      </c>
      <c r="I11" s="9" t="n">
        <v>336020</v>
      </c>
      <c r="J11" s="9" t="n">
        <v>213273</v>
      </c>
      <c r="K11" s="9" t="n">
        <v>164736</v>
      </c>
      <c r="L11" s="9" t="n">
        <f aca="false">SUM(F11+G11+H11+I11+J11+K11)</f>
        <v>1219188</v>
      </c>
    </row>
    <row r="12" customFormat="false" ht="14.25" hidden="false" customHeight="false" outlineLevel="0" collapsed="false">
      <c r="E12" s="6" t="s">
        <v>15</v>
      </c>
      <c r="F12" s="9"/>
      <c r="G12" s="9"/>
      <c r="H12" s="9"/>
      <c r="I12" s="9"/>
      <c r="J12" s="9"/>
      <c r="K12" s="9"/>
      <c r="L12" s="9"/>
    </row>
    <row r="13" customFormat="false" ht="14.25" hidden="false" customHeight="false" outlineLevel="0" collapsed="false">
      <c r="E13" s="1" t="s">
        <v>16</v>
      </c>
      <c r="F13" s="10" t="n">
        <v>0</v>
      </c>
      <c r="G13" s="9" t="n">
        <v>646</v>
      </c>
      <c r="H13" s="9" t="n">
        <v>2704</v>
      </c>
      <c r="I13" s="9" t="n">
        <v>3131</v>
      </c>
      <c r="J13" s="9" t="n">
        <v>1485</v>
      </c>
      <c r="K13" s="9" t="n">
        <v>1033</v>
      </c>
      <c r="L13" s="9" t="n">
        <f aca="false">SUM(F13+G13+H13+I13+J13+K13)</f>
        <v>8999</v>
      </c>
    </row>
    <row r="14" customFormat="false" ht="14.25" hidden="false" customHeight="false" outlineLevel="0" collapsed="false">
      <c r="E14" s="1" t="s">
        <v>17</v>
      </c>
      <c r="F14" s="9" t="n">
        <v>723</v>
      </c>
      <c r="G14" s="9" t="n">
        <v>5</v>
      </c>
      <c r="H14" s="9" t="n">
        <v>40</v>
      </c>
      <c r="I14" s="9" t="n">
        <v>42</v>
      </c>
      <c r="J14" s="9" t="n">
        <v>34</v>
      </c>
      <c r="K14" s="9" t="n">
        <v>2463</v>
      </c>
      <c r="L14" s="9" t="n">
        <f aca="false">SUM(F14+G14+H14+I14+J14+K14)</f>
        <v>3307</v>
      </c>
    </row>
    <row r="15" customFormat="false" ht="6" hidden="false" customHeight="true" outlineLevel="0" collapsed="false">
      <c r="F15" s="9"/>
      <c r="G15" s="9"/>
      <c r="H15" s="9"/>
      <c r="I15" s="9"/>
      <c r="J15" s="9"/>
      <c r="K15" s="9"/>
      <c r="L15" s="9"/>
    </row>
    <row r="16" customFormat="false" ht="14.25" hidden="false" customHeight="false" outlineLevel="0" collapsed="false">
      <c r="D16" s="1" t="s">
        <v>18</v>
      </c>
      <c r="F16" s="11" t="n">
        <v>70591</v>
      </c>
      <c r="G16" s="9" t="n">
        <v>62895</v>
      </c>
      <c r="H16" s="9" t="n">
        <v>80343</v>
      </c>
      <c r="I16" s="9" t="n">
        <v>67553</v>
      </c>
      <c r="J16" s="9" t="n">
        <v>77926</v>
      </c>
      <c r="K16" s="9" t="n">
        <v>74125</v>
      </c>
      <c r="L16" s="9" t="n">
        <f aca="false">SUM(F16+G16+H16+I16+J16+K16)</f>
        <v>433433</v>
      </c>
    </row>
    <row r="17" customFormat="false" ht="14.25" hidden="false" customHeight="false" outlineLevel="0" collapsed="false">
      <c r="E17" s="6" t="s">
        <v>15</v>
      </c>
      <c r="F17" s="9"/>
      <c r="G17" s="9"/>
      <c r="H17" s="9"/>
      <c r="I17" s="9"/>
      <c r="J17" s="9"/>
      <c r="K17" s="9"/>
      <c r="L17" s="9"/>
    </row>
    <row r="18" customFormat="false" ht="14.25" hidden="false" customHeight="false" outlineLevel="0" collapsed="false">
      <c r="E18" s="1" t="s">
        <v>17</v>
      </c>
      <c r="F18" s="10" t="n">
        <v>0</v>
      </c>
      <c r="G18" s="9" t="n">
        <v>132</v>
      </c>
      <c r="H18" s="9" t="n">
        <v>46</v>
      </c>
      <c r="I18" s="9" t="n">
        <v>0</v>
      </c>
      <c r="J18" s="9" t="n">
        <v>317</v>
      </c>
      <c r="K18" s="9" t="n">
        <v>325</v>
      </c>
      <c r="L18" s="9" t="n">
        <f aca="false">SUM(F18+G18+H18+I18+J18+K18)</f>
        <v>820</v>
      </c>
    </row>
    <row r="19" customFormat="false" ht="14.25" hidden="false" customHeight="false" outlineLevel="0" collapsed="false">
      <c r="D19" s="1" t="s">
        <v>19</v>
      </c>
      <c r="F19" s="11" t="n">
        <v>1563</v>
      </c>
      <c r="G19" s="9" t="n">
        <v>1778</v>
      </c>
      <c r="H19" s="9" t="n">
        <v>488</v>
      </c>
      <c r="I19" s="9" t="n">
        <v>16</v>
      </c>
      <c r="J19" s="9" t="n">
        <v>512</v>
      </c>
      <c r="K19" s="9" t="n">
        <v>9</v>
      </c>
      <c r="L19" s="9" t="n">
        <f aca="false">SUM(F19+G19+H19+I19+J19+K19)</f>
        <v>4366</v>
      </c>
    </row>
    <row r="20" customFormat="false" ht="14.25" hidden="false" customHeight="false" outlineLevel="0" collapsed="false">
      <c r="F20" s="9"/>
      <c r="G20" s="9"/>
      <c r="H20" s="9"/>
      <c r="I20" s="9"/>
      <c r="J20" s="9"/>
      <c r="K20" s="9"/>
      <c r="L20" s="9"/>
    </row>
    <row r="21" customFormat="false" ht="15" hidden="false" customHeight="false" outlineLevel="0" collapsed="false">
      <c r="C21" s="1" t="s">
        <v>20</v>
      </c>
      <c r="F21" s="8" t="n">
        <f aca="false">SUM(F22:F26)</f>
        <v>41184</v>
      </c>
      <c r="G21" s="8" t="n">
        <f aca="false">SUM(G22:G26)</f>
        <v>17817</v>
      </c>
      <c r="H21" s="8" t="n">
        <f aca="false">SUM(H22:H26)</f>
        <v>36857</v>
      </c>
      <c r="I21" s="8" t="n">
        <f aca="false">SUM(I22:I26)</f>
        <v>37086.81</v>
      </c>
      <c r="J21" s="8" t="n">
        <f aca="false">SUM(J22:J26)</f>
        <v>41710</v>
      </c>
      <c r="K21" s="8" t="n">
        <f aca="false">SUM(K22:K26)</f>
        <v>28287</v>
      </c>
      <c r="L21" s="8" t="n">
        <f aca="false">SUM(L22:L26)</f>
        <v>202941.81</v>
      </c>
    </row>
    <row r="22" customFormat="false" ht="14.25" hidden="false" customHeight="false" outlineLevel="0" collapsed="false">
      <c r="D22" s="1" t="s">
        <v>21</v>
      </c>
      <c r="F22" s="9" t="n">
        <v>17753</v>
      </c>
      <c r="G22" s="9" t="n">
        <v>6398</v>
      </c>
      <c r="H22" s="9" t="n">
        <v>14873</v>
      </c>
      <c r="I22" s="9" t="n">
        <v>18271</v>
      </c>
      <c r="J22" s="9" t="n">
        <v>24942</v>
      </c>
      <c r="K22" s="9" t="n">
        <v>10753</v>
      </c>
      <c r="L22" s="9" t="n">
        <f aca="false">SUM(F22+G22+H22+I22+J22+K22)</f>
        <v>92990</v>
      </c>
    </row>
    <row r="23" customFormat="false" ht="14.25" hidden="false" customHeight="false" outlineLevel="0" collapsed="false">
      <c r="D23" s="1" t="s">
        <v>22</v>
      </c>
      <c r="F23" s="12" t="n">
        <v>2254</v>
      </c>
      <c r="G23" s="12" t="n">
        <v>1391</v>
      </c>
      <c r="H23" s="12" t="n">
        <v>1454</v>
      </c>
      <c r="I23" s="12" t="n">
        <v>1015</v>
      </c>
      <c r="J23" s="12" t="n">
        <v>390</v>
      </c>
      <c r="K23" s="12" t="n">
        <v>481</v>
      </c>
      <c r="L23" s="9" t="n">
        <f aca="false">SUM(F23+G23+H23+I23+J23+K23)</f>
        <v>6985</v>
      </c>
    </row>
    <row r="24" customFormat="false" ht="14.25" hidden="false" customHeight="false" outlineLevel="0" collapsed="false">
      <c r="D24" s="1" t="s">
        <v>23</v>
      </c>
      <c r="F24" s="9" t="n">
        <v>0</v>
      </c>
      <c r="G24" s="9" t="n">
        <v>22</v>
      </c>
      <c r="H24" s="9" t="n">
        <v>6</v>
      </c>
      <c r="I24" s="9" t="n">
        <v>8.81</v>
      </c>
      <c r="J24" s="9" t="n">
        <v>12</v>
      </c>
      <c r="K24" s="9" t="n">
        <v>3</v>
      </c>
      <c r="L24" s="9" t="n">
        <f aca="false">SUM(F24+G24+H24+I24+J24+K24)</f>
        <v>51.81</v>
      </c>
    </row>
    <row r="25" customFormat="false" ht="14.25" hidden="false" customHeight="false" outlineLevel="0" collapsed="false">
      <c r="D25" s="1" t="s">
        <v>24</v>
      </c>
      <c r="F25" s="11" t="n">
        <v>10514</v>
      </c>
      <c r="G25" s="9" t="n">
        <v>2077</v>
      </c>
      <c r="H25" s="9" t="n">
        <v>1653</v>
      </c>
      <c r="I25" s="9" t="n">
        <v>370</v>
      </c>
      <c r="J25" s="9" t="n">
        <v>1182</v>
      </c>
      <c r="K25" s="9" t="n">
        <v>1316</v>
      </c>
      <c r="L25" s="9" t="n">
        <f aca="false">SUM(F25+G25+H25+I25+J25+K25)</f>
        <v>17112</v>
      </c>
    </row>
    <row r="26" customFormat="false" ht="14.25" hidden="false" customHeight="false" outlineLevel="0" collapsed="false">
      <c r="D26" s="1" t="s">
        <v>25</v>
      </c>
      <c r="F26" s="9" t="n">
        <v>10663</v>
      </c>
      <c r="G26" s="9" t="n">
        <v>7929</v>
      </c>
      <c r="H26" s="9" t="n">
        <v>18871</v>
      </c>
      <c r="I26" s="9" t="n">
        <v>17422</v>
      </c>
      <c r="J26" s="9" t="n">
        <v>15184</v>
      </c>
      <c r="K26" s="9" t="n">
        <v>15734</v>
      </c>
      <c r="L26" s="9" t="n">
        <f aca="false">SUM(F26+G26+H26+I26+J26+K26)</f>
        <v>85803</v>
      </c>
    </row>
    <row r="27" customFormat="false" ht="14.25" hidden="false" customHeight="false" outlineLevel="0" collapsed="false">
      <c r="F27" s="9"/>
      <c r="G27" s="9"/>
      <c r="H27" s="9"/>
      <c r="I27" s="9"/>
      <c r="J27" s="9"/>
      <c r="K27" s="9"/>
      <c r="L27" s="9"/>
    </row>
    <row r="28" customFormat="false" ht="14.25" hidden="false" customHeight="false" outlineLevel="0" collapsed="false">
      <c r="C28" s="1" t="s">
        <v>26</v>
      </c>
      <c r="F28" s="9" t="n">
        <v>10.25</v>
      </c>
      <c r="G28" s="9" t="n">
        <v>0</v>
      </c>
      <c r="H28" s="9" t="n">
        <v>0</v>
      </c>
      <c r="I28" s="9" t="n">
        <v>21</v>
      </c>
      <c r="J28" s="9" t="n">
        <v>16</v>
      </c>
      <c r="K28" s="9" t="n">
        <v>158</v>
      </c>
      <c r="L28" s="9" t="n">
        <f aca="false">SUM(F28+G28+H28+I28+J28+K28)</f>
        <v>205.25</v>
      </c>
    </row>
    <row r="29" customFormat="false" ht="14.25" hidden="false" customHeight="false" outlineLevel="0" collapsed="false">
      <c r="F29" s="9"/>
      <c r="G29" s="9"/>
      <c r="H29" s="9"/>
      <c r="I29" s="9"/>
      <c r="J29" s="9"/>
      <c r="K29" s="9"/>
      <c r="L29" s="9"/>
    </row>
    <row r="30" customFormat="false" ht="15" hidden="false" customHeight="false" outlineLevel="0" collapsed="false">
      <c r="B30" s="7" t="s">
        <v>27</v>
      </c>
      <c r="C30" s="7"/>
      <c r="D30" s="7"/>
      <c r="E30" s="7"/>
      <c r="F30" s="8" t="n">
        <f aca="false">SUM(F31:F37)</f>
        <v>302418</v>
      </c>
      <c r="G30" s="8" t="n">
        <f aca="false">SUM(G31:G37)</f>
        <v>318241</v>
      </c>
      <c r="H30" s="8" t="n">
        <f aca="false">SUM(H31:H37)</f>
        <v>468911</v>
      </c>
      <c r="I30" s="8" t="n">
        <f aca="false">SUM(I31:I37)</f>
        <v>373899</v>
      </c>
      <c r="J30" s="8" t="n">
        <f aca="false">SUM(J31:J37)</f>
        <v>455668</v>
      </c>
      <c r="K30" s="8" t="n">
        <f aca="false">SUM(K31:K37)</f>
        <v>492713</v>
      </c>
      <c r="L30" s="8" t="n">
        <f aca="false">SUM(L31:L37)</f>
        <v>2411850</v>
      </c>
    </row>
    <row r="31" customFormat="false" ht="14.25" hidden="false" customHeight="false" outlineLevel="0" collapsed="false">
      <c r="D31" s="1" t="s">
        <v>28</v>
      </c>
      <c r="F31" s="9" t="n">
        <v>73752</v>
      </c>
      <c r="G31" s="9" t="n">
        <v>73834</v>
      </c>
      <c r="H31" s="9" t="n">
        <v>83271</v>
      </c>
      <c r="I31" s="9" t="n">
        <v>74110</v>
      </c>
      <c r="J31" s="9" t="n">
        <v>74940</v>
      </c>
      <c r="K31" s="9" t="n">
        <v>81485</v>
      </c>
      <c r="L31" s="9" t="n">
        <f aca="false">SUM(F31+G31+H31+I31+J31+K31)</f>
        <v>461392</v>
      </c>
    </row>
    <row r="32" customFormat="false" ht="14.25" hidden="false" customHeight="false" outlineLevel="0" collapsed="false">
      <c r="D32" s="1" t="s">
        <v>29</v>
      </c>
      <c r="F32" s="9" t="n">
        <v>46970</v>
      </c>
      <c r="G32" s="9" t="n">
        <v>34109</v>
      </c>
      <c r="H32" s="9" t="n">
        <v>60898</v>
      </c>
      <c r="I32" s="9" t="n">
        <v>46253</v>
      </c>
      <c r="J32" s="9" t="n">
        <v>41344</v>
      </c>
      <c r="K32" s="9" t="n">
        <v>52884</v>
      </c>
      <c r="L32" s="9" t="n">
        <f aca="false">SUM(F32+G32+H32+I32+J32+K32)</f>
        <v>282458</v>
      </c>
    </row>
    <row r="33" customFormat="false" ht="14.25" hidden="false" customHeight="false" outlineLevel="0" collapsed="false">
      <c r="D33" s="1" t="s">
        <v>30</v>
      </c>
      <c r="F33" s="9" t="n">
        <f aca="false">F13+F14+F18</f>
        <v>723</v>
      </c>
      <c r="G33" s="9" t="n">
        <f aca="false">G13+G14+G18</f>
        <v>783</v>
      </c>
      <c r="H33" s="9" t="n">
        <f aca="false">H13+H14+H18</f>
        <v>2790</v>
      </c>
      <c r="I33" s="9" t="n">
        <f aca="false">I13+I14+I18</f>
        <v>3173</v>
      </c>
      <c r="J33" s="9" t="n">
        <f aca="false">J13+J14+J18</f>
        <v>1836</v>
      </c>
      <c r="K33" s="9" t="n">
        <f aca="false">K13+K14+K18</f>
        <v>3821</v>
      </c>
      <c r="L33" s="9" t="n">
        <f aca="false">SUM(F33+G33+H33+I33+J33+K33)</f>
        <v>13126</v>
      </c>
    </row>
    <row r="34" customFormat="false" ht="17.25" hidden="false" customHeight="true" outlineLevel="0" collapsed="false">
      <c r="D34" s="1" t="s">
        <v>31</v>
      </c>
      <c r="F34" s="9" t="n">
        <v>1112</v>
      </c>
      <c r="G34" s="9" t="n">
        <v>9401</v>
      </c>
      <c r="H34" s="9" t="n">
        <v>10795</v>
      </c>
      <c r="I34" s="9" t="n">
        <v>8962</v>
      </c>
      <c r="J34" s="9" t="n">
        <v>7376</v>
      </c>
      <c r="K34" s="9" t="n">
        <v>26055</v>
      </c>
      <c r="L34" s="9" t="n">
        <f aca="false">SUM(F34+G34+H34+I34+J34+K34)</f>
        <v>63701</v>
      </c>
    </row>
    <row r="35" customFormat="false" ht="14.25" hidden="false" customHeight="false" outlineLevel="0" collapsed="false">
      <c r="D35" s="1" t="s">
        <v>32</v>
      </c>
      <c r="F35" s="9" t="n">
        <v>0</v>
      </c>
      <c r="G35" s="9" t="n">
        <v>11</v>
      </c>
      <c r="H35" s="9" t="n">
        <v>106</v>
      </c>
      <c r="I35" s="9" t="n">
        <v>12</v>
      </c>
      <c r="J35" s="9" t="n">
        <v>38</v>
      </c>
      <c r="K35" s="9" t="n">
        <v>12</v>
      </c>
      <c r="L35" s="9" t="n">
        <f aca="false">SUM(F35+G35+H35+I35+J35+K35)</f>
        <v>179</v>
      </c>
    </row>
    <row r="36" customFormat="false" ht="14.25" hidden="false" customHeight="false" outlineLevel="0" collapsed="false">
      <c r="D36" s="1" t="s">
        <v>33</v>
      </c>
      <c r="F36" s="9" t="n">
        <v>0</v>
      </c>
      <c r="G36" s="9" t="n">
        <v>12</v>
      </c>
      <c r="H36" s="9" t="n">
        <v>628</v>
      </c>
      <c r="I36" s="9" t="n">
        <v>5068</v>
      </c>
      <c r="J36" s="9" t="n">
        <v>45</v>
      </c>
      <c r="K36" s="9" t="n">
        <v>6440</v>
      </c>
      <c r="L36" s="9" t="n">
        <f aca="false">SUM(F36+G36+H36+I36+J36+K36)</f>
        <v>12193</v>
      </c>
    </row>
    <row r="37" customFormat="false" ht="16.5" hidden="false" customHeight="false" outlineLevel="0" collapsed="false">
      <c r="D37" s="1" t="s">
        <v>34</v>
      </c>
      <c r="F37" s="9" t="n">
        <f aca="false">157549+23035-F33</f>
        <v>179861</v>
      </c>
      <c r="G37" s="9" t="n">
        <f aca="false">175407+25467-G33</f>
        <v>200091</v>
      </c>
      <c r="H37" s="9" t="n">
        <f aca="false">280904+32309-H33</f>
        <v>310423</v>
      </c>
      <c r="I37" s="9" t="n">
        <f aca="false">216088+23406-I33</f>
        <v>236321</v>
      </c>
      <c r="J37" s="9" t="n">
        <f aca="false">313342+18583-J33</f>
        <v>330089</v>
      </c>
      <c r="K37" s="9" t="n">
        <f aca="false">291902+33935-K33</f>
        <v>322016</v>
      </c>
      <c r="L37" s="9" t="n">
        <f aca="false">SUM(F37+G37+H37+I37+J37+K37)</f>
        <v>1578801</v>
      </c>
    </row>
    <row r="38" customFormat="false" ht="14.25" hidden="false" customHeight="false" outlineLevel="0" collapsed="false">
      <c r="F38" s="9"/>
      <c r="G38" s="9"/>
      <c r="H38" s="9"/>
      <c r="I38" s="9"/>
      <c r="J38" s="9"/>
      <c r="K38" s="9"/>
      <c r="L38" s="9"/>
    </row>
    <row r="39" customFormat="false" ht="15" hidden="false" customHeight="false" outlineLevel="0" collapsed="false">
      <c r="B39" s="7" t="s">
        <v>35</v>
      </c>
      <c r="C39" s="7"/>
      <c r="D39" s="7"/>
      <c r="E39" s="7"/>
      <c r="F39" s="13" t="n">
        <f aca="false">+F9-F30</f>
        <v>45749.25</v>
      </c>
      <c r="G39" s="13" t="n">
        <f aca="false">+G9-G30</f>
        <v>-106373</v>
      </c>
      <c r="H39" s="13" t="n">
        <f aca="false">+H9-H30</f>
        <v>-210261</v>
      </c>
      <c r="I39" s="13" t="n">
        <f aca="false">+I9-I30</f>
        <v>66797.81</v>
      </c>
      <c r="J39" s="13" t="n">
        <f aca="false">+J9-J30</f>
        <v>-122231</v>
      </c>
      <c r="K39" s="13" t="n">
        <f aca="false">+K9-K30</f>
        <v>-225398</v>
      </c>
      <c r="L39" s="13" t="n">
        <f aca="false">+L9-L30</f>
        <v>-551715.94</v>
      </c>
    </row>
    <row r="40" customFormat="false" ht="14.25" hidden="false" customHeight="false" outlineLevel="0" collapsed="false">
      <c r="F40" s="9"/>
      <c r="G40" s="9"/>
      <c r="H40" s="9"/>
      <c r="I40" s="9"/>
      <c r="J40" s="9"/>
      <c r="K40" s="9"/>
      <c r="L40" s="9"/>
    </row>
    <row r="41" customFormat="false" ht="15" hidden="false" customHeight="false" outlineLevel="0" collapsed="false">
      <c r="B41" s="7" t="s">
        <v>36</v>
      </c>
      <c r="C41" s="7"/>
      <c r="D41" s="7"/>
      <c r="E41" s="7"/>
      <c r="F41" s="8" t="n">
        <f aca="false">+F42+F46</f>
        <v>366005</v>
      </c>
      <c r="G41" s="8" t="n">
        <f aca="false">+G42+G46</f>
        <v>305339</v>
      </c>
      <c r="H41" s="8" t="n">
        <f aca="false">+H42+H46</f>
        <v>229432</v>
      </c>
      <c r="I41" s="8" t="n">
        <f aca="false">+I42+I46</f>
        <v>125230</v>
      </c>
      <c r="J41" s="8" t="n">
        <f aca="false">+J42+J46</f>
        <v>141671</v>
      </c>
      <c r="K41" s="8" t="n">
        <f aca="false">+K42+K46</f>
        <v>158951</v>
      </c>
      <c r="L41" s="8" t="n">
        <f aca="false">+L42+L46</f>
        <v>1326628</v>
      </c>
    </row>
    <row r="42" customFormat="false" ht="14.25" hidden="false" customHeight="false" outlineLevel="0" collapsed="false">
      <c r="C42" s="1" t="s">
        <v>37</v>
      </c>
      <c r="F42" s="14" t="n">
        <f aca="false">+F43-F44</f>
        <v>186705</v>
      </c>
      <c r="G42" s="14" t="n">
        <f aca="false">+G43-G44</f>
        <v>-22160</v>
      </c>
      <c r="H42" s="14" t="n">
        <f aca="false">+H43-H44</f>
        <v>83645</v>
      </c>
      <c r="I42" s="14" t="n">
        <f aca="false">+I43-I44</f>
        <v>29228</v>
      </c>
      <c r="J42" s="14" t="n">
        <f aca="false">+J43-J44</f>
        <v>9944</v>
      </c>
      <c r="K42" s="14" t="n">
        <f aca="false">+K43-K44</f>
        <v>15031</v>
      </c>
      <c r="L42" s="14" t="n">
        <f aca="false">+L43-L44</f>
        <v>302393</v>
      </c>
    </row>
    <row r="43" customFormat="false" ht="14.25" hidden="false" customHeight="false" outlineLevel="0" collapsed="false">
      <c r="D43" s="1" t="s">
        <v>38</v>
      </c>
      <c r="F43" s="9" t="n">
        <v>187563</v>
      </c>
      <c r="G43" s="9" t="n">
        <v>15984</v>
      </c>
      <c r="H43" s="9" t="n">
        <v>91557</v>
      </c>
      <c r="I43" s="9" t="n">
        <v>33779</v>
      </c>
      <c r="J43" s="9" t="n">
        <v>14991</v>
      </c>
      <c r="K43" s="9" t="n">
        <v>22567</v>
      </c>
      <c r="L43" s="9" t="n">
        <f aca="false">SUM(F43+G43+H43+I43+J43+K43)</f>
        <v>366441</v>
      </c>
    </row>
    <row r="44" customFormat="false" ht="14.25" hidden="false" customHeight="false" outlineLevel="0" collapsed="false">
      <c r="D44" s="1" t="s">
        <v>39</v>
      </c>
      <c r="F44" s="9" t="n">
        <v>858</v>
      </c>
      <c r="G44" s="9" t="n">
        <v>38144</v>
      </c>
      <c r="H44" s="9" t="n">
        <v>7912</v>
      </c>
      <c r="I44" s="9" t="n">
        <v>4551</v>
      </c>
      <c r="J44" s="9" t="n">
        <v>5047</v>
      </c>
      <c r="K44" s="9" t="n">
        <v>7536</v>
      </c>
      <c r="L44" s="9" t="n">
        <f aca="false">SUM(F44+G44+H44+I44+J44+K44)</f>
        <v>64048</v>
      </c>
    </row>
    <row r="45" customFormat="false" ht="14.25" hidden="false" customHeight="false" outlineLevel="0" collapsed="false">
      <c r="F45" s="9"/>
      <c r="G45" s="9"/>
      <c r="H45" s="9"/>
      <c r="I45" s="9"/>
      <c r="J45" s="9"/>
      <c r="K45" s="9"/>
      <c r="L45" s="9"/>
    </row>
    <row r="46" customFormat="false" ht="15" hidden="false" customHeight="false" outlineLevel="0" collapsed="false">
      <c r="C46" s="1" t="s">
        <v>40</v>
      </c>
      <c r="F46" s="8" t="n">
        <f aca="false">+F47-F48</f>
        <v>179300</v>
      </c>
      <c r="G46" s="8" t="n">
        <f aca="false">+G47-G48</f>
        <v>327499</v>
      </c>
      <c r="H46" s="8" t="n">
        <f aca="false">+H47-H48</f>
        <v>145787</v>
      </c>
      <c r="I46" s="8" t="n">
        <f aca="false">+I47-I48</f>
        <v>96002</v>
      </c>
      <c r="J46" s="8" t="n">
        <f aca="false">+J47-J48</f>
        <v>131727</v>
      </c>
      <c r="K46" s="8" t="n">
        <f aca="false">+K47-K48</f>
        <v>143920</v>
      </c>
      <c r="L46" s="8" t="n">
        <f aca="false">+L47-L48</f>
        <v>1024235</v>
      </c>
    </row>
    <row r="47" customFormat="false" ht="14.25" hidden="false" customHeight="false" outlineLevel="0" collapsed="false">
      <c r="D47" s="1" t="s">
        <v>41</v>
      </c>
      <c r="F47" s="9" t="n">
        <v>179300</v>
      </c>
      <c r="G47" s="9" t="n">
        <v>359313</v>
      </c>
      <c r="H47" s="9" t="n">
        <v>146045</v>
      </c>
      <c r="I47" s="9" t="n">
        <v>96127</v>
      </c>
      <c r="J47" s="9" t="n">
        <v>131792</v>
      </c>
      <c r="K47" s="9" t="n">
        <v>143920</v>
      </c>
      <c r="L47" s="9" t="n">
        <f aca="false">SUM(F47+G47+H47+I47+J47+K47)</f>
        <v>1056497</v>
      </c>
    </row>
    <row r="48" customFormat="false" ht="15" hidden="false" customHeight="false" outlineLevel="0" collapsed="false">
      <c r="D48" s="1" t="s">
        <v>42</v>
      </c>
      <c r="F48" s="15" t="n">
        <f aca="false">F49-F50</f>
        <v>0</v>
      </c>
      <c r="G48" s="15" t="n">
        <f aca="false">G49-G50</f>
        <v>31814</v>
      </c>
      <c r="H48" s="15" t="n">
        <f aca="false">H49-H50</f>
        <v>258</v>
      </c>
      <c r="I48" s="15" t="n">
        <f aca="false">I49-I50</f>
        <v>125</v>
      </c>
      <c r="J48" s="15" t="n">
        <f aca="false">J49-J50</f>
        <v>65</v>
      </c>
      <c r="K48" s="15" t="n">
        <f aca="false">K49-K50</f>
        <v>0</v>
      </c>
      <c r="L48" s="15" t="n">
        <f aca="false">L49-L50</f>
        <v>32262</v>
      </c>
    </row>
    <row r="49" customFormat="false" ht="14.25" hidden="false" customHeight="false" outlineLevel="0" collapsed="false">
      <c r="E49" s="1" t="s">
        <v>43</v>
      </c>
      <c r="F49" s="9" t="n">
        <v>3</v>
      </c>
      <c r="G49" s="9" t="n">
        <v>303461</v>
      </c>
      <c r="H49" s="9" t="n">
        <v>73361</v>
      </c>
      <c r="I49" s="9" t="n">
        <v>153959</v>
      </c>
      <c r="J49" s="9" t="n">
        <v>2656</v>
      </c>
      <c r="K49" s="9" t="n">
        <v>27981</v>
      </c>
      <c r="L49" s="9" t="n">
        <f aca="false">SUM(F49+G49+H49+I49+J49+K49)</f>
        <v>561421</v>
      </c>
    </row>
    <row r="50" customFormat="false" ht="16.5" hidden="false" customHeight="false" outlineLevel="0" collapsed="false">
      <c r="E50" s="16" t="s">
        <v>44</v>
      </c>
      <c r="F50" s="9" t="n">
        <v>3</v>
      </c>
      <c r="G50" s="9" t="n">
        <v>271647</v>
      </c>
      <c r="H50" s="9" t="n">
        <v>73103</v>
      </c>
      <c r="I50" s="9" t="n">
        <v>153834</v>
      </c>
      <c r="J50" s="9" t="n">
        <v>2591</v>
      </c>
      <c r="K50" s="9" t="n">
        <v>27981</v>
      </c>
      <c r="L50" s="9" t="n">
        <f aca="false">SUM(F50+G50+H50+I50+J50+K50)</f>
        <v>529159</v>
      </c>
    </row>
    <row r="51" customFormat="false" ht="14.25" hidden="false" customHeight="true" outlineLevel="0" collapsed="false">
      <c r="F51" s="9"/>
      <c r="G51" s="9"/>
      <c r="H51" s="9"/>
      <c r="I51" s="9"/>
      <c r="J51" s="9"/>
      <c r="K51" s="9"/>
      <c r="L51" s="9"/>
    </row>
    <row r="52" s="7" customFormat="true" ht="16.5" hidden="false" customHeight="true" outlineLevel="0" collapsed="false">
      <c r="B52" s="7" t="s">
        <v>45</v>
      </c>
      <c r="F52" s="13" t="n">
        <v>583384</v>
      </c>
      <c r="G52" s="13" t="n">
        <v>-171251</v>
      </c>
      <c r="H52" s="13" t="n">
        <v>497279.48</v>
      </c>
      <c r="I52" s="13" t="n">
        <v>44649.52</v>
      </c>
      <c r="J52" s="13" t="n">
        <v>-61957</v>
      </c>
      <c r="K52" s="13" t="n">
        <v>-115141</v>
      </c>
      <c r="L52" s="13" t="n">
        <f aca="false">SUM(F52+G52+H52+I52+J52+K52)</f>
        <v>776964</v>
      </c>
    </row>
    <row r="53" customFormat="false" ht="15" hidden="false" customHeight="false" outlineLevel="0" collapsed="false">
      <c r="A53" s="17"/>
      <c r="B53" s="17"/>
      <c r="C53" s="17"/>
      <c r="D53" s="17"/>
      <c r="E53" s="17"/>
      <c r="F53" s="18"/>
    </row>
    <row r="54" s="20" customFormat="true" ht="13.5" hidden="false" customHeight="false" outlineLevel="0" collapsed="false">
      <c r="A54" s="19" t="s">
        <v>46</v>
      </c>
      <c r="B54" s="19"/>
    </row>
    <row r="55" s="20" customFormat="true" ht="72" hidden="false" customHeight="true" outlineLevel="0" collapsed="false">
      <c r="B55" s="21" t="s">
        <v>47</v>
      </c>
      <c r="C55" s="21"/>
      <c r="D55" s="21"/>
      <c r="E55" s="21"/>
      <c r="F55" s="21"/>
    </row>
    <row r="56" s="20" customFormat="true" ht="32.25" hidden="true" customHeight="true" outlineLevel="0" collapsed="false">
      <c r="A56" s="22" t="s">
        <v>48</v>
      </c>
      <c r="B56" s="23" t="s">
        <v>49</v>
      </c>
      <c r="C56" s="23"/>
      <c r="D56" s="23"/>
      <c r="E56" s="23"/>
      <c r="F56" s="23"/>
    </row>
    <row r="57" s="20" customFormat="true" ht="18.75" hidden="false" customHeight="true" outlineLevel="0" collapsed="false">
      <c r="A57" s="24" t="s">
        <v>48</v>
      </c>
      <c r="B57" s="25" t="s">
        <v>50</v>
      </c>
      <c r="C57" s="26"/>
      <c r="D57" s="26"/>
      <c r="E57" s="27"/>
    </row>
    <row r="58" s="20" customFormat="true" ht="15.75" hidden="false" customHeight="true" outlineLevel="0" collapsed="false">
      <c r="A58" s="28"/>
      <c r="B58" s="29"/>
      <c r="C58" s="29"/>
      <c r="D58" s="29"/>
      <c r="E58" s="29"/>
      <c r="F58" s="29"/>
    </row>
    <row r="59" s="20" customFormat="true" ht="12.75" hidden="false" customHeight="false" outlineLevel="0" collapsed="false">
      <c r="A59" s="20" t="s">
        <v>51</v>
      </c>
    </row>
    <row r="60" customFormat="false" ht="16.5" hidden="false" customHeight="false" outlineLevel="0" collapsed="false">
      <c r="A60" s="30"/>
      <c r="B60" s="31"/>
      <c r="C60" s="32"/>
      <c r="D60" s="32"/>
      <c r="E60" s="32"/>
    </row>
    <row r="61" customFormat="false" ht="14.25" hidden="false" customHeight="false" outlineLevel="0" collapsed="false">
      <c r="A61" s="6"/>
    </row>
    <row r="62" customFormat="false" ht="21" hidden="false" customHeight="true" outlineLevel="0" collapsed="false">
      <c r="A62" s="33"/>
    </row>
  </sheetData>
  <mergeCells count="3">
    <mergeCell ref="A7:E7"/>
    <mergeCell ref="B55:F55"/>
    <mergeCell ref="B56:F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2.29"/>
    <col collapsed="false" customWidth="true" hidden="false" outlineLevel="0" max="2" min="2" style="1" width="1.58"/>
    <col collapsed="false" customWidth="true" hidden="false" outlineLevel="0" max="3" min="3" style="1" width="1.85"/>
    <col collapsed="false" customWidth="true" hidden="false" outlineLevel="0" max="4" min="4" style="1" width="2.14"/>
    <col collapsed="false" customWidth="true" hidden="false" outlineLevel="0" max="5" min="5" style="1" width="34.29"/>
    <col collapsed="false" customWidth="true" hidden="false" outlineLevel="0" max="6" min="6" style="1" width="9.58"/>
    <col collapsed="false" customWidth="true" hidden="false" outlineLevel="0" max="8" min="7" style="1" width="10.29"/>
    <col collapsed="false" customWidth="true" hidden="false" outlineLevel="0" max="9" min="9" style="1" width="9.58"/>
    <col collapsed="false" customWidth="true" hidden="false" outlineLevel="0" max="11" min="10" style="1" width="10.29"/>
    <col collapsed="false" customWidth="true" hidden="false" outlineLevel="0" max="13" min="12" style="1" width="9.58"/>
    <col collapsed="false" customWidth="true" hidden="false" outlineLevel="0" max="14" min="14" style="1" width="10.29"/>
    <col collapsed="false" customWidth="true" hidden="false" outlineLevel="0" max="15" min="15" style="1" width="9.58"/>
    <col collapsed="false" customWidth="true" hidden="false" outlineLevel="0" max="17" min="16" style="1" width="10.29"/>
    <col collapsed="false" customWidth="true" hidden="false" outlineLevel="0" max="18" min="18" style="1" width="11.99"/>
    <col collapsed="false" customWidth="true" hidden="false" outlineLevel="0" max="19" min="19" style="1" width="10.71"/>
    <col collapsed="false" customWidth="false" hidden="false" outlineLevel="0" max="1024" min="20" style="1" width="9.14"/>
  </cols>
  <sheetData>
    <row r="1" customFormat="false" ht="6" hidden="false" customHeight="true" outlineLevel="0" collapsed="false"/>
    <row r="2" customFormat="false" ht="15" hidden="false" customHeight="false" outlineLevel="0" collapsed="false">
      <c r="A2" s="2" t="s">
        <v>0</v>
      </c>
      <c r="B2" s="2"/>
      <c r="C2" s="2"/>
      <c r="D2" s="2"/>
      <c r="E2" s="2"/>
    </row>
    <row r="3" customFormat="false" ht="15" hidden="false" customHeight="false" outlineLevel="0" collapsed="false">
      <c r="A3" s="2" t="s">
        <v>52</v>
      </c>
      <c r="B3" s="2"/>
      <c r="C3" s="2"/>
      <c r="D3" s="2"/>
      <c r="E3" s="2"/>
    </row>
    <row r="4" customFormat="false" ht="14.25" hidden="false" customHeight="false" outlineLevel="0" collapsed="false">
      <c r="A4" s="3" t="s">
        <v>2</v>
      </c>
      <c r="B4" s="3"/>
      <c r="C4" s="3"/>
      <c r="D4" s="3"/>
      <c r="E4" s="3"/>
    </row>
    <row r="5" customFormat="false" ht="14.25" hidden="false" customHeight="false" outlineLevel="0" collapsed="false">
      <c r="A5" s="4" t="s">
        <v>3</v>
      </c>
      <c r="B5" s="3"/>
    </row>
    <row r="6" customFormat="false" ht="6" hidden="false" customHeight="true" outlineLevel="0" collapsed="false"/>
    <row r="7" s="6" customFormat="true" ht="25.5" hidden="false" customHeight="true" outlineLevel="0" collapsed="false">
      <c r="A7" s="5" t="s">
        <v>4</v>
      </c>
      <c r="B7" s="5"/>
      <c r="C7" s="5"/>
      <c r="D7" s="5"/>
      <c r="E7" s="5"/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53</v>
      </c>
      <c r="M7" s="5" t="s">
        <v>54</v>
      </c>
      <c r="N7" s="5" t="s">
        <v>55</v>
      </c>
      <c r="O7" s="5" t="s">
        <v>56</v>
      </c>
      <c r="P7" s="5" t="s">
        <v>57</v>
      </c>
      <c r="Q7" s="5" t="s">
        <v>58</v>
      </c>
      <c r="R7" s="5" t="s">
        <v>11</v>
      </c>
    </row>
    <row r="8" customFormat="false" ht="6.75" hidden="false" customHeight="true" outlineLevel="0" collapsed="false"/>
    <row r="9" customFormat="false" ht="15" hidden="false" customHeight="false" outlineLevel="0" collapsed="false">
      <c r="B9" s="7" t="s">
        <v>12</v>
      </c>
      <c r="C9" s="7"/>
      <c r="D9" s="7"/>
      <c r="E9" s="7"/>
      <c r="F9" s="34" t="n">
        <f aca="false">+F10+F21+F28</f>
        <v>278075</v>
      </c>
      <c r="G9" s="34" t="n">
        <f aca="false">+G10+G21+G28</f>
        <v>212402</v>
      </c>
      <c r="H9" s="34" t="n">
        <f aca="false">+H10+H21+H28</f>
        <v>293883</v>
      </c>
      <c r="I9" s="34" t="n">
        <f aca="false">+I10+I21+I28</f>
        <v>347949</v>
      </c>
      <c r="J9" s="34" t="n">
        <f aca="false">+J10+J21+J28</f>
        <v>304915</v>
      </c>
      <c r="K9" s="34" t="n">
        <f aca="false">+K10+K21+K28</f>
        <v>290268</v>
      </c>
      <c r="L9" s="34" t="n">
        <f aca="false">+L10+L21+L28</f>
        <v>308632</v>
      </c>
      <c r="M9" s="34" t="n">
        <f aca="false">+M10+M21+M28</f>
        <v>332440</v>
      </c>
      <c r="N9" s="34" t="n">
        <f aca="false">+N10+N21+N28</f>
        <v>288814</v>
      </c>
      <c r="O9" s="34" t="n">
        <f aca="false">+O10+O21+O28</f>
        <v>288873</v>
      </c>
      <c r="P9" s="34" t="n">
        <f aca="false">+P10+P21+P28</f>
        <v>331061</v>
      </c>
      <c r="Q9" s="34" t="n">
        <f aca="false">+Q10+Q21+Q28</f>
        <v>268193</v>
      </c>
      <c r="R9" s="34" t="n">
        <f aca="false">+R10+R21+R28</f>
        <v>3545505</v>
      </c>
    </row>
    <row r="10" customFormat="false" ht="15" hidden="false" customHeight="false" outlineLevel="0" collapsed="false">
      <c r="C10" s="1" t="s">
        <v>13</v>
      </c>
      <c r="F10" s="34" t="n">
        <f aca="false">+F11+F16+F19</f>
        <v>255626</v>
      </c>
      <c r="G10" s="34" t="n">
        <f aca="false">+G11+G16+G19</f>
        <v>198253</v>
      </c>
      <c r="H10" s="34" t="n">
        <f aca="false">+H11+H16+H19</f>
        <v>243819</v>
      </c>
      <c r="I10" s="34" t="n">
        <f aca="false">+I11+I16+I19</f>
        <v>307083</v>
      </c>
      <c r="J10" s="34" t="n">
        <f aca="false">+J11+J16+J19</f>
        <v>284792</v>
      </c>
      <c r="K10" s="34" t="n">
        <f aca="false">+K11+K16+K19</f>
        <v>251760</v>
      </c>
      <c r="L10" s="34" t="n">
        <f aca="false">+L11+L16+L19</f>
        <v>282919</v>
      </c>
      <c r="M10" s="34" t="n">
        <f aca="false">+M11+M16+M19</f>
        <v>309735</v>
      </c>
      <c r="N10" s="34" t="n">
        <f aca="false">+N11+N16+N19</f>
        <v>254993</v>
      </c>
      <c r="O10" s="34" t="n">
        <f aca="false">+O11+O16+O19</f>
        <v>263472</v>
      </c>
      <c r="P10" s="34" t="n">
        <f aca="false">+P11+P16+P19</f>
        <v>313974</v>
      </c>
      <c r="Q10" s="34" t="n">
        <f aca="false">+Q11+Q16+Q19</f>
        <v>253889</v>
      </c>
      <c r="R10" s="34" t="n">
        <f aca="false">+R11+R16+R19</f>
        <v>3220315</v>
      </c>
    </row>
    <row r="11" customFormat="false" ht="14.25" hidden="false" customHeight="false" outlineLevel="0" collapsed="false">
      <c r="D11" s="1" t="s">
        <v>14</v>
      </c>
      <c r="F11" s="18" t="n">
        <v>195775</v>
      </c>
      <c r="G11" s="18" t="n">
        <v>136607</v>
      </c>
      <c r="H11" s="18" t="n">
        <v>170384</v>
      </c>
      <c r="I11" s="18" t="n">
        <v>239604</v>
      </c>
      <c r="J11" s="18" t="n">
        <v>216618</v>
      </c>
      <c r="K11" s="18" t="n">
        <v>173540</v>
      </c>
      <c r="L11" s="18" t="n">
        <v>197390</v>
      </c>
      <c r="M11" s="18" t="n">
        <v>228938</v>
      </c>
      <c r="N11" s="18" t="n">
        <v>173629</v>
      </c>
      <c r="O11" s="18" t="n">
        <v>186759</v>
      </c>
      <c r="P11" s="18" t="n">
        <v>237143</v>
      </c>
      <c r="Q11" s="18" t="n">
        <v>179287</v>
      </c>
      <c r="R11" s="18" t="n">
        <f aca="false">SUM(F11:Q11)</f>
        <v>2335674</v>
      </c>
    </row>
    <row r="12" customFormat="false" ht="14.25" hidden="false" customHeight="false" outlineLevel="0" collapsed="false">
      <c r="E12" s="6" t="s">
        <v>15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customFormat="false" ht="14.25" hidden="false" customHeight="false" outlineLevel="0" collapsed="false">
      <c r="E13" s="1" t="s">
        <v>16</v>
      </c>
      <c r="F13" s="35" t="n">
        <v>3018</v>
      </c>
      <c r="G13" s="35" t="n">
        <v>1583</v>
      </c>
      <c r="H13" s="35" t="n">
        <v>1182</v>
      </c>
      <c r="I13" s="35" t="n">
        <v>5190</v>
      </c>
      <c r="J13" s="35" t="n">
        <v>1792</v>
      </c>
      <c r="K13" s="35" t="n">
        <v>1101</v>
      </c>
      <c r="L13" s="35" t="n">
        <v>0</v>
      </c>
      <c r="M13" s="35" t="n">
        <v>2802</v>
      </c>
      <c r="N13" s="35" t="n">
        <v>1659</v>
      </c>
      <c r="O13" s="35" t="n">
        <v>25</v>
      </c>
      <c r="P13" s="35" t="n">
        <v>5774</v>
      </c>
      <c r="Q13" s="35" t="n">
        <v>921</v>
      </c>
      <c r="R13" s="18" t="n">
        <f aca="false">SUM(F13:Q13)</f>
        <v>25047</v>
      </c>
    </row>
    <row r="14" customFormat="false" ht="14.25" hidden="false" customHeight="false" outlineLevel="0" collapsed="false">
      <c r="E14" s="1" t="s">
        <v>17</v>
      </c>
      <c r="F14" s="18" t="n">
        <v>34</v>
      </c>
      <c r="G14" s="18" t="n">
        <v>32</v>
      </c>
      <c r="H14" s="18" t="n">
        <v>35</v>
      </c>
      <c r="I14" s="18" t="n">
        <v>38</v>
      </c>
      <c r="J14" s="18" t="n">
        <v>2622</v>
      </c>
      <c r="K14" s="18" t="n">
        <v>678</v>
      </c>
      <c r="L14" s="18" t="n">
        <v>213</v>
      </c>
      <c r="M14" s="18" t="n">
        <v>132</v>
      </c>
      <c r="N14" s="18" t="n">
        <v>2619</v>
      </c>
      <c r="O14" s="18" t="n">
        <v>190</v>
      </c>
      <c r="P14" s="18" t="n">
        <v>37</v>
      </c>
      <c r="Q14" s="18" t="n">
        <v>272</v>
      </c>
      <c r="R14" s="18" t="n">
        <f aca="false">SUM(F14:Q14)</f>
        <v>6902</v>
      </c>
    </row>
    <row r="15" customFormat="false" ht="6" hidden="false" customHeight="true" outlineLevel="0" collapsed="false"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customFormat="false" ht="14.25" hidden="false" customHeight="false" outlineLevel="0" collapsed="false">
      <c r="D16" s="1" t="s">
        <v>18</v>
      </c>
      <c r="F16" s="36" t="n">
        <v>58346</v>
      </c>
      <c r="G16" s="36" t="n">
        <v>59433</v>
      </c>
      <c r="H16" s="36" t="n">
        <v>70778</v>
      </c>
      <c r="I16" s="36" t="n">
        <v>65669</v>
      </c>
      <c r="J16" s="36" t="n">
        <v>66288</v>
      </c>
      <c r="K16" s="36" t="n">
        <v>76201</v>
      </c>
      <c r="L16" s="36" t="n">
        <v>83596</v>
      </c>
      <c r="M16" s="36" t="n">
        <v>78884</v>
      </c>
      <c r="N16" s="36" t="n">
        <v>79273</v>
      </c>
      <c r="O16" s="36" t="n">
        <v>75055</v>
      </c>
      <c r="P16" s="36" t="n">
        <v>75724</v>
      </c>
      <c r="Q16" s="18" t="n">
        <v>73173</v>
      </c>
      <c r="R16" s="18" t="n">
        <f aca="false">SUM(F16:Q16)</f>
        <v>862420</v>
      </c>
    </row>
    <row r="17" customFormat="false" ht="14.25" hidden="false" customHeight="false" outlineLevel="0" collapsed="false">
      <c r="E17" s="6" t="s">
        <v>15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 t="s">
        <v>59</v>
      </c>
    </row>
    <row r="18" customFormat="false" ht="14.25" hidden="false" customHeight="false" outlineLevel="0" collapsed="false">
      <c r="E18" s="1" t="s">
        <v>17</v>
      </c>
      <c r="F18" s="35" t="n">
        <v>330</v>
      </c>
      <c r="G18" s="35" t="n">
        <v>321</v>
      </c>
      <c r="H18" s="35" t="n">
        <v>93</v>
      </c>
      <c r="I18" s="35" t="n">
        <v>384</v>
      </c>
      <c r="J18" s="35" t="n">
        <v>7</v>
      </c>
      <c r="K18" s="35" t="n">
        <v>301</v>
      </c>
      <c r="L18" s="35" t="n">
        <v>1128</v>
      </c>
      <c r="M18" s="35" t="n">
        <v>677</v>
      </c>
      <c r="N18" s="35" t="n">
        <v>3</v>
      </c>
      <c r="O18" s="35" t="n">
        <v>1062</v>
      </c>
      <c r="P18" s="35" t="n">
        <v>1274</v>
      </c>
      <c r="Q18" s="35" t="n">
        <v>2255</v>
      </c>
      <c r="R18" s="18" t="n">
        <f aca="false">SUM(F18:Q18)</f>
        <v>7835</v>
      </c>
    </row>
    <row r="19" customFormat="false" ht="14.25" hidden="false" customHeight="false" outlineLevel="0" collapsed="false">
      <c r="D19" s="1" t="s">
        <v>19</v>
      </c>
      <c r="F19" s="36" t="n">
        <v>1505</v>
      </c>
      <c r="G19" s="36" t="n">
        <v>2213</v>
      </c>
      <c r="H19" s="36" t="n">
        <v>2657</v>
      </c>
      <c r="I19" s="36" t="n">
        <v>1810</v>
      </c>
      <c r="J19" s="36" t="n">
        <v>1886</v>
      </c>
      <c r="K19" s="36" t="n">
        <v>2019</v>
      </c>
      <c r="L19" s="36" t="n">
        <v>1933</v>
      </c>
      <c r="M19" s="36" t="n">
        <v>1913</v>
      </c>
      <c r="N19" s="36" t="n">
        <v>2091</v>
      </c>
      <c r="O19" s="36" t="n">
        <v>1658</v>
      </c>
      <c r="P19" s="36" t="n">
        <v>1107</v>
      </c>
      <c r="Q19" s="36" t="n">
        <v>1429</v>
      </c>
      <c r="R19" s="18" t="n">
        <f aca="false">SUM(F19:Q19)</f>
        <v>22221</v>
      </c>
    </row>
    <row r="20" customFormat="false" ht="14.25" hidden="false" customHeight="false" outlineLevel="0" collapsed="false"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customFormat="false" ht="15" hidden="false" customHeight="false" outlineLevel="0" collapsed="false">
      <c r="C21" s="1" t="s">
        <v>20</v>
      </c>
      <c r="F21" s="34" t="n">
        <f aca="false">SUM(F22:F26)</f>
        <v>22447</v>
      </c>
      <c r="G21" s="34" t="n">
        <f aca="false">SUM(G22:G26)</f>
        <v>14090</v>
      </c>
      <c r="H21" s="34" t="n">
        <f aca="false">SUM(H22:H26)</f>
        <v>50059</v>
      </c>
      <c r="I21" s="34" t="n">
        <f aca="false">SUM(I22:I26)</f>
        <v>40751</v>
      </c>
      <c r="J21" s="34" t="n">
        <f aca="false">SUM(J22:J26)</f>
        <v>19780</v>
      </c>
      <c r="K21" s="34" t="n">
        <f aca="false">SUM(K22:K26)</f>
        <v>38427</v>
      </c>
      <c r="L21" s="34" t="n">
        <f aca="false">SUM(L22:L26)</f>
        <v>25397</v>
      </c>
      <c r="M21" s="34" t="n">
        <f aca="false">SUM(M22:M26)</f>
        <v>22691</v>
      </c>
      <c r="N21" s="34" t="n">
        <f aca="false">SUM(N22:N26)</f>
        <v>33820</v>
      </c>
      <c r="O21" s="34" t="n">
        <f aca="false">SUM(O22:O26)</f>
        <v>25396</v>
      </c>
      <c r="P21" s="34" t="n">
        <f aca="false">SUM(P22:P26)</f>
        <v>16975</v>
      </c>
      <c r="Q21" s="34" t="n">
        <f aca="false">SUM(Q22:Q26)</f>
        <v>14249</v>
      </c>
      <c r="R21" s="34" t="n">
        <f aca="false">SUM(R22:R26)</f>
        <v>324082</v>
      </c>
      <c r="S21" s="34"/>
    </row>
    <row r="22" customFormat="false" ht="14.25" hidden="false" customHeight="false" outlineLevel="0" collapsed="false">
      <c r="D22" s="1" t="s">
        <v>21</v>
      </c>
      <c r="F22" s="18" t="n">
        <v>11117</v>
      </c>
      <c r="G22" s="18" t="n">
        <v>4224</v>
      </c>
      <c r="H22" s="18" t="n">
        <v>33403</v>
      </c>
      <c r="I22" s="18" t="n">
        <v>25695</v>
      </c>
      <c r="J22" s="18" t="n">
        <v>8917</v>
      </c>
      <c r="K22" s="18" t="n">
        <v>20755</v>
      </c>
      <c r="L22" s="18" t="n">
        <v>13389</v>
      </c>
      <c r="M22" s="18" t="n">
        <v>4907</v>
      </c>
      <c r="N22" s="18" t="n">
        <v>7304</v>
      </c>
      <c r="O22" s="18" t="n">
        <v>13218</v>
      </c>
      <c r="P22" s="18" t="n">
        <v>5279</v>
      </c>
      <c r="Q22" s="18" t="n">
        <v>6556</v>
      </c>
      <c r="R22" s="18" t="n">
        <f aca="false">SUM(F22:Q22)</f>
        <v>154764</v>
      </c>
    </row>
    <row r="23" customFormat="false" ht="14.25" hidden="false" customHeight="false" outlineLevel="0" collapsed="false">
      <c r="D23" s="1" t="s">
        <v>22</v>
      </c>
      <c r="F23" s="18" t="n">
        <v>6785</v>
      </c>
      <c r="G23" s="18" t="n">
        <v>4928</v>
      </c>
      <c r="H23" s="18" t="n">
        <v>8267</v>
      </c>
      <c r="I23" s="18" t="n">
        <v>5072</v>
      </c>
      <c r="J23" s="18" t="n">
        <v>5990</v>
      </c>
      <c r="K23" s="18" t="n">
        <v>13230</v>
      </c>
      <c r="L23" s="18" t="n">
        <v>7486</v>
      </c>
      <c r="M23" s="18" t="n">
        <v>11153</v>
      </c>
      <c r="N23" s="18" t="n">
        <v>11045</v>
      </c>
      <c r="O23" s="18" t="n">
        <v>7069</v>
      </c>
      <c r="P23" s="18" t="n">
        <v>8729</v>
      </c>
      <c r="Q23" s="18" t="n">
        <v>11243</v>
      </c>
      <c r="R23" s="18" t="n">
        <f aca="false">SUM(F23:Q23)</f>
        <v>100997</v>
      </c>
    </row>
    <row r="24" customFormat="false" ht="14.25" hidden="false" customHeight="false" outlineLevel="0" collapsed="false">
      <c r="D24" s="1" t="s">
        <v>23</v>
      </c>
      <c r="F24" s="18" t="n">
        <v>0</v>
      </c>
      <c r="G24" s="18" t="n">
        <v>4</v>
      </c>
      <c r="H24" s="18" t="n">
        <v>4</v>
      </c>
      <c r="I24" s="18" t="n">
        <v>12</v>
      </c>
      <c r="J24" s="18" t="n">
        <v>45</v>
      </c>
      <c r="K24" s="18" t="n">
        <v>8</v>
      </c>
      <c r="L24" s="18" t="n">
        <v>8</v>
      </c>
      <c r="M24" s="18" t="n">
        <v>0</v>
      </c>
      <c r="N24" s="18" t="n">
        <v>8</v>
      </c>
      <c r="O24" s="18" t="n">
        <v>33</v>
      </c>
      <c r="P24" s="18" t="n">
        <v>11</v>
      </c>
      <c r="Q24" s="18" t="n">
        <v>1513</v>
      </c>
      <c r="R24" s="18" t="n">
        <f aca="false">SUM(F24:Q24)</f>
        <v>1646</v>
      </c>
    </row>
    <row r="25" customFormat="false" ht="14.25" hidden="false" customHeight="false" outlineLevel="0" collapsed="false">
      <c r="D25" s="1" t="s">
        <v>24</v>
      </c>
      <c r="F25" s="36" t="n">
        <v>1199</v>
      </c>
      <c r="G25" s="36" t="n">
        <v>2370</v>
      </c>
      <c r="H25" s="36" t="n">
        <v>2191</v>
      </c>
      <c r="I25" s="36" t="n">
        <v>1551</v>
      </c>
      <c r="J25" s="18" t="n">
        <v>2255</v>
      </c>
      <c r="K25" s="18" t="n">
        <v>2410</v>
      </c>
      <c r="L25" s="18" t="n">
        <v>2616</v>
      </c>
      <c r="M25" s="18" t="n">
        <v>2347</v>
      </c>
      <c r="N25" s="18" t="n">
        <v>2664</v>
      </c>
      <c r="O25" s="18" t="n">
        <v>1838</v>
      </c>
      <c r="P25" s="18" t="n">
        <v>2716</v>
      </c>
      <c r="Q25" s="18" t="n">
        <v>1745</v>
      </c>
      <c r="R25" s="18" t="n">
        <f aca="false">SUM(F25:Q25)</f>
        <v>25902</v>
      </c>
    </row>
    <row r="26" customFormat="false" ht="14.25" hidden="false" customHeight="false" outlineLevel="0" collapsed="false">
      <c r="D26" s="1" t="s">
        <v>25</v>
      </c>
      <c r="F26" s="18" t="n">
        <v>3346</v>
      </c>
      <c r="G26" s="18" t="n">
        <v>2564</v>
      </c>
      <c r="H26" s="18" t="n">
        <v>6194</v>
      </c>
      <c r="I26" s="18" t="n">
        <v>8421</v>
      </c>
      <c r="J26" s="18" t="n">
        <v>2573</v>
      </c>
      <c r="K26" s="18" t="n">
        <v>2024</v>
      </c>
      <c r="L26" s="18" t="n">
        <v>1898</v>
      </c>
      <c r="M26" s="18" t="n">
        <v>4284</v>
      </c>
      <c r="N26" s="18" t="n">
        <v>12799</v>
      </c>
      <c r="O26" s="18" t="n">
        <v>3238</v>
      </c>
      <c r="P26" s="18" t="n">
        <v>240</v>
      </c>
      <c r="Q26" s="18" t="n">
        <v>-6808</v>
      </c>
      <c r="R26" s="18" t="n">
        <f aca="false">SUM(F26:Q26)</f>
        <v>40773</v>
      </c>
    </row>
    <row r="27" customFormat="false" ht="14.25" hidden="false" customHeight="false" outlineLevel="0" collapsed="false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customFormat="false" ht="14.25" hidden="false" customHeight="false" outlineLevel="0" collapsed="false">
      <c r="C28" s="1" t="s">
        <v>26</v>
      </c>
      <c r="F28" s="18" t="n">
        <v>2</v>
      </c>
      <c r="G28" s="18" t="n">
        <v>59</v>
      </c>
      <c r="H28" s="18" t="n">
        <v>5</v>
      </c>
      <c r="I28" s="18" t="n">
        <v>115</v>
      </c>
      <c r="J28" s="18" t="n">
        <v>343</v>
      </c>
      <c r="K28" s="18" t="n">
        <v>81</v>
      </c>
      <c r="L28" s="18" t="n">
        <v>316</v>
      </c>
      <c r="M28" s="18" t="n">
        <v>14</v>
      </c>
      <c r="N28" s="18" t="n">
        <v>1</v>
      </c>
      <c r="O28" s="18" t="n">
        <v>5</v>
      </c>
      <c r="P28" s="18" t="n">
        <v>112</v>
      </c>
      <c r="Q28" s="18" t="n">
        <v>55</v>
      </c>
      <c r="R28" s="18" t="n">
        <f aca="false">SUM(F28:Q28)</f>
        <v>1108</v>
      </c>
    </row>
    <row r="29" customFormat="false" ht="14.25" hidden="false" customHeight="false" outlineLevel="0" collapsed="false"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customFormat="false" ht="15" hidden="false" customHeight="false" outlineLevel="0" collapsed="false">
      <c r="B30" s="7" t="s">
        <v>27</v>
      </c>
      <c r="C30" s="7"/>
      <c r="D30" s="7"/>
      <c r="E30" s="7"/>
      <c r="F30" s="34" t="n">
        <f aca="false">SUM(F32:F38)</f>
        <v>301457</v>
      </c>
      <c r="G30" s="34" t="n">
        <f aca="false">SUM(G32:G38)</f>
        <v>318202</v>
      </c>
      <c r="H30" s="34" t="n">
        <f aca="false">SUM(H32:H38)</f>
        <v>481549</v>
      </c>
      <c r="I30" s="34" t="n">
        <f aca="false">SUM(I32:I38)</f>
        <v>343013</v>
      </c>
      <c r="J30" s="34" t="n">
        <f aca="false">SUM(J32:J38)</f>
        <v>451700</v>
      </c>
      <c r="K30" s="34" t="n">
        <f aca="false">SUM(K32:K38)</f>
        <v>505791</v>
      </c>
      <c r="L30" s="34" t="n">
        <f aca="false">SUM(L32:L38)</f>
        <v>395395</v>
      </c>
      <c r="M30" s="34" t="n">
        <f aca="false">SUM(M32:M38)</f>
        <v>404476</v>
      </c>
      <c r="N30" s="34" t="n">
        <f aca="false">SUM(N32:N38)</f>
        <v>468574</v>
      </c>
      <c r="O30" s="34" t="n">
        <f aca="false">SUM(O32:O38)</f>
        <v>387934</v>
      </c>
      <c r="P30" s="34" t="n">
        <f aca="false">SUM(P32:P38)</f>
        <v>454990</v>
      </c>
      <c r="Q30" s="34" t="n">
        <f aca="false">SUM(Q32:Q38)</f>
        <v>646559</v>
      </c>
      <c r="R30" s="34" t="n">
        <f aca="false">SUM(R32:R38)</f>
        <v>5159640</v>
      </c>
    </row>
    <row r="31" customFormat="false" ht="8.25" hidden="false" customHeight="true" outlineLevel="0" collapsed="false"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customFormat="false" ht="14.25" hidden="false" customHeight="false" outlineLevel="0" collapsed="false">
      <c r="D32" s="1" t="s">
        <v>28</v>
      </c>
      <c r="F32" s="18" t="n">
        <v>79922</v>
      </c>
      <c r="G32" s="18" t="n">
        <v>93367</v>
      </c>
      <c r="H32" s="18" t="n">
        <v>94067</v>
      </c>
      <c r="I32" s="18" t="n">
        <v>85507</v>
      </c>
      <c r="J32" s="18" t="n">
        <v>88982</v>
      </c>
      <c r="K32" s="18" t="n">
        <v>89478</v>
      </c>
      <c r="L32" s="18" t="n">
        <v>86406</v>
      </c>
      <c r="M32" s="18" t="n">
        <v>109491</v>
      </c>
      <c r="N32" s="18" t="n">
        <v>95830</v>
      </c>
      <c r="O32" s="18" t="n">
        <v>86490</v>
      </c>
      <c r="P32" s="18" t="n">
        <v>86233</v>
      </c>
      <c r="Q32" s="18" t="n">
        <v>107511</v>
      </c>
      <c r="R32" s="18" t="n">
        <f aca="false">SUM(F32:Q32)</f>
        <v>1103284</v>
      </c>
    </row>
    <row r="33" customFormat="false" ht="14.25" hidden="false" customHeight="false" outlineLevel="0" collapsed="false">
      <c r="D33" s="1" t="s">
        <v>29</v>
      </c>
      <c r="F33" s="18" t="n">
        <v>65551</v>
      </c>
      <c r="G33" s="18" t="n">
        <v>28230</v>
      </c>
      <c r="H33" s="18" t="n">
        <v>55548</v>
      </c>
      <c r="I33" s="18" t="n">
        <v>37303</v>
      </c>
      <c r="J33" s="18" t="n">
        <v>33831</v>
      </c>
      <c r="K33" s="18" t="n">
        <v>36752</v>
      </c>
      <c r="L33" s="18" t="n">
        <v>52091</v>
      </c>
      <c r="M33" s="18" t="n">
        <v>30773</v>
      </c>
      <c r="N33" s="18" t="n">
        <v>59897</v>
      </c>
      <c r="O33" s="18" t="n">
        <v>33185</v>
      </c>
      <c r="P33" s="18" t="n">
        <v>26092</v>
      </c>
      <c r="Q33" s="18" t="n">
        <v>43605</v>
      </c>
      <c r="R33" s="18" t="n">
        <f aca="false">SUM(F33:Q33)</f>
        <v>502858</v>
      </c>
    </row>
    <row r="34" customFormat="false" ht="14.25" hidden="false" customHeight="false" outlineLevel="0" collapsed="false">
      <c r="D34" s="1" t="s">
        <v>30</v>
      </c>
      <c r="F34" s="18" t="n">
        <f aca="false">F13+F14+F18</f>
        <v>3382</v>
      </c>
      <c r="G34" s="18" t="n">
        <f aca="false">G13+G14+G18</f>
        <v>1936</v>
      </c>
      <c r="H34" s="18" t="n">
        <f aca="false">H13+H14+H18</f>
        <v>1310</v>
      </c>
      <c r="I34" s="18" t="n">
        <f aca="false">I13+I14+I18</f>
        <v>5612</v>
      </c>
      <c r="J34" s="18" t="n">
        <f aca="false">J13+J14+J18</f>
        <v>4421</v>
      </c>
      <c r="K34" s="18" t="n">
        <f aca="false">K13+K14+K18</f>
        <v>2080</v>
      </c>
      <c r="L34" s="18" t="n">
        <f aca="false">L13+L14+L18</f>
        <v>1341</v>
      </c>
      <c r="M34" s="18" t="n">
        <f aca="false">M13+M14+M18</f>
        <v>3611</v>
      </c>
      <c r="N34" s="18" t="n">
        <f aca="false">N13+N14+N18</f>
        <v>4281</v>
      </c>
      <c r="O34" s="18" t="n">
        <f aca="false">O13+O14+O18</f>
        <v>1277</v>
      </c>
      <c r="P34" s="18" t="n">
        <f aca="false">P13+P14+P18</f>
        <v>7085</v>
      </c>
      <c r="Q34" s="18" t="n">
        <f aca="false">Q13+Q14+Q18</f>
        <v>3448</v>
      </c>
      <c r="R34" s="18" t="n">
        <f aca="false">SUM(F34:Q34)</f>
        <v>39784</v>
      </c>
    </row>
    <row r="35" customFormat="false" ht="16.5" hidden="false" customHeight="false" outlineLevel="0" collapsed="false">
      <c r="D35" s="1" t="s">
        <v>31</v>
      </c>
      <c r="F35" s="18" t="n">
        <v>2869</v>
      </c>
      <c r="G35" s="18" t="n">
        <v>12688</v>
      </c>
      <c r="H35" s="18" t="n">
        <v>10717</v>
      </c>
      <c r="I35" s="18" t="n">
        <v>5117</v>
      </c>
      <c r="J35" s="18" t="n">
        <v>7968</v>
      </c>
      <c r="K35" s="18" t="n">
        <v>13386</v>
      </c>
      <c r="L35" s="18" t="n">
        <v>30321</v>
      </c>
      <c r="M35" s="18" t="n">
        <v>15536</v>
      </c>
      <c r="N35" s="18" t="n">
        <v>23652</v>
      </c>
      <c r="O35" s="18" t="n">
        <v>39917</v>
      </c>
      <c r="P35" s="18" t="n">
        <v>6169</v>
      </c>
      <c r="Q35" s="18" t="n">
        <v>32070</v>
      </c>
      <c r="R35" s="18" t="n">
        <f aca="false">SUM(F35:Q35)</f>
        <v>200410</v>
      </c>
    </row>
    <row r="36" customFormat="false" ht="14.25" hidden="false" customHeight="false" outlineLevel="0" collapsed="false">
      <c r="D36" s="1" t="s">
        <v>32</v>
      </c>
      <c r="F36" s="18" t="n">
        <v>0</v>
      </c>
      <c r="G36" s="18" t="n">
        <v>47</v>
      </c>
      <c r="H36" s="18" t="n">
        <v>449</v>
      </c>
      <c r="I36" s="18" t="n">
        <v>47</v>
      </c>
      <c r="J36" s="18" t="n">
        <v>9</v>
      </c>
      <c r="K36" s="18" t="n">
        <v>143</v>
      </c>
      <c r="L36" s="18" t="n">
        <v>40</v>
      </c>
      <c r="M36" s="18" t="n">
        <v>106</v>
      </c>
      <c r="N36" s="18" t="n">
        <v>81</v>
      </c>
      <c r="O36" s="18" t="n">
        <v>28</v>
      </c>
      <c r="P36" s="18" t="n">
        <v>9</v>
      </c>
      <c r="Q36" s="18" t="n">
        <v>10199</v>
      </c>
      <c r="R36" s="18" t="n">
        <f aca="false">SUM(F36:Q36)</f>
        <v>11158</v>
      </c>
    </row>
    <row r="37" customFormat="false" ht="14.25" hidden="false" customHeight="false" outlineLevel="0" collapsed="false">
      <c r="D37" s="1" t="s">
        <v>33</v>
      </c>
      <c r="F37" s="18" t="n">
        <v>1</v>
      </c>
      <c r="G37" s="18" t="n">
        <v>13</v>
      </c>
      <c r="H37" s="18" t="n">
        <v>724</v>
      </c>
      <c r="I37" s="18" t="n">
        <v>1437</v>
      </c>
      <c r="J37" s="18" t="n">
        <v>5292</v>
      </c>
      <c r="K37" s="18" t="n">
        <v>4100</v>
      </c>
      <c r="L37" s="18" t="n">
        <v>7850</v>
      </c>
      <c r="M37" s="18" t="n">
        <v>13</v>
      </c>
      <c r="N37" s="18" t="n">
        <v>613</v>
      </c>
      <c r="O37" s="18" t="n">
        <v>6461</v>
      </c>
      <c r="P37" s="18" t="n">
        <v>553</v>
      </c>
      <c r="Q37" s="18" t="n">
        <v>148</v>
      </c>
      <c r="R37" s="18" t="n">
        <f aca="false">SUM(F37:Q37)</f>
        <v>27205</v>
      </c>
    </row>
    <row r="38" customFormat="false" ht="16.5" hidden="false" customHeight="false" outlineLevel="0" collapsed="false">
      <c r="D38" s="1" t="s">
        <v>34</v>
      </c>
      <c r="F38" s="18" t="n">
        <f aca="false">134494+18620-F34</f>
        <v>149732</v>
      </c>
      <c r="G38" s="18" t="n">
        <f aca="false">165644+18213-G34</f>
        <v>181921</v>
      </c>
      <c r="H38" s="18" t="n">
        <f aca="false">294173+25871-H34</f>
        <v>318734</v>
      </c>
      <c r="I38" s="18" t="n">
        <f aca="false">193612+19990-I34</f>
        <v>207990</v>
      </c>
      <c r="J38" s="18" t="n">
        <f aca="false">286379+29239-J34</f>
        <v>311197</v>
      </c>
      <c r="K38" s="18" t="n">
        <f aca="false">341183+20749-K34</f>
        <v>359852</v>
      </c>
      <c r="L38" s="18" t="n">
        <f aca="false">197577+21110-L34</f>
        <v>217346</v>
      </c>
      <c r="M38" s="18" t="n">
        <f aca="false">234149+14408-M34</f>
        <v>244946</v>
      </c>
      <c r="N38" s="18" t="n">
        <f aca="false">266820+21681-N34</f>
        <v>284220</v>
      </c>
      <c r="O38" s="18" t="n">
        <f aca="false">198773+23080-O34</f>
        <v>220576</v>
      </c>
      <c r="P38" s="18" t="n">
        <f aca="false">306051+29883-P34</f>
        <v>328849</v>
      </c>
      <c r="Q38" s="18" t="n">
        <f aca="false">409770+43256-Q34</f>
        <v>449578</v>
      </c>
      <c r="R38" s="18" t="n">
        <f aca="false">SUM(F38:Q38)</f>
        <v>3274941</v>
      </c>
    </row>
    <row r="39" customFormat="false" ht="14.25" hidden="false" customHeight="false" outlineLevel="0" collapsed="false"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customFormat="false" ht="15" hidden="false" customHeight="false" outlineLevel="0" collapsed="false">
      <c r="B40" s="7" t="s">
        <v>35</v>
      </c>
      <c r="C40" s="7"/>
      <c r="D40" s="7"/>
      <c r="E40" s="7"/>
      <c r="F40" s="37" t="n">
        <f aca="false">+F9-F30</f>
        <v>-23382</v>
      </c>
      <c r="G40" s="37" t="n">
        <f aca="false">+G9-G30</f>
        <v>-105800</v>
      </c>
      <c r="H40" s="37" t="n">
        <f aca="false">+H9-H30</f>
        <v>-187666</v>
      </c>
      <c r="I40" s="37" t="n">
        <f aca="false">+I9-I30</f>
        <v>4936</v>
      </c>
      <c r="J40" s="37" t="n">
        <f aca="false">+J9-J30</f>
        <v>-146785</v>
      </c>
      <c r="K40" s="37" t="n">
        <f aca="false">+K9-K30</f>
        <v>-215523</v>
      </c>
      <c r="L40" s="37" t="n">
        <f aca="false">+L9-L30</f>
        <v>-86763</v>
      </c>
      <c r="M40" s="37" t="n">
        <f aca="false">+M9-M30</f>
        <v>-72036</v>
      </c>
      <c r="N40" s="37" t="n">
        <f aca="false">+N9-N30</f>
        <v>-179760</v>
      </c>
      <c r="O40" s="37" t="n">
        <f aca="false">+O9-O30</f>
        <v>-99061</v>
      </c>
      <c r="P40" s="37" t="n">
        <f aca="false">+P9-P30</f>
        <v>-123929</v>
      </c>
      <c r="Q40" s="37" t="n">
        <f aca="false">+Q9-Q30</f>
        <v>-378366</v>
      </c>
      <c r="R40" s="37" t="n">
        <f aca="false">+R9-R30</f>
        <v>-1614135</v>
      </c>
    </row>
    <row r="41" customFormat="false" ht="14.25" hidden="false" customHeight="false" outlineLevel="0" collapsed="false"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customFormat="false" ht="15" hidden="false" customHeight="false" outlineLevel="0" collapsed="false">
      <c r="B42" s="7" t="s">
        <v>36</v>
      </c>
      <c r="C42" s="7"/>
      <c r="D42" s="7"/>
      <c r="E42" s="7"/>
      <c r="F42" s="34" t="n">
        <f aca="false">+F43+F47</f>
        <v>437212</v>
      </c>
      <c r="G42" s="34" t="n">
        <f aca="false">+G43+G47</f>
        <v>50928</v>
      </c>
      <c r="H42" s="34" t="n">
        <f aca="false">+H43+H47</f>
        <v>581967</v>
      </c>
      <c r="I42" s="34" t="n">
        <f aca="false">+I43+I47</f>
        <v>95588</v>
      </c>
      <c r="J42" s="34" t="n">
        <f aca="false">+J43+J47</f>
        <v>-282583</v>
      </c>
      <c r="K42" s="34" t="n">
        <f aca="false">+K43+K47</f>
        <v>138636</v>
      </c>
      <c r="L42" s="34" t="n">
        <f aca="false">+L43+L47</f>
        <v>174212</v>
      </c>
      <c r="M42" s="34" t="n">
        <f aca="false">+M43+M47</f>
        <v>118368</v>
      </c>
      <c r="N42" s="34" t="n">
        <f aca="false">+N43+N47</f>
        <v>361354</v>
      </c>
      <c r="O42" s="34" t="n">
        <f aca="false">+O43+O47</f>
        <v>176557</v>
      </c>
      <c r="P42" s="34" t="n">
        <f aca="false">+P43+P47</f>
        <v>62564</v>
      </c>
      <c r="Q42" s="34" t="n">
        <f aca="false">+Q43+Q47</f>
        <v>51601</v>
      </c>
      <c r="R42" s="34" t="n">
        <f aca="false">+R43+R47</f>
        <v>1966404</v>
      </c>
    </row>
    <row r="43" customFormat="false" ht="14.25" hidden="false" customHeight="false" outlineLevel="0" collapsed="false">
      <c r="C43" s="1" t="s">
        <v>37</v>
      </c>
      <c r="F43" s="38" t="n">
        <f aca="false">+F44-F45</f>
        <v>91661</v>
      </c>
      <c r="G43" s="38" t="n">
        <f aca="false">+G44-G45</f>
        <v>6262</v>
      </c>
      <c r="H43" s="38" t="n">
        <f aca="false">+H44-H45</f>
        <v>123793</v>
      </c>
      <c r="I43" s="38" t="n">
        <f aca="false">+I44-I45</f>
        <v>29211</v>
      </c>
      <c r="J43" s="38" t="n">
        <f aca="false">+J44-J45</f>
        <v>-11904</v>
      </c>
      <c r="K43" s="38" t="n">
        <f aca="false">+K44-K45</f>
        <v>42550</v>
      </c>
      <c r="L43" s="38" t="n">
        <f aca="false">+L44-L45</f>
        <v>6494</v>
      </c>
      <c r="M43" s="38" t="n">
        <f aca="false">+M44-M45</f>
        <v>-13432</v>
      </c>
      <c r="N43" s="38" t="n">
        <f aca="false">+N44-N45</f>
        <v>-10607</v>
      </c>
      <c r="O43" s="38" t="n">
        <f aca="false">+O44-O45</f>
        <v>119958</v>
      </c>
      <c r="P43" s="38" t="n">
        <f aca="false">+P44-P45</f>
        <v>-13135</v>
      </c>
      <c r="Q43" s="38" t="n">
        <f aca="false">+Q44-Q45</f>
        <v>18751</v>
      </c>
      <c r="R43" s="38" t="n">
        <f aca="false">+R44-R45</f>
        <v>389602</v>
      </c>
    </row>
    <row r="44" customFormat="false" ht="14.25" hidden="false" customHeight="false" outlineLevel="0" collapsed="false">
      <c r="D44" s="1" t="s">
        <v>38</v>
      </c>
      <c r="F44" s="18" t="n">
        <v>93579</v>
      </c>
      <c r="G44" s="18" t="n">
        <v>8121</v>
      </c>
      <c r="H44" s="18" t="n">
        <v>131322</v>
      </c>
      <c r="I44" s="18" t="n">
        <v>34883</v>
      </c>
      <c r="J44" s="18" t="n">
        <v>11709</v>
      </c>
      <c r="K44" s="18" t="n">
        <v>49722</v>
      </c>
      <c r="L44" s="18" t="n">
        <v>7141</v>
      </c>
      <c r="M44" s="18" t="n">
        <v>1317</v>
      </c>
      <c r="N44" s="18" t="n">
        <v>8165</v>
      </c>
      <c r="O44" s="18" t="n">
        <v>125696</v>
      </c>
      <c r="P44" s="18" t="n">
        <v>21958</v>
      </c>
      <c r="Q44" s="18" t="n">
        <v>26478</v>
      </c>
      <c r="R44" s="18" t="n">
        <f aca="false">SUM(F44:Q44)</f>
        <v>520091</v>
      </c>
    </row>
    <row r="45" customFormat="false" ht="14.25" hidden="false" customHeight="false" outlineLevel="0" collapsed="false">
      <c r="D45" s="1" t="s">
        <v>39</v>
      </c>
      <c r="F45" s="18" t="n">
        <v>1918</v>
      </c>
      <c r="G45" s="18" t="n">
        <v>1859</v>
      </c>
      <c r="H45" s="18" t="n">
        <v>7529</v>
      </c>
      <c r="I45" s="18" t="n">
        <v>5672</v>
      </c>
      <c r="J45" s="18" t="n">
        <v>23613</v>
      </c>
      <c r="K45" s="18" t="n">
        <v>7172</v>
      </c>
      <c r="L45" s="18" t="n">
        <v>647</v>
      </c>
      <c r="M45" s="18" t="n">
        <v>14749</v>
      </c>
      <c r="N45" s="18" t="n">
        <v>18772</v>
      </c>
      <c r="O45" s="18" t="n">
        <v>5738</v>
      </c>
      <c r="P45" s="18" t="n">
        <v>35093</v>
      </c>
      <c r="Q45" s="18" t="n">
        <v>7727</v>
      </c>
      <c r="R45" s="18" t="n">
        <f aca="false">SUM(F45:Q45)</f>
        <v>130489</v>
      </c>
    </row>
    <row r="46" customFormat="false" ht="14.25" hidden="false" customHeight="false" outlineLevel="0" collapsed="false"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customFormat="false" ht="15" hidden="false" customHeight="false" outlineLevel="0" collapsed="false">
      <c r="C47" s="1" t="s">
        <v>40</v>
      </c>
      <c r="F47" s="34" t="n">
        <f aca="false">+F48-F49</f>
        <v>345551</v>
      </c>
      <c r="G47" s="34" t="n">
        <f aca="false">+G48-G49</f>
        <v>44666</v>
      </c>
      <c r="H47" s="34" t="n">
        <f aca="false">+H48-H49</f>
        <v>458174</v>
      </c>
      <c r="I47" s="34" t="n">
        <f aca="false">+I48-I49</f>
        <v>66377</v>
      </c>
      <c r="J47" s="34" t="n">
        <f aca="false">+J48-J49</f>
        <v>-270679</v>
      </c>
      <c r="K47" s="34" t="n">
        <f aca="false">+K48-K49</f>
        <v>96086</v>
      </c>
      <c r="L47" s="34" t="n">
        <f aca="false">+L48-L49</f>
        <v>167718</v>
      </c>
      <c r="M47" s="34" t="n">
        <f aca="false">+M48-M49</f>
        <v>131800</v>
      </c>
      <c r="N47" s="34" t="n">
        <f aca="false">+N48-N49</f>
        <v>371961</v>
      </c>
      <c r="O47" s="34" t="n">
        <f aca="false">+O48-O49</f>
        <v>56599</v>
      </c>
      <c r="P47" s="34" t="n">
        <f aca="false">+P48-P49</f>
        <v>75699</v>
      </c>
      <c r="Q47" s="34" t="n">
        <f aca="false">+Q48-Q49</f>
        <v>32850</v>
      </c>
      <c r="R47" s="34" t="n">
        <f aca="false">+R48-R49</f>
        <v>1576802</v>
      </c>
    </row>
    <row r="48" customFormat="false" ht="14.25" hidden="false" customHeight="false" outlineLevel="0" collapsed="false">
      <c r="D48" s="1" t="s">
        <v>41</v>
      </c>
      <c r="F48" s="18" t="n">
        <v>345551</v>
      </c>
      <c r="G48" s="18" t="n">
        <v>45000</v>
      </c>
      <c r="H48" s="18" t="n">
        <v>458566</v>
      </c>
      <c r="I48" s="18" t="n">
        <v>66377</v>
      </c>
      <c r="J48" s="18" t="n">
        <v>-270679</v>
      </c>
      <c r="K48" s="18" t="n">
        <v>96448</v>
      </c>
      <c r="L48" s="18" t="n">
        <v>167810</v>
      </c>
      <c r="M48" s="18" t="n">
        <v>132021</v>
      </c>
      <c r="N48" s="18" t="n">
        <v>436709</v>
      </c>
      <c r="O48" s="18" t="n">
        <v>56733</v>
      </c>
      <c r="P48" s="18" t="n">
        <v>75907</v>
      </c>
      <c r="Q48" s="18" t="n">
        <v>32956</v>
      </c>
      <c r="R48" s="18" t="n">
        <f aca="false">SUM(F48:Q48)</f>
        <v>1643399</v>
      </c>
    </row>
    <row r="49" customFormat="false" ht="14.25" hidden="false" customHeight="false" outlineLevel="0" collapsed="false">
      <c r="D49" s="1" t="s">
        <v>42</v>
      </c>
      <c r="F49" s="35" t="n">
        <f aca="false">F50-F51</f>
        <v>0</v>
      </c>
      <c r="G49" s="35" t="n">
        <f aca="false">G50-G51</f>
        <v>334</v>
      </c>
      <c r="H49" s="35" t="n">
        <f aca="false">H50-H51</f>
        <v>392</v>
      </c>
      <c r="I49" s="35" t="n">
        <f aca="false">I50-I51</f>
        <v>0</v>
      </c>
      <c r="J49" s="35" t="n">
        <f aca="false">J50-J51</f>
        <v>0</v>
      </c>
      <c r="K49" s="35" t="n">
        <f aca="false">K50-K51</f>
        <v>362</v>
      </c>
      <c r="L49" s="35" t="n">
        <f aca="false">L50-L51</f>
        <v>92</v>
      </c>
      <c r="M49" s="35" t="n">
        <f aca="false">M50-M51</f>
        <v>221</v>
      </c>
      <c r="N49" s="35" t="n">
        <f aca="false">N50-N51</f>
        <v>64748</v>
      </c>
      <c r="O49" s="35" t="n">
        <f aca="false">O50-O51</f>
        <v>134</v>
      </c>
      <c r="P49" s="35" t="n">
        <f aca="false">P50-P51</f>
        <v>208</v>
      </c>
      <c r="Q49" s="35" t="n">
        <f aca="false">Q50-Q51</f>
        <v>106</v>
      </c>
      <c r="R49" s="35" t="n">
        <f aca="false">R50-R51</f>
        <v>66597</v>
      </c>
    </row>
    <row r="50" customFormat="false" ht="16.5" hidden="false" customHeight="false" outlineLevel="0" collapsed="false">
      <c r="E50" s="1" t="s">
        <v>60</v>
      </c>
      <c r="F50" s="18" t="n">
        <v>148369</v>
      </c>
      <c r="G50" s="18" t="n">
        <v>334</v>
      </c>
      <c r="H50" s="18" t="n">
        <v>4312</v>
      </c>
      <c r="I50" s="18" t="n">
        <v>0</v>
      </c>
      <c r="J50" s="18" t="n">
        <v>0</v>
      </c>
      <c r="K50" s="18" t="n">
        <v>362</v>
      </c>
      <c r="L50" s="18" t="n">
        <v>103460</v>
      </c>
      <c r="M50" s="18" t="n">
        <v>22775</v>
      </c>
      <c r="N50" s="18" t="n">
        <v>84558</v>
      </c>
      <c r="O50" s="18" t="n">
        <v>894</v>
      </c>
      <c r="P50" s="18" t="n">
        <v>208</v>
      </c>
      <c r="Q50" s="18" t="n">
        <v>250793</v>
      </c>
      <c r="R50" s="18" t="n">
        <f aca="false">SUM(F50:Q50)</f>
        <v>616065</v>
      </c>
    </row>
    <row r="51" customFormat="false" ht="16.5" hidden="false" customHeight="false" outlineLevel="0" collapsed="false">
      <c r="E51" s="16" t="s">
        <v>44</v>
      </c>
      <c r="F51" s="18" t="n">
        <v>148369</v>
      </c>
      <c r="G51" s="18" t="n">
        <v>0</v>
      </c>
      <c r="H51" s="18" t="n">
        <v>3920</v>
      </c>
      <c r="I51" s="18" t="n">
        <v>0</v>
      </c>
      <c r="J51" s="18" t="n">
        <v>0</v>
      </c>
      <c r="K51" s="18" t="n">
        <v>0</v>
      </c>
      <c r="L51" s="18" t="n">
        <v>103368</v>
      </c>
      <c r="M51" s="18" t="n">
        <v>22554</v>
      </c>
      <c r="N51" s="18" t="n">
        <v>19810</v>
      </c>
      <c r="O51" s="18" t="n">
        <v>760</v>
      </c>
      <c r="P51" s="18" t="n">
        <v>0</v>
      </c>
      <c r="Q51" s="18" t="n">
        <v>250687</v>
      </c>
      <c r="R51" s="18" t="n">
        <f aca="false">SUM(F51:Q51)</f>
        <v>549468</v>
      </c>
    </row>
    <row r="52" customFormat="false" ht="14.25" hidden="false" customHeight="true" outlineLevel="0" collapsed="false"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="7" customFormat="true" ht="16.5" hidden="false" customHeight="true" outlineLevel="0" collapsed="false">
      <c r="B53" s="7" t="s">
        <v>45</v>
      </c>
      <c r="F53" s="37" t="n">
        <v>468678</v>
      </c>
      <c r="G53" s="37" t="n">
        <v>-139054</v>
      </c>
      <c r="H53" s="37" t="n">
        <v>320585</v>
      </c>
      <c r="I53" s="37" t="n">
        <v>801216</v>
      </c>
      <c r="J53" s="37" t="n">
        <v>-512579</v>
      </c>
      <c r="K53" s="37" t="n">
        <v>-96158</v>
      </c>
      <c r="L53" s="37" t="n">
        <v>-88389</v>
      </c>
      <c r="M53" s="37" t="n">
        <v>-81546</v>
      </c>
      <c r="N53" s="37" t="n">
        <v>45198</v>
      </c>
      <c r="O53" s="37" t="n">
        <v>-11468</v>
      </c>
      <c r="P53" s="37" t="n">
        <v>-160495</v>
      </c>
      <c r="Q53" s="37" t="n">
        <v>-665136</v>
      </c>
      <c r="R53" s="37" t="n">
        <f aca="false">SUM(F53:Q53)</f>
        <v>-119148</v>
      </c>
    </row>
    <row r="54" customFormat="false" ht="15" hidden="false" customHeight="false" outlineLevel="0" collapsed="false">
      <c r="A54" s="17"/>
      <c r="B54" s="17"/>
      <c r="C54" s="17"/>
      <c r="D54" s="17"/>
      <c r="E54" s="17"/>
      <c r="F54" s="18"/>
      <c r="K54" s="18" t="s">
        <v>59</v>
      </c>
    </row>
    <row r="55" s="40" customFormat="true" ht="13.5" hidden="false" customHeight="false" outlineLevel="0" collapsed="false">
      <c r="A55" s="39" t="s">
        <v>46</v>
      </c>
      <c r="B55" s="39"/>
    </row>
    <row r="56" s="40" customFormat="true" ht="78.75" hidden="false" customHeight="true" outlineLevel="0" collapsed="false">
      <c r="B56" s="21" t="s">
        <v>47</v>
      </c>
      <c r="C56" s="21"/>
      <c r="D56" s="21"/>
      <c r="E56" s="21"/>
      <c r="F56" s="21"/>
    </row>
    <row r="57" s="40" customFormat="true" ht="32.25" hidden="true" customHeight="true" outlineLevel="0" collapsed="false">
      <c r="A57" s="41" t="s">
        <v>48</v>
      </c>
      <c r="B57" s="42" t="s">
        <v>49</v>
      </c>
      <c r="C57" s="42"/>
      <c r="D57" s="42"/>
      <c r="E57" s="42"/>
      <c r="F57" s="42"/>
    </row>
    <row r="58" s="40" customFormat="true" ht="17.25" hidden="false" customHeight="true" outlineLevel="0" collapsed="false">
      <c r="A58" s="43" t="s">
        <v>48</v>
      </c>
      <c r="B58" s="44" t="s">
        <v>50</v>
      </c>
      <c r="C58" s="45"/>
      <c r="D58" s="45"/>
      <c r="E58" s="46"/>
    </row>
    <row r="59" s="40" customFormat="true" ht="27.75" hidden="false" customHeight="true" outlineLevel="0" collapsed="false">
      <c r="A59" s="47" t="s">
        <v>61</v>
      </c>
      <c r="B59" s="48" t="s">
        <v>62</v>
      </c>
      <c r="C59" s="48"/>
      <c r="D59" s="48"/>
      <c r="E59" s="48"/>
      <c r="F59" s="48"/>
      <c r="G59" s="48"/>
      <c r="H59" s="48"/>
      <c r="I59" s="48"/>
      <c r="J59" s="48"/>
      <c r="K59" s="48"/>
    </row>
    <row r="60" s="40" customFormat="true" ht="15.75" hidden="false" customHeight="true" outlineLevel="0" collapsed="false">
      <c r="A60" s="47"/>
      <c r="B60" s="49"/>
      <c r="C60" s="49"/>
      <c r="D60" s="49"/>
      <c r="E60" s="49"/>
      <c r="F60" s="49"/>
      <c r="G60" s="49"/>
      <c r="H60" s="49"/>
      <c r="I60" s="49"/>
      <c r="J60" s="49"/>
      <c r="K60" s="49"/>
    </row>
    <row r="61" s="40" customFormat="true" ht="12.75" hidden="false" customHeight="false" outlineLevel="0" collapsed="false">
      <c r="A61" s="40" t="s">
        <v>51</v>
      </c>
    </row>
    <row r="62" customFormat="false" ht="16.5" hidden="false" customHeight="false" outlineLevel="0" collapsed="false">
      <c r="A62" s="30"/>
      <c r="B62" s="50"/>
      <c r="C62" s="32"/>
      <c r="D62" s="32"/>
      <c r="E62" s="32"/>
    </row>
    <row r="63" customFormat="false" ht="14.25" hidden="false" customHeight="false" outlineLevel="0" collapsed="false">
      <c r="A63" s="6"/>
    </row>
    <row r="64" customFormat="false" ht="14.25" hidden="false" customHeight="false" outlineLevel="0" collapsed="false">
      <c r="A64" s="51" t="n">
        <f aca="true">TODAY()</f>
        <v>45167</v>
      </c>
      <c r="B64" s="51"/>
      <c r="C64" s="51"/>
      <c r="D64" s="51"/>
      <c r="E64" s="51"/>
    </row>
  </sheetData>
  <mergeCells count="5">
    <mergeCell ref="A7:E7"/>
    <mergeCell ref="B56:F56"/>
    <mergeCell ref="B57:F57"/>
    <mergeCell ref="B59:K59"/>
    <mergeCell ref="A64:E6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2023-08-29T10:20:07Z</dcterms:created>
  <dc:creator/>
  <dc:description/>
  <dc:language>en-PH</dc:language>
  <cp:lastModifiedBy/>
  <dcterms:modified xsi:type="dcterms:W3CDTF">2023-08-29T10:21:42Z</dcterms:modified>
  <cp:revision>1</cp:revision>
  <dc:subject/>
  <dc:title/>
</cp:coreProperties>
</file>