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R Projects\PH-Econ-Data\Data\Fiscal Data\"/>
    </mc:Choice>
  </mc:AlternateContent>
  <xr:revisionPtr revIDLastSave="0" documentId="8_{6A101404-537F-4A58-AA05-7422A74D0269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2021 v2" sheetId="1" r:id="rId1"/>
  </sheets>
  <definedNames>
    <definedName name="_xlnm.Print_Area" localSheetId="0">'2021 v2'!$A$1:$R$62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9" i="1" l="1"/>
  <c r="Q38" i="1"/>
  <c r="Q30" i="1"/>
  <c r="Q21" i="1"/>
  <c r="R53" i="1"/>
  <c r="R51" i="1"/>
  <c r="R50" i="1"/>
  <c r="R48" i="1"/>
  <c r="R45" i="1"/>
  <c r="R44" i="1"/>
  <c r="Q43" i="1"/>
  <c r="R37" i="1"/>
  <c r="R36" i="1"/>
  <c r="R35" i="1"/>
  <c r="R33" i="1"/>
  <c r="R32" i="1"/>
  <c r="R28" i="1"/>
  <c r="R26" i="1"/>
  <c r="R25" i="1"/>
  <c r="R24" i="1"/>
  <c r="R23" i="1"/>
  <c r="R22" i="1"/>
  <c r="R19" i="1"/>
  <c r="R18" i="1"/>
  <c r="R16" i="1"/>
  <c r="R14" i="1"/>
  <c r="R13" i="1"/>
  <c r="R11" i="1"/>
  <c r="Q10" i="1"/>
  <c r="Q47" i="1" l="1"/>
  <c r="Q42" i="1" s="1"/>
  <c r="Q9" i="1"/>
  <c r="Q40" i="1" s="1"/>
  <c r="P49" i="1"/>
  <c r="P34" i="1"/>
  <c r="P38" i="1" s="1"/>
  <c r="O34" i="1"/>
  <c r="P43" i="1"/>
  <c r="P21" i="1"/>
  <c r="P10" i="1"/>
  <c r="P47" i="1" l="1"/>
  <c r="P42" i="1" s="1"/>
  <c r="P30" i="1"/>
  <c r="P9" i="1"/>
  <c r="P40" i="1" s="1"/>
  <c r="O38" i="1"/>
  <c r="O49" i="1" l="1"/>
  <c r="O47" i="1" s="1"/>
  <c r="O30" i="1"/>
  <c r="O43" i="1"/>
  <c r="O21" i="1"/>
  <c r="O10" i="1"/>
  <c r="O9" i="1" l="1"/>
  <c r="O40" i="1" s="1"/>
  <c r="O42" i="1"/>
  <c r="N34" i="1"/>
  <c r="N38" i="1" s="1"/>
  <c r="N10" i="1"/>
  <c r="N21" i="1"/>
  <c r="N43" i="1"/>
  <c r="N49" i="1"/>
  <c r="N47" i="1" s="1"/>
  <c r="N42" i="1" l="1"/>
  <c r="N30" i="1"/>
  <c r="N9" i="1"/>
  <c r="M49" i="1"/>
  <c r="M47" i="1" s="1"/>
  <c r="N40" i="1" l="1"/>
  <c r="M43" i="1"/>
  <c r="M42" i="1" s="1"/>
  <c r="M34" i="1"/>
  <c r="M38" i="1" s="1"/>
  <c r="M21" i="1"/>
  <c r="M10" i="1"/>
  <c r="M30" i="1" l="1"/>
  <c r="M9" i="1"/>
  <c r="L49" i="1"/>
  <c r="L43" i="1"/>
  <c r="L21" i="1"/>
  <c r="L34" i="1"/>
  <c r="L10" i="1"/>
  <c r="M40" i="1" l="1"/>
  <c r="L38" i="1"/>
  <c r="L30" i="1" s="1"/>
  <c r="L47" i="1"/>
  <c r="L42" i="1" s="1"/>
  <c r="L9" i="1"/>
  <c r="K34" i="1"/>
  <c r="J34" i="1"/>
  <c r="I34" i="1"/>
  <c r="H34" i="1"/>
  <c r="G34" i="1"/>
  <c r="F34" i="1"/>
  <c r="K49" i="1"/>
  <c r="K47" i="1" s="1"/>
  <c r="K43" i="1"/>
  <c r="K21" i="1"/>
  <c r="K10" i="1"/>
  <c r="R34" i="1" l="1"/>
  <c r="L40" i="1"/>
  <c r="K38" i="1"/>
  <c r="K30" i="1" s="1"/>
  <c r="K9" i="1"/>
  <c r="K42" i="1"/>
  <c r="J49" i="1"/>
  <c r="J43" i="1"/>
  <c r="J38" i="1"/>
  <c r="J30" i="1" s="1"/>
  <c r="J21" i="1"/>
  <c r="J10" i="1"/>
  <c r="K40" i="1" l="1"/>
  <c r="J47" i="1"/>
  <c r="J42" i="1" s="1"/>
  <c r="J9" i="1"/>
  <c r="J40" i="1" s="1"/>
  <c r="I49" i="1"/>
  <c r="I47" i="1" s="1"/>
  <c r="I43" i="1"/>
  <c r="I38" i="1"/>
  <c r="I21" i="1"/>
  <c r="I10" i="1"/>
  <c r="I42" i="1" l="1"/>
  <c r="I30" i="1"/>
  <c r="I9" i="1"/>
  <c r="H21" i="1"/>
  <c r="G21" i="1"/>
  <c r="H49" i="1"/>
  <c r="H47" i="1" s="1"/>
  <c r="H43" i="1"/>
  <c r="H38" i="1"/>
  <c r="I40" i="1" l="1"/>
  <c r="H42" i="1"/>
  <c r="H30" i="1"/>
  <c r="H10" i="1"/>
  <c r="H9" i="1" l="1"/>
  <c r="H40" i="1" s="1"/>
  <c r="G49" i="1"/>
  <c r="G38" i="1"/>
  <c r="R43" i="1" l="1"/>
  <c r="G47" i="1"/>
  <c r="G43" i="1"/>
  <c r="G30" i="1"/>
  <c r="G10" i="1"/>
  <c r="R21" i="1" l="1"/>
  <c r="R10" i="1"/>
  <c r="G9" i="1"/>
  <c r="G40" i="1" s="1"/>
  <c r="G42" i="1"/>
  <c r="F49" i="1"/>
  <c r="R49" i="1" s="1"/>
  <c r="F43" i="1"/>
  <c r="F21" i="1"/>
  <c r="F10" i="1"/>
  <c r="F38" i="1" l="1"/>
  <c r="R38" i="1" s="1"/>
  <c r="F47" i="1"/>
  <c r="F42" i="1" s="1"/>
  <c r="R47" i="1"/>
  <c r="R42" i="1" s="1"/>
  <c r="R9" i="1"/>
  <c r="F9" i="1"/>
  <c r="F30" i="1" l="1"/>
  <c r="F40" i="1" s="1"/>
  <c r="R30" i="1"/>
  <c r="R40" i="1" s="1"/>
</calcChain>
</file>

<file path=xl/sharedStrings.xml><?xml version="1.0" encoding="utf-8"?>
<sst xmlns="http://schemas.openxmlformats.org/spreadsheetml/2006/main" count="64" uniqueCount="62">
  <si>
    <t>National Government Cash Operation Report</t>
  </si>
  <si>
    <t>(In Million Pesos)</t>
  </si>
  <si>
    <t>(Version 2)</t>
  </si>
  <si>
    <t>Particulars</t>
  </si>
  <si>
    <t>Jan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</si>
  <si>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</si>
  <si>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</si>
  <si>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</si>
  <si>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</si>
  <si>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</si>
  <si>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</si>
  <si>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</si>
  <si>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>Non-tax Revenues</t>
  </si>
  <si>
    <t>BTr Income</t>
  </si>
  <si>
    <t>Privatization</t>
  </si>
  <si>
    <t>Grants</t>
  </si>
  <si>
    <t>Expenditures</t>
  </si>
  <si>
    <t>Allotment to LGUs</t>
  </si>
  <si>
    <t>Interest Payments</t>
  </si>
  <si>
    <t>Tax Expenditures</t>
  </si>
  <si>
    <t>Equity</t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</si>
  <si>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</si>
  <si>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</si>
  <si>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</si>
  <si>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</si>
  <si>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</si>
  <si>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</si>
  <si>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</si>
  <si>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</si>
  <si>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>Amortization</t>
  </si>
  <si>
    <t>Change-In-Cash</t>
  </si>
  <si>
    <t>Notes:</t>
  </si>
  <si>
    <t>Source: COR(FPAD-RS)</t>
  </si>
  <si>
    <t>Income from Malampaya</t>
  </si>
  <si>
    <t>Other non-tax</t>
  </si>
  <si>
    <t>CY 2021</t>
  </si>
  <si>
    <t>1/</t>
  </si>
  <si>
    <t xml:space="preserve">Other Offices </t>
  </si>
  <si>
    <t xml:space="preserve">Fees and Charges  </t>
  </si>
  <si>
    <t>Feb</t>
  </si>
  <si>
    <t>Total</t>
  </si>
  <si>
    <t>2/</t>
  </si>
  <si>
    <t>Mar</t>
  </si>
  <si>
    <t>Excludes repayment on advances from the Conversion into Subsidy of NFA pere SARO-BMB-C-21-0000447 dated per Jev # 01-2021-02-01569 dated Feb. 26, 2021</t>
  </si>
  <si>
    <t>3/</t>
  </si>
  <si>
    <t>The amount was sourced from the Bond Sinking Fund.</t>
  </si>
  <si>
    <t>Apr</t>
  </si>
  <si>
    <t>May</t>
  </si>
  <si>
    <t xml:space="preserve"> </t>
  </si>
  <si>
    <t>Jun</t>
  </si>
  <si>
    <t>Jul</t>
  </si>
  <si>
    <t xml:space="preserve">Net Lending </t>
  </si>
  <si>
    <t>Aug</t>
  </si>
  <si>
    <t>Sept</t>
  </si>
  <si>
    <t>Oct</t>
  </si>
  <si>
    <t>Nov</t>
  </si>
  <si>
    <t>Dec</t>
  </si>
  <si>
    <t>Excludes actual disbursement from MDS Trust Accounts amounting to P60,511 Million. Recognized transfer/disb for the Coconut Farmers &amp; Industry Development Plan in September amounting to P10.0 billion.</t>
  </si>
  <si>
    <r>
      <t xml:space="preserve">Subsidy </t>
    </r>
    <r>
      <rPr>
        <i/>
        <vertAlign val="superscript"/>
        <sz val="11"/>
        <rFont val="Calibri"/>
        <family val="2"/>
        <scheme val="minor"/>
      </rPr>
      <t xml:space="preserve"> 1/</t>
    </r>
  </si>
  <si>
    <r>
      <t xml:space="preserve">NG Disbursements </t>
    </r>
    <r>
      <rPr>
        <i/>
        <vertAlign val="superscript"/>
        <sz val="11"/>
        <rFont val="Calibri"/>
        <family val="2"/>
        <scheme val="minor"/>
      </rPr>
      <t xml:space="preserve"> 2/</t>
    </r>
  </si>
  <si>
    <r>
      <t>of which: Redemption from BSF</t>
    </r>
    <r>
      <rPr>
        <i/>
        <vertAlign val="superscript"/>
        <sz val="11"/>
        <rFont val="Calibri"/>
        <family val="2"/>
        <scheme val="minor"/>
      </rPr>
      <t xml:space="preserve">  3/</t>
    </r>
  </si>
  <si>
    <r>
      <t>This version follows the GFSM 2014 concept wherein reporting of debt amortization reflect the actual principal repayments to creditor including those serviced by the BSF;</t>
    </r>
    <r>
      <rPr>
        <b/>
        <sz val="11"/>
        <color indexed="9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while financing includes gross proceeds of liability management transactions such as bond exchange.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</si>
</sst>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Arial Narrow"/>
      <family val="2"/>
    </font>
    <font>
      <i/>
      <sz val="11"/>
      <name val="Arial Narrow"/>
      <family val="2"/>
    </font>
    <font>
      <b/>
      <sz val="11"/>
      <name val="Arial Narrow"/>
      <family val="2"/>
    </font>
    <font>
      <vertAlign val="superscript"/>
      <sz val="11"/>
      <name val="Calibri"/>
      <family val="2"/>
      <scheme val="minor"/>
    </font>
    <font>
      <sz val="10"/>
      <name val="Arial Narrow"/>
      <family val="2"/>
    </font>
    <font>
      <i/>
      <sz val="10"/>
      <name val="Arial Narrow"/>
      <family val="2"/>
    </font>
    <font>
      <sz val="10"/>
      <name val="Calibri"/>
      <family val="2"/>
      <scheme val="minor"/>
    </font>
    <font>
      <i/>
      <sz val="10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Fill="1"/>
    <xf numFmtId="0" fontId="5" fillId="0" borderId="0" xfId="1" applyFont="1" applyFill="1"/>
    <xf numFmtId="17" fontId="6" fillId="0" borderId="0" xfId="1" applyNumberFormat="1" applyFont="1" applyFill="1" applyAlignment="1"/>
    <xf numFmtId="17" fontId="5" fillId="0" borderId="0" xfId="1" applyNumberFormat="1" applyFont="1" applyFill="1" applyAlignment="1"/>
    <xf numFmtId="17" fontId="4" fillId="0" borderId="0" xfId="1" applyNumberFormat="1" applyFont="1" applyFill="1"/>
    <xf numFmtId="17" fontId="5" fillId="0" borderId="0" xfId="1" applyNumberFormat="1" applyFont="1" applyFill="1"/>
    <xf numFmtId="0" fontId="5" fillId="0" borderId="0" xfId="1" applyFont="1" applyFill="1" applyBorder="1"/>
    <xf numFmtId="0" fontId="3" fillId="2" borderId="1" xfId="1" applyFont="1" applyFill="1" applyBorder="1" applyAlignment="1">
      <alignment horizontal="center" vertical="center"/>
    </xf>
    <xf numFmtId="0" fontId="6" fillId="0" borderId="0" xfId="1" applyFont="1" applyFill="1"/>
    <xf numFmtId="37" fontId="7" fillId="0" borderId="0" xfId="1" applyNumberFormat="1" applyFont="1" applyFill="1" applyAlignment="1"/>
    <xf numFmtId="37" fontId="5" fillId="0" borderId="0" xfId="1" applyNumberFormat="1" applyFont="1" applyFill="1"/>
    <xf numFmtId="37" fontId="5" fillId="0" borderId="0" xfId="1" applyNumberFormat="1" applyFont="1" applyFill="1" applyAlignment="1"/>
    <xf numFmtId="0" fontId="8" fillId="0" borderId="0" xfId="1" applyFont="1" applyFill="1"/>
    <xf numFmtId="37" fontId="6" fillId="0" borderId="0" xfId="1" applyNumberFormat="1" applyFont="1" applyFill="1"/>
    <xf numFmtId="37" fontId="6" fillId="0" borderId="0" xfId="1" applyNumberFormat="1" applyFont="1" applyFill="1" applyAlignment="1"/>
    <xf numFmtId="37" fontId="10" fillId="0" borderId="0" xfId="1" applyNumberFormat="1" applyFont="1" applyFill="1" applyAlignment="1"/>
    <xf numFmtId="37" fontId="5" fillId="0" borderId="0" xfId="2" applyNumberFormat="1" applyFont="1" applyFill="1"/>
    <xf numFmtId="0" fontId="8" fillId="0" borderId="0" xfId="1" applyFont="1" applyFill="1" applyAlignment="1">
      <alignment horizontal="left" indent="1"/>
    </xf>
    <xf numFmtId="0" fontId="5" fillId="0" borderId="2" xfId="1" applyFont="1" applyFill="1" applyBorder="1"/>
    <xf numFmtId="0" fontId="13" fillId="0" borderId="0" xfId="0" applyFont="1" applyAlignment="1">
      <alignment horizontal="left" vertical="top" wrapText="1"/>
    </xf>
    <xf numFmtId="0" fontId="8" fillId="0" borderId="0" xfId="0" applyFont="1" applyFill="1"/>
    <xf numFmtId="0" fontId="12" fillId="0" borderId="0" xfId="0" applyFont="1" applyAlignment="1">
      <alignment horizontal="right"/>
    </xf>
    <xf numFmtId="0" fontId="6" fillId="0" borderId="0" xfId="1" applyFont="1" applyFill="1" applyAlignment="1">
      <alignment horizontal="left" vertical="top" wrapText="1"/>
    </xf>
    <xf numFmtId="0" fontId="8" fillId="0" borderId="0" xfId="0" applyFont="1" applyAlignment="1">
      <alignment vertical="center" wrapText="1"/>
    </xf>
    <xf numFmtId="15" fontId="5" fillId="0" borderId="0" xfId="1" applyNumberFormat="1" applyFont="1" applyFill="1" applyAlignment="1">
      <alignment horizontal="left"/>
    </xf>
    <xf numFmtId="15" fontId="5" fillId="0" borderId="0" xfId="1" quotePrefix="1" applyNumberFormat="1" applyFont="1" applyFill="1" applyAlignment="1">
      <alignment horizontal="left"/>
    </xf>
    <xf numFmtId="0" fontId="13" fillId="0" borderId="0" xfId="0" applyFont="1" applyFill="1" applyAlignment="1"/>
    <xf numFmtId="0" fontId="14" fillId="0" borderId="0" xfId="1" applyFont="1" applyFill="1" applyAlignment="1">
      <alignment horizontal="left" vertical="top" wrapText="1"/>
    </xf>
    <xf numFmtId="0" fontId="12" fillId="0" borderId="0" xfId="1" applyFont="1" applyFill="1"/>
    <xf numFmtId="0" fontId="15" fillId="0" borderId="0" xfId="1" applyFont="1" applyFill="1"/>
    <xf numFmtId="0" fontId="12" fillId="0" borderId="0" xfId="1" applyFont="1" applyFill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Alignment="1">
      <alignment horizontal="left" wrapText="1"/>
    </xf>
    <xf numFmtId="0" fontId="18" fillId="0" borderId="0" xfId="1" applyFont="1" applyFill="1"/>
    <xf numFmtId="0" fontId="16" fillId="0" borderId="0" xfId="1" applyFont="1" applyFill="1" applyAlignment="1">
      <alignment horizontal="center" vertical="top"/>
    </xf>
    <xf numFmtId="0" fontId="17" fillId="0" borderId="0" xfId="0" applyFont="1" applyFill="1" applyAlignment="1">
      <alignment wrapText="1"/>
    </xf>
    <xf numFmtId="0" fontId="17" fillId="0" borderId="0" xfId="0" applyFont="1" applyBorder="1"/>
    <xf numFmtId="0" fontId="19" fillId="0" borderId="0" xfId="0" applyFont="1"/>
    <xf numFmtId="0" fontId="17" fillId="0" borderId="0" xfId="0" applyFont="1"/>
    <xf numFmtId="0" fontId="17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6" fillId="0" borderId="0" xfId="1" applyFont="1" applyFill="1" applyAlignment="1">
      <alignment horizontal="left" vertical="top" wrapText="1"/>
    </xf>
    <xf numFmtId="0" fontId="17" fillId="0" borderId="0" xfId="0" applyFont="1" applyAlignment="1">
      <alignment horizontal="left" wrapText="1"/>
    </xf>
    <xf numFmtId="0" fontId="17" fillId="0" borderId="0" xfId="0" applyFont="1" applyFill="1" applyAlignment="1">
      <alignment horizontal="left" wrapText="1"/>
    </xf>
    <xf numFmtId="0" fontId="3" fillId="2" borderId="1" xfId="1" applyFont="1" applyFill="1" applyBorder="1" applyAlignment="1">
      <alignment horizontal="center" vertical="center"/>
    </xf>
  </cellXfs>
  <cellStyles count="3">
    <cellStyle name="Comma 2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65"/>
  <sheetViews>
    <sheetView tabSelected="1"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R40" sqref="R40"/>
    </sheetView>
  </sheetViews>
  <sheetFormatPr defaultRowHeight="15" x14ac:dyDescent="0.25"/>
  <cols>
    <col min="1" max="1" width="2.28515625" style="2" customWidth="1"/>
    <col min="2" max="2" width="1.5703125" style="2" customWidth="1"/>
    <col min="3" max="3" width="1.85546875" style="2" customWidth="1"/>
    <col min="4" max="4" width="2.140625" style="2" customWidth="1"/>
    <col min="5" max="5" width="34.28515625" style="2" customWidth="1"/>
    <col min="6" max="6" width="10.5703125" style="2" customWidth="1"/>
    <col min="7" max="7" width="10" style="2" bestFit="1" customWidth="1"/>
    <col min="8" max="13" width="10" style="2" customWidth="1"/>
    <col min="14" max="15" width="9.42578125" style="2" customWidth="1"/>
    <col min="16" max="17" width="10" style="2" customWidth="1"/>
    <col min="18" max="18" width="11.5703125" style="2" bestFit="1" customWidth="1"/>
    <col min="19" max="16384" width="9.140625" style="2"/>
  </cols>
  <sheetData>
    <row r="1" spans="1:18" ht="9.75" customHeight="1" x14ac:dyDescent="0.25"/>
    <row r="2" spans="1:18" x14ac:dyDescent="0.25">
      <c r="A2" s="3" t="s">
        <v>0</v>
      </c>
      <c r="B2" s="3"/>
      <c r="C2" s="3"/>
      <c r="D2" s="3"/>
      <c r="E2" s="3"/>
    </row>
    <row r="3" spans="1:18" x14ac:dyDescent="0.25">
      <c r="A3" s="3" t="s">
        <v>35</v>
      </c>
      <c r="B3" s="3"/>
      <c r="C3" s="3"/>
      <c r="D3" s="3"/>
      <c r="E3" s="3"/>
    </row>
    <row r="4" spans="1:18" x14ac:dyDescent="0.25">
      <c r="A4" s="4" t="s">
        <v>1</v>
      </c>
      <c r="B4" s="4"/>
      <c r="C4" s="4"/>
      <c r="D4" s="4"/>
      <c r="E4" s="4"/>
    </row>
    <row r="5" spans="1:18" x14ac:dyDescent="0.25">
      <c r="A5" s="5" t="s">
        <v>2</v>
      </c>
      <c r="B5" s="6"/>
    </row>
    <row r="6" spans="1:18" ht="6" customHeight="1" x14ac:dyDescent="0.25">
      <c r="B6" s="7"/>
      <c r="C6" s="7"/>
      <c r="D6" s="7"/>
      <c r="E6" s="7"/>
    </row>
    <row r="7" spans="1:18" ht="27" customHeight="1" thickBot="1" x14ac:dyDescent="0.3">
      <c r="A7" s="45" t="s">
        <v>3</v>
      </c>
      <c r="B7" s="45"/>
      <c r="C7" s="45"/>
      <c r="D7" s="45"/>
      <c r="E7" s="45"/>
      <c r="F7" s="8" t="s">
        <v>4</v>
      </c>
      <c r="G7" s="8" t="s">
        <v>39</v>
      </c>
      <c r="H7" s="8" t="s">
        <v>42</v>
      </c>
      <c r="I7" s="8" t="s">
        <v>46</v>
      </c>
      <c r="J7" s="8" t="s">
        <v>47</v>
      </c>
      <c r="K7" s="8" t="s">
        <v>49</v>
      </c>
      <c r="L7" s="8" t="s">
        <v>50</v>
      </c>
      <c r="M7" s="8" t="s">
        <v>52</v>
      </c>
      <c r="N7" s="8" t="s">
        <v>53</v>
      </c>
      <c r="O7" s="8" t="s">
        <v>54</v>
      </c>
      <c r="P7" s="8" t="s">
        <v>55</v>
      </c>
      <c r="Q7" s="8" t="s">
        <v>56</v>
      </c>
      <c r="R7" s="8" t="s">
        <v>40</v>
      </c>
    </row>
    <row r="8" spans="1:18" ht="15.75" thickTop="1" x14ac:dyDescent="0.25"/>
    <row r="9" spans="1:18" x14ac:dyDescent="0.25">
      <c r="B9" s="9" t="s">
        <v>5</v>
      </c>
      <c r="C9" s="9"/>
      <c r="D9" s="9"/>
      <c r="E9" s="9"/>
      <c r="F9" s="10">
        <f t="shared" ref="F9" si="0">+F10+F21+F28</f>
        <v>260732</v>
      </c>
      <c r="G9" s="10">
        <f t="shared" ref="G9:R9" si="1">+G10+G21+G28</f>
        <v>219562</v>
      </c>
      <c r="H9" s="10">
        <f t="shared" si="1"/>
        <v>216161</v>
      </c>
      <c r="I9" s="10">
        <f t="shared" si="1"/>
        <v>291920</v>
      </c>
      <c r="J9" s="10">
        <f t="shared" si="1"/>
        <v>256414.52</v>
      </c>
      <c r="K9" s="10">
        <f t="shared" si="1"/>
        <v>245568</v>
      </c>
      <c r="L9" s="10">
        <f t="shared" si="1"/>
        <v>256071</v>
      </c>
      <c r="M9" s="10">
        <f t="shared" ref="M9:N9" si="2">+M10+M21+M28</f>
        <v>259252</v>
      </c>
      <c r="N9" s="10">
        <f t="shared" si="2"/>
        <v>231445</v>
      </c>
      <c r="O9" s="10">
        <f t="shared" ref="O9:P9" si="3">+O10+O21+O28</f>
        <v>253089</v>
      </c>
      <c r="P9" s="10">
        <f t="shared" si="3"/>
        <v>284014</v>
      </c>
      <c r="Q9" s="10">
        <f t="shared" ref="Q9" si="4">+Q10+Q21+Q28</f>
        <v>231310</v>
      </c>
      <c r="R9" s="10">
        <f t="shared" si="1"/>
        <v>3005538.52</v>
      </c>
    </row>
    <row r="10" spans="1:18" x14ac:dyDescent="0.25">
      <c r="C10" s="2" t="s">
        <v>6</v>
      </c>
      <c r="F10" s="10">
        <f t="shared" ref="F10" si="5">+F11+F16+F19</f>
        <v>231038</v>
      </c>
      <c r="G10" s="10">
        <f t="shared" ref="G10:R10" si="6">+G11+G16+G19</f>
        <v>203007</v>
      </c>
      <c r="H10" s="10">
        <f t="shared" si="6"/>
        <v>189675</v>
      </c>
      <c r="I10" s="10">
        <f t="shared" si="6"/>
        <v>271706</v>
      </c>
      <c r="J10" s="10">
        <f t="shared" si="6"/>
        <v>234357</v>
      </c>
      <c r="K10" s="10">
        <f t="shared" si="6"/>
        <v>213671</v>
      </c>
      <c r="L10" s="10">
        <f t="shared" si="6"/>
        <v>230611</v>
      </c>
      <c r="M10" s="10">
        <f t="shared" ref="M10:N10" si="7">+M11+M16+M19</f>
        <v>242356</v>
      </c>
      <c r="N10" s="10">
        <f t="shared" si="7"/>
        <v>213506</v>
      </c>
      <c r="O10" s="10">
        <f t="shared" ref="O10:P10" si="8">+O11+O16+O19</f>
        <v>219387</v>
      </c>
      <c r="P10" s="10">
        <f t="shared" si="8"/>
        <v>269925</v>
      </c>
      <c r="Q10" s="10">
        <f t="shared" ref="Q10" si="9">+Q11+Q16+Q19</f>
        <v>223445</v>
      </c>
      <c r="R10" s="10">
        <f t="shared" si="6"/>
        <v>2742684</v>
      </c>
    </row>
    <row r="11" spans="1:18" x14ac:dyDescent="0.25">
      <c r="D11" s="2" t="s">
        <v>7</v>
      </c>
      <c r="F11" s="11">
        <v>182150</v>
      </c>
      <c r="G11" s="11">
        <v>154141</v>
      </c>
      <c r="H11" s="11">
        <v>133367</v>
      </c>
      <c r="I11" s="11">
        <v>219045</v>
      </c>
      <c r="J11" s="11">
        <v>183711</v>
      </c>
      <c r="K11" s="11">
        <v>159364</v>
      </c>
      <c r="L11" s="11">
        <v>170833</v>
      </c>
      <c r="M11" s="11">
        <v>186077</v>
      </c>
      <c r="N11" s="11">
        <v>154228</v>
      </c>
      <c r="O11" s="11">
        <v>162115</v>
      </c>
      <c r="P11" s="11">
        <v>210746</v>
      </c>
      <c r="Q11" s="11">
        <v>162331</v>
      </c>
      <c r="R11" s="12">
        <f>+F11+G11+H11+I11+J11+K11+L11+M11+N11+O11+P11+Q11</f>
        <v>2078108</v>
      </c>
    </row>
    <row r="12" spans="1:18" x14ac:dyDescent="0.25">
      <c r="E12" s="13" t="s">
        <v>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8" x14ac:dyDescent="0.25">
      <c r="E13" s="2" t="s">
        <v>9</v>
      </c>
      <c r="F13" s="11">
        <v>0</v>
      </c>
      <c r="G13" s="11">
        <v>6602</v>
      </c>
      <c r="H13" s="11">
        <v>0</v>
      </c>
      <c r="I13" s="11">
        <v>2473</v>
      </c>
      <c r="J13" s="11">
        <v>2351</v>
      </c>
      <c r="K13" s="11">
        <v>1216</v>
      </c>
      <c r="L13" s="11">
        <v>3419</v>
      </c>
      <c r="M13" s="11">
        <v>4663</v>
      </c>
      <c r="N13" s="11">
        <v>1519</v>
      </c>
      <c r="O13" s="11">
        <v>1928</v>
      </c>
      <c r="P13" s="11">
        <v>0</v>
      </c>
      <c r="Q13" s="11">
        <v>3470</v>
      </c>
      <c r="R13" s="12">
        <f t="shared" ref="R13:R19" si="10">+F13+G13+H13+I13+J13+K13+L13+M13+N13+O13+P13+Q13</f>
        <v>27641</v>
      </c>
    </row>
    <row r="14" spans="1:18" x14ac:dyDescent="0.25">
      <c r="E14" s="2" t="s">
        <v>10</v>
      </c>
      <c r="F14" s="11">
        <v>0</v>
      </c>
      <c r="G14" s="11">
        <v>0</v>
      </c>
      <c r="H14" s="11">
        <v>0</v>
      </c>
      <c r="I14" s="11">
        <v>96</v>
      </c>
      <c r="J14" s="11">
        <v>699</v>
      </c>
      <c r="K14" s="11">
        <v>1751</v>
      </c>
      <c r="L14" s="11">
        <v>183</v>
      </c>
      <c r="M14" s="11">
        <v>32</v>
      </c>
      <c r="N14" s="11">
        <v>1972</v>
      </c>
      <c r="O14" s="11">
        <v>81</v>
      </c>
      <c r="P14" s="11">
        <v>438</v>
      </c>
      <c r="Q14" s="11">
        <v>149</v>
      </c>
      <c r="R14" s="12">
        <f t="shared" si="10"/>
        <v>5401</v>
      </c>
    </row>
    <row r="15" spans="1:18" ht="6" customHeight="1" x14ac:dyDescent="0.25"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2" t="s">
        <v>48</v>
      </c>
    </row>
    <row r="16" spans="1:18" x14ac:dyDescent="0.25">
      <c r="D16" s="2" t="s">
        <v>11</v>
      </c>
      <c r="F16" s="11">
        <v>47270</v>
      </c>
      <c r="G16" s="11">
        <v>47185</v>
      </c>
      <c r="H16" s="11">
        <v>54727</v>
      </c>
      <c r="I16" s="11">
        <v>51781</v>
      </c>
      <c r="J16" s="11">
        <v>48617</v>
      </c>
      <c r="K16" s="11">
        <v>52166</v>
      </c>
      <c r="L16" s="11">
        <v>57169</v>
      </c>
      <c r="M16" s="11">
        <v>53359</v>
      </c>
      <c r="N16" s="11">
        <v>57562</v>
      </c>
      <c r="O16" s="11">
        <v>55532</v>
      </c>
      <c r="P16" s="11">
        <v>57919</v>
      </c>
      <c r="Q16" s="11">
        <v>60276</v>
      </c>
      <c r="R16" s="12">
        <f t="shared" si="10"/>
        <v>643563</v>
      </c>
    </row>
    <row r="17" spans="2:19" x14ac:dyDescent="0.25">
      <c r="E17" s="13" t="s">
        <v>8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2:19" x14ac:dyDescent="0.25">
      <c r="E18" s="2" t="s">
        <v>10</v>
      </c>
      <c r="F18" s="11">
        <v>0</v>
      </c>
      <c r="G18" s="11">
        <v>68</v>
      </c>
      <c r="H18" s="11">
        <v>30</v>
      </c>
      <c r="I18" s="11">
        <v>121</v>
      </c>
      <c r="J18" s="11">
        <v>50</v>
      </c>
      <c r="K18" s="11">
        <v>157</v>
      </c>
      <c r="L18" s="11">
        <v>65</v>
      </c>
      <c r="M18" s="11">
        <v>479</v>
      </c>
      <c r="N18" s="11">
        <v>1636</v>
      </c>
      <c r="O18" s="11">
        <v>524</v>
      </c>
      <c r="P18" s="11">
        <v>86</v>
      </c>
      <c r="Q18" s="11">
        <v>451</v>
      </c>
      <c r="R18" s="12">
        <f t="shared" si="10"/>
        <v>3667</v>
      </c>
    </row>
    <row r="19" spans="2:19" x14ac:dyDescent="0.25">
      <c r="D19" s="2" t="s">
        <v>37</v>
      </c>
      <c r="F19" s="11">
        <v>1618</v>
      </c>
      <c r="G19" s="11">
        <v>1681</v>
      </c>
      <c r="H19" s="11">
        <v>1581</v>
      </c>
      <c r="I19" s="11">
        <v>880</v>
      </c>
      <c r="J19" s="11">
        <v>2029</v>
      </c>
      <c r="K19" s="11">
        <v>2141</v>
      </c>
      <c r="L19" s="11">
        <v>2609</v>
      </c>
      <c r="M19" s="11">
        <v>2920</v>
      </c>
      <c r="N19" s="11">
        <v>1716</v>
      </c>
      <c r="O19" s="11">
        <v>1740</v>
      </c>
      <c r="P19" s="11">
        <v>1260</v>
      </c>
      <c r="Q19" s="11">
        <v>838</v>
      </c>
      <c r="R19" s="12">
        <f t="shared" si="10"/>
        <v>21013</v>
      </c>
    </row>
    <row r="20" spans="2:19" x14ac:dyDescent="0.25"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2:19" x14ac:dyDescent="0.25">
      <c r="C21" s="2" t="s">
        <v>12</v>
      </c>
      <c r="F21" s="10">
        <f t="shared" ref="F21:R21" si="11">SUM(F22:F26)</f>
        <v>29694</v>
      </c>
      <c r="G21" s="10">
        <f t="shared" si="11"/>
        <v>16464</v>
      </c>
      <c r="H21" s="10">
        <f t="shared" si="11"/>
        <v>26477</v>
      </c>
      <c r="I21" s="10">
        <f t="shared" si="11"/>
        <v>20109</v>
      </c>
      <c r="J21" s="10">
        <f t="shared" si="11"/>
        <v>22057.52</v>
      </c>
      <c r="K21" s="10">
        <f t="shared" si="11"/>
        <v>31853</v>
      </c>
      <c r="L21" s="10">
        <f t="shared" si="11"/>
        <v>25412</v>
      </c>
      <c r="M21" s="10">
        <f t="shared" si="11"/>
        <v>16893</v>
      </c>
      <c r="N21" s="10">
        <f t="shared" si="11"/>
        <v>17930</v>
      </c>
      <c r="O21" s="10">
        <f t="shared" si="11"/>
        <v>33698</v>
      </c>
      <c r="P21" s="10">
        <f t="shared" si="11"/>
        <v>14075</v>
      </c>
      <c r="Q21" s="10">
        <f t="shared" si="11"/>
        <v>7838</v>
      </c>
      <c r="R21" s="10">
        <f t="shared" si="11"/>
        <v>262500.52</v>
      </c>
    </row>
    <row r="22" spans="2:19" x14ac:dyDescent="0.25">
      <c r="D22" s="2" t="s">
        <v>13</v>
      </c>
      <c r="F22" s="11">
        <v>18660</v>
      </c>
      <c r="G22" s="11">
        <v>4560</v>
      </c>
      <c r="H22" s="11">
        <v>16121</v>
      </c>
      <c r="I22" s="11">
        <v>9043</v>
      </c>
      <c r="J22" s="11">
        <v>12423</v>
      </c>
      <c r="K22" s="11">
        <v>20824</v>
      </c>
      <c r="L22" s="11">
        <v>13616</v>
      </c>
      <c r="M22" s="11">
        <v>4679</v>
      </c>
      <c r="N22" s="11">
        <v>5606</v>
      </c>
      <c r="O22" s="11">
        <v>8977</v>
      </c>
      <c r="P22" s="11">
        <v>6085</v>
      </c>
      <c r="Q22" s="11">
        <v>4738</v>
      </c>
      <c r="R22" s="12">
        <f t="shared" ref="R22:R26" si="12">+F22+G22+H22+I22+J22+K22+L22+M22+N22+O22+P22+Q22</f>
        <v>125332</v>
      </c>
    </row>
    <row r="23" spans="2:19" x14ac:dyDescent="0.25">
      <c r="D23" s="2" t="s">
        <v>38</v>
      </c>
      <c r="F23" s="11">
        <v>6785</v>
      </c>
      <c r="G23" s="11">
        <v>2563</v>
      </c>
      <c r="H23" s="11">
        <v>5371</v>
      </c>
      <c r="I23" s="11">
        <v>1262</v>
      </c>
      <c r="J23" s="11">
        <v>2784</v>
      </c>
      <c r="K23" s="11">
        <v>3106</v>
      </c>
      <c r="L23" s="11">
        <v>2262</v>
      </c>
      <c r="M23" s="11">
        <v>1253</v>
      </c>
      <c r="N23" s="11">
        <v>972</v>
      </c>
      <c r="O23" s="11">
        <v>2508</v>
      </c>
      <c r="P23" s="11">
        <v>2407</v>
      </c>
      <c r="Q23" s="11">
        <v>417</v>
      </c>
      <c r="R23" s="12">
        <f t="shared" si="12"/>
        <v>31690</v>
      </c>
    </row>
    <row r="24" spans="2:19" x14ac:dyDescent="0.25">
      <c r="D24" s="2" t="s">
        <v>14</v>
      </c>
      <c r="F24" s="11">
        <v>0</v>
      </c>
      <c r="G24" s="11">
        <v>7</v>
      </c>
      <c r="H24" s="11">
        <v>2</v>
      </c>
      <c r="I24" s="11">
        <v>0</v>
      </c>
      <c r="J24" s="11">
        <v>23.52</v>
      </c>
      <c r="K24" s="11">
        <v>191</v>
      </c>
      <c r="L24" s="11">
        <v>7</v>
      </c>
      <c r="M24" s="11">
        <v>7</v>
      </c>
      <c r="N24" s="11">
        <v>4</v>
      </c>
      <c r="O24" s="11">
        <v>5</v>
      </c>
      <c r="P24" s="11">
        <v>14</v>
      </c>
      <c r="Q24" s="11">
        <v>61</v>
      </c>
      <c r="R24" s="12">
        <f t="shared" si="12"/>
        <v>321.52</v>
      </c>
    </row>
    <row r="25" spans="2:19" x14ac:dyDescent="0.25">
      <c r="D25" s="2" t="s">
        <v>33</v>
      </c>
      <c r="F25" s="11">
        <v>1224</v>
      </c>
      <c r="G25" s="11">
        <v>1153</v>
      </c>
      <c r="H25" s="11">
        <v>1529</v>
      </c>
      <c r="I25" s="11">
        <v>1517</v>
      </c>
      <c r="J25" s="11">
        <v>2182</v>
      </c>
      <c r="K25" s="11">
        <v>2400</v>
      </c>
      <c r="L25" s="11">
        <v>2026</v>
      </c>
      <c r="M25" s="11">
        <v>2031</v>
      </c>
      <c r="N25" s="11">
        <v>1931</v>
      </c>
      <c r="O25" s="11">
        <v>1823</v>
      </c>
      <c r="P25" s="11">
        <v>1493</v>
      </c>
      <c r="Q25" s="11">
        <v>486</v>
      </c>
      <c r="R25" s="12">
        <f t="shared" si="12"/>
        <v>19795</v>
      </c>
      <c r="S25" s="11"/>
    </row>
    <row r="26" spans="2:19" x14ac:dyDescent="0.25">
      <c r="D26" s="2" t="s">
        <v>34</v>
      </c>
      <c r="F26" s="11">
        <v>3025</v>
      </c>
      <c r="G26" s="11">
        <v>8181</v>
      </c>
      <c r="H26" s="11">
        <v>3454</v>
      </c>
      <c r="I26" s="11">
        <v>8287</v>
      </c>
      <c r="J26" s="11">
        <v>4645</v>
      </c>
      <c r="K26" s="11">
        <v>5332</v>
      </c>
      <c r="L26" s="11">
        <v>7501</v>
      </c>
      <c r="M26" s="11">
        <v>8923</v>
      </c>
      <c r="N26" s="11">
        <v>9417</v>
      </c>
      <c r="O26" s="11">
        <v>20385</v>
      </c>
      <c r="P26" s="11">
        <v>4076</v>
      </c>
      <c r="Q26" s="11">
        <v>2136</v>
      </c>
      <c r="R26" s="12">
        <f t="shared" si="12"/>
        <v>85362</v>
      </c>
      <c r="S26" s="11"/>
    </row>
    <row r="27" spans="2:19" x14ac:dyDescent="0.25"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2:19" x14ac:dyDescent="0.25">
      <c r="C28" s="2" t="s">
        <v>15</v>
      </c>
      <c r="F28" s="14">
        <v>0</v>
      </c>
      <c r="G28" s="14">
        <v>91</v>
      </c>
      <c r="H28" s="14">
        <v>9</v>
      </c>
      <c r="I28" s="14">
        <v>105</v>
      </c>
      <c r="J28" s="14">
        <v>0</v>
      </c>
      <c r="K28" s="14">
        <v>44</v>
      </c>
      <c r="L28" s="14">
        <v>48</v>
      </c>
      <c r="M28" s="14">
        <v>3</v>
      </c>
      <c r="N28" s="14">
        <v>9</v>
      </c>
      <c r="O28" s="14">
        <v>4</v>
      </c>
      <c r="P28" s="14">
        <v>14</v>
      </c>
      <c r="Q28" s="14">
        <v>27</v>
      </c>
      <c r="R28" s="15">
        <f>+F28+G28+H28+I28+J28+K28+L28+M28+N28+O28+P28+Q28</f>
        <v>354</v>
      </c>
    </row>
    <row r="29" spans="2:19" x14ac:dyDescent="0.25"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2:19" x14ac:dyDescent="0.25">
      <c r="B30" s="9" t="s">
        <v>16</v>
      </c>
      <c r="C30" s="9"/>
      <c r="D30" s="9"/>
      <c r="E30" s="9"/>
      <c r="F30" s="10">
        <f t="shared" ref="F30:R30" si="13">SUM(F32:F38)</f>
        <v>274792</v>
      </c>
      <c r="G30" s="10">
        <f t="shared" si="13"/>
        <v>335531.54000000004</v>
      </c>
      <c r="H30" s="10">
        <f t="shared" si="13"/>
        <v>407603</v>
      </c>
      <c r="I30" s="10">
        <f t="shared" si="13"/>
        <v>336346</v>
      </c>
      <c r="J30" s="10">
        <f t="shared" si="13"/>
        <v>456721</v>
      </c>
      <c r="K30" s="10">
        <f t="shared" si="13"/>
        <v>395430</v>
      </c>
      <c r="L30" s="10">
        <f t="shared" si="13"/>
        <v>377257</v>
      </c>
      <c r="M30" s="10">
        <f t="shared" si="13"/>
        <v>380188</v>
      </c>
      <c r="N30" s="10">
        <f t="shared" si="13"/>
        <v>412361</v>
      </c>
      <c r="O30" s="10">
        <f t="shared" si="13"/>
        <v>317379</v>
      </c>
      <c r="P30" s="10">
        <f t="shared" si="13"/>
        <v>412715</v>
      </c>
      <c r="Q30" s="10">
        <f t="shared" si="13"/>
        <v>569315</v>
      </c>
      <c r="R30" s="10">
        <f t="shared" si="13"/>
        <v>4675638.54</v>
      </c>
    </row>
    <row r="31" spans="2:19" ht="8.25" customHeight="1" x14ac:dyDescent="0.25"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2:19" x14ac:dyDescent="0.25">
      <c r="D32" s="2" t="s">
        <v>17</v>
      </c>
      <c r="F32" s="11">
        <v>64119</v>
      </c>
      <c r="G32" s="11">
        <v>72280</v>
      </c>
      <c r="H32" s="11">
        <v>70474</v>
      </c>
      <c r="I32" s="11">
        <v>91942</v>
      </c>
      <c r="J32" s="11">
        <v>76503</v>
      </c>
      <c r="K32" s="11">
        <v>73180</v>
      </c>
      <c r="L32" s="11">
        <v>66621</v>
      </c>
      <c r="M32" s="11">
        <v>81710</v>
      </c>
      <c r="N32" s="11">
        <v>66906</v>
      </c>
      <c r="O32" s="11">
        <v>65099</v>
      </c>
      <c r="P32" s="11">
        <v>67208</v>
      </c>
      <c r="Q32" s="11">
        <v>96656</v>
      </c>
      <c r="R32" s="12">
        <f t="shared" ref="R32:R38" si="14">+F32+G32+H32+I32+J32+K32+L32+M32+N32+O32+P32+Q32</f>
        <v>892698</v>
      </c>
    </row>
    <row r="33" spans="2:18" x14ac:dyDescent="0.25">
      <c r="D33" s="2" t="s">
        <v>18</v>
      </c>
      <c r="F33" s="11">
        <v>47024</v>
      </c>
      <c r="G33" s="11">
        <v>31166</v>
      </c>
      <c r="H33" s="11">
        <v>47666</v>
      </c>
      <c r="I33" s="11">
        <v>23819</v>
      </c>
      <c r="J33" s="11">
        <v>28933</v>
      </c>
      <c r="K33" s="11">
        <v>29925</v>
      </c>
      <c r="L33" s="11">
        <v>59026</v>
      </c>
      <c r="M33" s="11">
        <v>23932</v>
      </c>
      <c r="N33" s="11">
        <v>47857</v>
      </c>
      <c r="O33" s="11">
        <v>31536</v>
      </c>
      <c r="P33" s="11">
        <v>31221</v>
      </c>
      <c r="Q33" s="11">
        <v>27327</v>
      </c>
      <c r="R33" s="12">
        <f t="shared" si="14"/>
        <v>429432</v>
      </c>
    </row>
    <row r="34" spans="2:18" x14ac:dyDescent="0.25">
      <c r="D34" s="2" t="s">
        <v>19</v>
      </c>
      <c r="F34" s="12">
        <f>F13+F14+F18</f>
        <v>0</v>
      </c>
      <c r="G34" s="12">
        <f t="shared" ref="G34:P34" si="15">G13+G14+G18</f>
        <v>6670</v>
      </c>
      <c r="H34" s="12">
        <f t="shared" si="15"/>
        <v>30</v>
      </c>
      <c r="I34" s="12">
        <f t="shared" si="15"/>
        <v>2690</v>
      </c>
      <c r="J34" s="12">
        <f t="shared" si="15"/>
        <v>3100</v>
      </c>
      <c r="K34" s="12">
        <f t="shared" si="15"/>
        <v>3124</v>
      </c>
      <c r="L34" s="12">
        <f t="shared" si="15"/>
        <v>3667</v>
      </c>
      <c r="M34" s="12">
        <f t="shared" si="15"/>
        <v>5174</v>
      </c>
      <c r="N34" s="12">
        <f t="shared" si="15"/>
        <v>5127</v>
      </c>
      <c r="O34" s="12">
        <f t="shared" si="15"/>
        <v>2533</v>
      </c>
      <c r="P34" s="12">
        <f t="shared" si="15"/>
        <v>524</v>
      </c>
      <c r="Q34" s="12">
        <v>4070</v>
      </c>
      <c r="R34" s="12">
        <f t="shared" si="14"/>
        <v>36709</v>
      </c>
    </row>
    <row r="35" spans="2:18" ht="17.25" customHeight="1" x14ac:dyDescent="0.25">
      <c r="D35" s="2" t="s">
        <v>58</v>
      </c>
      <c r="F35" s="11">
        <v>11</v>
      </c>
      <c r="G35" s="11">
        <v>7570</v>
      </c>
      <c r="H35" s="11">
        <v>3838</v>
      </c>
      <c r="I35" s="11">
        <v>23836</v>
      </c>
      <c r="J35" s="11">
        <v>44687</v>
      </c>
      <c r="K35" s="11">
        <v>8340</v>
      </c>
      <c r="L35" s="11">
        <v>6079</v>
      </c>
      <c r="M35" s="11">
        <v>42354</v>
      </c>
      <c r="N35" s="11">
        <v>9160</v>
      </c>
      <c r="O35" s="11">
        <v>5206</v>
      </c>
      <c r="P35" s="11">
        <v>12330</v>
      </c>
      <c r="Q35" s="11">
        <v>21356</v>
      </c>
      <c r="R35" s="12">
        <f t="shared" si="14"/>
        <v>184767</v>
      </c>
    </row>
    <row r="36" spans="2:18" x14ac:dyDescent="0.25">
      <c r="D36" s="2" t="s">
        <v>20</v>
      </c>
      <c r="F36" s="11">
        <v>0</v>
      </c>
      <c r="G36" s="11">
        <v>45297</v>
      </c>
      <c r="H36" s="11">
        <v>39</v>
      </c>
      <c r="I36" s="11">
        <v>52</v>
      </c>
      <c r="J36" s="11">
        <v>18</v>
      </c>
      <c r="K36" s="11">
        <v>552</v>
      </c>
      <c r="L36" s="11">
        <v>18</v>
      </c>
      <c r="M36" s="11">
        <v>216</v>
      </c>
      <c r="N36" s="11">
        <v>523</v>
      </c>
      <c r="O36" s="11">
        <v>218</v>
      </c>
      <c r="P36" s="11">
        <v>149</v>
      </c>
      <c r="Q36" s="11">
        <v>438</v>
      </c>
      <c r="R36" s="12">
        <f t="shared" si="14"/>
        <v>47520</v>
      </c>
    </row>
    <row r="37" spans="2:18" x14ac:dyDescent="0.25">
      <c r="D37" s="2" t="s">
        <v>51</v>
      </c>
      <c r="F37" s="11">
        <v>0</v>
      </c>
      <c r="G37" s="11">
        <v>18.54</v>
      </c>
      <c r="H37" s="11">
        <v>5669</v>
      </c>
      <c r="I37" s="11">
        <v>-3999</v>
      </c>
      <c r="J37" s="11">
        <v>4807</v>
      </c>
      <c r="K37" s="11">
        <v>295</v>
      </c>
      <c r="L37" s="11">
        <v>-197</v>
      </c>
      <c r="M37" s="11">
        <v>4754</v>
      </c>
      <c r="N37" s="11">
        <v>677</v>
      </c>
      <c r="O37" s="11">
        <v>669</v>
      </c>
      <c r="P37" s="11">
        <v>4557</v>
      </c>
      <c r="Q37" s="11">
        <v>626</v>
      </c>
      <c r="R37" s="12">
        <f t="shared" si="14"/>
        <v>17876.54</v>
      </c>
    </row>
    <row r="38" spans="2:18" ht="17.25" x14ac:dyDescent="0.25">
      <c r="D38" s="2" t="s">
        <v>59</v>
      </c>
      <c r="F38" s="12">
        <f>141166+22472-F34</f>
        <v>163638</v>
      </c>
      <c r="G38" s="12">
        <f>159911+19289-G34</f>
        <v>172530</v>
      </c>
      <c r="H38" s="12">
        <f>272062+7855-H34</f>
        <v>279887</v>
      </c>
      <c r="I38" s="12">
        <f>180468+20228-I34</f>
        <v>198006</v>
      </c>
      <c r="J38" s="12">
        <f>280680+21093-J34</f>
        <v>298673</v>
      </c>
      <c r="K38" s="12">
        <f>256538+26600-K34</f>
        <v>280014</v>
      </c>
      <c r="L38" s="12">
        <f>220369+25341-L34</f>
        <v>242043</v>
      </c>
      <c r="M38" s="12">
        <f>201953+25269-M34</f>
        <v>222048</v>
      </c>
      <c r="N38" s="12">
        <f>264909+22329-N34</f>
        <v>282111</v>
      </c>
      <c r="O38" s="12">
        <f>190992+23659-O34</f>
        <v>212118</v>
      </c>
      <c r="P38" s="12">
        <f>277228+20022-P34</f>
        <v>296726</v>
      </c>
      <c r="Q38" s="12">
        <f>395772+27140-Q34</f>
        <v>418842</v>
      </c>
      <c r="R38" s="12">
        <f t="shared" si="14"/>
        <v>3066636</v>
      </c>
    </row>
    <row r="39" spans="2:18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2:18" x14ac:dyDescent="0.25">
      <c r="B40" s="9" t="s">
        <v>21</v>
      </c>
      <c r="C40" s="9"/>
      <c r="D40" s="9"/>
      <c r="E40" s="9"/>
      <c r="F40" s="15">
        <f t="shared" ref="F40" si="16">+F9-F30</f>
        <v>-14060</v>
      </c>
      <c r="G40" s="15">
        <f t="shared" ref="G40:R40" si="17">+G9-G30</f>
        <v>-115969.54000000004</v>
      </c>
      <c r="H40" s="15">
        <f t="shared" si="17"/>
        <v>-191442</v>
      </c>
      <c r="I40" s="15">
        <f t="shared" si="17"/>
        <v>-44426</v>
      </c>
      <c r="J40" s="15">
        <f t="shared" si="17"/>
        <v>-200306.48</v>
      </c>
      <c r="K40" s="15">
        <f t="shared" si="17"/>
        <v>-149862</v>
      </c>
      <c r="L40" s="15">
        <f t="shared" si="17"/>
        <v>-121186</v>
      </c>
      <c r="M40" s="15">
        <f t="shared" si="17"/>
        <v>-120936</v>
      </c>
      <c r="N40" s="15">
        <f t="shared" si="17"/>
        <v>-180916</v>
      </c>
      <c r="O40" s="15">
        <f t="shared" si="17"/>
        <v>-64290</v>
      </c>
      <c r="P40" s="15">
        <f t="shared" si="17"/>
        <v>-128701</v>
      </c>
      <c r="Q40" s="15">
        <f t="shared" si="17"/>
        <v>-338005</v>
      </c>
      <c r="R40" s="15">
        <f t="shared" si="17"/>
        <v>-1670100.02</v>
      </c>
    </row>
    <row r="41" spans="2:18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2:18" x14ac:dyDescent="0.25">
      <c r="B42" s="9" t="s">
        <v>22</v>
      </c>
      <c r="C42" s="9"/>
      <c r="D42" s="9"/>
      <c r="E42" s="9"/>
      <c r="F42" s="10">
        <f t="shared" ref="F42:G42" si="18">+F43+F47</f>
        <v>587435</v>
      </c>
      <c r="G42" s="10">
        <f t="shared" si="18"/>
        <v>51781</v>
      </c>
      <c r="H42" s="10">
        <f t="shared" ref="H42:I42" si="19">+H43+H47</f>
        <v>547647</v>
      </c>
      <c r="I42" s="10">
        <f t="shared" si="19"/>
        <v>269647</v>
      </c>
      <c r="J42" s="10">
        <f t="shared" ref="J42:K42" si="20">+J43+J47</f>
        <v>103322</v>
      </c>
      <c r="K42" s="10">
        <f t="shared" si="20"/>
        <v>159903</v>
      </c>
      <c r="L42" s="10">
        <f t="shared" ref="L42:M42" si="21">+L43+L47</f>
        <v>335638</v>
      </c>
      <c r="M42" s="10">
        <f t="shared" si="21"/>
        <v>66586</v>
      </c>
      <c r="N42" s="10">
        <f t="shared" ref="N42:O42" si="22">+N43+N47</f>
        <v>208513</v>
      </c>
      <c r="O42" s="10">
        <f t="shared" si="22"/>
        <v>140752</v>
      </c>
      <c r="P42" s="10">
        <f t="shared" ref="P42:Q42" si="23">+P43+P47</f>
        <v>19647</v>
      </c>
      <c r="Q42" s="10">
        <f t="shared" si="23"/>
        <v>-238778</v>
      </c>
      <c r="R42" s="10">
        <f t="shared" ref="R42" si="24">+R43+R47</f>
        <v>2252093</v>
      </c>
    </row>
    <row r="43" spans="2:18" x14ac:dyDescent="0.25">
      <c r="C43" s="2" t="s">
        <v>23</v>
      </c>
      <c r="F43" s="16">
        <f t="shared" ref="F43:G43" si="25">+F44-F45</f>
        <v>-93326</v>
      </c>
      <c r="G43" s="16">
        <f t="shared" si="25"/>
        <v>14585</v>
      </c>
      <c r="H43" s="16">
        <f t="shared" ref="H43:I43" si="26">+H44-H45</f>
        <v>15391</v>
      </c>
      <c r="I43" s="16">
        <f t="shared" si="26"/>
        <v>163497</v>
      </c>
      <c r="J43" s="16">
        <f t="shared" ref="J43:K43" si="27">+J44-J45</f>
        <v>-285</v>
      </c>
      <c r="K43" s="16">
        <f t="shared" si="27"/>
        <v>25062</v>
      </c>
      <c r="L43" s="16">
        <f t="shared" ref="L43:M43" si="28">+L44-L45</f>
        <v>155278</v>
      </c>
      <c r="M43" s="16">
        <f t="shared" si="28"/>
        <v>-34210</v>
      </c>
      <c r="N43" s="16">
        <f t="shared" ref="N43:O43" si="29">+N44-N45</f>
        <v>41563</v>
      </c>
      <c r="O43" s="16">
        <f t="shared" si="29"/>
        <v>7225</v>
      </c>
      <c r="P43" s="16">
        <f t="shared" ref="P43:Q43" si="30">+P44-P45</f>
        <v>3145</v>
      </c>
      <c r="Q43" s="16">
        <f t="shared" si="30"/>
        <v>33556</v>
      </c>
      <c r="R43" s="16">
        <f t="shared" ref="R43" si="31">+R44-R45</f>
        <v>331481</v>
      </c>
    </row>
    <row r="44" spans="2:18" x14ac:dyDescent="0.25">
      <c r="D44" s="2" t="s">
        <v>24</v>
      </c>
      <c r="F44" s="11">
        <v>29556</v>
      </c>
      <c r="G44" s="11">
        <v>16716</v>
      </c>
      <c r="H44" s="11">
        <v>33177</v>
      </c>
      <c r="I44" s="11">
        <v>165801</v>
      </c>
      <c r="J44" s="11">
        <v>7789</v>
      </c>
      <c r="K44" s="11">
        <v>31908</v>
      </c>
      <c r="L44" s="11">
        <v>156789</v>
      </c>
      <c r="M44" s="11">
        <v>16773</v>
      </c>
      <c r="N44" s="11">
        <v>48156</v>
      </c>
      <c r="O44" s="11">
        <v>12049</v>
      </c>
      <c r="P44" s="11">
        <v>10095</v>
      </c>
      <c r="Q44" s="11">
        <v>39859</v>
      </c>
      <c r="R44" s="12">
        <f>+F44+G44+H44+I44+J44+K44+L44+M44+N44+O44+P44+Q44</f>
        <v>568668</v>
      </c>
    </row>
    <row r="45" spans="2:18" x14ac:dyDescent="0.25">
      <c r="D45" s="2" t="s">
        <v>25</v>
      </c>
      <c r="F45" s="11">
        <v>122882</v>
      </c>
      <c r="G45" s="11">
        <v>2131</v>
      </c>
      <c r="H45" s="11">
        <v>17786</v>
      </c>
      <c r="I45" s="11">
        <v>2304</v>
      </c>
      <c r="J45" s="11">
        <v>8074</v>
      </c>
      <c r="K45" s="11">
        <v>6846</v>
      </c>
      <c r="L45" s="11">
        <v>1511</v>
      </c>
      <c r="M45" s="11">
        <v>50983</v>
      </c>
      <c r="N45" s="11">
        <v>6593</v>
      </c>
      <c r="O45" s="11">
        <v>4824</v>
      </c>
      <c r="P45" s="11">
        <v>6950</v>
      </c>
      <c r="Q45" s="11">
        <v>6303</v>
      </c>
      <c r="R45" s="12">
        <f>+F45+G45+H45+I45+J45+K45+L45+M45+N45+O45+P45+Q45</f>
        <v>237187</v>
      </c>
    </row>
    <row r="46" spans="2:18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2:18" x14ac:dyDescent="0.25">
      <c r="C47" s="2" t="s">
        <v>26</v>
      </c>
      <c r="F47" s="10">
        <f t="shared" ref="F47:R47" si="32">+F48-F49</f>
        <v>680761</v>
      </c>
      <c r="G47" s="10">
        <f t="shared" si="32"/>
        <v>37196</v>
      </c>
      <c r="H47" s="10">
        <f t="shared" si="32"/>
        <v>532256</v>
      </c>
      <c r="I47" s="10">
        <f t="shared" si="32"/>
        <v>106150</v>
      </c>
      <c r="J47" s="10">
        <f t="shared" si="32"/>
        <v>103607</v>
      </c>
      <c r="K47" s="10">
        <f t="shared" si="32"/>
        <v>134841</v>
      </c>
      <c r="L47" s="10">
        <f t="shared" si="32"/>
        <v>180360</v>
      </c>
      <c r="M47" s="10">
        <f t="shared" si="32"/>
        <v>100796</v>
      </c>
      <c r="N47" s="10">
        <f t="shared" si="32"/>
        <v>166950</v>
      </c>
      <c r="O47" s="10">
        <f t="shared" si="32"/>
        <v>133527</v>
      </c>
      <c r="P47" s="10">
        <f t="shared" si="32"/>
        <v>16502</v>
      </c>
      <c r="Q47" s="10">
        <f t="shared" si="32"/>
        <v>-272334</v>
      </c>
      <c r="R47" s="10">
        <f t="shared" si="32"/>
        <v>1920612</v>
      </c>
    </row>
    <row r="48" spans="2:18" x14ac:dyDescent="0.25">
      <c r="D48" s="2" t="s">
        <v>27</v>
      </c>
      <c r="F48" s="11">
        <v>680761</v>
      </c>
      <c r="G48" s="11">
        <v>37196</v>
      </c>
      <c r="H48" s="11">
        <v>584122</v>
      </c>
      <c r="I48" s="11">
        <v>106150</v>
      </c>
      <c r="J48" s="11">
        <v>104400</v>
      </c>
      <c r="K48" s="11">
        <v>135290</v>
      </c>
      <c r="L48" s="11">
        <v>180360</v>
      </c>
      <c r="M48" s="11">
        <v>100967</v>
      </c>
      <c r="N48" s="11">
        <v>166950</v>
      </c>
      <c r="O48" s="11">
        <v>133733</v>
      </c>
      <c r="P48" s="11">
        <v>16600</v>
      </c>
      <c r="Q48" s="11">
        <v>-235975</v>
      </c>
      <c r="R48" s="12">
        <f t="shared" ref="R48:R51" si="33">+F48+G48+H48+I48+J48+K48+L48+M48+N48+O48+P48+Q48</f>
        <v>2010554</v>
      </c>
    </row>
    <row r="49" spans="1:28" x14ac:dyDescent="0.25">
      <c r="D49" s="2" t="s">
        <v>28</v>
      </c>
      <c r="F49" s="17">
        <f t="shared" ref="F49:Q49" si="34">F50-F51</f>
        <v>0</v>
      </c>
      <c r="G49" s="17">
        <f t="shared" si="34"/>
        <v>0</v>
      </c>
      <c r="H49" s="17">
        <f t="shared" si="34"/>
        <v>51866</v>
      </c>
      <c r="I49" s="17">
        <f t="shared" si="34"/>
        <v>0</v>
      </c>
      <c r="J49" s="17">
        <f t="shared" si="34"/>
        <v>793</v>
      </c>
      <c r="K49" s="17">
        <f t="shared" si="34"/>
        <v>449</v>
      </c>
      <c r="L49" s="17">
        <f t="shared" si="34"/>
        <v>0</v>
      </c>
      <c r="M49" s="17">
        <f t="shared" si="34"/>
        <v>171</v>
      </c>
      <c r="N49" s="17">
        <f t="shared" si="34"/>
        <v>0</v>
      </c>
      <c r="O49" s="17">
        <f t="shared" si="34"/>
        <v>206</v>
      </c>
      <c r="P49" s="17">
        <f t="shared" si="34"/>
        <v>98</v>
      </c>
      <c r="Q49" s="17">
        <f t="shared" si="34"/>
        <v>36359</v>
      </c>
      <c r="R49" s="12">
        <f t="shared" si="33"/>
        <v>89942</v>
      </c>
    </row>
    <row r="50" spans="1:28" x14ac:dyDescent="0.25">
      <c r="E50" s="2" t="s">
        <v>29</v>
      </c>
      <c r="F50" s="11">
        <v>49893</v>
      </c>
      <c r="G50" s="11">
        <v>0</v>
      </c>
      <c r="H50" s="11">
        <v>202959</v>
      </c>
      <c r="I50" s="11">
        <v>38165</v>
      </c>
      <c r="J50" s="11">
        <v>793</v>
      </c>
      <c r="K50" s="11">
        <v>113424</v>
      </c>
      <c r="L50" s="11">
        <v>0</v>
      </c>
      <c r="M50" s="11">
        <v>171</v>
      </c>
      <c r="N50" s="11">
        <v>0</v>
      </c>
      <c r="O50" s="11">
        <v>52706</v>
      </c>
      <c r="P50" s="11">
        <v>43068</v>
      </c>
      <c r="Q50" s="11">
        <v>36359</v>
      </c>
      <c r="R50" s="12">
        <f t="shared" si="33"/>
        <v>537538</v>
      </c>
    </row>
    <row r="51" spans="1:28" ht="17.25" x14ac:dyDescent="0.25">
      <c r="E51" s="18" t="s">
        <v>60</v>
      </c>
      <c r="F51" s="11">
        <v>49893</v>
      </c>
      <c r="G51" s="11">
        <v>0</v>
      </c>
      <c r="H51" s="11">
        <v>151093</v>
      </c>
      <c r="I51" s="11">
        <v>38165</v>
      </c>
      <c r="J51" s="11">
        <v>0</v>
      </c>
      <c r="K51" s="11">
        <v>112975</v>
      </c>
      <c r="L51" s="11">
        <v>0</v>
      </c>
      <c r="M51" s="11">
        <v>0</v>
      </c>
      <c r="N51" s="11">
        <v>0</v>
      </c>
      <c r="O51" s="11">
        <v>52500</v>
      </c>
      <c r="P51" s="11">
        <v>42970</v>
      </c>
      <c r="Q51" s="11">
        <v>0</v>
      </c>
      <c r="R51" s="12">
        <f t="shared" si="33"/>
        <v>447596</v>
      </c>
    </row>
    <row r="52" spans="1:28" ht="14.25" customHeight="1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28" s="9" customFormat="1" ht="16.5" customHeight="1" x14ac:dyDescent="0.25">
      <c r="B53" s="9" t="s">
        <v>30</v>
      </c>
      <c r="F53" s="14">
        <v>510092.80000000005</v>
      </c>
      <c r="G53" s="14">
        <v>-65167.800000000047</v>
      </c>
      <c r="H53" s="14">
        <v>157553</v>
      </c>
      <c r="I53" s="14">
        <v>195775</v>
      </c>
      <c r="J53" s="14">
        <v>-97243</v>
      </c>
      <c r="K53" s="14">
        <v>-124467</v>
      </c>
      <c r="L53" s="14">
        <v>208254</v>
      </c>
      <c r="M53" s="14">
        <v>-52123</v>
      </c>
      <c r="N53" s="14">
        <v>28240</v>
      </c>
      <c r="O53" s="14">
        <v>12069</v>
      </c>
      <c r="P53" s="14">
        <v>-129661</v>
      </c>
      <c r="Q53" s="14">
        <v>-577242</v>
      </c>
      <c r="R53" s="15">
        <f>+F53+G53+H53+I53+J53+K53+L53+M53+N53+O53+P53+Q53</f>
        <v>66080</v>
      </c>
    </row>
    <row r="54" spans="1:28" ht="15.75" thickBot="1" x14ac:dyDescent="0.3">
      <c r="A54" s="19"/>
      <c r="B54" s="19"/>
      <c r="C54" s="19"/>
      <c r="D54" s="19"/>
      <c r="E54" s="19"/>
      <c r="F54" s="11"/>
    </row>
    <row r="55" spans="1:28" ht="15.75" thickTop="1" x14ac:dyDescent="0.25">
      <c r="B55" s="5" t="s">
        <v>31</v>
      </c>
      <c r="D55" s="7"/>
      <c r="E55" s="7"/>
    </row>
    <row r="56" spans="1:28" ht="66" customHeight="1" x14ac:dyDescent="0.25">
      <c r="B56" s="5"/>
      <c r="C56" s="42" t="s">
        <v>61</v>
      </c>
      <c r="D56" s="42"/>
      <c r="E56" s="42"/>
      <c r="F56" s="42"/>
      <c r="G56" s="42"/>
      <c r="H56" s="42"/>
      <c r="I56" s="42"/>
      <c r="J56" s="42"/>
    </row>
    <row r="57" spans="1:28" s="34" customFormat="1" ht="12.75" x14ac:dyDescent="0.2">
      <c r="A57" s="32" t="s">
        <v>36</v>
      </c>
      <c r="B57" s="43" t="s">
        <v>43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33"/>
      <c r="P57" s="33"/>
      <c r="Q57" s="33"/>
    </row>
    <row r="58" spans="1:28" s="34" customFormat="1" ht="27.75" customHeight="1" x14ac:dyDescent="0.2">
      <c r="A58" s="35" t="s">
        <v>41</v>
      </c>
      <c r="B58" s="44" t="s">
        <v>57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36"/>
      <c r="O58" s="36"/>
      <c r="P58" s="36"/>
      <c r="Q58" s="36"/>
      <c r="R58" s="36"/>
    </row>
    <row r="59" spans="1:28" s="1" customFormat="1" ht="12.75" x14ac:dyDescent="0.2">
      <c r="A59" s="32" t="s">
        <v>44</v>
      </c>
      <c r="B59" s="37" t="s">
        <v>45</v>
      </c>
      <c r="C59" s="37"/>
      <c r="D59" s="37"/>
      <c r="E59" s="38"/>
      <c r="F59" s="39"/>
      <c r="G59" s="39"/>
      <c r="H59" s="39"/>
      <c r="I59" s="40"/>
      <c r="J59" s="40"/>
      <c r="K59" s="40"/>
      <c r="L59" s="40"/>
      <c r="M59" s="40"/>
      <c r="N59" s="40"/>
      <c r="O59" s="40"/>
      <c r="P59" s="40"/>
      <c r="Q59" s="40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</row>
    <row r="60" spans="1:28" s="21" customFormat="1" ht="9" customHeight="1" x14ac:dyDescent="0.3">
      <c r="A60" s="22"/>
      <c r="B60" s="13"/>
      <c r="C60" s="23"/>
      <c r="D60" s="23"/>
      <c r="E60" s="23"/>
      <c r="F60" s="2"/>
      <c r="G60" s="2"/>
      <c r="H60" s="2"/>
      <c r="I60" s="20"/>
      <c r="J60" s="20"/>
      <c r="K60" s="20"/>
      <c r="L60" s="20"/>
      <c r="M60" s="20"/>
      <c r="N60" s="20"/>
      <c r="O60" s="20"/>
      <c r="P60" s="20"/>
      <c r="Q60" s="20"/>
      <c r="R60" s="24"/>
      <c r="S60" s="24"/>
      <c r="T60" s="24"/>
    </row>
    <row r="61" spans="1:28" ht="9" customHeight="1" x14ac:dyDescent="0.25">
      <c r="B61" s="25"/>
      <c r="C61" s="25"/>
      <c r="D61" s="25"/>
      <c r="E61" s="25"/>
    </row>
    <row r="62" spans="1:28" x14ac:dyDescent="0.25">
      <c r="A62" s="2" t="s">
        <v>32</v>
      </c>
    </row>
    <row r="63" spans="1:28" ht="18" x14ac:dyDescent="0.3">
      <c r="A63" s="26"/>
      <c r="B63" s="27"/>
      <c r="C63" s="28"/>
      <c r="D63" s="28"/>
      <c r="E63" s="28"/>
      <c r="F63" s="29"/>
      <c r="G63" s="29"/>
      <c r="H63" s="29"/>
      <c r="Y63" s="30"/>
    </row>
    <row r="64" spans="1:28" x14ac:dyDescent="0.25">
      <c r="A64" s="13"/>
    </row>
    <row r="65" spans="1:17" ht="21" customHeight="1" x14ac:dyDescent="0.3">
      <c r="A65" s="31"/>
      <c r="I65" s="29"/>
      <c r="J65" s="29"/>
      <c r="K65" s="29"/>
      <c r="L65" s="29"/>
      <c r="M65" s="29"/>
      <c r="N65" s="29"/>
      <c r="O65" s="29"/>
      <c r="P65" s="29"/>
      <c r="Q65" s="29"/>
    </row>
  </sheetData>
  <mergeCells count="4">
    <mergeCell ref="C56:J56"/>
    <mergeCell ref="B57:N57"/>
    <mergeCell ref="B58:M58"/>
    <mergeCell ref="A7:E7"/>
  </mergeCells>
  <printOptions horizontalCentered="1"/>
  <pageMargins left="0" right="0" top="0.86614173228346458" bottom="0" header="0" footer="0"/>
  <pageSetup paperSize="9" scale="58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2021 v2</vt:lpstr>
      <vt:lpstr>'2021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P. Awayan</dc:creator>
  <cp:lastModifiedBy>AJ</cp:lastModifiedBy>
  <cp:lastPrinted>2022-03-01T02:06:34Z</cp:lastPrinted>
  <dcterms:created xsi:type="dcterms:W3CDTF">2019-02-19T01:52:30Z</dcterms:created>
  <dcterms:modified xsi:type="dcterms:W3CDTF">2022-03-02T07:27:24Z</dcterms:modified>
</cp:coreProperties>
</file>