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A0532D0F-601E-450C-95A5-6173ECD9BA63}" xr6:coauthVersionLast="47" xr6:coauthVersionMax="47" xr10:uidLastSave="{00000000-0000-0000-0000-000000000000}"/>
  <bookViews>
    <workbookView xWindow="3195" yWindow="2760" windowWidth="21600" windowHeight="11295" tabRatio="500" xr2:uid="{00000000-000D-0000-FFFF-FFFF00000000}"/>
  </bookViews>
  <sheets>
    <sheet name="2023" sheetId="3" r:id="rId1"/>
    <sheet name="2022 v2" sheetId="2" r:id="rId2"/>
  </sheets>
  <definedNames>
    <definedName name="_xlnm.Print_Area" localSheetId="1">'2022 v2'!$A$1:$R$61</definedName>
    <definedName name="_xlnm.Print_Area" localSheetId="0">'2023'!$A$1:$R$58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6" i="3" l="1"/>
  <c r="R23" i="3"/>
  <c r="A64" i="2"/>
  <c r="R53" i="2"/>
  <c r="R51" i="2"/>
  <c r="R50" i="2"/>
  <c r="R49" i="2" s="1"/>
  <c r="R47" i="2" s="1"/>
  <c r="Q49" i="2"/>
  <c r="Q47" i="2" s="1"/>
  <c r="Q42" i="2" s="1"/>
  <c r="P49" i="2"/>
  <c r="P47" i="2" s="1"/>
  <c r="P42" i="2" s="1"/>
  <c r="O49" i="2"/>
  <c r="N49" i="2"/>
  <c r="M49" i="2"/>
  <c r="L49" i="2"/>
  <c r="K49" i="2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N47" i="2"/>
  <c r="M47" i="2"/>
  <c r="L47" i="2"/>
  <c r="K47" i="2"/>
  <c r="J47" i="2"/>
  <c r="G47" i="2"/>
  <c r="G42" i="2" s="1"/>
  <c r="F47" i="2"/>
  <c r="R45" i="2"/>
  <c r="R44" i="2"/>
  <c r="R43" i="2" s="1"/>
  <c r="Q43" i="2"/>
  <c r="P43" i="2"/>
  <c r="O43" i="2"/>
  <c r="N43" i="2"/>
  <c r="N42" i="2" s="1"/>
  <c r="M43" i="2"/>
  <c r="M42" i="2" s="1"/>
  <c r="L43" i="2"/>
  <c r="L42" i="2" s="1"/>
  <c r="K43" i="2"/>
  <c r="J43" i="2"/>
  <c r="I43" i="2"/>
  <c r="H43" i="2"/>
  <c r="G43" i="2"/>
  <c r="F43" i="2"/>
  <c r="F42" i="2" s="1"/>
  <c r="K42" i="2"/>
  <c r="J42" i="2"/>
  <c r="R37" i="2"/>
  <c r="R36" i="2"/>
  <c r="R35" i="2"/>
  <c r="Q34" i="2"/>
  <c r="Q38" i="2" s="1"/>
  <c r="Q30" i="2" s="1"/>
  <c r="P34" i="2"/>
  <c r="P38" i="2" s="1"/>
  <c r="P30" i="2" s="1"/>
  <c r="O34" i="2"/>
  <c r="O38" i="2" s="1"/>
  <c r="O30" i="2" s="1"/>
  <c r="N34" i="2"/>
  <c r="N38" i="2" s="1"/>
  <c r="N30" i="2" s="1"/>
  <c r="N40" i="2" s="1"/>
  <c r="M34" i="2"/>
  <c r="M38" i="2" s="1"/>
  <c r="L34" i="2"/>
  <c r="L38" i="2" s="1"/>
  <c r="L30" i="2" s="1"/>
  <c r="K34" i="2"/>
  <c r="J34" i="2"/>
  <c r="J38" i="2" s="1"/>
  <c r="J30" i="2" s="1"/>
  <c r="I34" i="2"/>
  <c r="I38" i="2" s="1"/>
  <c r="I30" i="2" s="1"/>
  <c r="H34" i="2"/>
  <c r="H38" i="2" s="1"/>
  <c r="H30" i="2" s="1"/>
  <c r="G34" i="2"/>
  <c r="G38" i="2" s="1"/>
  <c r="G30" i="2" s="1"/>
  <c r="F34" i="2"/>
  <c r="F38" i="2" s="1"/>
  <c r="R33" i="2"/>
  <c r="R32" i="2"/>
  <c r="R28" i="2"/>
  <c r="R26" i="2"/>
  <c r="R25" i="2"/>
  <c r="R24" i="2"/>
  <c r="R23" i="2"/>
  <c r="R22" i="2"/>
  <c r="R21" i="2" s="1"/>
  <c r="Q21" i="2"/>
  <c r="P21" i="2"/>
  <c r="O21" i="2"/>
  <c r="N21" i="2"/>
  <c r="M21" i="2"/>
  <c r="L21" i="2"/>
  <c r="K21" i="2"/>
  <c r="J21" i="2"/>
  <c r="I21" i="2"/>
  <c r="H21" i="2"/>
  <c r="G21" i="2"/>
  <c r="F21" i="2"/>
  <c r="R19" i="2"/>
  <c r="R10" i="2" s="1"/>
  <c r="R18" i="2"/>
  <c r="R16" i="2"/>
  <c r="R14" i="2"/>
  <c r="R13" i="2"/>
  <c r="R11" i="2"/>
  <c r="Q10" i="2"/>
  <c r="Q9" i="2" s="1"/>
  <c r="Q40" i="2" s="1"/>
  <c r="P10" i="2"/>
  <c r="P9" i="2" s="1"/>
  <c r="O10" i="2"/>
  <c r="N10" i="2"/>
  <c r="M10" i="2"/>
  <c r="L10" i="2"/>
  <c r="K10" i="2"/>
  <c r="J10" i="2"/>
  <c r="J9" i="2" s="1"/>
  <c r="J40" i="2" s="1"/>
  <c r="I10" i="2"/>
  <c r="I9" i="2" s="1"/>
  <c r="I40" i="2" s="1"/>
  <c r="H10" i="2"/>
  <c r="H9" i="2" s="1"/>
  <c r="G10" i="2"/>
  <c r="F10" i="2"/>
  <c r="O9" i="2"/>
  <c r="O40" i="2" s="1"/>
  <c r="N9" i="2"/>
  <c r="M9" i="2"/>
  <c r="L9" i="2"/>
  <c r="L40" i="2" s="1"/>
  <c r="K9" i="2"/>
  <c r="G9" i="2"/>
  <c r="G40" i="2" s="1"/>
  <c r="F9" i="2"/>
  <c r="R38" i="2" l="1"/>
  <c r="F30" i="2"/>
  <c r="F40" i="2" s="1"/>
  <c r="R9" i="2"/>
  <c r="H40" i="2"/>
  <c r="P40" i="2"/>
  <c r="R42" i="2"/>
  <c r="K38" i="2"/>
  <c r="K30" i="2" s="1"/>
  <c r="K40" i="2" s="1"/>
  <c r="M30" i="2"/>
  <c r="M40" i="2" s="1"/>
  <c r="R34" i="2"/>
  <c r="R30" i="2" s="1"/>
  <c r="R40" i="2" l="1"/>
</calcChain>
</file>

<file path=xl/sharedStrings.xml><?xml version="1.0" encoding="utf-8"?>
<sst xmlns="http://schemas.openxmlformats.org/spreadsheetml/2006/main" count="123" uniqueCount="68">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</sst>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_);\(#,##0\)"/>
    <numFmt numFmtId="166" formatCode="m/d/yyyy"/>
    <numFmt numFmtId="167" formatCode="mm/dd/yyyy;@"/>
  </numFmts>
  <fonts count="33" x14ac:knownFonts="1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3" fontId="16" fillId="0" borderId="0" applyBorder="0" applyProtection="0"/>
    <xf numFmtId="0" fontId="16" fillId="0" borderId="0"/>
    <xf numFmtId="0" fontId="2" fillId="0" borderId="0"/>
    <xf numFmtId="0" fontId="17" fillId="0" borderId="0"/>
    <xf numFmtId="0" fontId="1" fillId="0" borderId="0"/>
    <xf numFmtId="3" fontId="17" fillId="0" borderId="0" applyFont="0" applyFill="0" applyBorder="0" applyAlignment="0" applyProtection="0"/>
  </cellStyleXfs>
  <cellXfs count="58">
    <xf numFmtId="0" fontId="0" fillId="0" borderId="0" xfId="0"/>
    <xf numFmtId="166" fontId="15" fillId="0" borderId="0" xfId="2" applyNumberFormat="1" applyFont="1" applyAlignment="1">
      <alignment horizontal="left"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/>
    </xf>
    <xf numFmtId="0" fontId="3" fillId="0" borderId="0" xfId="2" applyFont="1"/>
    <xf numFmtId="17" fontId="4" fillId="0" borderId="0" xfId="2" applyNumberFormat="1" applyFont="1"/>
    <xf numFmtId="17" fontId="3" fillId="0" borderId="0" xfId="2" applyNumberFormat="1" applyFont="1"/>
    <xf numFmtId="17" fontId="5" fillId="0" borderId="0" xfId="2" applyNumberFormat="1" applyFont="1"/>
    <xf numFmtId="0" fontId="6" fillId="2" borderId="1" xfId="2" applyFont="1" applyFill="1" applyBorder="1" applyAlignment="1">
      <alignment horizontal="center" vertical="center"/>
    </xf>
    <xf numFmtId="0" fontId="7" fillId="0" borderId="0" xfId="2" applyFont="1"/>
    <xf numFmtId="0" fontId="4" fillId="0" borderId="0" xfId="2" applyFont="1"/>
    <xf numFmtId="0" fontId="3" fillId="0" borderId="2" xfId="2" applyFont="1" applyBorder="1"/>
    <xf numFmtId="165" fontId="3" fillId="0" borderId="0" xfId="2" applyNumberFormat="1" applyFont="1"/>
    <xf numFmtId="165" fontId="8" fillId="0" borderId="0" xfId="2" applyNumberFormat="1" applyFont="1"/>
    <xf numFmtId="165" fontId="3" fillId="0" borderId="0" xfId="1" applyNumberFormat="1" applyFont="1" applyBorder="1" applyProtection="1"/>
    <xf numFmtId="164" fontId="3" fillId="0" borderId="0" xfId="3" applyNumberFormat="1" applyFont="1"/>
    <xf numFmtId="165" fontId="4" fillId="0" borderId="0" xfId="2" applyNumberFormat="1" applyFont="1"/>
    <xf numFmtId="165" fontId="10" fillId="0" borderId="0" xfId="2" applyNumberFormat="1" applyFont="1"/>
    <xf numFmtId="0" fontId="7" fillId="0" borderId="0" xfId="2" applyFont="1" applyAlignment="1">
      <alignment horizontal="left" indent="1"/>
    </xf>
    <xf numFmtId="17" fontId="11" fillId="0" borderId="0" xfId="2" applyNumberFormat="1" applyFont="1"/>
    <xf numFmtId="0" fontId="11" fillId="0" borderId="0" xfId="2" applyFont="1"/>
    <xf numFmtId="0" fontId="11" fillId="0" borderId="0" xfId="3" applyFont="1" applyAlignment="1">
      <alignment horizontal="right" vertical="top"/>
    </xf>
    <xf numFmtId="0" fontId="13" fillId="0" borderId="0" xfId="3" applyFont="1" applyAlignment="1">
      <alignment horizontal="right" vertical="top"/>
    </xf>
    <xf numFmtId="0" fontId="11" fillId="0" borderId="0" xfId="3" applyFont="1" applyAlignment="1">
      <alignment vertical="top"/>
    </xf>
    <xf numFmtId="0" fontId="11" fillId="0" borderId="0" xfId="3" applyFont="1"/>
    <xf numFmtId="0" fontId="12" fillId="0" borderId="0" xfId="3" applyFont="1"/>
    <xf numFmtId="0" fontId="13" fillId="0" borderId="0" xfId="3" applyFont="1" applyAlignment="1">
      <alignment horizontal="center" vertical="center"/>
    </xf>
    <xf numFmtId="0" fontId="11" fillId="0" borderId="0" xfId="3" applyFont="1" applyAlignment="1">
      <alignment horizontal="left" vertical="center" wrapText="1"/>
    </xf>
    <xf numFmtId="15" fontId="3" fillId="0" borderId="0" xfId="2" applyNumberFormat="1" applyFont="1" applyAlignment="1">
      <alignment horizontal="left"/>
    </xf>
    <xf numFmtId="0" fontId="7" fillId="0" borderId="0" xfId="3" applyFont="1"/>
    <xf numFmtId="0" fontId="4" fillId="0" borderId="0" xfId="2" applyFont="1" applyAlignment="1">
      <alignment horizontal="left" vertical="top" wrapText="1"/>
    </xf>
    <xf numFmtId="3" fontId="18" fillId="0" borderId="0" xfId="4" applyNumberFormat="1" applyFont="1"/>
    <xf numFmtId="0" fontId="1" fillId="0" borderId="0" xfId="5"/>
    <xf numFmtId="3" fontId="19" fillId="0" borderId="0" xfId="4" applyNumberFormat="1" applyFont="1"/>
    <xf numFmtId="3" fontId="20" fillId="0" borderId="0" xfId="4" applyNumberFormat="1" applyFont="1"/>
    <xf numFmtId="3" fontId="21" fillId="3" borderId="1" xfId="4" applyNumberFormat="1" applyFont="1" applyFill="1" applyBorder="1" applyAlignment="1">
      <alignment horizontal="center" vertical="center"/>
    </xf>
    <xf numFmtId="3" fontId="21" fillId="3" borderId="1" xfId="4" applyNumberFormat="1" applyFont="1" applyFill="1" applyBorder="1" applyAlignment="1">
      <alignment horizontal="center" vertical="center"/>
    </xf>
    <xf numFmtId="3" fontId="22" fillId="0" borderId="0" xfId="4" applyNumberFormat="1" applyFont="1"/>
    <xf numFmtId="3" fontId="23" fillId="0" borderId="0" xfId="4" applyNumberFormat="1" applyFont="1"/>
    <xf numFmtId="3" fontId="18" fillId="0" borderId="0" xfId="6" applyFont="1"/>
    <xf numFmtId="3" fontId="18" fillId="0" borderId="0" xfId="5" applyNumberFormat="1" applyFont="1"/>
    <xf numFmtId="3" fontId="25" fillId="0" borderId="0" xfId="4" applyNumberFormat="1" applyFont="1"/>
    <xf numFmtId="3" fontId="19" fillId="0" borderId="0" xfId="6" applyFont="1" applyFill="1"/>
    <xf numFmtId="3" fontId="26" fillId="0" borderId="0" xfId="4" applyNumberFormat="1" applyFont="1" applyAlignment="1">
      <alignment horizontal="left" indent="1"/>
    </xf>
    <xf numFmtId="3" fontId="18" fillId="0" borderId="2" xfId="4" applyNumberFormat="1" applyFont="1" applyBorder="1"/>
    <xf numFmtId="3" fontId="17" fillId="0" borderId="0" xfId="4" applyNumberFormat="1"/>
    <xf numFmtId="3" fontId="26" fillId="0" borderId="0" xfId="4" applyNumberFormat="1" applyFont="1" applyAlignment="1">
      <alignment horizontal="left" vertical="top" wrapText="1"/>
    </xf>
    <xf numFmtId="3" fontId="29" fillId="0" borderId="0" xfId="5" applyNumberFormat="1" applyFont="1" applyAlignment="1">
      <alignment horizontal="right" vertical="top"/>
    </xf>
    <xf numFmtId="3" fontId="26" fillId="0" borderId="0" xfId="5" applyNumberFormat="1" applyFont="1" applyAlignment="1">
      <alignment vertical="top"/>
    </xf>
    <xf numFmtId="3" fontId="26" fillId="0" borderId="0" xfId="5" applyNumberFormat="1" applyFont="1"/>
    <xf numFmtId="3" fontId="30" fillId="0" borderId="0" xfId="5" applyNumberFormat="1" applyFont="1"/>
    <xf numFmtId="3" fontId="29" fillId="0" borderId="0" xfId="5" applyNumberFormat="1" applyFont="1" applyAlignment="1">
      <alignment horizontal="center" vertical="center"/>
    </xf>
    <xf numFmtId="3" fontId="26" fillId="0" borderId="0" xfId="5" applyNumberFormat="1" applyFont="1" applyAlignment="1">
      <alignment horizontal="left" vertical="center" wrapText="1"/>
    </xf>
    <xf numFmtId="167" fontId="31" fillId="0" borderId="0" xfId="4" quotePrefix="1" applyNumberFormat="1" applyFont="1" applyAlignment="1">
      <alignment horizontal="left"/>
    </xf>
    <xf numFmtId="3" fontId="32" fillId="0" borderId="0" xfId="4" applyNumberFormat="1" applyFont="1"/>
    <xf numFmtId="3" fontId="18" fillId="0" borderId="0" xfId="4" applyNumberFormat="1" applyFont="1" applyAlignment="1">
      <alignment horizontal="right"/>
    </xf>
  </cellXfs>
  <cellStyles count="7">
    <cellStyle name="Comma 2 2" xfId="1" xr:uid="{00000000-0005-0000-0000-000006000000}"/>
    <cellStyle name="Comma 2 2 2" xfId="6" xr:uid="{316EF1F3-87B8-4212-B42E-91E40F9601CC}"/>
    <cellStyle name="Normal" xfId="0" builtinId="0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8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718-66B0-45E0-AEED-36E55CE1B24A}">
  <sheetPr>
    <pageSetUpPr fitToPage="1"/>
  </sheetPr>
  <dimension ref="A1:U61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H4" sqref="H4"/>
    </sheetView>
  </sheetViews>
  <sheetFormatPr defaultRowHeight="15" x14ac:dyDescent="0.25"/>
  <cols>
    <col min="1" max="1" width="2.28515625" style="33" customWidth="1"/>
    <col min="2" max="2" width="1.5703125" style="33" customWidth="1"/>
    <col min="3" max="3" width="1.85546875" style="33" customWidth="1"/>
    <col min="4" max="4" width="2.140625" style="33" customWidth="1"/>
    <col min="5" max="5" width="33" style="33" customWidth="1"/>
    <col min="6" max="6" width="11.28515625" style="33" customWidth="1"/>
    <col min="7" max="7" width="10.85546875" style="33" customWidth="1"/>
    <col min="8" max="9" width="11.28515625" style="33" customWidth="1"/>
    <col min="10" max="10" width="10.140625" style="33" bestFit="1" customWidth="1"/>
    <col min="11" max="17" width="10.140625" style="33" customWidth="1"/>
    <col min="18" max="18" width="11.140625" style="33" customWidth="1"/>
    <col min="19" max="19" width="11.85546875" style="34" customWidth="1"/>
    <col min="20" max="16384" width="9.140625" style="33"/>
  </cols>
  <sheetData>
    <row r="1" spans="1:19" ht="6" customHeight="1" x14ac:dyDescent="0.25"/>
    <row r="2" spans="1:19" x14ac:dyDescent="0.25">
      <c r="A2" s="35" t="s">
        <v>0</v>
      </c>
      <c r="B2" s="35"/>
      <c r="C2" s="35"/>
      <c r="D2" s="35"/>
      <c r="E2" s="35"/>
    </row>
    <row r="3" spans="1:19" x14ac:dyDescent="0.25">
      <c r="A3" s="35" t="s">
        <v>1</v>
      </c>
      <c r="B3" s="35"/>
      <c r="C3" s="35"/>
      <c r="D3" s="35"/>
      <c r="E3" s="35"/>
    </row>
    <row r="4" spans="1:19" x14ac:dyDescent="0.25">
      <c r="A4" s="33" t="s">
        <v>2</v>
      </c>
    </row>
    <row r="5" spans="1:19" x14ac:dyDescent="0.25">
      <c r="A5" s="36"/>
    </row>
    <row r="6" spans="1:19" ht="6" customHeight="1" x14ac:dyDescent="0.25"/>
    <row r="7" spans="1:19" s="39" customFormat="1" ht="25.5" customHeight="1" thickBot="1" x14ac:dyDescent="0.3">
      <c r="A7" s="37" t="s">
        <v>3</v>
      </c>
      <c r="B7" s="37"/>
      <c r="C7" s="37"/>
      <c r="D7" s="37"/>
      <c r="E7" s="37"/>
      <c r="F7" s="38" t="s">
        <v>4</v>
      </c>
      <c r="G7" s="38" t="s">
        <v>5</v>
      </c>
      <c r="H7" s="38" t="s">
        <v>6</v>
      </c>
      <c r="I7" s="38" t="s">
        <v>7</v>
      </c>
      <c r="J7" s="38" t="s">
        <v>8</v>
      </c>
      <c r="K7" s="38" t="s">
        <v>9</v>
      </c>
      <c r="L7" s="38" t="s">
        <v>10</v>
      </c>
      <c r="M7" s="38" t="s">
        <v>11</v>
      </c>
      <c r="N7" s="38" t="s">
        <v>12</v>
      </c>
      <c r="O7" s="38" t="s">
        <v>13</v>
      </c>
      <c r="P7" s="38" t="s">
        <v>56</v>
      </c>
      <c r="Q7" s="38" t="s">
        <v>57</v>
      </c>
      <c r="R7" s="38" t="s">
        <v>14</v>
      </c>
      <c r="S7" s="34"/>
    </row>
    <row r="8" spans="1:19" ht="6.75" customHeight="1" thickTop="1" x14ac:dyDescent="0.25"/>
    <row r="9" spans="1:19" x14ac:dyDescent="0.25">
      <c r="B9" s="35" t="s">
        <v>15</v>
      </c>
      <c r="C9" s="35"/>
      <c r="D9" s="35"/>
      <c r="E9" s="35"/>
      <c r="F9" s="40">
        <v>348167.25</v>
      </c>
      <c r="G9" s="40">
        <v>211868</v>
      </c>
      <c r="H9" s="40">
        <v>258650</v>
      </c>
      <c r="I9" s="40">
        <v>440696.81</v>
      </c>
      <c r="J9" s="40">
        <v>333437</v>
      </c>
      <c r="K9" s="40">
        <v>267315</v>
      </c>
      <c r="L9" s="40">
        <v>411729</v>
      </c>
      <c r="M9" s="40">
        <v>310553</v>
      </c>
      <c r="N9" s="40">
        <v>255408</v>
      </c>
      <c r="O9" s="40">
        <v>385808</v>
      </c>
      <c r="P9" s="40">
        <v>340395</v>
      </c>
      <c r="Q9" s="40">
        <v>260078</v>
      </c>
      <c r="R9" s="40">
        <v>3824105.06</v>
      </c>
    </row>
    <row r="10" spans="1:19" x14ac:dyDescent="0.25">
      <c r="C10" s="33" t="s">
        <v>16</v>
      </c>
      <c r="F10" s="40">
        <v>308042</v>
      </c>
      <c r="G10" s="40">
        <v>194642</v>
      </c>
      <c r="H10" s="40">
        <v>224386</v>
      </c>
      <c r="I10" s="40">
        <v>405411</v>
      </c>
      <c r="J10" s="40">
        <v>294048</v>
      </c>
      <c r="K10" s="40">
        <v>241172</v>
      </c>
      <c r="L10" s="40">
        <v>348881</v>
      </c>
      <c r="M10" s="40">
        <v>291726</v>
      </c>
      <c r="N10" s="40">
        <v>233532</v>
      </c>
      <c r="O10" s="40">
        <v>354763</v>
      </c>
      <c r="P10" s="40">
        <v>286063</v>
      </c>
      <c r="Q10" s="40">
        <v>246626</v>
      </c>
      <c r="R10" s="40">
        <v>3429292</v>
      </c>
    </row>
    <row r="11" spans="1:19" x14ac:dyDescent="0.25">
      <c r="D11" s="33" t="s">
        <v>17</v>
      </c>
      <c r="F11" s="33">
        <v>234819</v>
      </c>
      <c r="G11" s="33">
        <v>129378</v>
      </c>
      <c r="H11" s="33">
        <v>140962</v>
      </c>
      <c r="I11" s="33">
        <v>336020</v>
      </c>
      <c r="J11" s="33">
        <v>213273</v>
      </c>
      <c r="K11" s="33">
        <v>164736</v>
      </c>
      <c r="L11" s="33">
        <v>273134</v>
      </c>
      <c r="M11" s="33">
        <v>213536</v>
      </c>
      <c r="N11" s="33">
        <v>152171</v>
      </c>
      <c r="O11" s="33">
        <v>274429</v>
      </c>
      <c r="P11" s="33">
        <v>210242</v>
      </c>
      <c r="Q11" s="33">
        <v>174286</v>
      </c>
      <c r="R11" s="33">
        <v>2516986</v>
      </c>
    </row>
    <row r="12" spans="1:19" x14ac:dyDescent="0.25">
      <c r="E12" s="39" t="s">
        <v>18</v>
      </c>
    </row>
    <row r="13" spans="1:19" x14ac:dyDescent="0.25">
      <c r="E13" s="33" t="s">
        <v>19</v>
      </c>
      <c r="F13" s="41">
        <v>0</v>
      </c>
      <c r="G13" s="33">
        <v>646</v>
      </c>
      <c r="H13" s="33">
        <v>2704</v>
      </c>
      <c r="I13" s="33">
        <v>3131</v>
      </c>
      <c r="J13" s="33">
        <v>1485</v>
      </c>
      <c r="K13" s="33">
        <v>1033</v>
      </c>
      <c r="L13" s="33">
        <v>1182</v>
      </c>
      <c r="M13" s="33">
        <v>1338</v>
      </c>
      <c r="N13" s="33">
        <v>2447</v>
      </c>
      <c r="O13" s="33">
        <v>13</v>
      </c>
      <c r="P13" s="33">
        <v>871</v>
      </c>
      <c r="Q13" s="33">
        <v>2423</v>
      </c>
      <c r="R13" s="33">
        <v>17273</v>
      </c>
    </row>
    <row r="14" spans="1:19" x14ac:dyDescent="0.25">
      <c r="E14" s="33" t="s">
        <v>20</v>
      </c>
      <c r="F14" s="33">
        <v>723</v>
      </c>
      <c r="G14" s="33">
        <v>5</v>
      </c>
      <c r="H14" s="33">
        <v>40</v>
      </c>
      <c r="I14" s="33">
        <v>42</v>
      </c>
      <c r="J14" s="33">
        <v>34</v>
      </c>
      <c r="K14" s="33">
        <v>2463</v>
      </c>
      <c r="L14" s="33">
        <v>76</v>
      </c>
      <c r="M14" s="33">
        <v>150</v>
      </c>
      <c r="N14" s="33">
        <v>571</v>
      </c>
      <c r="O14" s="33">
        <v>537</v>
      </c>
      <c r="P14" s="33">
        <v>2592</v>
      </c>
      <c r="Q14" s="33">
        <v>158</v>
      </c>
      <c r="R14" s="33">
        <v>7391</v>
      </c>
    </row>
    <row r="15" spans="1:19" ht="6" customHeight="1" x14ac:dyDescent="0.25"/>
    <row r="16" spans="1:19" x14ac:dyDescent="0.25">
      <c r="D16" s="33" t="s">
        <v>21</v>
      </c>
      <c r="F16" s="42">
        <v>70591</v>
      </c>
      <c r="G16" s="33">
        <v>62895</v>
      </c>
      <c r="H16" s="33">
        <v>80343</v>
      </c>
      <c r="I16" s="33">
        <v>67553</v>
      </c>
      <c r="J16" s="33">
        <v>77926</v>
      </c>
      <c r="K16" s="33">
        <v>74125</v>
      </c>
      <c r="L16" s="33">
        <v>73058</v>
      </c>
      <c r="M16" s="33">
        <v>75000</v>
      </c>
      <c r="N16" s="33">
        <v>78897</v>
      </c>
      <c r="O16" s="33">
        <v>77926</v>
      </c>
      <c r="P16" s="33">
        <v>73687</v>
      </c>
      <c r="Q16" s="33">
        <v>71213</v>
      </c>
      <c r="R16" s="33">
        <v>883214</v>
      </c>
    </row>
    <row r="17" spans="2:18" x14ac:dyDescent="0.25">
      <c r="E17" s="39" t="s">
        <v>18</v>
      </c>
    </row>
    <row r="18" spans="2:18" x14ac:dyDescent="0.25">
      <c r="E18" s="33" t="s">
        <v>20</v>
      </c>
      <c r="F18" s="41">
        <v>0</v>
      </c>
      <c r="G18" s="33">
        <v>132</v>
      </c>
      <c r="H18" s="33">
        <v>46</v>
      </c>
      <c r="I18" s="33">
        <v>0</v>
      </c>
      <c r="J18" s="33">
        <v>317</v>
      </c>
      <c r="K18" s="33">
        <v>325</v>
      </c>
      <c r="L18" s="33">
        <v>256</v>
      </c>
      <c r="M18" s="33">
        <v>638</v>
      </c>
      <c r="N18" s="33">
        <v>537</v>
      </c>
      <c r="O18" s="33">
        <v>1782</v>
      </c>
      <c r="P18" s="33">
        <v>1506</v>
      </c>
      <c r="Q18" s="33">
        <v>1495</v>
      </c>
      <c r="R18" s="33">
        <v>7034</v>
      </c>
    </row>
    <row r="19" spans="2:18" x14ac:dyDescent="0.25">
      <c r="D19" s="33" t="s">
        <v>22</v>
      </c>
      <c r="F19" s="42">
        <v>2632</v>
      </c>
      <c r="G19" s="33">
        <v>2369</v>
      </c>
      <c r="H19" s="33">
        <v>3081</v>
      </c>
      <c r="I19" s="33">
        <v>1838</v>
      </c>
      <c r="J19" s="33">
        <v>2849</v>
      </c>
      <c r="K19" s="33">
        <v>2311</v>
      </c>
      <c r="L19" s="33">
        <v>2689</v>
      </c>
      <c r="M19" s="33">
        <v>3190</v>
      </c>
      <c r="N19" s="33">
        <v>2464</v>
      </c>
      <c r="O19" s="33">
        <v>2408</v>
      </c>
      <c r="P19" s="33">
        <v>2134</v>
      </c>
      <c r="Q19" s="33">
        <v>1127</v>
      </c>
      <c r="R19" s="33">
        <v>29092</v>
      </c>
    </row>
    <row r="21" spans="2:18" x14ac:dyDescent="0.25">
      <c r="C21" s="33" t="s">
        <v>23</v>
      </c>
      <c r="F21" s="40">
        <v>40115</v>
      </c>
      <c r="G21" s="40">
        <v>17226</v>
      </c>
      <c r="H21" s="40">
        <v>34264</v>
      </c>
      <c r="I21" s="40">
        <v>35264.81</v>
      </c>
      <c r="J21" s="40">
        <v>39373</v>
      </c>
      <c r="K21" s="40">
        <v>25985</v>
      </c>
      <c r="L21" s="40">
        <v>62769</v>
      </c>
      <c r="M21" s="40">
        <v>18793</v>
      </c>
      <c r="N21" s="40">
        <v>21633</v>
      </c>
      <c r="O21" s="40">
        <v>31045</v>
      </c>
      <c r="P21" s="40">
        <v>54331</v>
      </c>
      <c r="Q21" s="40">
        <v>13365</v>
      </c>
      <c r="R21" s="40">
        <v>394163.81</v>
      </c>
    </row>
    <row r="22" spans="2:18" x14ac:dyDescent="0.25">
      <c r="D22" s="33" t="s">
        <v>24</v>
      </c>
      <c r="F22" s="33">
        <v>17753</v>
      </c>
      <c r="G22" s="33">
        <v>6398</v>
      </c>
      <c r="H22" s="33">
        <v>14873</v>
      </c>
      <c r="I22" s="33">
        <v>18271</v>
      </c>
      <c r="J22" s="33">
        <v>24942</v>
      </c>
      <c r="K22" s="33">
        <v>10753</v>
      </c>
      <c r="L22" s="33">
        <v>50829</v>
      </c>
      <c r="M22" s="33">
        <v>6271</v>
      </c>
      <c r="N22" s="33">
        <v>7946</v>
      </c>
      <c r="O22" s="33">
        <v>16785</v>
      </c>
      <c r="P22" s="33">
        <v>41497</v>
      </c>
      <c r="Q22" s="33">
        <v>11320</v>
      </c>
      <c r="R22" s="33">
        <v>227638</v>
      </c>
    </row>
    <row r="23" spans="2:18" x14ac:dyDescent="0.25">
      <c r="D23" s="33" t="s">
        <v>25</v>
      </c>
      <c r="F23" s="42">
        <v>5395</v>
      </c>
      <c r="G23" s="42">
        <v>3883</v>
      </c>
      <c r="H23" s="42">
        <v>4739</v>
      </c>
      <c r="I23" s="42">
        <v>3845</v>
      </c>
      <c r="J23" s="42">
        <v>4984</v>
      </c>
      <c r="K23" s="42">
        <v>5164</v>
      </c>
      <c r="L23" s="42">
        <v>5649</v>
      </c>
      <c r="M23" s="42">
        <v>6536</v>
      </c>
      <c r="N23" s="42">
        <v>8788</v>
      </c>
      <c r="O23" s="42">
        <v>6544</v>
      </c>
      <c r="P23" s="42">
        <v>6691</v>
      </c>
      <c r="Q23" s="42">
        <v>6337</v>
      </c>
      <c r="R23" s="33">
        <f>SUM(F23:Q23)</f>
        <v>68555</v>
      </c>
    </row>
    <row r="24" spans="2:18" x14ac:dyDescent="0.25">
      <c r="D24" s="33" t="s">
        <v>26</v>
      </c>
      <c r="F24" s="33">
        <v>0</v>
      </c>
      <c r="G24" s="33">
        <v>22</v>
      </c>
      <c r="H24" s="33">
        <v>6</v>
      </c>
      <c r="I24" s="33">
        <v>8.81</v>
      </c>
      <c r="J24" s="33">
        <v>12</v>
      </c>
      <c r="K24" s="33">
        <v>3</v>
      </c>
      <c r="L24" s="33">
        <v>11</v>
      </c>
      <c r="M24" s="33">
        <v>22</v>
      </c>
      <c r="N24" s="33">
        <v>459</v>
      </c>
      <c r="O24" s="33">
        <v>146</v>
      </c>
      <c r="P24" s="33">
        <v>24</v>
      </c>
      <c r="Q24" s="33">
        <v>151</v>
      </c>
      <c r="R24" s="33">
        <v>864.81</v>
      </c>
    </row>
    <row r="25" spans="2:18" x14ac:dyDescent="0.25">
      <c r="D25" s="33" t="s">
        <v>27</v>
      </c>
      <c r="F25" s="42">
        <v>2514</v>
      </c>
      <c r="G25" s="33">
        <v>2077</v>
      </c>
      <c r="H25" s="33">
        <v>1653</v>
      </c>
      <c r="I25" s="33">
        <v>370</v>
      </c>
      <c r="J25" s="33">
        <v>1182</v>
      </c>
      <c r="K25" s="33">
        <v>1316</v>
      </c>
      <c r="L25" s="33">
        <v>1932</v>
      </c>
      <c r="M25" s="33">
        <v>2125</v>
      </c>
      <c r="N25" s="33">
        <v>1375</v>
      </c>
      <c r="O25" s="33">
        <v>1735</v>
      </c>
      <c r="P25" s="33">
        <v>1322</v>
      </c>
      <c r="Q25" s="33">
        <v>173</v>
      </c>
      <c r="R25" s="33">
        <v>17774</v>
      </c>
    </row>
    <row r="26" spans="2:18" x14ac:dyDescent="0.25">
      <c r="D26" s="33" t="s">
        <v>28</v>
      </c>
      <c r="F26" s="33">
        <v>14453</v>
      </c>
      <c r="G26" s="33">
        <v>4846</v>
      </c>
      <c r="H26" s="33">
        <v>12993</v>
      </c>
      <c r="I26" s="33">
        <v>12770</v>
      </c>
      <c r="J26" s="33">
        <v>8253</v>
      </c>
      <c r="K26" s="33">
        <v>8749</v>
      </c>
      <c r="L26" s="33">
        <v>4348</v>
      </c>
      <c r="M26" s="33">
        <v>3839</v>
      </c>
      <c r="N26" s="33">
        <v>3065</v>
      </c>
      <c r="O26" s="33">
        <v>5835</v>
      </c>
      <c r="P26" s="33">
        <v>4797</v>
      </c>
      <c r="Q26" s="33">
        <v>-4616</v>
      </c>
      <c r="R26" s="33">
        <f>SUM(F26:Q26)</f>
        <v>79332</v>
      </c>
    </row>
    <row r="28" spans="2:18" x14ac:dyDescent="0.25">
      <c r="C28" s="33" t="s">
        <v>29</v>
      </c>
      <c r="F28" s="33">
        <v>10.25</v>
      </c>
      <c r="G28" s="33">
        <v>0</v>
      </c>
      <c r="H28" s="33">
        <v>0</v>
      </c>
      <c r="I28" s="33">
        <v>21</v>
      </c>
      <c r="J28" s="33">
        <v>16</v>
      </c>
      <c r="K28" s="33">
        <v>158</v>
      </c>
      <c r="L28" s="33">
        <v>79</v>
      </c>
      <c r="M28" s="33">
        <v>34</v>
      </c>
      <c r="N28" s="33">
        <v>243</v>
      </c>
      <c r="O28" s="33">
        <v>0</v>
      </c>
      <c r="P28" s="33">
        <v>1</v>
      </c>
      <c r="Q28" s="33">
        <v>87</v>
      </c>
      <c r="R28" s="33">
        <v>649.25</v>
      </c>
    </row>
    <row r="30" spans="2:18" x14ac:dyDescent="0.25">
      <c r="B30" s="35" t="s">
        <v>30</v>
      </c>
      <c r="C30" s="35"/>
      <c r="D30" s="35"/>
      <c r="E30" s="35"/>
      <c r="F30" s="40">
        <v>302418</v>
      </c>
      <c r="G30" s="40">
        <v>318241</v>
      </c>
      <c r="H30" s="40">
        <v>468911</v>
      </c>
      <c r="I30" s="40">
        <v>373899</v>
      </c>
      <c r="J30" s="40">
        <v>455668</v>
      </c>
      <c r="K30" s="40">
        <v>492713</v>
      </c>
      <c r="L30" s="40">
        <v>459543</v>
      </c>
      <c r="M30" s="40">
        <v>443556</v>
      </c>
      <c r="N30" s="40">
        <v>506349</v>
      </c>
      <c r="O30" s="40">
        <v>420210</v>
      </c>
      <c r="P30" s="40">
        <v>433649</v>
      </c>
      <c r="Q30" s="40">
        <v>661034</v>
      </c>
      <c r="R30" s="40">
        <v>5336191</v>
      </c>
    </row>
    <row r="31" spans="2:18" x14ac:dyDescent="0.25">
      <c r="D31" s="33" t="s">
        <v>31</v>
      </c>
      <c r="F31" s="33">
        <v>73754</v>
      </c>
      <c r="G31" s="33">
        <v>73834</v>
      </c>
      <c r="H31" s="33">
        <v>83271</v>
      </c>
      <c r="I31" s="33">
        <v>74110</v>
      </c>
      <c r="J31" s="33">
        <v>74940</v>
      </c>
      <c r="K31" s="33">
        <v>81485</v>
      </c>
      <c r="L31" s="33">
        <v>76795</v>
      </c>
      <c r="M31" s="33">
        <v>75469</v>
      </c>
      <c r="N31" s="33">
        <v>80922</v>
      </c>
      <c r="O31" s="33">
        <v>75358</v>
      </c>
      <c r="P31" s="33">
        <v>80236</v>
      </c>
      <c r="Q31" s="33">
        <v>75878</v>
      </c>
      <c r="R31" s="33">
        <v>926052</v>
      </c>
    </row>
    <row r="32" spans="2:18" x14ac:dyDescent="0.25">
      <c r="D32" s="33" t="s">
        <v>32</v>
      </c>
      <c r="F32" s="33">
        <v>46970</v>
      </c>
      <c r="G32" s="33">
        <v>34109</v>
      </c>
      <c r="H32" s="33">
        <v>60898</v>
      </c>
      <c r="I32" s="33">
        <v>46253</v>
      </c>
      <c r="J32" s="33">
        <v>41344</v>
      </c>
      <c r="K32" s="33">
        <v>52884</v>
      </c>
      <c r="L32" s="33">
        <v>63550</v>
      </c>
      <c r="M32" s="33">
        <v>42668</v>
      </c>
      <c r="N32" s="33">
        <v>71448</v>
      </c>
      <c r="O32" s="33">
        <v>58983</v>
      </c>
      <c r="P32" s="33">
        <v>48548</v>
      </c>
      <c r="Q32" s="33">
        <v>60678</v>
      </c>
      <c r="R32" s="33">
        <v>628333</v>
      </c>
    </row>
    <row r="33" spans="2:18" x14ac:dyDescent="0.25">
      <c r="D33" s="33" t="s">
        <v>33</v>
      </c>
      <c r="F33" s="33">
        <v>723</v>
      </c>
      <c r="G33" s="33">
        <v>783</v>
      </c>
      <c r="H33" s="33">
        <v>2790</v>
      </c>
      <c r="I33" s="33">
        <v>3173</v>
      </c>
      <c r="J33" s="33">
        <v>1836</v>
      </c>
      <c r="K33" s="33">
        <v>3821</v>
      </c>
      <c r="L33" s="33">
        <v>1514</v>
      </c>
      <c r="M33" s="33">
        <v>2126</v>
      </c>
      <c r="N33" s="33">
        <v>3555</v>
      </c>
      <c r="O33" s="33">
        <v>2332</v>
      </c>
      <c r="P33" s="33">
        <v>4969</v>
      </c>
      <c r="Q33" s="33">
        <v>4076</v>
      </c>
      <c r="R33" s="33">
        <v>31698</v>
      </c>
    </row>
    <row r="34" spans="2:18" ht="17.25" customHeight="1" x14ac:dyDescent="0.25">
      <c r="D34" s="33" t="s">
        <v>64</v>
      </c>
      <c r="F34" s="33">
        <v>1112</v>
      </c>
      <c r="G34" s="33">
        <v>9401</v>
      </c>
      <c r="H34" s="33">
        <v>10795</v>
      </c>
      <c r="I34" s="33">
        <v>8957</v>
      </c>
      <c r="J34" s="33">
        <v>7376</v>
      </c>
      <c r="K34" s="33">
        <v>26055</v>
      </c>
      <c r="L34" s="33">
        <v>33238</v>
      </c>
      <c r="M34" s="33">
        <v>18929</v>
      </c>
      <c r="N34" s="33">
        <v>21264</v>
      </c>
      <c r="O34" s="33">
        <v>9189</v>
      </c>
      <c r="P34" s="33">
        <v>6734</v>
      </c>
      <c r="Q34" s="33">
        <v>10485</v>
      </c>
      <c r="R34" s="33">
        <v>163535</v>
      </c>
    </row>
    <row r="35" spans="2:18" x14ac:dyDescent="0.25">
      <c r="D35" s="33" t="s">
        <v>35</v>
      </c>
      <c r="F35" s="33">
        <v>0</v>
      </c>
      <c r="G35" s="33">
        <v>11</v>
      </c>
      <c r="H35" s="33">
        <v>106</v>
      </c>
      <c r="I35" s="33">
        <v>12</v>
      </c>
      <c r="J35" s="33">
        <v>38</v>
      </c>
      <c r="K35" s="33">
        <v>12</v>
      </c>
      <c r="L35" s="33">
        <v>12</v>
      </c>
      <c r="M35" s="33">
        <v>3</v>
      </c>
      <c r="N35" s="33">
        <v>85</v>
      </c>
      <c r="O35" s="33">
        <v>97</v>
      </c>
      <c r="P35" s="33">
        <v>33</v>
      </c>
      <c r="Q35" s="33">
        <v>100</v>
      </c>
      <c r="R35" s="33">
        <v>509</v>
      </c>
    </row>
    <row r="36" spans="2:18" x14ac:dyDescent="0.25">
      <c r="D36" s="33" t="s">
        <v>36</v>
      </c>
      <c r="F36" s="33">
        <v>0</v>
      </c>
      <c r="G36" s="33">
        <v>12</v>
      </c>
      <c r="H36" s="33">
        <v>628</v>
      </c>
      <c r="I36" s="33">
        <v>5068</v>
      </c>
      <c r="J36" s="33">
        <v>45</v>
      </c>
      <c r="K36" s="33">
        <v>6440</v>
      </c>
      <c r="L36" s="33">
        <v>4246</v>
      </c>
      <c r="M36" s="33">
        <v>-1000</v>
      </c>
      <c r="N36" s="33">
        <v>2212</v>
      </c>
      <c r="O36" s="33">
        <v>1994</v>
      </c>
      <c r="P36" s="33">
        <v>4005</v>
      </c>
      <c r="Q36" s="33">
        <v>3159</v>
      </c>
      <c r="R36" s="33">
        <v>26809</v>
      </c>
    </row>
    <row r="37" spans="2:18" ht="17.25" x14ac:dyDescent="0.25">
      <c r="D37" s="33" t="s">
        <v>65</v>
      </c>
      <c r="F37" s="33">
        <v>179859</v>
      </c>
      <c r="G37" s="33">
        <v>200091</v>
      </c>
      <c r="H37" s="33">
        <v>310423</v>
      </c>
      <c r="I37" s="33">
        <v>236326</v>
      </c>
      <c r="J37" s="33">
        <v>330089</v>
      </c>
      <c r="K37" s="33">
        <v>322016</v>
      </c>
      <c r="L37" s="33">
        <v>280188</v>
      </c>
      <c r="M37" s="33">
        <v>305361</v>
      </c>
      <c r="N37" s="33">
        <v>326863</v>
      </c>
      <c r="O37" s="33">
        <v>272257</v>
      </c>
      <c r="P37" s="33">
        <v>289124</v>
      </c>
      <c r="Q37" s="33">
        <v>506658</v>
      </c>
      <c r="R37" s="33">
        <v>3559255</v>
      </c>
    </row>
    <row r="39" spans="2:18" x14ac:dyDescent="0.25">
      <c r="B39" s="35" t="s">
        <v>38</v>
      </c>
      <c r="C39" s="35"/>
      <c r="D39" s="35"/>
      <c r="E39" s="35"/>
      <c r="F39" s="35">
        <v>45749.25</v>
      </c>
      <c r="G39" s="35">
        <v>-106373</v>
      </c>
      <c r="H39" s="35">
        <v>-210261</v>
      </c>
      <c r="I39" s="35">
        <v>66797.81</v>
      </c>
      <c r="J39" s="35">
        <v>-122231</v>
      </c>
      <c r="K39" s="35">
        <v>-225398</v>
      </c>
      <c r="L39" s="35">
        <v>-47814</v>
      </c>
      <c r="M39" s="35">
        <v>-133003</v>
      </c>
      <c r="N39" s="35">
        <v>-250941</v>
      </c>
      <c r="O39" s="35">
        <v>-34402</v>
      </c>
      <c r="P39" s="35">
        <v>-93254</v>
      </c>
      <c r="Q39" s="35">
        <v>-400956</v>
      </c>
      <c r="R39" s="35">
        <v>-1512085.94</v>
      </c>
    </row>
    <row r="41" spans="2:18" x14ac:dyDescent="0.25">
      <c r="B41" s="35" t="s">
        <v>39</v>
      </c>
      <c r="C41" s="35"/>
      <c r="D41" s="35"/>
      <c r="E41" s="35"/>
      <c r="F41" s="40">
        <v>366005</v>
      </c>
      <c r="G41" s="40">
        <v>305339</v>
      </c>
      <c r="H41" s="40">
        <v>229432</v>
      </c>
      <c r="I41" s="40">
        <v>125230</v>
      </c>
      <c r="J41" s="40">
        <v>141671</v>
      </c>
      <c r="K41" s="40">
        <v>158951</v>
      </c>
      <c r="L41" s="40">
        <v>131129</v>
      </c>
      <c r="M41" s="40">
        <v>119120</v>
      </c>
      <c r="N41" s="40">
        <v>84578</v>
      </c>
      <c r="O41" s="40">
        <v>208153</v>
      </c>
      <c r="P41" s="40">
        <v>117336</v>
      </c>
      <c r="Q41" s="40">
        <v>83908</v>
      </c>
      <c r="R41" s="40">
        <v>2070852</v>
      </c>
    </row>
    <row r="42" spans="2:18" x14ac:dyDescent="0.25">
      <c r="C42" s="33" t="s">
        <v>40</v>
      </c>
      <c r="F42" s="43">
        <v>186705</v>
      </c>
      <c r="G42" s="43">
        <v>-22160</v>
      </c>
      <c r="H42" s="43">
        <v>83645</v>
      </c>
      <c r="I42" s="43">
        <v>29228</v>
      </c>
      <c r="J42" s="43">
        <v>9944</v>
      </c>
      <c r="K42" s="43">
        <v>15031</v>
      </c>
      <c r="L42" s="43">
        <v>20710</v>
      </c>
      <c r="M42" s="43">
        <v>1941</v>
      </c>
      <c r="N42" s="43">
        <v>-7489</v>
      </c>
      <c r="O42" s="43">
        <v>33735</v>
      </c>
      <c r="P42" s="43">
        <v>-3588</v>
      </c>
      <c r="Q42" s="43">
        <v>90220</v>
      </c>
      <c r="R42" s="43">
        <v>437922</v>
      </c>
    </row>
    <row r="43" spans="2:18" x14ac:dyDescent="0.25">
      <c r="D43" s="33" t="s">
        <v>41</v>
      </c>
      <c r="F43" s="33">
        <v>187563</v>
      </c>
      <c r="G43" s="33">
        <v>15984</v>
      </c>
      <c r="H43" s="33">
        <v>91557</v>
      </c>
      <c r="I43" s="33">
        <v>33779</v>
      </c>
      <c r="J43" s="33">
        <v>14991</v>
      </c>
      <c r="K43" s="33">
        <v>22567</v>
      </c>
      <c r="L43" s="33">
        <v>21439</v>
      </c>
      <c r="M43" s="33">
        <v>6682</v>
      </c>
      <c r="N43" s="33">
        <v>11179</v>
      </c>
      <c r="O43" s="33">
        <v>50570</v>
      </c>
      <c r="P43" s="33">
        <v>4442</v>
      </c>
      <c r="Q43" s="33">
        <v>98282</v>
      </c>
      <c r="R43" s="33">
        <v>559035</v>
      </c>
    </row>
    <row r="44" spans="2:18" x14ac:dyDescent="0.25">
      <c r="D44" s="33" t="s">
        <v>42</v>
      </c>
      <c r="F44" s="33">
        <v>858</v>
      </c>
      <c r="G44" s="33">
        <v>38144</v>
      </c>
      <c r="H44" s="33">
        <v>7912</v>
      </c>
      <c r="I44" s="33">
        <v>4551</v>
      </c>
      <c r="J44" s="33">
        <v>5047</v>
      </c>
      <c r="K44" s="33">
        <v>7536</v>
      </c>
      <c r="L44" s="33">
        <v>729</v>
      </c>
      <c r="M44" s="33">
        <v>4741</v>
      </c>
      <c r="N44" s="33">
        <v>18668</v>
      </c>
      <c r="O44" s="33">
        <v>16835</v>
      </c>
      <c r="P44" s="33">
        <v>8030</v>
      </c>
      <c r="Q44" s="33">
        <v>8062</v>
      </c>
      <c r="R44" s="33">
        <v>121113</v>
      </c>
    </row>
    <row r="46" spans="2:18" x14ac:dyDescent="0.25">
      <c r="C46" s="33" t="s">
        <v>43</v>
      </c>
      <c r="F46" s="40">
        <v>179300</v>
      </c>
      <c r="G46" s="40">
        <v>327499</v>
      </c>
      <c r="H46" s="40">
        <v>145787</v>
      </c>
      <c r="I46" s="40">
        <v>96002</v>
      </c>
      <c r="J46" s="40">
        <v>131727</v>
      </c>
      <c r="K46" s="40">
        <v>143920</v>
      </c>
      <c r="L46" s="40">
        <v>110419</v>
      </c>
      <c r="M46" s="40">
        <v>117179</v>
      </c>
      <c r="N46" s="40">
        <v>92067</v>
      </c>
      <c r="O46" s="40">
        <v>174418</v>
      </c>
      <c r="P46" s="40">
        <v>120924</v>
      </c>
      <c r="Q46" s="40">
        <v>-6312</v>
      </c>
      <c r="R46" s="40">
        <v>1632930</v>
      </c>
    </row>
    <row r="47" spans="2:18" x14ac:dyDescent="0.25">
      <c r="D47" s="33" t="s">
        <v>44</v>
      </c>
      <c r="F47" s="33">
        <v>179300</v>
      </c>
      <c r="G47" s="33">
        <v>327641</v>
      </c>
      <c r="H47" s="33">
        <v>146045</v>
      </c>
      <c r="I47" s="33">
        <v>96127</v>
      </c>
      <c r="J47" s="33">
        <v>131792</v>
      </c>
      <c r="K47" s="33">
        <v>143920</v>
      </c>
      <c r="L47" s="33">
        <v>110498</v>
      </c>
      <c r="M47" s="33">
        <v>117374</v>
      </c>
      <c r="N47" s="33">
        <v>92067</v>
      </c>
      <c r="O47" s="33">
        <v>174632</v>
      </c>
      <c r="P47" s="33">
        <v>121020</v>
      </c>
      <c r="Q47" s="33">
        <v>-6186</v>
      </c>
      <c r="R47" s="33">
        <v>1634230</v>
      </c>
    </row>
    <row r="48" spans="2:18" x14ac:dyDescent="0.25">
      <c r="D48" s="33" t="s">
        <v>45</v>
      </c>
      <c r="F48" s="44">
        <v>0</v>
      </c>
      <c r="G48" s="44">
        <v>142</v>
      </c>
      <c r="H48" s="44">
        <v>258</v>
      </c>
      <c r="I48" s="44">
        <v>125</v>
      </c>
      <c r="J48" s="44">
        <v>65</v>
      </c>
      <c r="K48" s="44">
        <v>0</v>
      </c>
      <c r="L48" s="44">
        <v>79</v>
      </c>
      <c r="M48" s="44">
        <v>195</v>
      </c>
      <c r="N48" s="44">
        <v>0</v>
      </c>
      <c r="O48" s="44">
        <v>214</v>
      </c>
      <c r="P48" s="44">
        <v>96</v>
      </c>
      <c r="Q48" s="44">
        <v>126</v>
      </c>
      <c r="R48" s="44">
        <v>1300</v>
      </c>
    </row>
    <row r="49" spans="1:21" x14ac:dyDescent="0.25">
      <c r="E49" s="33" t="s">
        <v>46</v>
      </c>
      <c r="F49" s="33">
        <v>3</v>
      </c>
      <c r="G49" s="33">
        <v>271789</v>
      </c>
      <c r="H49" s="33">
        <v>73361</v>
      </c>
      <c r="I49" s="33">
        <v>153959</v>
      </c>
      <c r="J49" s="33">
        <v>2656</v>
      </c>
      <c r="K49" s="33">
        <v>27981</v>
      </c>
      <c r="L49" s="33">
        <v>79</v>
      </c>
      <c r="M49" s="33">
        <v>141618</v>
      </c>
      <c r="N49" s="33">
        <v>148883</v>
      </c>
      <c r="O49" s="33">
        <v>1942</v>
      </c>
      <c r="P49" s="33">
        <v>96</v>
      </c>
      <c r="Q49" s="33">
        <v>126</v>
      </c>
      <c r="R49" s="33">
        <v>822493</v>
      </c>
    </row>
    <row r="50" spans="1:21" x14ac:dyDescent="0.25">
      <c r="E50" s="45" t="s">
        <v>66</v>
      </c>
      <c r="F50" s="33">
        <v>3</v>
      </c>
      <c r="G50" s="33">
        <v>271647</v>
      </c>
      <c r="H50" s="33">
        <v>73103</v>
      </c>
      <c r="I50" s="33">
        <v>153834</v>
      </c>
      <c r="J50" s="33">
        <v>2591</v>
      </c>
      <c r="K50" s="33">
        <v>27981</v>
      </c>
      <c r="L50" s="33">
        <v>0</v>
      </c>
      <c r="M50" s="33">
        <v>141423</v>
      </c>
      <c r="N50" s="33">
        <v>148883</v>
      </c>
      <c r="O50" s="33">
        <v>1728</v>
      </c>
      <c r="P50" s="33">
        <v>0</v>
      </c>
      <c r="Q50" s="33">
        <v>0</v>
      </c>
      <c r="R50" s="33">
        <v>821193</v>
      </c>
    </row>
    <row r="51" spans="1:21" ht="14.25" customHeight="1" x14ac:dyDescent="0.25"/>
    <row r="52" spans="1:21" s="35" customFormat="1" ht="16.5" customHeight="1" x14ac:dyDescent="0.25">
      <c r="B52" s="35" t="s">
        <v>47</v>
      </c>
      <c r="F52" s="35">
        <v>583384</v>
      </c>
      <c r="G52" s="35">
        <v>-171251</v>
      </c>
      <c r="H52" s="35">
        <v>497279.48</v>
      </c>
      <c r="I52" s="35">
        <v>44649.520000000019</v>
      </c>
      <c r="J52" s="35">
        <v>-61957</v>
      </c>
      <c r="K52" s="35">
        <v>-115141</v>
      </c>
      <c r="L52" s="35">
        <v>-39866</v>
      </c>
      <c r="M52" s="35">
        <v>-227460</v>
      </c>
      <c r="N52" s="35">
        <v>-308441</v>
      </c>
      <c r="O52" s="35">
        <v>82823</v>
      </c>
      <c r="P52" s="35">
        <v>-57397</v>
      </c>
      <c r="Q52" s="35">
        <v>-391239</v>
      </c>
      <c r="R52" s="35">
        <v>-164616</v>
      </c>
      <c r="S52" s="34"/>
    </row>
    <row r="53" spans="1:21" ht="15.75" thickBot="1" x14ac:dyDescent="0.3">
      <c r="A53" s="46"/>
      <c r="B53" s="46"/>
      <c r="C53" s="46"/>
      <c r="D53" s="46"/>
      <c r="E53" s="46"/>
    </row>
    <row r="54" spans="1:21" s="47" customFormat="1" ht="15.75" thickTop="1" x14ac:dyDescent="0.25">
      <c r="A54" s="47" t="s">
        <v>48</v>
      </c>
      <c r="S54" s="34"/>
    </row>
    <row r="55" spans="1:21" s="47" customFormat="1" ht="72" customHeight="1" x14ac:dyDescent="0.25">
      <c r="B55" s="48" t="s">
        <v>67</v>
      </c>
      <c r="C55" s="48"/>
      <c r="D55" s="48"/>
      <c r="E55" s="48"/>
      <c r="F55" s="48"/>
      <c r="S55" s="34"/>
    </row>
    <row r="56" spans="1:21" s="47" customFormat="1" ht="18.75" customHeight="1" x14ac:dyDescent="0.25">
      <c r="A56" s="49" t="s">
        <v>50</v>
      </c>
      <c r="B56" s="50" t="s">
        <v>51</v>
      </c>
      <c r="C56" s="51"/>
      <c r="D56" s="51"/>
      <c r="E56" s="52"/>
      <c r="S56" s="34"/>
    </row>
    <row r="57" spans="1:21" s="47" customFormat="1" ht="15.75" customHeight="1" x14ac:dyDescent="0.25">
      <c r="A57" s="53"/>
      <c r="B57" s="54"/>
      <c r="C57" s="54"/>
      <c r="D57" s="54"/>
      <c r="E57" s="54"/>
      <c r="F57" s="54"/>
      <c r="S57" s="34"/>
    </row>
    <row r="58" spans="1:21" s="47" customFormat="1" x14ac:dyDescent="0.25">
      <c r="A58" s="47" t="s">
        <v>52</v>
      </c>
      <c r="S58" s="34"/>
    </row>
    <row r="59" spans="1:21" ht="17.25" x14ac:dyDescent="0.25">
      <c r="A59" s="55">
        <v>45351</v>
      </c>
      <c r="B59" s="55"/>
      <c r="C59" s="55"/>
      <c r="D59" s="55"/>
      <c r="E59" s="55"/>
      <c r="U59" s="56"/>
    </row>
    <row r="60" spans="1:21" x14ac:dyDescent="0.25">
      <c r="A60" s="39"/>
    </row>
    <row r="61" spans="1:21" ht="21" customHeight="1" x14ac:dyDescent="0.25">
      <c r="A61" s="57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5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4"/>
  <sheetViews>
    <sheetView zoomScaleNormal="100" workbookViewId="0"/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1" customFormat="1" ht="25.5" customHeight="1" x14ac:dyDescent="0.2">
      <c r="A7" s="5" t="s">
        <v>3</v>
      </c>
      <c r="B7" s="5"/>
      <c r="C7" s="5"/>
      <c r="D7" s="5"/>
      <c r="E7" s="5"/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56</v>
      </c>
      <c r="Q7" s="10" t="s">
        <v>57</v>
      </c>
      <c r="R7" s="10" t="s">
        <v>14</v>
      </c>
    </row>
    <row r="8" spans="1:18" ht="6.75" customHeight="1" x14ac:dyDescent="0.2"/>
    <row r="9" spans="1:18" ht="15" x14ac:dyDescent="0.25">
      <c r="B9" s="12" t="s">
        <v>15</v>
      </c>
      <c r="C9" s="12"/>
      <c r="D9" s="12"/>
      <c r="E9" s="12"/>
      <c r="F9" s="15">
        <f t="shared" ref="F9:R9" si="0">+F10+F21+F28</f>
        <v>278075</v>
      </c>
      <c r="G9" s="15">
        <f t="shared" si="0"/>
        <v>212402</v>
      </c>
      <c r="H9" s="15">
        <f t="shared" si="0"/>
        <v>293883</v>
      </c>
      <c r="I9" s="15">
        <f t="shared" si="0"/>
        <v>347949</v>
      </c>
      <c r="J9" s="15">
        <f t="shared" si="0"/>
        <v>304915</v>
      </c>
      <c r="K9" s="15">
        <f t="shared" si="0"/>
        <v>290268</v>
      </c>
      <c r="L9" s="15">
        <f t="shared" si="0"/>
        <v>308632</v>
      </c>
      <c r="M9" s="15">
        <f t="shared" si="0"/>
        <v>332440</v>
      </c>
      <c r="N9" s="15">
        <f t="shared" si="0"/>
        <v>288814</v>
      </c>
      <c r="O9" s="15">
        <f t="shared" si="0"/>
        <v>288873</v>
      </c>
      <c r="P9" s="15">
        <f t="shared" si="0"/>
        <v>331061</v>
      </c>
      <c r="Q9" s="15">
        <f t="shared" si="0"/>
        <v>268193</v>
      </c>
      <c r="R9" s="15">
        <f t="shared" si="0"/>
        <v>3545505</v>
      </c>
    </row>
    <row r="10" spans="1:18" ht="15" x14ac:dyDescent="0.25">
      <c r="C10" s="6" t="s">
        <v>16</v>
      </c>
      <c r="F10" s="15">
        <f t="shared" ref="F10:R10" si="1">+F11+F16+F19</f>
        <v>255626</v>
      </c>
      <c r="G10" s="15">
        <f t="shared" si="1"/>
        <v>198253</v>
      </c>
      <c r="H10" s="15">
        <f t="shared" si="1"/>
        <v>243819</v>
      </c>
      <c r="I10" s="15">
        <f t="shared" si="1"/>
        <v>307083</v>
      </c>
      <c r="J10" s="15">
        <f t="shared" si="1"/>
        <v>284792</v>
      </c>
      <c r="K10" s="15">
        <f t="shared" si="1"/>
        <v>251760</v>
      </c>
      <c r="L10" s="15">
        <f t="shared" si="1"/>
        <v>282919</v>
      </c>
      <c r="M10" s="15">
        <f t="shared" si="1"/>
        <v>309735</v>
      </c>
      <c r="N10" s="15">
        <f t="shared" si="1"/>
        <v>254993</v>
      </c>
      <c r="O10" s="15">
        <f t="shared" si="1"/>
        <v>263472</v>
      </c>
      <c r="P10" s="15">
        <f t="shared" si="1"/>
        <v>313974</v>
      </c>
      <c r="Q10" s="15">
        <f t="shared" si="1"/>
        <v>253889</v>
      </c>
      <c r="R10" s="15">
        <f t="shared" si="1"/>
        <v>3220315</v>
      </c>
    </row>
    <row r="11" spans="1:18" x14ac:dyDescent="0.2">
      <c r="D11" s="6" t="s">
        <v>17</v>
      </c>
      <c r="F11" s="14">
        <v>195775</v>
      </c>
      <c r="G11" s="14">
        <v>136607</v>
      </c>
      <c r="H11" s="14">
        <v>170384</v>
      </c>
      <c r="I11" s="14">
        <v>239604</v>
      </c>
      <c r="J11" s="14">
        <v>216618</v>
      </c>
      <c r="K11" s="14">
        <v>173540</v>
      </c>
      <c r="L11" s="14">
        <v>197390</v>
      </c>
      <c r="M11" s="14">
        <v>228938</v>
      </c>
      <c r="N11" s="14">
        <v>173629</v>
      </c>
      <c r="O11" s="14">
        <v>186759</v>
      </c>
      <c r="P11" s="14">
        <v>237143</v>
      </c>
      <c r="Q11" s="14">
        <v>179287</v>
      </c>
      <c r="R11" s="14">
        <f>SUM(F11:Q11)</f>
        <v>2335674</v>
      </c>
    </row>
    <row r="12" spans="1:18" x14ac:dyDescent="0.2">
      <c r="E12" s="11" t="s">
        <v>18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">
      <c r="E13" s="6" t="s">
        <v>19</v>
      </c>
      <c r="F13" s="16">
        <v>3018</v>
      </c>
      <c r="G13" s="16">
        <v>1583</v>
      </c>
      <c r="H13" s="16">
        <v>1182</v>
      </c>
      <c r="I13" s="16">
        <v>5190</v>
      </c>
      <c r="J13" s="16">
        <v>1792</v>
      </c>
      <c r="K13" s="16">
        <v>1101</v>
      </c>
      <c r="L13" s="16">
        <v>0</v>
      </c>
      <c r="M13" s="16">
        <v>2802</v>
      </c>
      <c r="N13" s="16">
        <v>1659</v>
      </c>
      <c r="O13" s="16">
        <v>25</v>
      </c>
      <c r="P13" s="16">
        <v>5774</v>
      </c>
      <c r="Q13" s="16">
        <v>921</v>
      </c>
      <c r="R13" s="14">
        <f>SUM(F13:Q13)</f>
        <v>25047</v>
      </c>
    </row>
    <row r="14" spans="1:18" x14ac:dyDescent="0.2">
      <c r="E14" s="6" t="s">
        <v>20</v>
      </c>
      <c r="F14" s="14">
        <v>34</v>
      </c>
      <c r="G14" s="14">
        <v>32</v>
      </c>
      <c r="H14" s="14">
        <v>35</v>
      </c>
      <c r="I14" s="14">
        <v>38</v>
      </c>
      <c r="J14" s="14">
        <v>2622</v>
      </c>
      <c r="K14" s="14">
        <v>678</v>
      </c>
      <c r="L14" s="14">
        <v>213</v>
      </c>
      <c r="M14" s="14">
        <v>132</v>
      </c>
      <c r="N14" s="14">
        <v>2619</v>
      </c>
      <c r="O14" s="14">
        <v>190</v>
      </c>
      <c r="P14" s="14">
        <v>37</v>
      </c>
      <c r="Q14" s="14">
        <v>272</v>
      </c>
      <c r="R14" s="14">
        <f>SUM(F14:Q14)</f>
        <v>6902</v>
      </c>
    </row>
    <row r="15" spans="1:18" ht="6" customHeight="1" x14ac:dyDescent="0.2"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D16" s="6" t="s">
        <v>21</v>
      </c>
      <c r="F16" s="17">
        <v>58346</v>
      </c>
      <c r="G16" s="17">
        <v>59433</v>
      </c>
      <c r="H16" s="17">
        <v>70778</v>
      </c>
      <c r="I16" s="17">
        <v>65669</v>
      </c>
      <c r="J16" s="17">
        <v>66288</v>
      </c>
      <c r="K16" s="17">
        <v>76201</v>
      </c>
      <c r="L16" s="17">
        <v>83596</v>
      </c>
      <c r="M16" s="17">
        <v>78884</v>
      </c>
      <c r="N16" s="17">
        <v>79273</v>
      </c>
      <c r="O16" s="17">
        <v>75055</v>
      </c>
      <c r="P16" s="17">
        <v>75724</v>
      </c>
      <c r="Q16" s="14">
        <v>73173</v>
      </c>
      <c r="R16" s="14">
        <f>SUM(F16:Q16)</f>
        <v>862420</v>
      </c>
    </row>
    <row r="17" spans="2:19" x14ac:dyDescent="0.2">
      <c r="E17" s="11" t="s">
        <v>18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 t="s">
        <v>58</v>
      </c>
    </row>
    <row r="18" spans="2:19" x14ac:dyDescent="0.2">
      <c r="E18" s="6" t="s">
        <v>20</v>
      </c>
      <c r="F18" s="16">
        <v>330</v>
      </c>
      <c r="G18" s="16">
        <v>321</v>
      </c>
      <c r="H18" s="16">
        <v>93</v>
      </c>
      <c r="I18" s="16">
        <v>384</v>
      </c>
      <c r="J18" s="16">
        <v>7</v>
      </c>
      <c r="K18" s="16">
        <v>301</v>
      </c>
      <c r="L18" s="16">
        <v>1128</v>
      </c>
      <c r="M18" s="16">
        <v>677</v>
      </c>
      <c r="N18" s="16">
        <v>3</v>
      </c>
      <c r="O18" s="16">
        <v>1062</v>
      </c>
      <c r="P18" s="16">
        <v>1274</v>
      </c>
      <c r="Q18" s="16">
        <v>2255</v>
      </c>
      <c r="R18" s="14">
        <f>SUM(F18:Q18)</f>
        <v>7835</v>
      </c>
    </row>
    <row r="19" spans="2:19" x14ac:dyDescent="0.2">
      <c r="D19" s="6" t="s">
        <v>22</v>
      </c>
      <c r="F19" s="17">
        <v>1505</v>
      </c>
      <c r="G19" s="17">
        <v>2213</v>
      </c>
      <c r="H19" s="17">
        <v>2657</v>
      </c>
      <c r="I19" s="17">
        <v>1810</v>
      </c>
      <c r="J19" s="17">
        <v>1886</v>
      </c>
      <c r="K19" s="17">
        <v>2019</v>
      </c>
      <c r="L19" s="17">
        <v>1933</v>
      </c>
      <c r="M19" s="17">
        <v>1913</v>
      </c>
      <c r="N19" s="17">
        <v>2091</v>
      </c>
      <c r="O19" s="17">
        <v>1658</v>
      </c>
      <c r="P19" s="17">
        <v>1107</v>
      </c>
      <c r="Q19" s="17">
        <v>1429</v>
      </c>
      <c r="R19" s="14">
        <f>SUM(F19:Q19)</f>
        <v>22221</v>
      </c>
    </row>
    <row r="20" spans="2:19" x14ac:dyDescent="0.2"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2:19" ht="15" x14ac:dyDescent="0.25">
      <c r="C21" s="6" t="s">
        <v>23</v>
      </c>
      <c r="F21" s="15">
        <f t="shared" ref="F21:R21" si="2">SUM(F22:F26)</f>
        <v>22447</v>
      </c>
      <c r="G21" s="15">
        <f t="shared" si="2"/>
        <v>14090</v>
      </c>
      <c r="H21" s="15">
        <f t="shared" si="2"/>
        <v>50059</v>
      </c>
      <c r="I21" s="15">
        <f t="shared" si="2"/>
        <v>40751</v>
      </c>
      <c r="J21" s="15">
        <f t="shared" si="2"/>
        <v>19780</v>
      </c>
      <c r="K21" s="15">
        <f t="shared" si="2"/>
        <v>38427</v>
      </c>
      <c r="L21" s="15">
        <f t="shared" si="2"/>
        <v>25397</v>
      </c>
      <c r="M21" s="15">
        <f t="shared" si="2"/>
        <v>22691</v>
      </c>
      <c r="N21" s="15">
        <f t="shared" si="2"/>
        <v>33820</v>
      </c>
      <c r="O21" s="15">
        <f t="shared" si="2"/>
        <v>25396</v>
      </c>
      <c r="P21" s="15">
        <f t="shared" si="2"/>
        <v>16975</v>
      </c>
      <c r="Q21" s="15">
        <f t="shared" si="2"/>
        <v>14249</v>
      </c>
      <c r="R21" s="15">
        <f t="shared" si="2"/>
        <v>324082</v>
      </c>
      <c r="S21" s="15"/>
    </row>
    <row r="22" spans="2:19" x14ac:dyDescent="0.2">
      <c r="D22" s="6" t="s">
        <v>24</v>
      </c>
      <c r="F22" s="14">
        <v>11117</v>
      </c>
      <c r="G22" s="14">
        <v>4224</v>
      </c>
      <c r="H22" s="14">
        <v>33403</v>
      </c>
      <c r="I22" s="14">
        <v>25695</v>
      </c>
      <c r="J22" s="14">
        <v>8917</v>
      </c>
      <c r="K22" s="14">
        <v>20755</v>
      </c>
      <c r="L22" s="14">
        <v>13389</v>
      </c>
      <c r="M22" s="14">
        <v>4907</v>
      </c>
      <c r="N22" s="14">
        <v>7304</v>
      </c>
      <c r="O22" s="14">
        <v>13218</v>
      </c>
      <c r="P22" s="14">
        <v>5279</v>
      </c>
      <c r="Q22" s="14">
        <v>6556</v>
      </c>
      <c r="R22" s="14">
        <f>SUM(F22:Q22)</f>
        <v>154764</v>
      </c>
    </row>
    <row r="23" spans="2:19" x14ac:dyDescent="0.2">
      <c r="D23" s="6" t="s">
        <v>25</v>
      </c>
      <c r="F23" s="14">
        <v>6785</v>
      </c>
      <c r="G23" s="14">
        <v>4928</v>
      </c>
      <c r="H23" s="14">
        <v>8267</v>
      </c>
      <c r="I23" s="14">
        <v>5072</v>
      </c>
      <c r="J23" s="14">
        <v>5990</v>
      </c>
      <c r="K23" s="14">
        <v>13230</v>
      </c>
      <c r="L23" s="14">
        <v>7486</v>
      </c>
      <c r="M23" s="14">
        <v>11153</v>
      </c>
      <c r="N23" s="14">
        <v>11045</v>
      </c>
      <c r="O23" s="14">
        <v>7069</v>
      </c>
      <c r="P23" s="14">
        <v>8729</v>
      </c>
      <c r="Q23" s="14">
        <v>11243</v>
      </c>
      <c r="R23" s="14">
        <f>SUM(F23:Q23)</f>
        <v>100997</v>
      </c>
    </row>
    <row r="24" spans="2:19" x14ac:dyDescent="0.2">
      <c r="D24" s="6" t="s">
        <v>26</v>
      </c>
      <c r="F24" s="14">
        <v>0</v>
      </c>
      <c r="G24" s="14">
        <v>4</v>
      </c>
      <c r="H24" s="14">
        <v>4</v>
      </c>
      <c r="I24" s="14">
        <v>12</v>
      </c>
      <c r="J24" s="14">
        <v>45</v>
      </c>
      <c r="K24" s="14">
        <v>8</v>
      </c>
      <c r="L24" s="14">
        <v>8</v>
      </c>
      <c r="M24" s="14">
        <v>0</v>
      </c>
      <c r="N24" s="14">
        <v>8</v>
      </c>
      <c r="O24" s="14">
        <v>33</v>
      </c>
      <c r="P24" s="14">
        <v>11</v>
      </c>
      <c r="Q24" s="14">
        <v>1513</v>
      </c>
      <c r="R24" s="14">
        <f>SUM(F24:Q24)</f>
        <v>1646</v>
      </c>
    </row>
    <row r="25" spans="2:19" x14ac:dyDescent="0.2">
      <c r="D25" s="6" t="s">
        <v>27</v>
      </c>
      <c r="F25" s="17">
        <v>1199</v>
      </c>
      <c r="G25" s="17">
        <v>2370</v>
      </c>
      <c r="H25" s="17">
        <v>2191</v>
      </c>
      <c r="I25" s="17">
        <v>1551</v>
      </c>
      <c r="J25" s="14">
        <v>2255</v>
      </c>
      <c r="K25" s="14">
        <v>2410</v>
      </c>
      <c r="L25" s="14">
        <v>2616</v>
      </c>
      <c r="M25" s="14">
        <v>2347</v>
      </c>
      <c r="N25" s="14">
        <v>2664</v>
      </c>
      <c r="O25" s="14">
        <v>1838</v>
      </c>
      <c r="P25" s="14">
        <v>2716</v>
      </c>
      <c r="Q25" s="14">
        <v>1745</v>
      </c>
      <c r="R25" s="14">
        <f>SUM(F25:Q25)</f>
        <v>25902</v>
      </c>
    </row>
    <row r="26" spans="2:19" x14ac:dyDescent="0.2">
      <c r="D26" s="6" t="s">
        <v>28</v>
      </c>
      <c r="F26" s="14">
        <v>3346</v>
      </c>
      <c r="G26" s="14">
        <v>2564</v>
      </c>
      <c r="H26" s="14">
        <v>6194</v>
      </c>
      <c r="I26" s="14">
        <v>8421</v>
      </c>
      <c r="J26" s="14">
        <v>2573</v>
      </c>
      <c r="K26" s="14">
        <v>2024</v>
      </c>
      <c r="L26" s="14">
        <v>1898</v>
      </c>
      <c r="M26" s="14">
        <v>4284</v>
      </c>
      <c r="N26" s="14">
        <v>12799</v>
      </c>
      <c r="O26" s="14">
        <v>3238</v>
      </c>
      <c r="P26" s="14">
        <v>240</v>
      </c>
      <c r="Q26" s="14">
        <v>-6808</v>
      </c>
      <c r="R26" s="14">
        <f>SUM(F26:Q26)</f>
        <v>40773</v>
      </c>
    </row>
    <row r="27" spans="2:19" x14ac:dyDescent="0.2"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2:19" x14ac:dyDescent="0.2">
      <c r="C28" s="6" t="s">
        <v>29</v>
      </c>
      <c r="F28" s="14">
        <v>2</v>
      </c>
      <c r="G28" s="14">
        <v>59</v>
      </c>
      <c r="H28" s="14">
        <v>5</v>
      </c>
      <c r="I28" s="14">
        <v>115</v>
      </c>
      <c r="J28" s="14">
        <v>343</v>
      </c>
      <c r="K28" s="14">
        <v>81</v>
      </c>
      <c r="L28" s="14">
        <v>316</v>
      </c>
      <c r="M28" s="14">
        <v>14</v>
      </c>
      <c r="N28" s="14">
        <v>1</v>
      </c>
      <c r="O28" s="14">
        <v>5</v>
      </c>
      <c r="P28" s="14">
        <v>112</v>
      </c>
      <c r="Q28" s="14">
        <v>55</v>
      </c>
      <c r="R28" s="14">
        <f>SUM(F28:Q28)</f>
        <v>1108</v>
      </c>
    </row>
    <row r="29" spans="2:19" x14ac:dyDescent="0.2"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2:19" ht="15" x14ac:dyDescent="0.25">
      <c r="B30" s="12" t="s">
        <v>30</v>
      </c>
      <c r="C30" s="12"/>
      <c r="D30" s="12"/>
      <c r="E30" s="12"/>
      <c r="F30" s="15">
        <f t="shared" ref="F30:R30" si="3">SUM(F32:F38)</f>
        <v>301457</v>
      </c>
      <c r="G30" s="15">
        <f t="shared" si="3"/>
        <v>318202</v>
      </c>
      <c r="H30" s="15">
        <f t="shared" si="3"/>
        <v>481549</v>
      </c>
      <c r="I30" s="15">
        <f t="shared" si="3"/>
        <v>343013</v>
      </c>
      <c r="J30" s="15">
        <f t="shared" si="3"/>
        <v>451700</v>
      </c>
      <c r="K30" s="15">
        <f t="shared" si="3"/>
        <v>505791</v>
      </c>
      <c r="L30" s="15">
        <f t="shared" si="3"/>
        <v>395395</v>
      </c>
      <c r="M30" s="15">
        <f t="shared" si="3"/>
        <v>404476</v>
      </c>
      <c r="N30" s="15">
        <f t="shared" si="3"/>
        <v>468574</v>
      </c>
      <c r="O30" s="15">
        <f t="shared" si="3"/>
        <v>387934</v>
      </c>
      <c r="P30" s="15">
        <f t="shared" si="3"/>
        <v>454990</v>
      </c>
      <c r="Q30" s="15">
        <f t="shared" si="3"/>
        <v>646559</v>
      </c>
      <c r="R30" s="15">
        <f t="shared" si="3"/>
        <v>5159640</v>
      </c>
    </row>
    <row r="31" spans="2:19" ht="8.25" customHeight="1" x14ac:dyDescent="0.2"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2:19" x14ac:dyDescent="0.2">
      <c r="D32" s="6" t="s">
        <v>31</v>
      </c>
      <c r="F32" s="14">
        <v>79922</v>
      </c>
      <c r="G32" s="14">
        <v>93367</v>
      </c>
      <c r="H32" s="14">
        <v>94067</v>
      </c>
      <c r="I32" s="14">
        <v>85507</v>
      </c>
      <c r="J32" s="14">
        <v>88982</v>
      </c>
      <c r="K32" s="14">
        <v>89478</v>
      </c>
      <c r="L32" s="14">
        <v>86406</v>
      </c>
      <c r="M32" s="14">
        <v>109491</v>
      </c>
      <c r="N32" s="14">
        <v>95830</v>
      </c>
      <c r="O32" s="14">
        <v>86490</v>
      </c>
      <c r="P32" s="14">
        <v>86233</v>
      </c>
      <c r="Q32" s="14">
        <v>107511</v>
      </c>
      <c r="R32" s="14">
        <f t="shared" ref="R32:R38" si="4">SUM(F32:Q32)</f>
        <v>1103284</v>
      </c>
    </row>
    <row r="33" spans="2:18" x14ac:dyDescent="0.2">
      <c r="D33" s="6" t="s">
        <v>32</v>
      </c>
      <c r="F33" s="14">
        <v>65551</v>
      </c>
      <c r="G33" s="14">
        <v>28230</v>
      </c>
      <c r="H33" s="14">
        <v>55548</v>
      </c>
      <c r="I33" s="14">
        <v>37303</v>
      </c>
      <c r="J33" s="14">
        <v>33831</v>
      </c>
      <c r="K33" s="14">
        <v>36752</v>
      </c>
      <c r="L33" s="14">
        <v>52091</v>
      </c>
      <c r="M33" s="14">
        <v>30773</v>
      </c>
      <c r="N33" s="14">
        <v>59897</v>
      </c>
      <c r="O33" s="14">
        <v>33185</v>
      </c>
      <c r="P33" s="14">
        <v>26092</v>
      </c>
      <c r="Q33" s="14">
        <v>43605</v>
      </c>
      <c r="R33" s="14">
        <f t="shared" si="4"/>
        <v>502858</v>
      </c>
    </row>
    <row r="34" spans="2:18" x14ac:dyDescent="0.2">
      <c r="D34" s="6" t="s">
        <v>33</v>
      </c>
      <c r="F34" s="14">
        <f t="shared" ref="F34:Q34" si="5">F13+F14+F18</f>
        <v>3382</v>
      </c>
      <c r="G34" s="14">
        <f t="shared" si="5"/>
        <v>1936</v>
      </c>
      <c r="H34" s="14">
        <f t="shared" si="5"/>
        <v>1310</v>
      </c>
      <c r="I34" s="14">
        <f t="shared" si="5"/>
        <v>5612</v>
      </c>
      <c r="J34" s="14">
        <f t="shared" si="5"/>
        <v>4421</v>
      </c>
      <c r="K34" s="14">
        <f t="shared" si="5"/>
        <v>2080</v>
      </c>
      <c r="L34" s="14">
        <f t="shared" si="5"/>
        <v>1341</v>
      </c>
      <c r="M34" s="14">
        <f t="shared" si="5"/>
        <v>3611</v>
      </c>
      <c r="N34" s="14">
        <f t="shared" si="5"/>
        <v>4281</v>
      </c>
      <c r="O34" s="14">
        <f t="shared" si="5"/>
        <v>1277</v>
      </c>
      <c r="P34" s="14">
        <f t="shared" si="5"/>
        <v>7085</v>
      </c>
      <c r="Q34" s="14">
        <f t="shared" si="5"/>
        <v>3448</v>
      </c>
      <c r="R34" s="14">
        <f t="shared" si="4"/>
        <v>39784</v>
      </c>
    </row>
    <row r="35" spans="2:18" ht="16.5" x14ac:dyDescent="0.2">
      <c r="D35" s="6" t="s">
        <v>34</v>
      </c>
      <c r="F35" s="14">
        <v>2869</v>
      </c>
      <c r="G35" s="14">
        <v>12688</v>
      </c>
      <c r="H35" s="14">
        <v>10717</v>
      </c>
      <c r="I35" s="14">
        <v>5117</v>
      </c>
      <c r="J35" s="14">
        <v>7968</v>
      </c>
      <c r="K35" s="14">
        <v>13386</v>
      </c>
      <c r="L35" s="14">
        <v>30321</v>
      </c>
      <c r="M35" s="14">
        <v>15536</v>
      </c>
      <c r="N35" s="14">
        <v>23652</v>
      </c>
      <c r="O35" s="14">
        <v>39917</v>
      </c>
      <c r="P35" s="14">
        <v>6169</v>
      </c>
      <c r="Q35" s="14">
        <v>32070</v>
      </c>
      <c r="R35" s="14">
        <f t="shared" si="4"/>
        <v>200410</v>
      </c>
    </row>
    <row r="36" spans="2:18" x14ac:dyDescent="0.2">
      <c r="D36" s="6" t="s">
        <v>35</v>
      </c>
      <c r="F36" s="14">
        <v>0</v>
      </c>
      <c r="G36" s="14">
        <v>47</v>
      </c>
      <c r="H36" s="14">
        <v>449</v>
      </c>
      <c r="I36" s="14">
        <v>47</v>
      </c>
      <c r="J36" s="14">
        <v>9</v>
      </c>
      <c r="K36" s="14">
        <v>143</v>
      </c>
      <c r="L36" s="14">
        <v>40</v>
      </c>
      <c r="M36" s="14">
        <v>106</v>
      </c>
      <c r="N36" s="14">
        <v>81</v>
      </c>
      <c r="O36" s="14">
        <v>28</v>
      </c>
      <c r="P36" s="14">
        <v>9</v>
      </c>
      <c r="Q36" s="14">
        <v>10199</v>
      </c>
      <c r="R36" s="14">
        <f t="shared" si="4"/>
        <v>11158</v>
      </c>
    </row>
    <row r="37" spans="2:18" x14ac:dyDescent="0.2">
      <c r="D37" s="6" t="s">
        <v>36</v>
      </c>
      <c r="F37" s="14">
        <v>1</v>
      </c>
      <c r="G37" s="14">
        <v>13</v>
      </c>
      <c r="H37" s="14">
        <v>724</v>
      </c>
      <c r="I37" s="14">
        <v>1437</v>
      </c>
      <c r="J37" s="14">
        <v>5292</v>
      </c>
      <c r="K37" s="14">
        <v>4100</v>
      </c>
      <c r="L37" s="14">
        <v>7850</v>
      </c>
      <c r="M37" s="14">
        <v>13</v>
      </c>
      <c r="N37" s="14">
        <v>613</v>
      </c>
      <c r="O37" s="14">
        <v>6461</v>
      </c>
      <c r="P37" s="14">
        <v>553</v>
      </c>
      <c r="Q37" s="14">
        <v>148</v>
      </c>
      <c r="R37" s="14">
        <f t="shared" si="4"/>
        <v>27205</v>
      </c>
    </row>
    <row r="38" spans="2:18" ht="16.5" x14ac:dyDescent="0.2">
      <c r="D38" s="6" t="s">
        <v>37</v>
      </c>
      <c r="F38" s="14">
        <f>134494+18620-F34</f>
        <v>149732</v>
      </c>
      <c r="G38" s="14">
        <f>165644+18213-G34</f>
        <v>181921</v>
      </c>
      <c r="H38" s="14">
        <f>294173+25871-H34</f>
        <v>318734</v>
      </c>
      <c r="I38" s="14">
        <f>193612+19990-I34</f>
        <v>207990</v>
      </c>
      <c r="J38" s="14">
        <f>286379+29239-J34</f>
        <v>311197</v>
      </c>
      <c r="K38" s="14">
        <f>341183+20749-K34</f>
        <v>359852</v>
      </c>
      <c r="L38" s="14">
        <f>197577+21110-L34</f>
        <v>217346</v>
      </c>
      <c r="M38" s="14">
        <f>234149+14408-M34</f>
        <v>244946</v>
      </c>
      <c r="N38" s="14">
        <f>266820+21681-N34</f>
        <v>284220</v>
      </c>
      <c r="O38" s="14">
        <f>198773+23080-O34</f>
        <v>220576</v>
      </c>
      <c r="P38" s="14">
        <f>306051+29883-P34</f>
        <v>328849</v>
      </c>
      <c r="Q38" s="14">
        <f>409770+43256-Q34</f>
        <v>449578</v>
      </c>
      <c r="R38" s="14">
        <f t="shared" si="4"/>
        <v>3274941</v>
      </c>
    </row>
    <row r="39" spans="2:18" x14ac:dyDescent="0.2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2:18" ht="15" x14ac:dyDescent="0.25">
      <c r="B40" s="12" t="s">
        <v>38</v>
      </c>
      <c r="C40" s="12"/>
      <c r="D40" s="12"/>
      <c r="E40" s="12"/>
      <c r="F40" s="18">
        <f t="shared" ref="F40:R40" si="6">+F9-F30</f>
        <v>-23382</v>
      </c>
      <c r="G40" s="18">
        <f t="shared" si="6"/>
        <v>-105800</v>
      </c>
      <c r="H40" s="18">
        <f t="shared" si="6"/>
        <v>-187666</v>
      </c>
      <c r="I40" s="18">
        <f t="shared" si="6"/>
        <v>4936</v>
      </c>
      <c r="J40" s="18">
        <f t="shared" si="6"/>
        <v>-146785</v>
      </c>
      <c r="K40" s="18">
        <f t="shared" si="6"/>
        <v>-215523</v>
      </c>
      <c r="L40" s="18">
        <f t="shared" si="6"/>
        <v>-86763</v>
      </c>
      <c r="M40" s="18">
        <f t="shared" si="6"/>
        <v>-72036</v>
      </c>
      <c r="N40" s="18">
        <f t="shared" si="6"/>
        <v>-179760</v>
      </c>
      <c r="O40" s="18">
        <f t="shared" si="6"/>
        <v>-99061</v>
      </c>
      <c r="P40" s="18">
        <f t="shared" si="6"/>
        <v>-123929</v>
      </c>
      <c r="Q40" s="18">
        <f t="shared" si="6"/>
        <v>-378366</v>
      </c>
      <c r="R40" s="18">
        <f t="shared" si="6"/>
        <v>-1614135</v>
      </c>
    </row>
    <row r="41" spans="2:18" x14ac:dyDescent="0.2"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2:18" ht="15" x14ac:dyDescent="0.25">
      <c r="B42" s="12" t="s">
        <v>39</v>
      </c>
      <c r="C42" s="12"/>
      <c r="D42" s="12"/>
      <c r="E42" s="12"/>
      <c r="F42" s="15">
        <f t="shared" ref="F42:R42" si="7">+F43+F47</f>
        <v>437212</v>
      </c>
      <c r="G42" s="15">
        <f t="shared" si="7"/>
        <v>50928</v>
      </c>
      <c r="H42" s="15">
        <f t="shared" si="7"/>
        <v>581967</v>
      </c>
      <c r="I42" s="15">
        <f t="shared" si="7"/>
        <v>95588</v>
      </c>
      <c r="J42" s="15">
        <f t="shared" si="7"/>
        <v>-282583</v>
      </c>
      <c r="K42" s="15">
        <f t="shared" si="7"/>
        <v>138636</v>
      </c>
      <c r="L42" s="15">
        <f t="shared" si="7"/>
        <v>174212</v>
      </c>
      <c r="M42" s="15">
        <f t="shared" si="7"/>
        <v>118368</v>
      </c>
      <c r="N42" s="15">
        <f t="shared" si="7"/>
        <v>361354</v>
      </c>
      <c r="O42" s="15">
        <f t="shared" si="7"/>
        <v>176557</v>
      </c>
      <c r="P42" s="15">
        <f t="shared" si="7"/>
        <v>62564</v>
      </c>
      <c r="Q42" s="15">
        <f t="shared" si="7"/>
        <v>51601</v>
      </c>
      <c r="R42" s="15">
        <f t="shared" si="7"/>
        <v>1966404</v>
      </c>
    </row>
    <row r="43" spans="2:18" x14ac:dyDescent="0.2">
      <c r="C43" s="6" t="s">
        <v>40</v>
      </c>
      <c r="F43" s="19">
        <f t="shared" ref="F43:R43" si="8">+F44-F45</f>
        <v>91661</v>
      </c>
      <c r="G43" s="19">
        <f t="shared" si="8"/>
        <v>6262</v>
      </c>
      <c r="H43" s="19">
        <f t="shared" si="8"/>
        <v>123793</v>
      </c>
      <c r="I43" s="19">
        <f t="shared" si="8"/>
        <v>29211</v>
      </c>
      <c r="J43" s="19">
        <f t="shared" si="8"/>
        <v>-11904</v>
      </c>
      <c r="K43" s="19">
        <f t="shared" si="8"/>
        <v>42550</v>
      </c>
      <c r="L43" s="19">
        <f t="shared" si="8"/>
        <v>6494</v>
      </c>
      <c r="M43" s="19">
        <f t="shared" si="8"/>
        <v>-13432</v>
      </c>
      <c r="N43" s="19">
        <f t="shared" si="8"/>
        <v>-10607</v>
      </c>
      <c r="O43" s="19">
        <f t="shared" si="8"/>
        <v>119958</v>
      </c>
      <c r="P43" s="19">
        <f t="shared" si="8"/>
        <v>-13135</v>
      </c>
      <c r="Q43" s="19">
        <f t="shared" si="8"/>
        <v>18751</v>
      </c>
      <c r="R43" s="19">
        <f t="shared" si="8"/>
        <v>389602</v>
      </c>
    </row>
    <row r="44" spans="2:18" x14ac:dyDescent="0.2">
      <c r="D44" s="6" t="s">
        <v>41</v>
      </c>
      <c r="F44" s="14">
        <v>93579</v>
      </c>
      <c r="G44" s="14">
        <v>8121</v>
      </c>
      <c r="H44" s="14">
        <v>131322</v>
      </c>
      <c r="I44" s="14">
        <v>34883</v>
      </c>
      <c r="J44" s="14">
        <v>11709</v>
      </c>
      <c r="K44" s="14">
        <v>49722</v>
      </c>
      <c r="L44" s="14">
        <v>7141</v>
      </c>
      <c r="M44" s="14">
        <v>1317</v>
      </c>
      <c r="N44" s="14">
        <v>8165</v>
      </c>
      <c r="O44" s="14">
        <v>125696</v>
      </c>
      <c r="P44" s="14">
        <v>21958</v>
      </c>
      <c r="Q44" s="14">
        <v>26478</v>
      </c>
      <c r="R44" s="14">
        <f>SUM(F44:Q44)</f>
        <v>520091</v>
      </c>
    </row>
    <row r="45" spans="2:18" x14ac:dyDescent="0.2">
      <c r="D45" s="6" t="s">
        <v>42</v>
      </c>
      <c r="F45" s="14">
        <v>1918</v>
      </c>
      <c r="G45" s="14">
        <v>1859</v>
      </c>
      <c r="H45" s="14">
        <v>7529</v>
      </c>
      <c r="I45" s="14">
        <v>5672</v>
      </c>
      <c r="J45" s="14">
        <v>23613</v>
      </c>
      <c r="K45" s="14">
        <v>7172</v>
      </c>
      <c r="L45" s="14">
        <v>647</v>
      </c>
      <c r="M45" s="14">
        <v>14749</v>
      </c>
      <c r="N45" s="14">
        <v>18772</v>
      </c>
      <c r="O45" s="14">
        <v>5738</v>
      </c>
      <c r="P45" s="14">
        <v>35093</v>
      </c>
      <c r="Q45" s="14">
        <v>7727</v>
      </c>
      <c r="R45" s="14">
        <f>SUM(F45:Q45)</f>
        <v>130489</v>
      </c>
    </row>
    <row r="46" spans="2:18" x14ac:dyDescent="0.2"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2:18" ht="15" x14ac:dyDescent="0.25">
      <c r="C47" s="6" t="s">
        <v>43</v>
      </c>
      <c r="F47" s="15">
        <f t="shared" ref="F47:R47" si="9">+F48-F49</f>
        <v>345551</v>
      </c>
      <c r="G47" s="15">
        <f t="shared" si="9"/>
        <v>44666</v>
      </c>
      <c r="H47" s="15">
        <f t="shared" si="9"/>
        <v>458174</v>
      </c>
      <c r="I47" s="15">
        <f t="shared" si="9"/>
        <v>66377</v>
      </c>
      <c r="J47" s="15">
        <f t="shared" si="9"/>
        <v>-270679</v>
      </c>
      <c r="K47" s="15">
        <f t="shared" si="9"/>
        <v>96086</v>
      </c>
      <c r="L47" s="15">
        <f t="shared" si="9"/>
        <v>167718</v>
      </c>
      <c r="M47" s="15">
        <f t="shared" si="9"/>
        <v>131800</v>
      </c>
      <c r="N47" s="15">
        <f t="shared" si="9"/>
        <v>371961</v>
      </c>
      <c r="O47" s="15">
        <f t="shared" si="9"/>
        <v>56599</v>
      </c>
      <c r="P47" s="15">
        <f t="shared" si="9"/>
        <v>75699</v>
      </c>
      <c r="Q47" s="15">
        <f t="shared" si="9"/>
        <v>32850</v>
      </c>
      <c r="R47" s="15">
        <f t="shared" si="9"/>
        <v>1576802</v>
      </c>
    </row>
    <row r="48" spans="2:18" x14ac:dyDescent="0.2">
      <c r="D48" s="6" t="s">
        <v>44</v>
      </c>
      <c r="F48" s="14">
        <v>345551</v>
      </c>
      <c r="G48" s="14">
        <v>45000</v>
      </c>
      <c r="H48" s="14">
        <v>458566</v>
      </c>
      <c r="I48" s="14">
        <v>66377</v>
      </c>
      <c r="J48" s="14">
        <v>-270679</v>
      </c>
      <c r="K48" s="14">
        <v>96448</v>
      </c>
      <c r="L48" s="14">
        <v>167810</v>
      </c>
      <c r="M48" s="14">
        <v>132021</v>
      </c>
      <c r="N48" s="14">
        <v>436709</v>
      </c>
      <c r="O48" s="14">
        <v>56733</v>
      </c>
      <c r="P48" s="14">
        <v>75907</v>
      </c>
      <c r="Q48" s="14">
        <v>32956</v>
      </c>
      <c r="R48" s="14">
        <f>SUM(F48:Q48)</f>
        <v>1643399</v>
      </c>
    </row>
    <row r="49" spans="1:18" x14ac:dyDescent="0.2">
      <c r="D49" s="6" t="s">
        <v>45</v>
      </c>
      <c r="F49" s="16">
        <f t="shared" ref="F49:R49" si="10">F50-F51</f>
        <v>0</v>
      </c>
      <c r="G49" s="16">
        <f t="shared" si="10"/>
        <v>334</v>
      </c>
      <c r="H49" s="16">
        <f t="shared" si="10"/>
        <v>392</v>
      </c>
      <c r="I49" s="16">
        <f t="shared" si="10"/>
        <v>0</v>
      </c>
      <c r="J49" s="16">
        <f t="shared" si="10"/>
        <v>0</v>
      </c>
      <c r="K49" s="16">
        <f t="shared" si="10"/>
        <v>362</v>
      </c>
      <c r="L49" s="16">
        <f t="shared" si="10"/>
        <v>92</v>
      </c>
      <c r="M49" s="16">
        <f t="shared" si="10"/>
        <v>221</v>
      </c>
      <c r="N49" s="16">
        <f t="shared" si="10"/>
        <v>64748</v>
      </c>
      <c r="O49" s="16">
        <f t="shared" si="10"/>
        <v>134</v>
      </c>
      <c r="P49" s="16">
        <f t="shared" si="10"/>
        <v>208</v>
      </c>
      <c r="Q49" s="16">
        <f t="shared" si="10"/>
        <v>106</v>
      </c>
      <c r="R49" s="16">
        <f t="shared" si="10"/>
        <v>66597</v>
      </c>
    </row>
    <row r="50" spans="1:18" ht="16.5" x14ac:dyDescent="0.2">
      <c r="E50" s="6" t="s">
        <v>59</v>
      </c>
      <c r="F50" s="14">
        <v>148369</v>
      </c>
      <c r="G50" s="14">
        <v>334</v>
      </c>
      <c r="H50" s="14">
        <v>4312</v>
      </c>
      <c r="I50" s="14">
        <v>0</v>
      </c>
      <c r="J50" s="14">
        <v>0</v>
      </c>
      <c r="K50" s="14">
        <v>362</v>
      </c>
      <c r="L50" s="14">
        <v>103460</v>
      </c>
      <c r="M50" s="14">
        <v>22775</v>
      </c>
      <c r="N50" s="14">
        <v>84558</v>
      </c>
      <c r="O50" s="14">
        <v>894</v>
      </c>
      <c r="P50" s="14">
        <v>208</v>
      </c>
      <c r="Q50" s="14">
        <v>250793</v>
      </c>
      <c r="R50" s="14">
        <f>SUM(F50:Q50)</f>
        <v>616065</v>
      </c>
    </row>
    <row r="51" spans="1:18" ht="16.5" x14ac:dyDescent="0.2">
      <c r="E51" s="20" t="s">
        <v>60</v>
      </c>
      <c r="F51" s="14">
        <v>148369</v>
      </c>
      <c r="G51" s="14">
        <v>0</v>
      </c>
      <c r="H51" s="14">
        <v>3920</v>
      </c>
      <c r="I51" s="14">
        <v>0</v>
      </c>
      <c r="J51" s="14">
        <v>0</v>
      </c>
      <c r="K51" s="14">
        <v>0</v>
      </c>
      <c r="L51" s="14">
        <v>103368</v>
      </c>
      <c r="M51" s="14">
        <v>22554</v>
      </c>
      <c r="N51" s="14">
        <v>19810</v>
      </c>
      <c r="O51" s="14">
        <v>760</v>
      </c>
      <c r="P51" s="14">
        <v>0</v>
      </c>
      <c r="Q51" s="14">
        <v>250687</v>
      </c>
      <c r="R51" s="14">
        <f>SUM(F51:Q51)</f>
        <v>549468</v>
      </c>
    </row>
    <row r="52" spans="1:18" ht="14.25" customHeight="1" x14ac:dyDescent="0.2"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2" customFormat="1" ht="16.5" customHeight="1" x14ac:dyDescent="0.25">
      <c r="B53" s="12" t="s">
        <v>47</v>
      </c>
      <c r="F53" s="18">
        <v>468678</v>
      </c>
      <c r="G53" s="18">
        <v>-139054</v>
      </c>
      <c r="H53" s="18">
        <v>320585</v>
      </c>
      <c r="I53" s="18">
        <v>801216</v>
      </c>
      <c r="J53" s="18">
        <v>-512579</v>
      </c>
      <c r="K53" s="18">
        <v>-96158</v>
      </c>
      <c r="L53" s="18">
        <v>-88389</v>
      </c>
      <c r="M53" s="18">
        <v>-81546</v>
      </c>
      <c r="N53" s="18">
        <v>45198</v>
      </c>
      <c r="O53" s="18">
        <v>-11468</v>
      </c>
      <c r="P53" s="18">
        <v>-160495</v>
      </c>
      <c r="Q53" s="18">
        <v>-665136</v>
      </c>
      <c r="R53" s="18">
        <f>SUM(F53:Q53)</f>
        <v>-119148</v>
      </c>
    </row>
    <row r="54" spans="1:18" x14ac:dyDescent="0.2">
      <c r="A54" s="13"/>
      <c r="B54" s="13"/>
      <c r="C54" s="13"/>
      <c r="D54" s="13"/>
      <c r="E54" s="13"/>
      <c r="F54" s="14"/>
      <c r="K54" s="14" t="s">
        <v>58</v>
      </c>
    </row>
    <row r="55" spans="1:18" s="22" customFormat="1" ht="12.75" x14ac:dyDescent="0.2">
      <c r="A55" s="21" t="s">
        <v>48</v>
      </c>
      <c r="B55" s="21"/>
    </row>
    <row r="56" spans="1:18" s="22" customFormat="1" ht="78.75" customHeight="1" x14ac:dyDescent="0.2">
      <c r="B56" s="4" t="s">
        <v>49</v>
      </c>
      <c r="C56" s="4"/>
      <c r="D56" s="4"/>
      <c r="E56" s="4"/>
      <c r="F56" s="4"/>
    </row>
    <row r="57" spans="1:18" s="22" customFormat="1" ht="32.25" hidden="1" customHeight="1" x14ac:dyDescent="0.2">
      <c r="A57" s="23" t="s">
        <v>50</v>
      </c>
      <c r="B57" s="3" t="s">
        <v>61</v>
      </c>
      <c r="C57" s="3"/>
      <c r="D57" s="3"/>
      <c r="E57" s="3"/>
      <c r="F57" s="3"/>
    </row>
    <row r="58" spans="1:18" s="22" customFormat="1" ht="17.25" customHeight="1" x14ac:dyDescent="0.2">
      <c r="A58" s="24" t="s">
        <v>50</v>
      </c>
      <c r="B58" s="25" t="s">
        <v>51</v>
      </c>
      <c r="C58" s="26"/>
      <c r="D58" s="26"/>
      <c r="E58" s="27"/>
    </row>
    <row r="59" spans="1:18" s="22" customFormat="1" ht="27.75" customHeight="1" x14ac:dyDescent="0.2">
      <c r="A59" s="28" t="s">
        <v>62</v>
      </c>
      <c r="B59" s="2" t="s">
        <v>63</v>
      </c>
      <c r="C59" s="2"/>
      <c r="D59" s="2"/>
      <c r="E59" s="2"/>
      <c r="F59" s="2"/>
      <c r="G59" s="2"/>
      <c r="H59" s="2"/>
      <c r="I59" s="2"/>
      <c r="J59" s="2"/>
      <c r="K59" s="2"/>
    </row>
    <row r="60" spans="1:18" s="22" customFormat="1" ht="15.75" customHeight="1" x14ac:dyDescent="0.2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8" s="22" customFormat="1" ht="12.75" x14ac:dyDescent="0.2">
      <c r="A61" s="22" t="s">
        <v>52</v>
      </c>
    </row>
    <row r="62" spans="1:18" ht="15" x14ac:dyDescent="0.2">
      <c r="A62" s="30"/>
      <c r="B62" s="31"/>
      <c r="C62" s="32"/>
      <c r="D62" s="32"/>
      <c r="E62" s="32"/>
    </row>
    <row r="63" spans="1:18" x14ac:dyDescent="0.2">
      <c r="A63" s="11"/>
    </row>
    <row r="64" spans="1:18" x14ac:dyDescent="0.2">
      <c r="A64" s="1">
        <f ca="1">TODAY()</f>
        <v>45360</v>
      </c>
      <c r="B64" s="1"/>
      <c r="C64" s="1"/>
      <c r="D64" s="1"/>
      <c r="E64" s="1"/>
    </row>
  </sheetData>
  <mergeCells count="5">
    <mergeCell ref="A7:E7"/>
    <mergeCell ref="B56:F56"/>
    <mergeCell ref="B57:F57"/>
    <mergeCell ref="B59:K59"/>
    <mergeCell ref="A64:E6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</vt:lpstr>
      <vt:lpstr>2022 v2</vt:lpstr>
      <vt:lpstr>'2022 v2'!Print_Area</vt:lpstr>
      <vt:lpstr>'2023'!Print_Area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2024-03-08T23:46:58Z</dcterms:modified>
  <dc:language>en-PH</dc:language>
</cp:coreProperties>
</file>