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9"/>
  </bookViews>
  <sheets>
    <sheet name="Органы дыхания" sheetId="1" r:id="rId1"/>
    <sheet name="ССС" sheetId="2" r:id="rId2"/>
    <sheet name="пищеварения" sheetId="3" r:id="rId3"/>
    <sheet name="КМС" sheetId="4" r:id="rId4"/>
    <sheet name="кожи" sheetId="5" r:id="rId5"/>
    <sheet name="МПС" sheetId="6" r:id="rId6"/>
    <sheet name="глаза" sheetId="7" r:id="rId7"/>
    <sheet name="ухо" sheetId="8" r:id="rId8"/>
    <sheet name="ЦНС" sheetId="9" r:id="rId9"/>
    <sheet name="новообразов" sheetId="10" r:id="rId10"/>
    <sheet name="инфекции" sheetId="11" r:id="rId11"/>
  </sheets>
  <calcPr calcId="145621"/>
</workbook>
</file>

<file path=xl/calcChain.xml><?xml version="1.0" encoding="utf-8"?>
<calcChain xmlns="http://schemas.openxmlformats.org/spreadsheetml/2006/main">
  <c r="D51" i="10" l="1"/>
  <c r="H58" i="10"/>
  <c r="H57" i="10"/>
  <c r="F47" i="10" l="1"/>
  <c r="H55" i="10"/>
  <c r="H54" i="10"/>
  <c r="J54" i="10"/>
  <c r="J55" i="10"/>
  <c r="H51" i="10"/>
  <c r="F46" i="10"/>
  <c r="H52" i="10"/>
  <c r="F56" i="10"/>
  <c r="F55" i="10"/>
  <c r="F54" i="10"/>
  <c r="F53" i="10"/>
  <c r="F52" i="10"/>
  <c r="F51" i="10"/>
  <c r="D56" i="10"/>
  <c r="D55" i="10"/>
  <c r="D54" i="10"/>
  <c r="D53" i="10"/>
  <c r="D52" i="10"/>
  <c r="K5" i="1" l="1"/>
  <c r="K53" i="1"/>
  <c r="M52" i="1"/>
  <c r="K52" i="1"/>
  <c r="K54" i="1" s="1"/>
  <c r="M51" i="1"/>
  <c r="M54" i="1" s="1"/>
  <c r="M56" i="1" s="1"/>
  <c r="O52" i="1" s="1"/>
  <c r="L48" i="1"/>
  <c r="K48" i="1"/>
  <c r="K56" i="1" s="1"/>
  <c r="M47" i="1"/>
  <c r="M46" i="1"/>
  <c r="K51" i="1" s="1"/>
  <c r="K39" i="1"/>
  <c r="M38" i="1"/>
  <c r="K38" i="1"/>
  <c r="K40" i="1" s="1"/>
  <c r="M37" i="1"/>
  <c r="M40" i="1" s="1"/>
  <c r="L34" i="1"/>
  <c r="K34" i="1"/>
  <c r="K42" i="1" s="1"/>
  <c r="M33" i="1"/>
  <c r="M32" i="1"/>
  <c r="K37" i="1" s="1"/>
  <c r="K24" i="1"/>
  <c r="M23" i="1"/>
  <c r="K23" i="1"/>
  <c r="K25" i="1" s="1"/>
  <c r="M22" i="1"/>
  <c r="L19" i="1"/>
  <c r="K19" i="1"/>
  <c r="K27" i="1" s="1"/>
  <c r="M18" i="1"/>
  <c r="M17" i="1"/>
  <c r="K22" i="1" s="1"/>
  <c r="K10" i="1"/>
  <c r="M9" i="1"/>
  <c r="K9" i="1"/>
  <c r="K11" i="1" s="1"/>
  <c r="M8" i="1"/>
  <c r="M11" i="1" s="1"/>
  <c r="M13" i="1" s="1"/>
  <c r="O9" i="1" s="1"/>
  <c r="L5" i="1"/>
  <c r="M4" i="1"/>
  <c r="M3" i="1"/>
  <c r="O38" i="1" l="1"/>
  <c r="M42" i="1"/>
  <c r="K8" i="1"/>
  <c r="K13" i="1"/>
  <c r="M25" i="1"/>
  <c r="M27" i="1" s="1"/>
  <c r="O23" i="1" s="1"/>
  <c r="K12" i="1"/>
  <c r="K26" i="1"/>
  <c r="K41" i="1"/>
  <c r="K55" i="1"/>
  <c r="M10" i="1"/>
  <c r="M12" i="1" s="1"/>
  <c r="O8" i="1" s="1"/>
  <c r="M24" i="1"/>
  <c r="M26" i="1" s="1"/>
  <c r="O22" i="1" s="1"/>
  <c r="M39" i="1"/>
  <c r="M53" i="1"/>
  <c r="M55" i="1" s="1"/>
  <c r="O51" i="1" s="1"/>
  <c r="E53" i="11"/>
  <c r="G52" i="11"/>
  <c r="E52" i="11"/>
  <c r="E54" i="11" s="1"/>
  <c r="G51" i="11"/>
  <c r="G54" i="11" s="1"/>
  <c r="G56" i="11" s="1"/>
  <c r="I52" i="11" s="1"/>
  <c r="F48" i="11"/>
  <c r="E48" i="11"/>
  <c r="E56" i="11" s="1"/>
  <c r="G47" i="11"/>
  <c r="G46" i="11"/>
  <c r="E51" i="11" s="1"/>
  <c r="E39" i="11"/>
  <c r="G38" i="11"/>
  <c r="E38" i="11"/>
  <c r="E40" i="11" s="1"/>
  <c r="G37" i="11"/>
  <c r="G40" i="11" s="1"/>
  <c r="G42" i="11" s="1"/>
  <c r="I38" i="11" s="1"/>
  <c r="F34" i="11"/>
  <c r="E34" i="11"/>
  <c r="E42" i="11" s="1"/>
  <c r="G33" i="11"/>
  <c r="G32" i="11"/>
  <c r="E37" i="11" s="1"/>
  <c r="E24" i="11"/>
  <c r="G23" i="11"/>
  <c r="E23" i="11"/>
  <c r="E25" i="11" s="1"/>
  <c r="G22" i="11"/>
  <c r="G25" i="11" s="1"/>
  <c r="F19" i="11"/>
  <c r="E19" i="11"/>
  <c r="E27" i="11" s="1"/>
  <c r="G18" i="11"/>
  <c r="G17" i="11"/>
  <c r="E22" i="11" s="1"/>
  <c r="E10" i="11"/>
  <c r="G9" i="11"/>
  <c r="E9" i="11"/>
  <c r="E11" i="11" s="1"/>
  <c r="G8" i="11"/>
  <c r="G11" i="11" s="1"/>
  <c r="G13" i="11" s="1"/>
  <c r="I9" i="11" s="1"/>
  <c r="F5" i="11"/>
  <c r="E5" i="11"/>
  <c r="E13" i="11" s="1"/>
  <c r="G4" i="11"/>
  <c r="G3" i="11"/>
  <c r="E8" i="11" s="1"/>
  <c r="E48" i="10"/>
  <c r="D48" i="10"/>
  <c r="D39" i="10"/>
  <c r="F38" i="10"/>
  <c r="D38" i="10"/>
  <c r="D40" i="10" s="1"/>
  <c r="E34" i="10"/>
  <c r="D34" i="10"/>
  <c r="D42" i="10" s="1"/>
  <c r="F33" i="10"/>
  <c r="F32" i="10"/>
  <c r="D37" i="10" s="1"/>
  <c r="D24" i="10"/>
  <c r="F23" i="10"/>
  <c r="D23" i="10"/>
  <c r="D25" i="10" s="1"/>
  <c r="E19" i="10"/>
  <c r="D19" i="10"/>
  <c r="F18" i="10"/>
  <c r="F17" i="10"/>
  <c r="D10" i="10"/>
  <c r="F9" i="10"/>
  <c r="D9" i="10"/>
  <c r="D11" i="10" s="1"/>
  <c r="E5" i="10"/>
  <c r="D5" i="10"/>
  <c r="D13" i="10" s="1"/>
  <c r="F4" i="10"/>
  <c r="F3" i="10"/>
  <c r="D8" i="10" s="1"/>
  <c r="D54" i="9"/>
  <c r="F53" i="9"/>
  <c r="D53" i="9"/>
  <c r="D55" i="9" s="1"/>
  <c r="E49" i="9"/>
  <c r="D49" i="9"/>
  <c r="F48" i="9"/>
  <c r="F47" i="9"/>
  <c r="D40" i="9"/>
  <c r="F39" i="9"/>
  <c r="D39" i="9"/>
  <c r="D41" i="9" s="1"/>
  <c r="E35" i="9"/>
  <c r="D35" i="9"/>
  <c r="D43" i="9" s="1"/>
  <c r="F34" i="9"/>
  <c r="F33" i="9"/>
  <c r="D38" i="9" s="1"/>
  <c r="D25" i="9"/>
  <c r="F24" i="9"/>
  <c r="D24" i="9"/>
  <c r="D26" i="9" s="1"/>
  <c r="E20" i="9"/>
  <c r="D20" i="9"/>
  <c r="F19" i="9"/>
  <c r="F18" i="9"/>
  <c r="D11" i="9"/>
  <c r="F10" i="9"/>
  <c r="D10" i="9"/>
  <c r="D12" i="9" s="1"/>
  <c r="E6" i="9"/>
  <c r="D6" i="9"/>
  <c r="D14" i="9" s="1"/>
  <c r="F5" i="9"/>
  <c r="F4" i="9"/>
  <c r="D9" i="9" s="1"/>
  <c r="D54" i="8"/>
  <c r="F53" i="8"/>
  <c r="D53" i="8"/>
  <c r="D55" i="8" s="1"/>
  <c r="E49" i="8"/>
  <c r="D49" i="8"/>
  <c r="F48" i="8"/>
  <c r="F47" i="8"/>
  <c r="D40" i="8"/>
  <c r="F39" i="8"/>
  <c r="D39" i="8"/>
  <c r="D41" i="8" s="1"/>
  <c r="E35" i="8"/>
  <c r="D35" i="8"/>
  <c r="D42" i="8" s="1"/>
  <c r="F34" i="8"/>
  <c r="F33" i="8"/>
  <c r="D38" i="8" s="1"/>
  <c r="D25" i="8"/>
  <c r="F24" i="8"/>
  <c r="D24" i="8"/>
  <c r="D26" i="8" s="1"/>
  <c r="F23" i="8"/>
  <c r="F26" i="8" s="1"/>
  <c r="F28" i="8" s="1"/>
  <c r="H24" i="8" s="1"/>
  <c r="E20" i="8"/>
  <c r="D20" i="8"/>
  <c r="D27" i="8" s="1"/>
  <c r="F19" i="8"/>
  <c r="F18" i="8"/>
  <c r="D23" i="8" s="1"/>
  <c r="D11" i="8"/>
  <c r="F10" i="8"/>
  <c r="D10" i="8"/>
  <c r="D12" i="8" s="1"/>
  <c r="E6" i="8"/>
  <c r="D6" i="8"/>
  <c r="F5" i="8"/>
  <c r="F4" i="8"/>
  <c r="D53" i="7"/>
  <c r="F52" i="7"/>
  <c r="D52" i="7"/>
  <c r="D54" i="7" s="1"/>
  <c r="E48" i="7"/>
  <c r="D48" i="7"/>
  <c r="D56" i="7" s="1"/>
  <c r="F47" i="7"/>
  <c r="F46" i="7"/>
  <c r="D51" i="7" s="1"/>
  <c r="D39" i="7"/>
  <c r="F38" i="7"/>
  <c r="D38" i="7"/>
  <c r="D40" i="7" s="1"/>
  <c r="E34" i="7"/>
  <c r="D34" i="7"/>
  <c r="F33" i="7"/>
  <c r="F32" i="7"/>
  <c r="D24" i="7"/>
  <c r="F23" i="7"/>
  <c r="D23" i="7"/>
  <c r="D25" i="7" s="1"/>
  <c r="E19" i="7"/>
  <c r="D19" i="7"/>
  <c r="D27" i="7" s="1"/>
  <c r="F18" i="7"/>
  <c r="F17" i="7"/>
  <c r="D22" i="7" s="1"/>
  <c r="D10" i="7"/>
  <c r="F9" i="7"/>
  <c r="D9" i="7"/>
  <c r="D11" i="7" s="1"/>
  <c r="E5" i="7"/>
  <c r="D5" i="7"/>
  <c r="F4" i="7"/>
  <c r="F3" i="7"/>
  <c r="D53" i="6"/>
  <c r="F52" i="6"/>
  <c r="D52" i="6"/>
  <c r="D54" i="6" s="1"/>
  <c r="E48" i="6"/>
  <c r="D48" i="6"/>
  <c r="D56" i="6" s="1"/>
  <c r="F47" i="6"/>
  <c r="F46" i="6"/>
  <c r="D51" i="6" s="1"/>
  <c r="D39" i="6"/>
  <c r="F38" i="6"/>
  <c r="D38" i="6"/>
  <c r="D40" i="6" s="1"/>
  <c r="E34" i="6"/>
  <c r="D34" i="6"/>
  <c r="F33" i="6"/>
  <c r="F32" i="6"/>
  <c r="D24" i="6"/>
  <c r="F23" i="6"/>
  <c r="D23" i="6"/>
  <c r="D25" i="6" s="1"/>
  <c r="E19" i="6"/>
  <c r="D19" i="6"/>
  <c r="D27" i="6" s="1"/>
  <c r="F18" i="6"/>
  <c r="F17" i="6"/>
  <c r="D22" i="6" s="1"/>
  <c r="D10" i="6"/>
  <c r="F9" i="6"/>
  <c r="D9" i="6"/>
  <c r="D11" i="6" s="1"/>
  <c r="E5" i="6"/>
  <c r="D5" i="6"/>
  <c r="F4" i="6"/>
  <c r="F3" i="6"/>
  <c r="D55" i="5"/>
  <c r="F54" i="5"/>
  <c r="D54" i="5"/>
  <c r="D56" i="5" s="1"/>
  <c r="E50" i="5"/>
  <c r="D50" i="5"/>
  <c r="D58" i="5" s="1"/>
  <c r="F49" i="5"/>
  <c r="F48" i="5"/>
  <c r="D53" i="5" s="1"/>
  <c r="D41" i="5"/>
  <c r="F40" i="5"/>
  <c r="D40" i="5"/>
  <c r="D42" i="5" s="1"/>
  <c r="E36" i="5"/>
  <c r="D36" i="5"/>
  <c r="F35" i="5"/>
  <c r="F34" i="5"/>
  <c r="D26" i="5"/>
  <c r="F25" i="5"/>
  <c r="D25" i="5"/>
  <c r="D27" i="5" s="1"/>
  <c r="E21" i="5"/>
  <c r="D21" i="5"/>
  <c r="D29" i="5" s="1"/>
  <c r="F20" i="5"/>
  <c r="F19" i="5"/>
  <c r="D24" i="5" s="1"/>
  <c r="D12" i="5"/>
  <c r="F11" i="5"/>
  <c r="D11" i="5"/>
  <c r="D13" i="5" s="1"/>
  <c r="F10" i="5"/>
  <c r="F13" i="5" s="1"/>
  <c r="F15" i="5" s="1"/>
  <c r="H11" i="5" s="1"/>
  <c r="E7" i="5"/>
  <c r="D7" i="5"/>
  <c r="D15" i="5" s="1"/>
  <c r="F6" i="5"/>
  <c r="F5" i="5"/>
  <c r="D10" i="5" s="1"/>
  <c r="D54" i="4"/>
  <c r="F53" i="4"/>
  <c r="D53" i="4"/>
  <c r="D55" i="4" s="1"/>
  <c r="E49" i="4"/>
  <c r="D49" i="4"/>
  <c r="F48" i="4"/>
  <c r="F47" i="4"/>
  <c r="D40" i="4"/>
  <c r="F39" i="4"/>
  <c r="D39" i="4"/>
  <c r="D41" i="4" s="1"/>
  <c r="E35" i="4"/>
  <c r="D35" i="4"/>
  <c r="F34" i="4"/>
  <c r="F33" i="4"/>
  <c r="D25" i="4"/>
  <c r="F24" i="4"/>
  <c r="D24" i="4"/>
  <c r="D26" i="4" s="1"/>
  <c r="E20" i="4"/>
  <c r="D20" i="4"/>
  <c r="F19" i="4"/>
  <c r="F18" i="4"/>
  <c r="D11" i="4"/>
  <c r="F10" i="4"/>
  <c r="D10" i="4"/>
  <c r="D12" i="4" s="1"/>
  <c r="E6" i="4"/>
  <c r="D6" i="4"/>
  <c r="D14" i="4" s="1"/>
  <c r="F5" i="4"/>
  <c r="F4" i="4"/>
  <c r="D53" i="3"/>
  <c r="F52" i="3"/>
  <c r="D52" i="3"/>
  <c r="D54" i="3" s="1"/>
  <c r="E48" i="3"/>
  <c r="D48" i="3"/>
  <c r="F47" i="3"/>
  <c r="F46" i="3"/>
  <c r="D39" i="3"/>
  <c r="F38" i="3"/>
  <c r="D38" i="3"/>
  <c r="D40" i="3" s="1"/>
  <c r="E34" i="3"/>
  <c r="D34" i="3"/>
  <c r="F33" i="3"/>
  <c r="F32" i="3"/>
  <c r="D37" i="3" s="1"/>
  <c r="D24" i="3"/>
  <c r="F23" i="3"/>
  <c r="D23" i="3"/>
  <c r="D25" i="3" s="1"/>
  <c r="E19" i="3"/>
  <c r="D19" i="3"/>
  <c r="F18" i="3"/>
  <c r="F17" i="3"/>
  <c r="D10" i="3"/>
  <c r="F9" i="3"/>
  <c r="D9" i="3"/>
  <c r="D11" i="3" s="1"/>
  <c r="E5" i="3"/>
  <c r="D5" i="3"/>
  <c r="D13" i="3" s="1"/>
  <c r="F4" i="3"/>
  <c r="F3" i="3"/>
  <c r="D8" i="3" s="1"/>
  <c r="E18" i="2"/>
  <c r="C53" i="2"/>
  <c r="E52" i="2"/>
  <c r="C52" i="2"/>
  <c r="C54" i="2" s="1"/>
  <c r="D48" i="2"/>
  <c r="C48" i="2"/>
  <c r="E47" i="2"/>
  <c r="E46" i="2"/>
  <c r="C39" i="2"/>
  <c r="E38" i="2"/>
  <c r="C38" i="2"/>
  <c r="C40" i="2" s="1"/>
  <c r="D34" i="2"/>
  <c r="C34" i="2"/>
  <c r="E33" i="2"/>
  <c r="E32" i="2"/>
  <c r="C24" i="2"/>
  <c r="E23" i="2"/>
  <c r="C23" i="2"/>
  <c r="C25" i="2" s="1"/>
  <c r="E22" i="2"/>
  <c r="E25" i="2" s="1"/>
  <c r="G23" i="2" s="1"/>
  <c r="D19" i="2"/>
  <c r="C19" i="2"/>
  <c r="C27" i="2" s="1"/>
  <c r="E17" i="2"/>
  <c r="C22" i="2" s="1"/>
  <c r="C10" i="2"/>
  <c r="E9" i="2"/>
  <c r="C9" i="2"/>
  <c r="C11" i="2" s="1"/>
  <c r="D5" i="2"/>
  <c r="C5" i="2"/>
  <c r="E4" i="2"/>
  <c r="E3" i="2"/>
  <c r="C53" i="1"/>
  <c r="E52" i="1"/>
  <c r="C52" i="1"/>
  <c r="C54" i="1" s="1"/>
  <c r="D48" i="1"/>
  <c r="C48" i="1"/>
  <c r="E47" i="1"/>
  <c r="E46" i="1"/>
  <c r="C39" i="1"/>
  <c r="E38" i="1"/>
  <c r="C38" i="1"/>
  <c r="C40" i="1" s="1"/>
  <c r="D34" i="1"/>
  <c r="C34" i="1"/>
  <c r="E33" i="1"/>
  <c r="E32" i="1"/>
  <c r="C24" i="1"/>
  <c r="E23" i="1"/>
  <c r="C23" i="1"/>
  <c r="C25" i="1" s="1"/>
  <c r="D19" i="1"/>
  <c r="C19" i="1"/>
  <c r="E18" i="1"/>
  <c r="E17" i="1"/>
  <c r="C22" i="1" s="1"/>
  <c r="E9" i="1"/>
  <c r="C10" i="1"/>
  <c r="C9" i="1"/>
  <c r="E8" i="1" s="1"/>
  <c r="E11" i="1" s="1"/>
  <c r="E13" i="1" s="1"/>
  <c r="G9" i="1" s="1"/>
  <c r="E3" i="1"/>
  <c r="E4" i="1"/>
  <c r="D5" i="1"/>
  <c r="C5" i="1"/>
  <c r="I23" i="11" l="1"/>
  <c r="G27" i="11"/>
  <c r="O37" i="1"/>
  <c r="M41" i="1"/>
  <c r="C13" i="1"/>
  <c r="C37" i="1"/>
  <c r="C8" i="2"/>
  <c r="C13" i="2"/>
  <c r="E8" i="2"/>
  <c r="E11" i="2" s="1"/>
  <c r="G9" i="2" s="1"/>
  <c r="C51" i="2"/>
  <c r="C56" i="2"/>
  <c r="E51" i="2"/>
  <c r="E54" i="2" s="1"/>
  <c r="G52" i="2" s="1"/>
  <c r="D22" i="3"/>
  <c r="D51" i="3"/>
  <c r="D56" i="3"/>
  <c r="D23" i="4"/>
  <c r="D28" i="4"/>
  <c r="D52" i="4"/>
  <c r="D57" i="4"/>
  <c r="D44" i="5"/>
  <c r="D8" i="6"/>
  <c r="D13" i="6"/>
  <c r="D37" i="6"/>
  <c r="D42" i="6"/>
  <c r="D8" i="7"/>
  <c r="D13" i="7"/>
  <c r="D37" i="7"/>
  <c r="D42" i="7"/>
  <c r="D9" i="8"/>
  <c r="D13" i="8"/>
  <c r="D56" i="8"/>
  <c r="D23" i="9"/>
  <c r="D28" i="9"/>
  <c r="D52" i="9"/>
  <c r="D57" i="9"/>
  <c r="D22" i="10"/>
  <c r="D27" i="10"/>
  <c r="E12" i="11"/>
  <c r="E26" i="11"/>
  <c r="E41" i="11"/>
  <c r="E55" i="11"/>
  <c r="G10" i="11"/>
  <c r="G12" i="11" s="1"/>
  <c r="I8" i="11" s="1"/>
  <c r="G24" i="11"/>
  <c r="G26" i="11" s="1"/>
  <c r="I22" i="11" s="1"/>
  <c r="G39" i="11"/>
  <c r="G41" i="11" s="1"/>
  <c r="I37" i="11" s="1"/>
  <c r="G53" i="11"/>
  <c r="G55" i="11" s="1"/>
  <c r="I51" i="11" s="1"/>
  <c r="F37" i="10"/>
  <c r="F40" i="10" s="1"/>
  <c r="F42" i="10" s="1"/>
  <c r="H38" i="10" s="1"/>
  <c r="F22" i="10"/>
  <c r="F25" i="10" s="1"/>
  <c r="F27" i="10" s="1"/>
  <c r="H23" i="10" s="1"/>
  <c r="F8" i="10"/>
  <c r="F11" i="10" s="1"/>
  <c r="F13" i="10" s="1"/>
  <c r="H9" i="10" s="1"/>
  <c r="D12" i="10"/>
  <c r="D26" i="10"/>
  <c r="D41" i="10"/>
  <c r="F24" i="10"/>
  <c r="F26" i="10" s="1"/>
  <c r="H22" i="10" s="1"/>
  <c r="F39" i="10"/>
  <c r="F41" i="10" s="1"/>
  <c r="H37" i="10" s="1"/>
  <c r="F52" i="9"/>
  <c r="F55" i="9" s="1"/>
  <c r="F57" i="9" s="1"/>
  <c r="H53" i="9" s="1"/>
  <c r="F38" i="9"/>
  <c r="F41" i="9" s="1"/>
  <c r="F43" i="9" s="1"/>
  <c r="H39" i="9" s="1"/>
  <c r="F23" i="9"/>
  <c r="F26" i="9" s="1"/>
  <c r="F28" i="9" s="1"/>
  <c r="H24" i="9" s="1"/>
  <c r="F9" i="9"/>
  <c r="F12" i="9" s="1"/>
  <c r="F14" i="9" s="1"/>
  <c r="H10" i="9" s="1"/>
  <c r="D13" i="9"/>
  <c r="D27" i="9"/>
  <c r="D42" i="9"/>
  <c r="D56" i="9"/>
  <c r="F25" i="9"/>
  <c r="F27" i="9" s="1"/>
  <c r="H23" i="9" s="1"/>
  <c r="F40" i="9"/>
  <c r="F42" i="9" s="1"/>
  <c r="H38" i="9" s="1"/>
  <c r="F54" i="9"/>
  <c r="F56" i="9" s="1"/>
  <c r="H52" i="9" s="1"/>
  <c r="D52" i="8"/>
  <c r="F52" i="8"/>
  <c r="F55" i="8" s="1"/>
  <c r="F57" i="8" s="1"/>
  <c r="H53" i="8" s="1"/>
  <c r="D57" i="8"/>
  <c r="F38" i="8"/>
  <c r="F41" i="8" s="1"/>
  <c r="F43" i="8" s="1"/>
  <c r="H39" i="8" s="1"/>
  <c r="D43" i="8"/>
  <c r="D28" i="8"/>
  <c r="F9" i="8"/>
  <c r="F12" i="8" s="1"/>
  <c r="F14" i="8" s="1"/>
  <c r="H10" i="8" s="1"/>
  <c r="D14" i="8"/>
  <c r="F11" i="8"/>
  <c r="F13" i="8" s="1"/>
  <c r="H9" i="8" s="1"/>
  <c r="F25" i="8"/>
  <c r="F27" i="8" s="1"/>
  <c r="H23" i="8" s="1"/>
  <c r="F51" i="7"/>
  <c r="F54" i="7" s="1"/>
  <c r="F56" i="7" s="1"/>
  <c r="H52" i="7" s="1"/>
  <c r="F37" i="7"/>
  <c r="F40" i="7" s="1"/>
  <c r="F42" i="7" s="1"/>
  <c r="H38" i="7" s="1"/>
  <c r="F22" i="7"/>
  <c r="F25" i="7" s="1"/>
  <c r="F27" i="7" s="1"/>
  <c r="H23" i="7" s="1"/>
  <c r="F8" i="7"/>
  <c r="F11" i="7" s="1"/>
  <c r="F13" i="7" s="1"/>
  <c r="H9" i="7" s="1"/>
  <c r="D12" i="7"/>
  <c r="D26" i="7"/>
  <c r="D41" i="7"/>
  <c r="D55" i="7"/>
  <c r="F24" i="7"/>
  <c r="F26" i="7" s="1"/>
  <c r="H22" i="7" s="1"/>
  <c r="F39" i="7"/>
  <c r="F41" i="7" s="1"/>
  <c r="H37" i="7" s="1"/>
  <c r="F53" i="7"/>
  <c r="F55" i="7" s="1"/>
  <c r="H51" i="7" s="1"/>
  <c r="F51" i="6"/>
  <c r="F54" i="6" s="1"/>
  <c r="F56" i="6" s="1"/>
  <c r="H52" i="6" s="1"/>
  <c r="F37" i="6"/>
  <c r="F40" i="6" s="1"/>
  <c r="F42" i="6" s="1"/>
  <c r="H38" i="6" s="1"/>
  <c r="F22" i="6"/>
  <c r="F25" i="6" s="1"/>
  <c r="F27" i="6" s="1"/>
  <c r="H23" i="6" s="1"/>
  <c r="F8" i="6"/>
  <c r="F11" i="6" s="1"/>
  <c r="F13" i="6" s="1"/>
  <c r="H9" i="6" s="1"/>
  <c r="D12" i="6"/>
  <c r="D26" i="6"/>
  <c r="D41" i="6"/>
  <c r="D55" i="6"/>
  <c r="F24" i="6"/>
  <c r="F26" i="6" s="1"/>
  <c r="H22" i="6" s="1"/>
  <c r="F39" i="6"/>
  <c r="F41" i="6" s="1"/>
  <c r="H37" i="6" s="1"/>
  <c r="F53" i="6"/>
  <c r="F55" i="6" s="1"/>
  <c r="H51" i="6" s="1"/>
  <c r="F53" i="5"/>
  <c r="F56" i="5" s="1"/>
  <c r="F58" i="5" s="1"/>
  <c r="H54" i="5" s="1"/>
  <c r="D39" i="5"/>
  <c r="F39" i="5"/>
  <c r="F42" i="5" s="1"/>
  <c r="F44" i="5" s="1"/>
  <c r="H40" i="5" s="1"/>
  <c r="F24" i="5"/>
  <c r="F27" i="5" s="1"/>
  <c r="F29" i="5" s="1"/>
  <c r="H25" i="5" s="1"/>
  <c r="D14" i="5"/>
  <c r="D28" i="5"/>
  <c r="D43" i="5"/>
  <c r="D57" i="5"/>
  <c r="F12" i="5"/>
  <c r="F14" i="5" s="1"/>
  <c r="H10" i="5" s="1"/>
  <c r="F26" i="5"/>
  <c r="F28" i="5" s="1"/>
  <c r="H24" i="5" s="1"/>
  <c r="F41" i="5"/>
  <c r="F43" i="5" s="1"/>
  <c r="H39" i="5" s="1"/>
  <c r="C42" i="1"/>
  <c r="E37" i="1"/>
  <c r="E40" i="1" s="1"/>
  <c r="E42" i="1" s="1"/>
  <c r="G38" i="1" s="1"/>
  <c r="C27" i="1"/>
  <c r="E22" i="1"/>
  <c r="E25" i="1" s="1"/>
  <c r="E27" i="1" s="1"/>
  <c r="G23" i="1" s="1"/>
  <c r="F52" i="4"/>
  <c r="F55" i="4" s="1"/>
  <c r="F57" i="4" s="1"/>
  <c r="H53" i="4" s="1"/>
  <c r="D38" i="4"/>
  <c r="D43" i="4"/>
  <c r="F38" i="4"/>
  <c r="F41" i="4" s="1"/>
  <c r="F23" i="4"/>
  <c r="F26" i="4" s="1"/>
  <c r="F28" i="4" s="1"/>
  <c r="H24" i="4" s="1"/>
  <c r="D9" i="4"/>
  <c r="F9" i="4"/>
  <c r="F12" i="4" s="1"/>
  <c r="F14" i="4" s="1"/>
  <c r="H10" i="4" s="1"/>
  <c r="D13" i="4"/>
  <c r="D27" i="4"/>
  <c r="D42" i="4"/>
  <c r="D56" i="4"/>
  <c r="F54" i="4"/>
  <c r="F56" i="4" s="1"/>
  <c r="H52" i="4" s="1"/>
  <c r="F51" i="3"/>
  <c r="F54" i="3" s="1"/>
  <c r="F56" i="3" s="1"/>
  <c r="H52" i="3" s="1"/>
  <c r="D42" i="3"/>
  <c r="F37" i="3"/>
  <c r="F40" i="3" s="1"/>
  <c r="F42" i="3" s="1"/>
  <c r="H38" i="3" s="1"/>
  <c r="D27" i="3"/>
  <c r="F22" i="3"/>
  <c r="F25" i="3" s="1"/>
  <c r="F27" i="3" s="1"/>
  <c r="H23" i="3" s="1"/>
  <c r="F8" i="3"/>
  <c r="F11" i="3" s="1"/>
  <c r="F13" i="3" s="1"/>
  <c r="H9" i="3" s="1"/>
  <c r="D12" i="3"/>
  <c r="D26" i="3"/>
  <c r="D41" i="3"/>
  <c r="D55" i="3"/>
  <c r="F39" i="3"/>
  <c r="F41" i="3" s="1"/>
  <c r="H37" i="3" s="1"/>
  <c r="C51" i="1"/>
  <c r="C37" i="2"/>
  <c r="C42" i="2"/>
  <c r="E37" i="2"/>
  <c r="E40" i="2" s="1"/>
  <c r="C12" i="2"/>
  <c r="C26" i="2"/>
  <c r="C41" i="2"/>
  <c r="C55" i="2"/>
  <c r="E10" i="2"/>
  <c r="G8" i="2" s="1"/>
  <c r="E24" i="2"/>
  <c r="G22" i="2" s="1"/>
  <c r="E53" i="2"/>
  <c r="G51" i="2" s="1"/>
  <c r="C56" i="1"/>
  <c r="E51" i="1"/>
  <c r="E54" i="1" s="1"/>
  <c r="E56" i="1" s="1"/>
  <c r="G52" i="1" s="1"/>
  <c r="C55" i="1"/>
  <c r="C8" i="1"/>
  <c r="E39" i="1"/>
  <c r="E41" i="1" s="1"/>
  <c r="G37" i="1" s="1"/>
  <c r="C41" i="1"/>
  <c r="E10" i="1"/>
  <c r="E12" i="1" s="1"/>
  <c r="G8" i="1" s="1"/>
  <c r="E24" i="1"/>
  <c r="E26" i="1" s="1"/>
  <c r="G22" i="1" s="1"/>
  <c r="C26" i="1"/>
  <c r="C11" i="1"/>
  <c r="C12" i="1"/>
  <c r="G38" i="2" l="1"/>
  <c r="F40" i="2"/>
  <c r="F11" i="4"/>
  <c r="F13" i="4" s="1"/>
  <c r="H9" i="4" s="1"/>
  <c r="H39" i="4"/>
  <c r="F43" i="4"/>
  <c r="F10" i="10"/>
  <c r="F12" i="10" s="1"/>
  <c r="H8" i="10" s="1"/>
  <c r="F11" i="9"/>
  <c r="F13" i="9" s="1"/>
  <c r="H9" i="9" s="1"/>
  <c r="F54" i="8"/>
  <c r="F56" i="8" s="1"/>
  <c r="H52" i="8" s="1"/>
  <c r="F40" i="8"/>
  <c r="F42" i="8" s="1"/>
  <c r="H38" i="8" s="1"/>
  <c r="F10" i="7"/>
  <c r="F12" i="7" s="1"/>
  <c r="H8" i="7" s="1"/>
  <c r="F10" i="6"/>
  <c r="F12" i="6" s="1"/>
  <c r="H8" i="6" s="1"/>
  <c r="F55" i="5"/>
  <c r="F57" i="5" s="1"/>
  <c r="H53" i="5" s="1"/>
  <c r="F40" i="4"/>
  <c r="F25" i="4"/>
  <c r="F27" i="4" s="1"/>
  <c r="H23" i="4" s="1"/>
  <c r="F53" i="3"/>
  <c r="F55" i="3" s="1"/>
  <c r="H51" i="3" s="1"/>
  <c r="F24" i="3"/>
  <c r="F26" i="3" s="1"/>
  <c r="H22" i="3" s="1"/>
  <c r="F10" i="3"/>
  <c r="F12" i="3" s="1"/>
  <c r="H8" i="3" s="1"/>
  <c r="E53" i="1"/>
  <c r="E55" i="1" s="1"/>
  <c r="G51" i="1" s="1"/>
  <c r="E39" i="2"/>
  <c r="G37" i="2" l="1"/>
  <c r="F39" i="2"/>
  <c r="H38" i="4"/>
  <c r="F42" i="4"/>
</calcChain>
</file>

<file path=xl/sharedStrings.xml><?xml version="1.0" encoding="utf-8"?>
<sst xmlns="http://schemas.openxmlformats.org/spreadsheetml/2006/main" count="1139" uniqueCount="38">
  <si>
    <t>Мартены</t>
  </si>
  <si>
    <t>Управление</t>
  </si>
  <si>
    <t>Заболевшие</t>
  </si>
  <si>
    <t>Человеко лет</t>
  </si>
  <si>
    <t>Уровень на 1000</t>
  </si>
  <si>
    <t>1.</t>
  </si>
  <si>
    <t>Прирост на 1000 в год</t>
  </si>
  <si>
    <t>Относительный риск, (RR)</t>
  </si>
  <si>
    <t>Отн.риск для лиц подверг.возд. (Are) на 1000 в год</t>
  </si>
  <si>
    <t>Отн.риск для лиц подверг.возд. (Are) %</t>
  </si>
  <si>
    <t>5.</t>
  </si>
  <si>
    <t>Отн.риск для населения в целом (PAR) на 1000 в год</t>
  </si>
  <si>
    <t>Отн.риск для населения в целом (PAR) %</t>
  </si>
  <si>
    <t>логарифм RR</t>
  </si>
  <si>
    <t>корень</t>
  </si>
  <si>
    <t>ниж граница для RR</t>
  </si>
  <si>
    <t>верх граница для RR</t>
  </si>
  <si>
    <t>ДИ для RR</t>
  </si>
  <si>
    <t>ДИ для (Are) %</t>
  </si>
  <si>
    <t xml:space="preserve">ниж граница </t>
  </si>
  <si>
    <t xml:space="preserve">верх граница </t>
  </si>
  <si>
    <t>Доменн</t>
  </si>
  <si>
    <t>Механ</t>
  </si>
  <si>
    <t>агло</t>
  </si>
  <si>
    <t>доменн</t>
  </si>
  <si>
    <t>exp ниж гран</t>
  </si>
  <si>
    <t>exp верх гран</t>
  </si>
  <si>
    <t>ДИ для (PAR) %</t>
  </si>
  <si>
    <t>?</t>
  </si>
  <si>
    <t>Доменн (исследуемая группа)</t>
  </si>
  <si>
    <t>Управление (контрольная группа)</t>
  </si>
  <si>
    <t>Мартены (исследуемая группа)</t>
  </si>
  <si>
    <t xml:space="preserve">Механ </t>
  </si>
  <si>
    <t>Общие заболевания органов дыхания</t>
  </si>
  <si>
    <t>Заболевания органов дыхания без ОРЗ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</si>
  <si>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</si>
  <si>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</si>
  <si>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ДИ для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</si>
</sst>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F34" workbookViewId="0">
      <selection activeCell="F39" sqref="F39:F41"/>
    </sheetView>
  </sheetViews>
  <sheetFormatPr defaultRowHeight="15" x14ac:dyDescent="0.25"/>
  <cols>
    <col min="1" max="1" width="5.5703125" style="4" customWidth="1"/>
    <col min="2" max="2" width="49.42578125" customWidth="1"/>
    <col min="3" max="3" width="14.28515625" customWidth="1"/>
    <col min="4" max="4" width="20.140625" customWidth="1"/>
    <col min="5" max="5" width="16.5703125" customWidth="1"/>
    <col min="6" max="6" width="26.140625" customWidth="1"/>
    <col min="10" max="10" width="48" customWidth="1"/>
    <col min="11" max="11" width="12.7109375" customWidth="1"/>
    <col min="12" max="12" width="22.7109375" customWidth="1"/>
    <col min="13" max="13" width="17.85546875" customWidth="1"/>
    <col min="14" max="14" width="14.140625" customWidth="1"/>
  </cols>
  <sheetData>
    <row r="1" spans="1:15" x14ac:dyDescent="0.25">
      <c r="B1" s="12" t="s">
        <v>33</v>
      </c>
      <c r="C1" s="12"/>
      <c r="D1" s="12"/>
      <c r="E1" s="12"/>
      <c r="J1" s="12" t="s">
        <v>34</v>
      </c>
      <c r="K1" s="12"/>
      <c r="L1" s="12"/>
      <c r="M1" s="12"/>
    </row>
    <row r="2" spans="1:15" x14ac:dyDescent="0.25">
      <c r="B2" s="1"/>
      <c r="C2" s="3" t="s">
        <v>2</v>
      </c>
      <c r="D2" s="3" t="s">
        <v>3</v>
      </c>
      <c r="E2" s="3" t="s">
        <v>4</v>
      </c>
      <c r="J2" s="1"/>
      <c r="K2" s="3" t="s">
        <v>2</v>
      </c>
      <c r="L2" s="3" t="s">
        <v>3</v>
      </c>
      <c r="M2" s="3" t="s">
        <v>4</v>
      </c>
    </row>
    <row r="3" spans="1:15" x14ac:dyDescent="0.25">
      <c r="B3" s="2" t="s">
        <v>29</v>
      </c>
      <c r="C3" s="2">
        <v>727</v>
      </c>
      <c r="D3" s="2">
        <v>2130</v>
      </c>
      <c r="E3" s="2">
        <f>(C3/D3)*1000</f>
        <v>341.31455399061036</v>
      </c>
      <c r="J3" s="2" t="s">
        <v>21</v>
      </c>
      <c r="K3" s="2">
        <v>28</v>
      </c>
      <c r="L3" s="2">
        <v>2130</v>
      </c>
      <c r="M3" s="2">
        <f>(K3/L3)*1000</f>
        <v>13.145539906103286</v>
      </c>
    </row>
    <row r="4" spans="1:15" x14ac:dyDescent="0.25">
      <c r="B4" s="2" t="s">
        <v>30</v>
      </c>
      <c r="C4" s="2">
        <v>597</v>
      </c>
      <c r="D4" s="2">
        <v>4221</v>
      </c>
      <c r="E4" s="2">
        <f>(C4/D4)*100</f>
        <v>14.14356787491116</v>
      </c>
      <c r="J4" s="2" t="s">
        <v>1</v>
      </c>
      <c r="K4" s="2">
        <v>35</v>
      </c>
      <c r="L4" s="2">
        <v>4221</v>
      </c>
      <c r="M4" s="2">
        <f>(K4/L4)*100</f>
        <v>0.82918739635157546</v>
      </c>
    </row>
    <row r="5" spans="1:15" x14ac:dyDescent="0.25">
      <c r="B5" s="1"/>
      <c r="C5" s="2">
        <f>SUM(C3:C4)</f>
        <v>1324</v>
      </c>
      <c r="D5" s="2">
        <f>SUM(D3:D4)</f>
        <v>6351</v>
      </c>
      <c r="E5" s="2"/>
      <c r="J5" s="1"/>
      <c r="K5" s="2">
        <f>SUM(K3:K4)</f>
        <v>63</v>
      </c>
      <c r="L5" s="2">
        <f>SUM(L3:L4)</f>
        <v>6351</v>
      </c>
      <c r="M5" s="2"/>
    </row>
    <row r="7" spans="1:15" x14ac:dyDescent="0.25">
      <c r="B7" s="1"/>
      <c r="C7" s="1"/>
      <c r="D7" s="3" t="s">
        <v>17</v>
      </c>
      <c r="E7" s="1"/>
      <c r="F7" s="3" t="s">
        <v>18</v>
      </c>
      <c r="G7" s="1"/>
      <c r="J7" s="1"/>
      <c r="K7" s="1"/>
      <c r="L7" s="3" t="s">
        <v>17</v>
      </c>
      <c r="M7" s="1"/>
      <c r="N7" s="3" t="s">
        <v>18</v>
      </c>
      <c r="O7" s="1"/>
    </row>
    <row r="8" spans="1:15" x14ac:dyDescent="0.25">
      <c r="A8" s="4" t="s">
        <v>5</v>
      </c>
      <c r="B8" s="1" t="s">
        <v>6</v>
      </c>
      <c r="C8" s="1">
        <f>E3-E4</f>
        <v>327.17098611569918</v>
      </c>
      <c r="D8" s="9" t="s">
        <v>13</v>
      </c>
      <c r="E8" s="1">
        <f>LN(C9)</f>
        <v>0.88095945121994523</v>
      </c>
      <c r="F8" s="1" t="s">
        <v>19</v>
      </c>
      <c r="G8" s="1">
        <f>((E12-1)/E12)*100</f>
        <v>53.823769766593088</v>
      </c>
      <c r="J8" s="1" t="s">
        <v>6</v>
      </c>
      <c r="K8" s="1">
        <f>M3-M4</f>
        <v>12.316352509751711</v>
      </c>
      <c r="L8" s="9" t="s">
        <v>13</v>
      </c>
      <c r="M8" s="1">
        <f>LN(K9)</f>
        <v>0.46080653576481806</v>
      </c>
      <c r="N8" s="1" t="s">
        <v>19</v>
      </c>
      <c r="O8" s="1">
        <f>((M12-1)/M12)*100</f>
        <v>-3.6805307807171048</v>
      </c>
    </row>
    <row r="9" spans="1:15" x14ac:dyDescent="0.25">
      <c r="A9" s="4">
        <v>2</v>
      </c>
      <c r="B9" s="1" t="s">
        <v>7</v>
      </c>
      <c r="C9" s="1">
        <f>(C3/D3)/(C4/D4)</f>
        <v>2.413213957109491</v>
      </c>
      <c r="D9" s="9" t="s">
        <v>14</v>
      </c>
      <c r="E9" s="1">
        <f>SQRT(1/C3+1/C4)</f>
        <v>5.5231853983718611E-2</v>
      </c>
      <c r="F9" s="1" t="s">
        <v>20</v>
      </c>
      <c r="G9" s="1">
        <f>((E13-1)/E13)*100</f>
        <v>62.81310921349391</v>
      </c>
      <c r="J9" s="1" t="s">
        <v>7</v>
      </c>
      <c r="K9" s="1">
        <f>(K3/L3)/(K4/L4)</f>
        <v>1.5853521126760561</v>
      </c>
      <c r="L9" s="9" t="s">
        <v>14</v>
      </c>
      <c r="M9" s="1">
        <f>SQRT(1/K3+1/K4)</f>
        <v>0.25354627641855498</v>
      </c>
      <c r="N9" s="1" t="s">
        <v>20</v>
      </c>
      <c r="O9" s="1">
        <f>((M13-1)/M13)*100</f>
        <v>61.624741254326189</v>
      </c>
    </row>
    <row r="10" spans="1:15" x14ac:dyDescent="0.25">
      <c r="A10" s="4">
        <v>3</v>
      </c>
      <c r="B10" s="1" t="s">
        <v>8</v>
      </c>
      <c r="C10" s="1">
        <f>((C3/D3)-(C4/D4))*1000</f>
        <v>199.87887524149875</v>
      </c>
      <c r="D10" s="10" t="s">
        <v>15</v>
      </c>
      <c r="E10" s="11">
        <f>E8-(1.96*E9)</f>
        <v>0.77270501741185671</v>
      </c>
      <c r="F10" s="3" t="s">
        <v>27</v>
      </c>
      <c r="G10" s="1"/>
      <c r="J10" s="1" t="s">
        <v>8</v>
      </c>
      <c r="K10" s="1">
        <f>((K3/L3)-(K4/L4))*1000</f>
        <v>4.853665942587531</v>
      </c>
      <c r="L10" s="10" t="s">
        <v>15</v>
      </c>
      <c r="M10" s="11">
        <f>M8-(1.96*M9)</f>
        <v>-3.6144166015549706E-2</v>
      </c>
      <c r="N10" s="3" t="s">
        <v>27</v>
      </c>
      <c r="O10" s="1"/>
    </row>
    <row r="11" spans="1:15" x14ac:dyDescent="0.25">
      <c r="A11" s="4">
        <v>4</v>
      </c>
      <c r="B11" s="1" t="s">
        <v>9</v>
      </c>
      <c r="C11" s="1">
        <f>((C9-1)/C9)*100</f>
        <v>58.561486143657817</v>
      </c>
      <c r="D11" s="10" t="s">
        <v>16</v>
      </c>
      <c r="E11" s="11">
        <f>E8+(1.96*E9)</f>
        <v>0.98921388502803376</v>
      </c>
      <c r="F11" s="1" t="s">
        <v>19</v>
      </c>
      <c r="G11" s="2" t="s">
        <v>28</v>
      </c>
      <c r="J11" s="1" t="s">
        <v>9</v>
      </c>
      <c r="K11" s="1">
        <f>((K9-1)/K9)*100</f>
        <v>36.922530206112285</v>
      </c>
      <c r="L11" s="10" t="s">
        <v>16</v>
      </c>
      <c r="M11" s="11">
        <f>M8+(1.96*M9)</f>
        <v>0.95775723754518582</v>
      </c>
      <c r="N11" s="1" t="s">
        <v>19</v>
      </c>
      <c r="O11" s="1"/>
    </row>
    <row r="12" spans="1:15" x14ac:dyDescent="0.25">
      <c r="A12" s="4" t="s">
        <v>10</v>
      </c>
      <c r="B12" s="1" t="s">
        <v>11</v>
      </c>
      <c r="C12" s="1">
        <f>((C5/D5)-(C4/D4))*1000</f>
        <v>67.035428163185699</v>
      </c>
      <c r="D12" s="1" t="s">
        <v>25</v>
      </c>
      <c r="E12" s="1">
        <f>EXP(E10)</f>
        <v>2.1656163678700096</v>
      </c>
      <c r="F12" s="1" t="s">
        <v>20</v>
      </c>
      <c r="G12" s="2" t="s">
        <v>28</v>
      </c>
      <c r="J12" s="1" t="s">
        <v>11</v>
      </c>
      <c r="K12" s="1">
        <f>((K5/L5)-(K4/L4))*1000</f>
        <v>1.6278237218881193</v>
      </c>
      <c r="L12" s="1" t="s">
        <v>25</v>
      </c>
      <c r="M12" s="1">
        <f>EXP(M10)</f>
        <v>0.96450123515955588</v>
      </c>
      <c r="N12" s="1" t="s">
        <v>20</v>
      </c>
      <c r="O12" s="1"/>
    </row>
    <row r="13" spans="1:15" x14ac:dyDescent="0.25">
      <c r="A13" s="4">
        <v>6</v>
      </c>
      <c r="B13" s="1" t="s">
        <v>12</v>
      </c>
      <c r="C13" s="1">
        <f>(((C5/D5)-(C4/D4))/(C5/D5))*100</f>
        <v>32.155740503352895</v>
      </c>
      <c r="D13" s="1" t="s">
        <v>26</v>
      </c>
      <c r="E13" s="1">
        <f>EXP(E11)</f>
        <v>2.6891196839797842</v>
      </c>
      <c r="F13" s="1"/>
      <c r="G13" s="1"/>
      <c r="J13" s="1" t="s">
        <v>12</v>
      </c>
      <c r="K13" s="1">
        <f>(((K5/L5)-(K4/L4))/(K5/L5))*100</f>
        <v>16.4100134249388</v>
      </c>
      <c r="L13" s="1" t="s">
        <v>26</v>
      </c>
      <c r="M13" s="1">
        <f>EXP(M11)</f>
        <v>2.6058456221164468</v>
      </c>
      <c r="N13" s="1"/>
      <c r="O13" s="1"/>
    </row>
    <row r="16" spans="1:15" x14ac:dyDescent="0.25">
      <c r="B16" s="1"/>
      <c r="C16" s="3" t="s">
        <v>2</v>
      </c>
      <c r="D16" s="3" t="s">
        <v>3</v>
      </c>
      <c r="E16" s="3" t="s">
        <v>4</v>
      </c>
      <c r="J16" s="1"/>
      <c r="K16" s="3" t="s">
        <v>2</v>
      </c>
      <c r="L16" s="3" t="s">
        <v>3</v>
      </c>
      <c r="M16" s="3" t="s">
        <v>4</v>
      </c>
    </row>
    <row r="17" spans="2:15" x14ac:dyDescent="0.25">
      <c r="B17" s="2" t="s">
        <v>31</v>
      </c>
      <c r="C17" s="2">
        <v>1487</v>
      </c>
      <c r="D17" s="2">
        <v>2592</v>
      </c>
      <c r="E17" s="2">
        <f>(C17/D17)*1000</f>
        <v>573.68827160493834</v>
      </c>
      <c r="J17" s="2" t="s">
        <v>0</v>
      </c>
      <c r="K17" s="2">
        <v>45</v>
      </c>
      <c r="L17" s="2">
        <v>2592</v>
      </c>
      <c r="M17" s="2">
        <f>(K17/L17)*1000</f>
        <v>17.361111111111111</v>
      </c>
    </row>
    <row r="18" spans="2:15" x14ac:dyDescent="0.25">
      <c r="B18" s="2" t="s">
        <v>30</v>
      </c>
      <c r="C18" s="2">
        <v>597</v>
      </c>
      <c r="D18" s="2">
        <v>4221</v>
      </c>
      <c r="E18" s="2">
        <f>(C18/D18)*100</f>
        <v>14.14356787491116</v>
      </c>
      <c r="J18" s="2" t="s">
        <v>1</v>
      </c>
      <c r="K18" s="2">
        <v>35</v>
      </c>
      <c r="L18" s="2">
        <v>4221</v>
      </c>
      <c r="M18" s="2">
        <f>(K18/L18)*100</f>
        <v>0.82918739635157546</v>
      </c>
    </row>
    <row r="19" spans="2:15" x14ac:dyDescent="0.25">
      <c r="B19" s="1"/>
      <c r="C19" s="2">
        <f>SUM(C17:C18)</f>
        <v>2084</v>
      </c>
      <c r="D19" s="2">
        <f>SUM(D17:D18)</f>
        <v>6813</v>
      </c>
      <c r="E19" s="2"/>
      <c r="J19" s="1"/>
      <c r="K19" s="2">
        <f>SUM(K17:K18)</f>
        <v>80</v>
      </c>
      <c r="L19" s="2">
        <f>SUM(L17:L18)</f>
        <v>6813</v>
      </c>
      <c r="M19" s="2"/>
    </row>
    <row r="21" spans="2:15" x14ac:dyDescent="0.25">
      <c r="B21" s="1"/>
      <c r="C21" s="1"/>
      <c r="D21" s="3" t="s">
        <v>17</v>
      </c>
      <c r="E21" s="1"/>
      <c r="F21" s="3" t="s">
        <v>18</v>
      </c>
      <c r="G21" s="1"/>
      <c r="J21" s="1"/>
      <c r="K21" s="1"/>
      <c r="L21" s="3" t="s">
        <v>17</v>
      </c>
      <c r="M21" s="1"/>
      <c r="N21" s="3" t="s">
        <v>18</v>
      </c>
      <c r="O21" s="1"/>
    </row>
    <row r="22" spans="2:15" x14ac:dyDescent="0.25">
      <c r="B22" s="1" t="s">
        <v>6</v>
      </c>
      <c r="C22" s="1">
        <f>E17-E18</f>
        <v>559.54470373002721</v>
      </c>
      <c r="D22" s="9" t="s">
        <v>13</v>
      </c>
      <c r="E22" s="1">
        <f>LN(C23)</f>
        <v>1.4002411213778863</v>
      </c>
      <c r="F22" s="1" t="s">
        <v>19</v>
      </c>
      <c r="G22" s="1">
        <f>((E26-1)/E26)*100</f>
        <v>72.890240784365417</v>
      </c>
      <c r="J22" s="1" t="s">
        <v>6</v>
      </c>
      <c r="K22" s="1">
        <f>M17-M18</f>
        <v>16.531923714759536</v>
      </c>
      <c r="L22" s="9" t="s">
        <v>13</v>
      </c>
      <c r="M22" s="1">
        <f>LN(K23)</f>
        <v>0.73895671659123952</v>
      </c>
      <c r="N22" s="1" t="s">
        <v>19</v>
      </c>
      <c r="O22" s="1">
        <f>((M26-1)/M26)*100</f>
        <v>25.712148928169686</v>
      </c>
    </row>
    <row r="23" spans="2:15" x14ac:dyDescent="0.25">
      <c r="B23" s="1" t="s">
        <v>7</v>
      </c>
      <c r="C23" s="1">
        <f>(C17/D17)/(C18/D18)</f>
        <v>4.0561778801414476</v>
      </c>
      <c r="D23" s="9" t="s">
        <v>14</v>
      </c>
      <c r="E23" s="1">
        <f>SQRT(1/C17+1/C18)</f>
        <v>4.8451386278771519E-2</v>
      </c>
      <c r="F23" s="1" t="s">
        <v>20</v>
      </c>
      <c r="G23" s="1">
        <f>((E27-1)/E27)*100</f>
        <v>77.579754951204123</v>
      </c>
      <c r="J23" s="1" t="s">
        <v>7</v>
      </c>
      <c r="K23" s="1">
        <f>(K17/L17)/(K18/L18)</f>
        <v>2.09375</v>
      </c>
      <c r="L23" s="9" t="s">
        <v>14</v>
      </c>
      <c r="M23" s="1">
        <f>SQRT(1/K17+1/K18)</f>
        <v>0.22537446792760443</v>
      </c>
      <c r="N23" s="1" t="s">
        <v>20</v>
      </c>
      <c r="O23" s="1">
        <f>((M27-1)/M27)*100</f>
        <v>69.293341747745785</v>
      </c>
    </row>
    <row r="24" spans="2:15" x14ac:dyDescent="0.25">
      <c r="B24" s="1" t="s">
        <v>8</v>
      </c>
      <c r="C24" s="1">
        <f>((C17/D17)-(C18/D18))*1000</f>
        <v>432.25259285582672</v>
      </c>
      <c r="D24" s="10" t="s">
        <v>15</v>
      </c>
      <c r="E24" s="11">
        <f>E22-(1.96*E23)</f>
        <v>1.3052764042714942</v>
      </c>
      <c r="F24" s="3" t="s">
        <v>27</v>
      </c>
      <c r="G24" s="1"/>
      <c r="J24" s="1" t="s">
        <v>8</v>
      </c>
      <c r="K24" s="1">
        <f>((K17/L17)-(K18/L18))*1000</f>
        <v>9.0692371475953575</v>
      </c>
      <c r="L24" s="10" t="s">
        <v>15</v>
      </c>
      <c r="M24" s="11">
        <f>M22-(1.96*M23)</f>
        <v>0.29722275945313481</v>
      </c>
      <c r="N24" s="3" t="s">
        <v>27</v>
      </c>
      <c r="O24" s="1"/>
    </row>
    <row r="25" spans="2:15" x14ac:dyDescent="0.25">
      <c r="B25" s="1" t="s">
        <v>9</v>
      </c>
      <c r="C25" s="1">
        <f>((C23-1)/C23)*100</f>
        <v>75.346248869018339</v>
      </c>
      <c r="D25" s="10" t="s">
        <v>16</v>
      </c>
      <c r="E25" s="11">
        <f>E22+(1.96*E23)</f>
        <v>1.4952058384842783</v>
      </c>
      <c r="F25" s="1" t="s">
        <v>19</v>
      </c>
      <c r="G25" s="1"/>
      <c r="J25" s="1" t="s">
        <v>9</v>
      </c>
      <c r="K25" s="1">
        <f>((K23-1)/K23)*100</f>
        <v>52.238805970149251</v>
      </c>
      <c r="L25" s="10" t="s">
        <v>16</v>
      </c>
      <c r="M25" s="11">
        <f>M22+(1.96*M23)</f>
        <v>1.1806906737293441</v>
      </c>
      <c r="N25" s="1" t="s">
        <v>19</v>
      </c>
      <c r="O25" s="1"/>
    </row>
    <row r="26" spans="2:15" x14ac:dyDescent="0.25">
      <c r="B26" s="1" t="s">
        <v>11</v>
      </c>
      <c r="C26" s="1">
        <f>((C19/D19)-(C18/D18))*1000</f>
        <v>164.45012779719696</v>
      </c>
      <c r="D26" s="1" t="s">
        <v>25</v>
      </c>
      <c r="E26" s="1">
        <f>EXP(E24)</f>
        <v>3.6887085276039109</v>
      </c>
      <c r="F26" s="1" t="s">
        <v>20</v>
      </c>
      <c r="G26" s="1"/>
      <c r="J26" s="1" t="s">
        <v>11</v>
      </c>
      <c r="K26" s="1">
        <f>((K19/L19)-(K18/L18))*1000</f>
        <v>3.4503834854788149</v>
      </c>
      <c r="L26" s="1" t="s">
        <v>25</v>
      </c>
      <c r="M26" s="1">
        <f>EXP(M24)</f>
        <v>1.346115125921574</v>
      </c>
      <c r="N26" s="1" t="s">
        <v>20</v>
      </c>
      <c r="O26" s="1"/>
    </row>
    <row r="27" spans="2:15" x14ac:dyDescent="0.25">
      <c r="B27" s="1" t="s">
        <v>12</v>
      </c>
      <c r="C27" s="1">
        <f>(((C19/D19)-(C18/D18))/(C19/D19))*100</f>
        <v>53.761934773622976</v>
      </c>
      <c r="D27" s="1" t="s">
        <v>26</v>
      </c>
      <c r="E27" s="1">
        <f>EXP(E25)</f>
        <v>4.460254550401122</v>
      </c>
      <c r="F27" s="1"/>
      <c r="G27" s="1"/>
      <c r="J27" s="1" t="s">
        <v>12</v>
      </c>
      <c r="K27" s="1">
        <f>(((K19/L19)-(K18/L18))/(K19/L19))*100</f>
        <v>29.384328358208954</v>
      </c>
      <c r="L27" s="1" t="s">
        <v>26</v>
      </c>
      <c r="M27" s="1">
        <f>EXP(M25)</f>
        <v>3.2566226900531863</v>
      </c>
      <c r="N27" s="1"/>
      <c r="O27" s="1"/>
    </row>
    <row r="31" spans="2:15" x14ac:dyDescent="0.25">
      <c r="B31" s="1"/>
      <c r="C31" s="3" t="s">
        <v>2</v>
      </c>
      <c r="D31" s="3" t="s">
        <v>3</v>
      </c>
      <c r="E31" s="3" t="s">
        <v>4</v>
      </c>
      <c r="J31" s="1"/>
      <c r="K31" s="3" t="s">
        <v>2</v>
      </c>
      <c r="L31" s="3" t="s">
        <v>3</v>
      </c>
      <c r="M31" s="3" t="s">
        <v>4</v>
      </c>
    </row>
    <row r="32" spans="2:15" x14ac:dyDescent="0.25">
      <c r="B32" s="2" t="s">
        <v>32</v>
      </c>
      <c r="C32" s="2">
        <v>773</v>
      </c>
      <c r="D32" s="2">
        <v>1812</v>
      </c>
      <c r="E32" s="2">
        <f>(C32/D32)*1000</f>
        <v>426.60044150110377</v>
      </c>
      <c r="J32" s="2" t="s">
        <v>22</v>
      </c>
      <c r="K32" s="2">
        <v>51</v>
      </c>
      <c r="L32" s="2">
        <v>1812</v>
      </c>
      <c r="M32" s="2">
        <f>(K32/L32)*1000</f>
        <v>28.145695364238414</v>
      </c>
    </row>
    <row r="33" spans="2:15" x14ac:dyDescent="0.25">
      <c r="B33" s="2" t="s">
        <v>30</v>
      </c>
      <c r="C33" s="2">
        <v>597</v>
      </c>
      <c r="D33" s="2">
        <v>4221</v>
      </c>
      <c r="E33" s="2">
        <f>(C33/D33)*100</f>
        <v>14.14356787491116</v>
      </c>
      <c r="J33" s="2" t="s">
        <v>1</v>
      </c>
      <c r="K33" s="2">
        <v>35</v>
      </c>
      <c r="L33" s="2">
        <v>4221</v>
      </c>
      <c r="M33" s="2">
        <f>(K33/L33)*100</f>
        <v>0.82918739635157546</v>
      </c>
    </row>
    <row r="34" spans="2:15" x14ac:dyDescent="0.25">
      <c r="B34" s="1"/>
      <c r="C34" s="2">
        <f>SUM(C32:C33)</f>
        <v>1370</v>
      </c>
      <c r="D34" s="2">
        <f>SUM(D32:D33)</f>
        <v>6033</v>
      </c>
      <c r="E34" s="2"/>
      <c r="J34" s="1"/>
      <c r="K34" s="2">
        <f>SUM(K32:K33)</f>
        <v>86</v>
      </c>
      <c r="L34" s="2">
        <f>SUM(L32:L33)</f>
        <v>6033</v>
      </c>
      <c r="M34" s="2"/>
    </row>
    <row r="36" spans="2:15" x14ac:dyDescent="0.25">
      <c r="B36" s="1"/>
      <c r="C36" s="1"/>
      <c r="D36" s="3" t="s">
        <v>17</v>
      </c>
      <c r="E36" s="1"/>
      <c r="F36" s="3" t="s">
        <v>18</v>
      </c>
      <c r="G36" s="1"/>
      <c r="J36" s="1"/>
      <c r="K36" s="1"/>
      <c r="L36" s="3" t="s">
        <v>17</v>
      </c>
      <c r="M36" s="1"/>
      <c r="N36" s="3" t="s">
        <v>18</v>
      </c>
      <c r="O36" s="1"/>
    </row>
    <row r="37" spans="2:15" x14ac:dyDescent="0.25">
      <c r="B37" s="1" t="s">
        <v>6</v>
      </c>
      <c r="C37" s="1">
        <f>E32-E33</f>
        <v>412.45687362619259</v>
      </c>
      <c r="D37" s="9" t="s">
        <v>13</v>
      </c>
      <c r="E37" s="1">
        <f>LN(C38)</f>
        <v>1.104002794374394</v>
      </c>
      <c r="F37" s="1" t="s">
        <v>19</v>
      </c>
      <c r="G37" s="1">
        <f>((E41-1)/E41)*100</f>
        <v>63.109296957272534</v>
      </c>
      <c r="J37" s="1" t="s">
        <v>6</v>
      </c>
      <c r="K37" s="1">
        <f>M32-M33</f>
        <v>27.316507967886839</v>
      </c>
      <c r="L37" s="9" t="s">
        <v>13</v>
      </c>
      <c r="M37" s="1">
        <f>LN(K38)</f>
        <v>1.2221184304144861</v>
      </c>
      <c r="N37" s="1" t="s">
        <v>19</v>
      </c>
      <c r="O37" s="1">
        <f>((M39-1)/M39)*100</f>
        <v>-26.278124318381153</v>
      </c>
    </row>
    <row r="38" spans="2:15" x14ac:dyDescent="0.25">
      <c r="B38" s="1" t="s">
        <v>7</v>
      </c>
      <c r="C38" s="1">
        <f>(C32/D32)/(C33/D33)</f>
        <v>3.016215181869613</v>
      </c>
      <c r="D38" s="9" t="s">
        <v>14</v>
      </c>
      <c r="E38" s="1">
        <f>SQRT(1/C32+1/C33)</f>
        <v>5.4485804911453509E-2</v>
      </c>
      <c r="F38" s="1" t="s">
        <v>20</v>
      </c>
      <c r="G38" s="1">
        <f>((E42-1)/E42)*100</f>
        <v>70.20396848555211</v>
      </c>
      <c r="J38" s="1" t="s">
        <v>7</v>
      </c>
      <c r="K38" s="1">
        <f>(K32/L32)/(K33/L33)</f>
        <v>3.3943708609271521</v>
      </c>
      <c r="L38" s="9" t="s">
        <v>14</v>
      </c>
      <c r="M38" s="1">
        <f>SQRT(1/K32+1/K33)</f>
        <v>0.21949777153466379</v>
      </c>
      <c r="N38" s="1" t="s">
        <v>20</v>
      </c>
      <c r="O38" s="1">
        <f>((M40-1)/M40)*100</f>
        <v>39.479550617452297</v>
      </c>
    </row>
    <row r="39" spans="2:15" x14ac:dyDescent="0.25">
      <c r="B39" s="1" t="s">
        <v>8</v>
      </c>
      <c r="C39" s="1">
        <f>((C32/D32)-(C33/D33))*1000</f>
        <v>285.16476275199221</v>
      </c>
      <c r="D39" s="10" t="s">
        <v>15</v>
      </c>
      <c r="E39" s="11">
        <f>E37-(1.96*E38)</f>
        <v>0.99721061674794509</v>
      </c>
      <c r="F39" s="3" t="s">
        <v>27</v>
      </c>
      <c r="G39" s="1"/>
      <c r="J39" s="1" t="s">
        <v>8</v>
      </c>
      <c r="K39" s="1">
        <f>((K32/L32)-(K33/L33))*1000</f>
        <v>19.853821400722659</v>
      </c>
      <c r="L39" s="10" t="s">
        <v>15</v>
      </c>
      <c r="M39" s="11">
        <f>M37-(1.96*M38)</f>
        <v>0.79190279820654508</v>
      </c>
      <c r="N39" s="3" t="s">
        <v>27</v>
      </c>
      <c r="O39" s="1"/>
    </row>
    <row r="40" spans="2:15" x14ac:dyDescent="0.25">
      <c r="B40" s="1" t="s">
        <v>9</v>
      </c>
      <c r="C40" s="1">
        <f>((C38-1)/C38)*100</f>
        <v>66.845866766702429</v>
      </c>
      <c r="D40" s="10" t="s">
        <v>16</v>
      </c>
      <c r="E40" s="11">
        <f>E37+(1.96*E38)</f>
        <v>1.2107949720008429</v>
      </c>
      <c r="F40" s="1" t="s">
        <v>19</v>
      </c>
      <c r="G40" s="1"/>
      <c r="J40" s="1" t="s">
        <v>9</v>
      </c>
      <c r="K40" s="1">
        <f>((K38-1)/K38)*100</f>
        <v>70.539459564920492</v>
      </c>
      <c r="L40" s="10" t="s">
        <v>16</v>
      </c>
      <c r="M40" s="11">
        <f>M37+(1.96*M38)</f>
        <v>1.652334062622427</v>
      </c>
      <c r="N40" s="1" t="s">
        <v>19</v>
      </c>
      <c r="O40" s="1"/>
    </row>
    <row r="41" spans="2:15" x14ac:dyDescent="0.25">
      <c r="B41" s="1" t="s">
        <v>11</v>
      </c>
      <c r="C41" s="1">
        <f>((C34/D34)-(C33/D33))*1000</f>
        <v>85.648690553059794</v>
      </c>
      <c r="D41" s="1" t="s">
        <v>25</v>
      </c>
      <c r="E41" s="1">
        <f>EXP(E39)</f>
        <v>2.7107100638385293</v>
      </c>
      <c r="F41" s="1" t="s">
        <v>20</v>
      </c>
      <c r="G41" s="1"/>
      <c r="J41" s="1" t="s">
        <v>11</v>
      </c>
      <c r="K41" s="1">
        <f>((K34/L34)-(K33/L33))*1000</f>
        <v>5.9630572481533983</v>
      </c>
      <c r="L41" s="1" t="s">
        <v>25</v>
      </c>
      <c r="M41" s="1">
        <f>EXP(M39)</f>
        <v>2.2075930364090595</v>
      </c>
      <c r="N41" s="1" t="s">
        <v>20</v>
      </c>
      <c r="O41" s="1"/>
    </row>
    <row r="42" spans="2:15" x14ac:dyDescent="0.25">
      <c r="B42" s="1" t="s">
        <v>12</v>
      </c>
      <c r="C42" s="1">
        <f>(((C34/D34)-(C33/D33))/(C34/D34))*100</f>
        <v>37.716682489533561</v>
      </c>
      <c r="D42" s="1" t="s">
        <v>26</v>
      </c>
      <c r="E42" s="1">
        <f>EXP(E40)</f>
        <v>3.3561516389023383</v>
      </c>
      <c r="F42" s="1"/>
      <c r="G42" s="1"/>
      <c r="J42" s="1" t="s">
        <v>12</v>
      </c>
      <c r="K42" s="1">
        <f>(((K34/L34)-(K33/L33))/(K34/L34))*100</f>
        <v>41.831539974545876</v>
      </c>
      <c r="L42" s="1" t="s">
        <v>26</v>
      </c>
      <c r="M42" s="1">
        <f>EXP(M40)</f>
        <v>5.219147438629804</v>
      </c>
      <c r="N42" s="1"/>
      <c r="O42" s="1"/>
    </row>
    <row r="45" spans="2:15" x14ac:dyDescent="0.25">
      <c r="B45" s="1"/>
      <c r="C45" s="3" t="s">
        <v>2</v>
      </c>
      <c r="D45" s="3" t="s">
        <v>3</v>
      </c>
      <c r="E45" s="3" t="s">
        <v>4</v>
      </c>
      <c r="J45" s="1"/>
      <c r="K45" s="3" t="s">
        <v>2</v>
      </c>
      <c r="L45" s="3" t="s">
        <v>3</v>
      </c>
      <c r="M45" s="3" t="s">
        <v>4</v>
      </c>
    </row>
    <row r="46" spans="2:15" x14ac:dyDescent="0.25">
      <c r="B46" s="2" t="s">
        <v>23</v>
      </c>
      <c r="C46" s="2">
        <v>502</v>
      </c>
      <c r="D46" s="2">
        <v>1272</v>
      </c>
      <c r="E46" s="2">
        <f>(C46/D46)*1000</f>
        <v>394.6540880503145</v>
      </c>
      <c r="J46" s="2" t="s">
        <v>23</v>
      </c>
      <c r="K46" s="2">
        <v>20</v>
      </c>
      <c r="L46" s="2">
        <v>1272</v>
      </c>
      <c r="M46" s="2">
        <f>(K46/L46)*1000</f>
        <v>15.723270440251572</v>
      </c>
    </row>
    <row r="47" spans="2:15" x14ac:dyDescent="0.25">
      <c r="B47" s="2" t="s">
        <v>30</v>
      </c>
      <c r="C47" s="2">
        <v>597</v>
      </c>
      <c r="D47" s="2">
        <v>4221</v>
      </c>
      <c r="E47" s="2">
        <f>(C47/D47)*100</f>
        <v>14.14356787491116</v>
      </c>
      <c r="J47" s="2" t="s">
        <v>1</v>
      </c>
      <c r="K47" s="2">
        <v>35</v>
      </c>
      <c r="L47" s="2">
        <v>4221</v>
      </c>
      <c r="M47" s="2">
        <f>(K47/L47)*100</f>
        <v>0.82918739635157546</v>
      </c>
    </row>
    <row r="48" spans="2:15" x14ac:dyDescent="0.25">
      <c r="B48" s="1"/>
      <c r="C48" s="2">
        <f>SUM(C46:C47)</f>
        <v>1099</v>
      </c>
      <c r="D48" s="2">
        <f>SUM(D46:D47)</f>
        <v>5493</v>
      </c>
      <c r="E48" s="2"/>
      <c r="J48" s="1"/>
      <c r="K48" s="2">
        <f>SUM(K46:K47)</f>
        <v>55</v>
      </c>
      <c r="L48" s="2">
        <f>SUM(L46:L47)</f>
        <v>5493</v>
      </c>
      <c r="M48" s="2"/>
    </row>
    <row r="50" spans="2:15" x14ac:dyDescent="0.25">
      <c r="B50" s="1"/>
      <c r="C50" s="1"/>
      <c r="D50" s="3" t="s">
        <v>17</v>
      </c>
      <c r="E50" s="1"/>
      <c r="F50" s="3" t="s">
        <v>18</v>
      </c>
      <c r="G50" s="1"/>
      <c r="J50" s="1"/>
      <c r="K50" s="1"/>
      <c r="L50" s="3" t="s">
        <v>17</v>
      </c>
      <c r="M50" s="1"/>
      <c r="N50" s="3" t="s">
        <v>18</v>
      </c>
      <c r="O50" s="1"/>
    </row>
    <row r="51" spans="2:15" x14ac:dyDescent="0.25">
      <c r="B51" s="1" t="s">
        <v>6</v>
      </c>
      <c r="C51" s="1">
        <f>E46-E47</f>
        <v>380.51052017540331</v>
      </c>
      <c r="D51" s="9" t="s">
        <v>13</v>
      </c>
      <c r="E51" s="1">
        <f>LN(C52)</f>
        <v>1.0261646081815583</v>
      </c>
      <c r="F51" s="1" t="s">
        <v>19</v>
      </c>
      <c r="G51" s="1">
        <f>((E55-1)/E55)*100</f>
        <v>59.64577654341403</v>
      </c>
      <c r="J51" s="1" t="s">
        <v>6</v>
      </c>
      <c r="K51" s="1">
        <f>M46-M47</f>
        <v>14.894083043899997</v>
      </c>
      <c r="L51" s="9" t="s">
        <v>13</v>
      </c>
      <c r="M51" s="1">
        <f>LN(K52)</f>
        <v>0.63986581394700859</v>
      </c>
      <c r="N51" s="1" t="s">
        <v>19</v>
      </c>
      <c r="O51" s="1">
        <f>((M55-1)/M55)*100</f>
        <v>8.6494736775271051</v>
      </c>
    </row>
    <row r="52" spans="2:15" x14ac:dyDescent="0.25">
      <c r="B52" s="1" t="s">
        <v>7</v>
      </c>
      <c r="C52" s="1">
        <f>(C46/D46)/(C47/D47)</f>
        <v>2.7903432255617711</v>
      </c>
      <c r="D52" s="9" t="s">
        <v>14</v>
      </c>
      <c r="E52" s="1">
        <f>SQRT(1/C46+1/C47)</f>
        <v>6.0556368356737354E-2</v>
      </c>
      <c r="F52" s="1" t="s">
        <v>20</v>
      </c>
      <c r="G52" s="1">
        <f>((E56-1)/E56)*100</f>
        <v>68.172996509148135</v>
      </c>
      <c r="J52" s="1" t="s">
        <v>7</v>
      </c>
      <c r="K52" s="1">
        <f>(K46/L46)/(K47/L47)</f>
        <v>1.8962264150943395</v>
      </c>
      <c r="L52" s="9" t="s">
        <v>14</v>
      </c>
      <c r="M52" s="1">
        <f>SQRT(1/K46+1/K47)</f>
        <v>0.28030595529069402</v>
      </c>
      <c r="N52" s="1" t="s">
        <v>20</v>
      </c>
      <c r="O52" s="1">
        <f>((M56-1)/M56)*100</f>
        <v>69.555519916675223</v>
      </c>
    </row>
    <row r="53" spans="2:15" x14ac:dyDescent="0.25">
      <c r="B53" s="1" t="s">
        <v>8</v>
      </c>
      <c r="C53" s="1">
        <f>((C46/D46)-(C47/D47))*1000</f>
        <v>253.21840930120288</v>
      </c>
      <c r="D53" s="10" t="s">
        <v>15</v>
      </c>
      <c r="E53" s="11">
        <f>E51-(1.96*E52)</f>
        <v>0.90747412620235313</v>
      </c>
      <c r="F53" s="3" t="s">
        <v>27</v>
      </c>
      <c r="G53" s="1"/>
      <c r="J53" s="1" t="s">
        <v>8</v>
      </c>
      <c r="K53" s="1">
        <f>((K46/L46)-(K47/L47))*1000</f>
        <v>7.4313964767358174</v>
      </c>
      <c r="L53" s="10" t="s">
        <v>15</v>
      </c>
      <c r="M53" s="11">
        <f>M51-(1.96*M52)</f>
        <v>9.0466141577248305E-2</v>
      </c>
      <c r="N53" s="3" t="s">
        <v>27</v>
      </c>
      <c r="O53" s="1"/>
    </row>
    <row r="54" spans="2:15" x14ac:dyDescent="0.25">
      <c r="B54" s="1" t="s">
        <v>9</v>
      </c>
      <c r="C54" s="1">
        <f>((C52-1)/C52)*100</f>
        <v>64.162114866758984</v>
      </c>
      <c r="D54" s="10" t="s">
        <v>16</v>
      </c>
      <c r="E54" s="11">
        <f>E51+(1.96*E52)</f>
        <v>1.1448550901607635</v>
      </c>
      <c r="F54" s="1" t="s">
        <v>19</v>
      </c>
      <c r="G54" s="1"/>
      <c r="J54" s="1" t="s">
        <v>9</v>
      </c>
      <c r="K54" s="1">
        <f>((K52-1)/K52)*100</f>
        <v>47.263681592039795</v>
      </c>
      <c r="L54" s="10" t="s">
        <v>16</v>
      </c>
      <c r="M54" s="11">
        <f>M51+(1.96*M52)</f>
        <v>1.1892654863167689</v>
      </c>
      <c r="N54" s="1" t="s">
        <v>19</v>
      </c>
      <c r="O54" s="1"/>
    </row>
    <row r="55" spans="2:15" x14ac:dyDescent="0.25">
      <c r="B55" s="1" t="s">
        <v>11</v>
      </c>
      <c r="C55" s="1">
        <f>((C48/D48)-(C47/D47))*1000</f>
        <v>58.637141203555451</v>
      </c>
      <c r="D55" s="1" t="s">
        <v>25</v>
      </c>
      <c r="E55" s="1">
        <f>EXP(E53)</f>
        <v>2.4780553665611325</v>
      </c>
      <c r="F55" s="1" t="s">
        <v>20</v>
      </c>
      <c r="G55" s="1"/>
      <c r="J55" s="1" t="s">
        <v>11</v>
      </c>
      <c r="K55" s="1">
        <f>((K48/L48)-(K47/L47))*1000</f>
        <v>1.7208695282009758</v>
      </c>
      <c r="L55" s="1" t="s">
        <v>25</v>
      </c>
      <c r="M55" s="1">
        <f>EXP(M53)</f>
        <v>1.0946844427255289</v>
      </c>
      <c r="N55" s="1" t="s">
        <v>20</v>
      </c>
      <c r="O55" s="1"/>
    </row>
    <row r="56" spans="2:15" x14ac:dyDescent="0.25">
      <c r="B56" s="1" t="s">
        <v>12</v>
      </c>
      <c r="C56" s="1">
        <f>(((C48/D48)-(C47/D47))/(C48/D48))*100</f>
        <v>29.307899602468616</v>
      </c>
      <c r="D56" s="1" t="s">
        <v>26</v>
      </c>
      <c r="E56" s="1">
        <f>EXP(E54)</f>
        <v>3.1419860191595887</v>
      </c>
      <c r="F56" s="1"/>
      <c r="G56" s="1"/>
      <c r="J56" s="1" t="s">
        <v>12</v>
      </c>
      <c r="K56" s="1">
        <f>(((K48/L48)-(K47/L47))/(K48/L48))*100</f>
        <v>17.186793306196289</v>
      </c>
      <c r="L56" s="1" t="s">
        <v>26</v>
      </c>
      <c r="M56" s="1">
        <f>EXP(M54)</f>
        <v>3.2846676877485117</v>
      </c>
      <c r="N56" s="1"/>
      <c r="O56" s="1"/>
    </row>
    <row r="57" spans="2:15" x14ac:dyDescent="0.25">
      <c r="J57" s="1"/>
      <c r="K57" s="1"/>
      <c r="L57" s="1"/>
      <c r="M57" s="1"/>
      <c r="N57" s="1"/>
      <c r="O57" s="1"/>
    </row>
  </sheetData>
  <mergeCells count="2">
    <mergeCell ref="B1:E1"/>
    <mergeCell ref="J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"/>
  <sheetViews>
    <sheetView workbookViewId="0">
      <selection activeCell="F10" sqref="F10:F12"/>
    </sheetView>
  </sheetViews>
  <sheetFormatPr defaultRowHeight="15" x14ac:dyDescent="0.25"/>
  <cols>
    <col min="2" max="2" width="39.85546875" customWidth="1"/>
    <col min="3" max="3" width="16" customWidth="1"/>
    <col min="4" max="4" width="22.42578125" customWidth="1"/>
    <col min="5" max="5" width="16.28515625" customWidth="1"/>
    <col min="6" max="6" width="19.28515625" customWidth="1"/>
  </cols>
  <sheetData>
    <row r="2" spans="2:7" x14ac:dyDescent="0.25">
      <c r="B2" s="1"/>
      <c r="C2" s="3" t="s">
        <v>2</v>
      </c>
      <c r="D2" s="3" t="s">
        <v>3</v>
      </c>
      <c r="E2" s="3" t="s">
        <v>4</v>
      </c>
    </row>
    <row r="3" spans="2:7" x14ac:dyDescent="0.25">
      <c r="B3" s="2" t="s">
        <v>23</v>
      </c>
      <c r="C3" s="2">
        <v>31</v>
      </c>
      <c r="D3" s="2">
        <v>1272</v>
      </c>
      <c r="E3" s="2">
        <f>(C3/D3)*1000</f>
        <v>24.371069182389938</v>
      </c>
    </row>
    <row r="4" spans="2:7" x14ac:dyDescent="0.25">
      <c r="B4" s="2" t="s">
        <v>1</v>
      </c>
      <c r="C4" s="2">
        <v>170</v>
      </c>
      <c r="D4" s="2">
        <v>4221</v>
      </c>
      <c r="E4" s="2">
        <f>(C4/D4)*100</f>
        <v>4.0274816394219375</v>
      </c>
    </row>
    <row r="5" spans="2:7" x14ac:dyDescent="0.25">
      <c r="B5" s="1"/>
      <c r="C5" s="2">
        <f>SUM(C3:C4)</f>
        <v>201</v>
      </c>
      <c r="D5" s="2">
        <f>SUM(D3:D4)</f>
        <v>5493</v>
      </c>
      <c r="E5" s="2"/>
    </row>
    <row r="7" spans="2:7" x14ac:dyDescent="0.25">
      <c r="B7" s="1"/>
      <c r="C7" s="1"/>
      <c r="D7" s="3" t="s">
        <v>17</v>
      </c>
      <c r="E7" s="1"/>
      <c r="F7" s="3" t="s">
        <v>18</v>
      </c>
      <c r="G7" s="1"/>
    </row>
    <row r="8" spans="2:7" x14ac:dyDescent="0.25">
      <c r="B8" s="1" t="s">
        <v>6</v>
      </c>
      <c r="C8" s="1">
        <f>E3-E4</f>
        <v>20.343587542968002</v>
      </c>
      <c r="D8" s="9" t="s">
        <v>13</v>
      </c>
      <c r="E8" s="1">
        <f>LN(C9)</f>
        <v>-0.50232963068268399</v>
      </c>
      <c r="F8" s="1" t="s">
        <v>19</v>
      </c>
      <c r="G8" s="1">
        <f>((E10-1)/E10)*100</f>
        <v>212.98040481069171</v>
      </c>
    </row>
    <row r="9" spans="2:7" x14ac:dyDescent="0.25">
      <c r="B9" s="1" t="s">
        <v>7</v>
      </c>
      <c r="C9" s="1">
        <f>(C3/D3)/(C4/D4)</f>
        <v>0.60511931187569379</v>
      </c>
      <c r="D9" s="9" t="s">
        <v>14</v>
      </c>
      <c r="E9" s="1">
        <f>SQRT(1/C3+1/C4)</f>
        <v>0.19529571796971254</v>
      </c>
      <c r="F9" s="1" t="s">
        <v>20</v>
      </c>
      <c r="G9" s="1">
        <f>((E11-1)/E11)*100</f>
        <v>936.46993203431884</v>
      </c>
    </row>
    <row r="10" spans="2:7" x14ac:dyDescent="0.25">
      <c r="B10" s="1" t="s">
        <v>8</v>
      </c>
      <c r="C10" s="1">
        <f>((C3/D3)-(C4/D4))*1000</f>
        <v>-15.903747211829439</v>
      </c>
      <c r="D10" s="10" t="s">
        <v>15</v>
      </c>
      <c r="E10" s="11">
        <f>E8-(1.96*E9)</f>
        <v>-0.88510923790332052</v>
      </c>
      <c r="F10" s="3" t="s">
        <v>27</v>
      </c>
      <c r="G10" s="1"/>
    </row>
    <row r="11" spans="2:7" x14ac:dyDescent="0.25">
      <c r="B11" s="1" t="s">
        <v>9</v>
      </c>
      <c r="C11" s="1">
        <f>((C9-1)/C9)*100</f>
        <v>-65.25666597886142</v>
      </c>
      <c r="D11" s="10" t="s">
        <v>16</v>
      </c>
      <c r="E11" s="11">
        <f>E8+(1.96*E9)</f>
        <v>-0.11955002346204741</v>
      </c>
      <c r="F11" s="1" t="s">
        <v>19</v>
      </c>
      <c r="G11" s="1"/>
    </row>
    <row r="12" spans="2:7" x14ac:dyDescent="0.25">
      <c r="B12" s="1" t="s">
        <v>11</v>
      </c>
      <c r="C12" s="1">
        <f>((C5/D5)-(C4/D4))*1000</f>
        <v>-3.6827901790364157</v>
      </c>
      <c r="D12" s="1"/>
      <c r="E12" s="1"/>
      <c r="F12" s="1" t="s">
        <v>20</v>
      </c>
      <c r="G12" s="1"/>
    </row>
    <row r="13" spans="2:7" x14ac:dyDescent="0.25">
      <c r="B13" s="1" t="s">
        <v>12</v>
      </c>
      <c r="C13" s="1">
        <f>(((C5/D5)-(C4/D4))/(C5/D5))*100</f>
        <v>-10.064460922112952</v>
      </c>
      <c r="D13" s="1"/>
      <c r="E13" s="1"/>
      <c r="F13" s="1"/>
      <c r="G13" s="1"/>
    </row>
    <row r="16" spans="2:7" x14ac:dyDescent="0.25">
      <c r="B16" s="1"/>
      <c r="C16" s="3" t="s">
        <v>2</v>
      </c>
      <c r="D16" s="3" t="s">
        <v>3</v>
      </c>
      <c r="E16" s="3" t="s">
        <v>4</v>
      </c>
    </row>
    <row r="17" spans="2:7" x14ac:dyDescent="0.25">
      <c r="B17" s="2" t="s">
        <v>0</v>
      </c>
      <c r="C17" s="2">
        <v>52</v>
      </c>
      <c r="D17" s="2">
        <v>2592</v>
      </c>
      <c r="E17" s="2">
        <f>(C17/D17)*1000</f>
        <v>20.061728395061728</v>
      </c>
    </row>
    <row r="18" spans="2:7" x14ac:dyDescent="0.25">
      <c r="B18" s="2" t="s">
        <v>1</v>
      </c>
      <c r="C18" s="2">
        <v>170</v>
      </c>
      <c r="D18" s="2">
        <v>4221</v>
      </c>
      <c r="E18" s="2">
        <f>(C18/D18)*100</f>
        <v>4.0274816394219375</v>
      </c>
    </row>
    <row r="19" spans="2:7" x14ac:dyDescent="0.25">
      <c r="B19" s="1"/>
      <c r="C19" s="2">
        <f>SUM(C17:C18)</f>
        <v>222</v>
      </c>
      <c r="D19" s="2">
        <f>SUM(D17:D18)</f>
        <v>6813</v>
      </c>
      <c r="E19" s="2"/>
    </row>
    <row r="21" spans="2:7" x14ac:dyDescent="0.25">
      <c r="D21" s="8" t="s">
        <v>17</v>
      </c>
      <c r="F21" s="8" t="s">
        <v>18</v>
      </c>
    </row>
    <row r="22" spans="2:7" x14ac:dyDescent="0.25">
      <c r="B22" t="s">
        <v>6</v>
      </c>
      <c r="C22">
        <f>E17-E18</f>
        <v>16.034246755639792</v>
      </c>
      <c r="D22" s="6" t="s">
        <v>13</v>
      </c>
      <c r="E22">
        <f>LN(C23)</f>
        <v>-0.69691243015850091</v>
      </c>
      <c r="F22" t="s">
        <v>19</v>
      </c>
      <c r="G22">
        <f>((E24-1)/E24)*100</f>
        <v>199.25400806769761</v>
      </c>
    </row>
    <row r="23" spans="2:7" x14ac:dyDescent="0.25">
      <c r="B23" t="s">
        <v>7</v>
      </c>
      <c r="C23">
        <f>(C17/D17)/(C18/D18)</f>
        <v>0.49812091503267975</v>
      </c>
      <c r="D23" s="6" t="s">
        <v>14</v>
      </c>
      <c r="E23">
        <f>SQRT(1/C17+1/C18)</f>
        <v>0.15847120297374442</v>
      </c>
      <c r="F23" t="s">
        <v>20</v>
      </c>
      <c r="G23">
        <f>((E25-1)/E25)*100</f>
        <v>358.8602208302014</v>
      </c>
    </row>
    <row r="24" spans="2:7" x14ac:dyDescent="0.25">
      <c r="B24" t="s">
        <v>8</v>
      </c>
      <c r="C24">
        <f>((C17/D17)-(C18/D18))*1000</f>
        <v>-20.213087999157651</v>
      </c>
      <c r="D24" s="7" t="s">
        <v>15</v>
      </c>
      <c r="E24" s="5">
        <f>E22-(1.96*E23)</f>
        <v>-1.0075159879870399</v>
      </c>
    </row>
    <row r="25" spans="2:7" x14ac:dyDescent="0.25">
      <c r="B25" t="s">
        <v>9</v>
      </c>
      <c r="C25">
        <f>((C23-1)/C23)*100</f>
        <v>-100.75446941118582</v>
      </c>
      <c r="D25" s="7" t="s">
        <v>16</v>
      </c>
      <c r="E25" s="5">
        <f>E22+(1.96*E23)</f>
        <v>-0.38630887232996186</v>
      </c>
    </row>
    <row r="26" spans="2:7" x14ac:dyDescent="0.25">
      <c r="B26" t="s">
        <v>11</v>
      </c>
      <c r="C26">
        <f>((C19/D19)-(C18/D18))*1000</f>
        <v>-7.6900519732594486</v>
      </c>
    </row>
    <row r="27" spans="2:7" x14ac:dyDescent="0.25">
      <c r="B27" t="s">
        <v>12</v>
      </c>
      <c r="C27">
        <f>(((C19/D19)-(C18/D18))/(C19/D19))*100</f>
        <v>-23.600145988205686</v>
      </c>
    </row>
    <row r="31" spans="2:7" x14ac:dyDescent="0.25">
      <c r="B31" s="1"/>
      <c r="C31" s="3" t="s">
        <v>2</v>
      </c>
      <c r="D31" s="3" t="s">
        <v>3</v>
      </c>
      <c r="E31" s="3" t="s">
        <v>4</v>
      </c>
    </row>
    <row r="32" spans="2:7" x14ac:dyDescent="0.25">
      <c r="B32" s="2" t="s">
        <v>22</v>
      </c>
      <c r="C32" s="2">
        <v>79</v>
      </c>
      <c r="D32" s="2">
        <v>1812</v>
      </c>
      <c r="E32" s="2">
        <f>(C32/D32)*1000</f>
        <v>43.598233995584991</v>
      </c>
    </row>
    <row r="33" spans="2:7" x14ac:dyDescent="0.25">
      <c r="B33" s="2" t="s">
        <v>1</v>
      </c>
      <c r="C33" s="2">
        <v>170</v>
      </c>
      <c r="D33" s="2">
        <v>4221</v>
      </c>
      <c r="E33" s="2">
        <f>(C33/D33)*100</f>
        <v>4.0274816394219375</v>
      </c>
    </row>
    <row r="34" spans="2:7" x14ac:dyDescent="0.25">
      <c r="B34" s="1"/>
      <c r="C34" s="2">
        <f>SUM(C32:C33)</f>
        <v>249</v>
      </c>
      <c r="D34" s="2">
        <f>SUM(D32:D33)</f>
        <v>6033</v>
      </c>
      <c r="E34" s="2"/>
    </row>
    <row r="36" spans="2:7" x14ac:dyDescent="0.25">
      <c r="D36" s="8" t="s">
        <v>17</v>
      </c>
      <c r="F36" s="8" t="s">
        <v>18</v>
      </c>
    </row>
    <row r="37" spans="2:7" x14ac:dyDescent="0.25">
      <c r="B37" t="s">
        <v>6</v>
      </c>
      <c r="C37">
        <f>E32-E33</f>
        <v>39.570752356163055</v>
      </c>
      <c r="D37" s="6" t="s">
        <v>13</v>
      </c>
      <c r="E37">
        <f>LN(C38)</f>
        <v>7.9290274596333934E-2</v>
      </c>
      <c r="F37" t="s">
        <v>19</v>
      </c>
      <c r="G37">
        <f>((E39-1)/E39)*100</f>
        <v>633.07525103102182</v>
      </c>
    </row>
    <row r="38" spans="2:7" x14ac:dyDescent="0.25">
      <c r="B38" t="s">
        <v>7</v>
      </c>
      <c r="C38">
        <f>(C32/D32)/(C33/D33)</f>
        <v>1.082518504090378</v>
      </c>
      <c r="D38" s="6" t="s">
        <v>14</v>
      </c>
      <c r="E38">
        <f>SQRT(1/C32+1/C33)</f>
        <v>0.13616380131766936</v>
      </c>
      <c r="F38" t="s">
        <v>20</v>
      </c>
      <c r="G38">
        <f>((E40-1)/E40)*100</f>
        <v>-188.8743021921338</v>
      </c>
    </row>
    <row r="39" spans="2:7" x14ac:dyDescent="0.25">
      <c r="B39" t="s">
        <v>8</v>
      </c>
      <c r="C39">
        <f>((C32/D32)-(C33/D33))*1000</f>
        <v>3.323417601365612</v>
      </c>
      <c r="D39" s="7" t="s">
        <v>15</v>
      </c>
      <c r="E39" s="5">
        <f>E37-(1.96*E38)</f>
        <v>-0.18759077598629803</v>
      </c>
      <c r="F39">
        <f>EXP(E39)</f>
        <v>0.82895386566014029</v>
      </c>
    </row>
    <row r="40" spans="2:7" x14ac:dyDescent="0.25">
      <c r="B40" t="s">
        <v>9</v>
      </c>
      <c r="C40">
        <f>((C38-1)/C38)*100</f>
        <v>7.6228261945246736</v>
      </c>
      <c r="D40" s="7" t="s">
        <v>16</v>
      </c>
      <c r="E40" s="5">
        <f>E37+(1.96*E38)</f>
        <v>0.34617132517896587</v>
      </c>
      <c r="F40">
        <f>EXP(E40)</f>
        <v>1.4136447880182883</v>
      </c>
    </row>
    <row r="41" spans="2:7" x14ac:dyDescent="0.25">
      <c r="B41" t="s">
        <v>11</v>
      </c>
      <c r="C41">
        <f>((C34/D34)-(C33/D33))*1000</f>
        <v>0.99818211398549495</v>
      </c>
    </row>
    <row r="42" spans="2:7" x14ac:dyDescent="0.25">
      <c r="B42" t="s">
        <v>12</v>
      </c>
      <c r="C42">
        <f>(((C34/D34)-(C33/D33))/(C34/D34))*100</f>
        <v>2.4184870255720847</v>
      </c>
    </row>
    <row r="45" spans="2:7" x14ac:dyDescent="0.25">
      <c r="B45" s="1"/>
      <c r="C45" s="3" t="s">
        <v>2</v>
      </c>
      <c r="D45" s="3" t="s">
        <v>3</v>
      </c>
      <c r="E45" s="3" t="s">
        <v>4</v>
      </c>
    </row>
    <row r="46" spans="2:7" x14ac:dyDescent="0.25">
      <c r="B46" s="2" t="s">
        <v>24</v>
      </c>
      <c r="C46" s="2">
        <v>41</v>
      </c>
      <c r="D46" s="2">
        <v>2130</v>
      </c>
      <c r="E46" s="2">
        <f>(C46/D46)*1000</f>
        <v>19.248826291079812</v>
      </c>
    </row>
    <row r="47" spans="2:7" x14ac:dyDescent="0.25">
      <c r="B47" s="2" t="s">
        <v>1</v>
      </c>
      <c r="C47" s="2">
        <v>170</v>
      </c>
      <c r="D47" s="2">
        <v>4221</v>
      </c>
      <c r="E47" s="2">
        <f>(C47/D47)*100</f>
        <v>4.0274816394219375</v>
      </c>
    </row>
    <row r="48" spans="2:7" x14ac:dyDescent="0.25">
      <c r="B48" s="1"/>
      <c r="C48" s="2">
        <f>SUM(C46:C47)</f>
        <v>211</v>
      </c>
      <c r="D48" s="2">
        <f>SUM(D46:D47)</f>
        <v>6351</v>
      </c>
      <c r="E48" s="2"/>
    </row>
    <row r="50" spans="2:7" x14ac:dyDescent="0.25">
      <c r="D50" s="8" t="s">
        <v>17</v>
      </c>
      <c r="F50" s="8" t="s">
        <v>18</v>
      </c>
    </row>
    <row r="51" spans="2:7" x14ac:dyDescent="0.25">
      <c r="B51" t="s">
        <v>6</v>
      </c>
      <c r="C51">
        <f>E46-E47</f>
        <v>15.221344651657875</v>
      </c>
      <c r="D51" s="6" t="s">
        <v>13</v>
      </c>
      <c r="E51">
        <f>LN(C52)</f>
        <v>-0.73827628326692585</v>
      </c>
      <c r="F51" t="s">
        <v>19</v>
      </c>
      <c r="G51">
        <f>((E53-1)/E53)*100</f>
        <v>192.65289285174916</v>
      </c>
    </row>
    <row r="52" spans="2:7" x14ac:dyDescent="0.25">
      <c r="B52" t="s">
        <v>7</v>
      </c>
      <c r="C52">
        <f>(C46/D46)/(C47/D47)</f>
        <v>0.47793703396851706</v>
      </c>
      <c r="D52" s="6" t="s">
        <v>14</v>
      </c>
      <c r="E52">
        <f>SQRT(1/C46+1/C47)</f>
        <v>0.17399022054016569</v>
      </c>
      <c r="F52" t="s">
        <v>20</v>
      </c>
      <c r="G52">
        <f>((E54-1)/E54)*100</f>
        <v>351.7271940415377</v>
      </c>
    </row>
    <row r="53" spans="2:7" x14ac:dyDescent="0.25">
      <c r="B53" t="s">
        <v>8</v>
      </c>
      <c r="C53">
        <f>((C46/D46)-(C47/D47))*1000</f>
        <v>-21.025990103139563</v>
      </c>
      <c r="D53" s="7" t="s">
        <v>15</v>
      </c>
      <c r="E53" s="5">
        <f>E51-(1.96*E52)</f>
        <v>-1.0792971155256506</v>
      </c>
    </row>
    <row r="54" spans="2:7" x14ac:dyDescent="0.25">
      <c r="B54" t="s">
        <v>9</v>
      </c>
      <c r="C54">
        <f>((C52-1)/C52)*100</f>
        <v>-109.23258273094454</v>
      </c>
      <c r="D54" s="7" t="s">
        <v>16</v>
      </c>
      <c r="E54" s="5">
        <f>E51+(1.96*E52)</f>
        <v>-0.39725545100820109</v>
      </c>
    </row>
    <row r="55" spans="2:7" x14ac:dyDescent="0.25">
      <c r="B55" t="s">
        <v>11</v>
      </c>
      <c r="C55">
        <f>((C48/D48)-(C47/D47))*1000</f>
        <v>-7.0517019240571992</v>
      </c>
    </row>
    <row r="56" spans="2:7" x14ac:dyDescent="0.25">
      <c r="B56" t="s">
        <v>12</v>
      </c>
      <c r="C56">
        <f>(((C48/D48)-(C47/D47))/(C48/D48))*100</f>
        <v>-21.225288587529516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6"/>
  <sheetViews>
    <sheetView workbookViewId="0">
      <selection activeCell="G10" sqref="G10:G12"/>
    </sheetView>
  </sheetViews>
  <sheetFormatPr defaultRowHeight="15" x14ac:dyDescent="0.25"/>
  <cols>
    <col min="3" max="3" width="28" customWidth="1"/>
    <col min="4" max="4" width="15" customWidth="1"/>
    <col min="5" max="5" width="19.28515625" customWidth="1"/>
    <col min="6" max="6" width="19" customWidth="1"/>
    <col min="7" max="7" width="17.28515625" customWidth="1"/>
  </cols>
  <sheetData>
    <row r="2" spans="3:8" x14ac:dyDescent="0.25">
      <c r="C2" s="1"/>
      <c r="D2" s="3" t="s">
        <v>2</v>
      </c>
      <c r="E2" s="3" t="s">
        <v>3</v>
      </c>
      <c r="F2" s="3" t="s">
        <v>4</v>
      </c>
    </row>
    <row r="3" spans="3:8" x14ac:dyDescent="0.25">
      <c r="C3" s="2" t="s">
        <v>21</v>
      </c>
      <c r="D3" s="2">
        <v>62</v>
      </c>
      <c r="E3" s="2">
        <v>2130</v>
      </c>
      <c r="F3" s="2">
        <f>(D3/E3)*1000</f>
        <v>29.10798122065728</v>
      </c>
    </row>
    <row r="4" spans="3:8" x14ac:dyDescent="0.25">
      <c r="C4" s="2" t="s">
        <v>1</v>
      </c>
      <c r="D4" s="2">
        <v>94</v>
      </c>
      <c r="E4" s="2">
        <v>4221</v>
      </c>
      <c r="F4" s="2">
        <f>(D4/E4)*100</f>
        <v>2.2269604359156601</v>
      </c>
    </row>
    <row r="5" spans="3:8" x14ac:dyDescent="0.25">
      <c r="C5" s="1"/>
      <c r="D5" s="2">
        <f>SUM(D3:D4)</f>
        <v>156</v>
      </c>
      <c r="E5" s="2">
        <f>SUM(E3:E4)</f>
        <v>6351</v>
      </c>
      <c r="F5" s="2"/>
    </row>
    <row r="7" spans="3:8" x14ac:dyDescent="0.25">
      <c r="C7" s="1"/>
      <c r="D7" s="1"/>
      <c r="E7" s="3" t="s">
        <v>17</v>
      </c>
      <c r="F7" s="1"/>
      <c r="G7" s="3" t="s">
        <v>18</v>
      </c>
      <c r="H7" s="1"/>
    </row>
    <row r="8" spans="3:8" x14ac:dyDescent="0.25">
      <c r="C8" s="1" t="s">
        <v>6</v>
      </c>
      <c r="D8" s="1">
        <f>F3-F4</f>
        <v>26.881020784741619</v>
      </c>
      <c r="E8" s="9" t="s">
        <v>13</v>
      </c>
      <c r="F8" s="1">
        <f>LN(D9)</f>
        <v>0.26778968985411555</v>
      </c>
      <c r="G8" s="1" t="s">
        <v>19</v>
      </c>
      <c r="H8" s="1">
        <f>((F12-1)/F12)*100</f>
        <v>-5.4303656143187817</v>
      </c>
    </row>
    <row r="9" spans="3:8" x14ac:dyDescent="0.25">
      <c r="C9" s="1" t="s">
        <v>7</v>
      </c>
      <c r="D9" s="1">
        <f>(D3/E3)/(D4/E4)</f>
        <v>1.3070722205573868</v>
      </c>
      <c r="E9" s="9" t="s">
        <v>14</v>
      </c>
      <c r="F9" s="1">
        <f>SQRT(1/D3+1/D4)</f>
        <v>0.16360724351447567</v>
      </c>
      <c r="G9" s="1" t="s">
        <v>20</v>
      </c>
      <c r="H9" s="1">
        <f>((F13-1)/F13)*100</f>
        <v>44.481833093173428</v>
      </c>
    </row>
    <row r="10" spans="3:8" x14ac:dyDescent="0.25">
      <c r="C10" s="1" t="s">
        <v>8</v>
      </c>
      <c r="D10" s="1">
        <f>((D3/E3)-(D4/E4))*1000</f>
        <v>6.8383768615006799</v>
      </c>
      <c r="E10" s="10" t="s">
        <v>15</v>
      </c>
      <c r="F10" s="11">
        <f>F8-(1.96*F9)</f>
        <v>-5.2880507434256763E-2</v>
      </c>
      <c r="G10" s="3" t="s">
        <v>27</v>
      </c>
      <c r="H10" s="1"/>
    </row>
    <row r="11" spans="3:8" x14ac:dyDescent="0.25">
      <c r="C11" s="1" t="s">
        <v>9</v>
      </c>
      <c r="D11" s="1">
        <f>((D9-1)/D9)*100</f>
        <v>23.493133411284585</v>
      </c>
      <c r="E11" s="10" t="s">
        <v>16</v>
      </c>
      <c r="F11" s="11">
        <f>F8+(1.96*F9)</f>
        <v>0.58845988714248787</v>
      </c>
      <c r="G11" s="1" t="s">
        <v>19</v>
      </c>
      <c r="H11" s="1"/>
    </row>
    <row r="12" spans="3:8" x14ac:dyDescent="0.25">
      <c r="C12" s="1" t="s">
        <v>11</v>
      </c>
      <c r="D12" s="1">
        <f>((D5/E5)-(D4/E4))*1000</f>
        <v>2.2934565761291816</v>
      </c>
      <c r="E12" s="1" t="s">
        <v>25</v>
      </c>
      <c r="F12" s="1">
        <f>EXP(F10)</f>
        <v>0.94849334361426829</v>
      </c>
      <c r="G12" s="1" t="s">
        <v>20</v>
      </c>
      <c r="H12" s="1"/>
    </row>
    <row r="13" spans="3:8" x14ac:dyDescent="0.25">
      <c r="C13" s="1" t="s">
        <v>12</v>
      </c>
      <c r="D13" s="1">
        <f>(((D5/E5)-(D4/E4))/(D5/E5))*100</f>
        <v>9.3370145608951507</v>
      </c>
      <c r="E13" s="1" t="s">
        <v>26</v>
      </c>
      <c r="F13" s="1">
        <f>EXP(F11)</f>
        <v>1.8012122080295827</v>
      </c>
      <c r="G13" s="1"/>
      <c r="H13" s="1"/>
    </row>
    <row r="16" spans="3:8" x14ac:dyDescent="0.25">
      <c r="C16" s="1"/>
      <c r="D16" s="3" t="s">
        <v>2</v>
      </c>
      <c r="E16" s="3" t="s">
        <v>3</v>
      </c>
      <c r="F16" s="3" t="s">
        <v>4</v>
      </c>
    </row>
    <row r="17" spans="3:8" x14ac:dyDescent="0.25">
      <c r="C17" s="2" t="s">
        <v>0</v>
      </c>
      <c r="D17" s="2">
        <v>122</v>
      </c>
      <c r="E17" s="2">
        <v>2592</v>
      </c>
      <c r="F17" s="2">
        <f>(D17/E17)*1000</f>
        <v>47.067901234567906</v>
      </c>
    </row>
    <row r="18" spans="3:8" x14ac:dyDescent="0.25">
      <c r="C18" s="2" t="s">
        <v>1</v>
      </c>
      <c r="D18" s="2">
        <v>94</v>
      </c>
      <c r="E18" s="2">
        <v>4221</v>
      </c>
      <c r="F18" s="2">
        <f>(D18/E18)*100</f>
        <v>2.2269604359156601</v>
      </c>
    </row>
    <row r="19" spans="3:8" x14ac:dyDescent="0.25">
      <c r="C19" s="1"/>
      <c r="D19" s="2">
        <f>SUM(D17:D18)</f>
        <v>216</v>
      </c>
      <c r="E19" s="2">
        <f>SUM(E17:E18)</f>
        <v>6813</v>
      </c>
      <c r="F19" s="2"/>
    </row>
    <row r="21" spans="3:8" x14ac:dyDescent="0.25">
      <c r="C21" s="1"/>
      <c r="D21" s="1"/>
      <c r="E21" s="3" t="s">
        <v>17</v>
      </c>
      <c r="F21" s="1"/>
      <c r="G21" s="3" t="s">
        <v>18</v>
      </c>
      <c r="H21" s="1"/>
    </row>
    <row r="22" spans="3:8" x14ac:dyDescent="0.25">
      <c r="C22" s="1" t="s">
        <v>6</v>
      </c>
      <c r="D22" s="1">
        <f>F17-F18</f>
        <v>44.840940798652248</v>
      </c>
      <c r="E22" s="9" t="s">
        <v>13</v>
      </c>
      <c r="F22" s="1">
        <f>LN(D23)</f>
        <v>0.74836855077358611</v>
      </c>
      <c r="G22" s="1" t="s">
        <v>19</v>
      </c>
      <c r="H22" s="1">
        <f>((F26-1)/F26)*100</f>
        <v>38.083080728568127</v>
      </c>
    </row>
    <row r="23" spans="3:8" x14ac:dyDescent="0.25">
      <c r="C23" s="1" t="s">
        <v>7</v>
      </c>
      <c r="D23" s="1">
        <f>(D17/E17)/(D18/E18)</f>
        <v>2.1135490543735225</v>
      </c>
      <c r="E23" s="9" t="s">
        <v>14</v>
      </c>
      <c r="F23" s="1">
        <f>SQRT(1/D17+1/D18)</f>
        <v>0.13724073441881546</v>
      </c>
      <c r="G23" s="1" t="s">
        <v>20</v>
      </c>
      <c r="H23" s="1">
        <f>((F27-1)/F27)*100</f>
        <v>63.845197256560624</v>
      </c>
    </row>
    <row r="24" spans="3:8" x14ac:dyDescent="0.25">
      <c r="C24" s="1" t="s">
        <v>8</v>
      </c>
      <c r="D24" s="1">
        <f>((D17/E17)-(D18/E18))*1000</f>
        <v>24.798296875411303</v>
      </c>
      <c r="E24" s="10" t="s">
        <v>15</v>
      </c>
      <c r="F24" s="11">
        <f>F22-(1.96*F23)</f>
        <v>0.47937671131270781</v>
      </c>
      <c r="G24" s="3" t="s">
        <v>27</v>
      </c>
      <c r="H24" s="1"/>
    </row>
    <row r="25" spans="3:8" x14ac:dyDescent="0.25">
      <c r="C25" s="1" t="s">
        <v>9</v>
      </c>
      <c r="D25" s="1">
        <f>((D23-1)/D23)*100</f>
        <v>52.686217623824675</v>
      </c>
      <c r="E25" s="10" t="s">
        <v>16</v>
      </c>
      <c r="F25" s="11">
        <f>F22+(1.96*F23)</f>
        <v>1.0173603902344643</v>
      </c>
      <c r="G25" s="1" t="s">
        <v>19</v>
      </c>
      <c r="H25" s="1"/>
    </row>
    <row r="26" spans="3:8" x14ac:dyDescent="0.25">
      <c r="C26" s="1" t="s">
        <v>11</v>
      </c>
      <c r="D26" s="1">
        <f>((D19/E19)-(D18/E18))*1000</f>
        <v>9.4344907531287365</v>
      </c>
      <c r="E26" s="1" t="s">
        <v>25</v>
      </c>
      <c r="F26" s="1">
        <f>EXP(F24)</f>
        <v>1.6150674351483674</v>
      </c>
      <c r="G26" s="1" t="s">
        <v>20</v>
      </c>
      <c r="H26" s="1"/>
    </row>
    <row r="27" spans="3:8" x14ac:dyDescent="0.25">
      <c r="C27" s="1" t="s">
        <v>12</v>
      </c>
      <c r="D27" s="1">
        <f>(((D19/E19)-(D18/E18))/(D19/E19))*100</f>
        <v>29.757956250493557</v>
      </c>
      <c r="E27" s="1" t="s">
        <v>26</v>
      </c>
      <c r="F27" s="1">
        <f>EXP(F25)</f>
        <v>2.7658842646609636</v>
      </c>
      <c r="G27" s="1"/>
      <c r="H27" s="1"/>
    </row>
    <row r="31" spans="3:8" x14ac:dyDescent="0.25">
      <c r="C31" s="1"/>
      <c r="D31" s="3" t="s">
        <v>2</v>
      </c>
      <c r="E31" s="3" t="s">
        <v>3</v>
      </c>
      <c r="F31" s="3" t="s">
        <v>4</v>
      </c>
    </row>
    <row r="32" spans="3:8" x14ac:dyDescent="0.25">
      <c r="C32" s="2" t="s">
        <v>22</v>
      </c>
      <c r="D32" s="2">
        <v>89</v>
      </c>
      <c r="E32" s="2">
        <v>1812</v>
      </c>
      <c r="F32" s="2">
        <f>(D32/E32)*1000</f>
        <v>49.11699779249448</v>
      </c>
    </row>
    <row r="33" spans="3:8" x14ac:dyDescent="0.25">
      <c r="C33" s="2" t="s">
        <v>1</v>
      </c>
      <c r="D33" s="2">
        <v>94</v>
      </c>
      <c r="E33" s="2">
        <v>4221</v>
      </c>
      <c r="F33" s="2">
        <f>(D33/E33)*100</f>
        <v>2.2269604359156601</v>
      </c>
    </row>
    <row r="34" spans="3:8" x14ac:dyDescent="0.25">
      <c r="C34" s="1"/>
      <c r="D34" s="2">
        <f>SUM(D32:D33)</f>
        <v>183</v>
      </c>
      <c r="E34" s="2">
        <f>SUM(E32:E33)</f>
        <v>6033</v>
      </c>
      <c r="F34" s="2"/>
    </row>
    <row r="36" spans="3:8" x14ac:dyDescent="0.25">
      <c r="C36" s="1"/>
      <c r="D36" s="1"/>
      <c r="E36" s="3" t="s">
        <v>17</v>
      </c>
      <c r="F36" s="1"/>
      <c r="G36" s="3" t="s">
        <v>18</v>
      </c>
      <c r="H36" s="1"/>
    </row>
    <row r="37" spans="3:8" x14ac:dyDescent="0.25">
      <c r="C37" s="1" t="s">
        <v>6</v>
      </c>
      <c r="D37" s="1">
        <f>F32-F33</f>
        <v>46.890037356578823</v>
      </c>
      <c r="E37" s="9" t="s">
        <v>13</v>
      </c>
      <c r="F37" s="1">
        <f>LN(D38)</f>
        <v>0.79098244664171002</v>
      </c>
      <c r="G37" s="1" t="s">
        <v>19</v>
      </c>
      <c r="H37" s="1">
        <f>((F41-1)/F41)*100</f>
        <v>39.413584663953927</v>
      </c>
    </row>
    <row r="38" spans="3:8" x14ac:dyDescent="0.25">
      <c r="C38" s="1" t="s">
        <v>7</v>
      </c>
      <c r="D38" s="1">
        <f>(D32/E32)/(D33/E33)</f>
        <v>2.2055622093842469</v>
      </c>
      <c r="E38" s="9" t="s">
        <v>14</v>
      </c>
      <c r="F38" s="1">
        <f>SQRT(1/D32+1/D33)</f>
        <v>0.14789946899336792</v>
      </c>
      <c r="G38" s="1" t="s">
        <v>20</v>
      </c>
      <c r="H38" s="1">
        <f>((F42-1)/F42)*100</f>
        <v>66.06982351864346</v>
      </c>
    </row>
    <row r="39" spans="3:8" x14ac:dyDescent="0.25">
      <c r="C39" s="1" t="s">
        <v>8</v>
      </c>
      <c r="D39" s="1">
        <f>((D32/E32)-(D33/E33))*1000</f>
        <v>26.847393433337885</v>
      </c>
      <c r="E39" s="10" t="s">
        <v>15</v>
      </c>
      <c r="F39" s="11">
        <f>F37-(1.96*F38)</f>
        <v>0.50109948741470889</v>
      </c>
      <c r="G39" s="3" t="s">
        <v>27</v>
      </c>
      <c r="H39" s="1"/>
    </row>
    <row r="40" spans="3:8" x14ac:dyDescent="0.25">
      <c r="C40" s="1" t="s">
        <v>9</v>
      </c>
      <c r="D40" s="1">
        <f>((D38-1)/D38)*100</f>
        <v>54.660086405851956</v>
      </c>
      <c r="E40" s="10" t="s">
        <v>16</v>
      </c>
      <c r="F40" s="11">
        <f>F37+(1.96*F38)</f>
        <v>1.0808654058687113</v>
      </c>
      <c r="G40" s="1" t="s">
        <v>19</v>
      </c>
      <c r="H40" s="1"/>
    </row>
    <row r="41" spans="3:8" x14ac:dyDescent="0.25">
      <c r="C41" s="1" t="s">
        <v>11</v>
      </c>
      <c r="D41" s="1">
        <f>((D34/E34)-(D33/E33))*1000</f>
        <v>8.0635632191626456</v>
      </c>
      <c r="E41" s="1" t="s">
        <v>25</v>
      </c>
      <c r="F41" s="1">
        <f>EXP(F39)</f>
        <v>1.6505350158999206</v>
      </c>
      <c r="G41" s="1" t="s">
        <v>20</v>
      </c>
      <c r="H41" s="1"/>
    </row>
    <row r="42" spans="3:8" x14ac:dyDescent="0.25">
      <c r="C42" s="1" t="s">
        <v>12</v>
      </c>
      <c r="D42" s="1">
        <f>(((D34/E34)-(D33/E33))/(D34/E34))*100</f>
        <v>26.583320711042756</v>
      </c>
      <c r="E42" s="1" t="s">
        <v>26</v>
      </c>
      <c r="F42" s="1">
        <f>EXP(F40)</f>
        <v>2.947228997024125</v>
      </c>
      <c r="G42" s="1"/>
      <c r="H42" s="1"/>
    </row>
    <row r="45" spans="3:8" x14ac:dyDescent="0.25">
      <c r="C45" s="1"/>
      <c r="D45" s="3" t="s">
        <v>2</v>
      </c>
      <c r="E45" s="3" t="s">
        <v>3</v>
      </c>
      <c r="F45" s="3" t="s">
        <v>4</v>
      </c>
    </row>
    <row r="46" spans="3:8" x14ac:dyDescent="0.25">
      <c r="C46" s="2" t="s">
        <v>23</v>
      </c>
      <c r="D46" s="2">
        <v>36</v>
      </c>
      <c r="E46" s="2">
        <v>1272</v>
      </c>
      <c r="F46" s="2">
        <f>(D46/E46)*1000</f>
        <v>28.30188679245283</v>
      </c>
    </row>
    <row r="47" spans="3:8" x14ac:dyDescent="0.25">
      <c r="C47" s="2" t="s">
        <v>1</v>
      </c>
      <c r="D47" s="2">
        <v>94</v>
      </c>
      <c r="E47" s="2">
        <v>4221</v>
      </c>
      <c r="F47" s="2">
        <f>(D47/E47)*100</f>
        <v>2.2269604359156601</v>
      </c>
    </row>
    <row r="48" spans="3:8" x14ac:dyDescent="0.25">
      <c r="C48" s="1"/>
      <c r="D48" s="2">
        <f>SUM(D46:D47)</f>
        <v>130</v>
      </c>
      <c r="E48" s="2">
        <f>SUM(E46:E47)</f>
        <v>5493</v>
      </c>
      <c r="F48" s="2"/>
    </row>
    <row r="50" spans="3:8" x14ac:dyDescent="0.25">
      <c r="C50" s="1"/>
      <c r="D50" s="1"/>
      <c r="E50" s="3" t="s">
        <v>17</v>
      </c>
      <c r="F50" s="1"/>
      <c r="G50" s="3" t="s">
        <v>18</v>
      </c>
      <c r="H50" s="1"/>
    </row>
    <row r="51" spans="3:8" x14ac:dyDescent="0.25">
      <c r="C51" s="1" t="s">
        <v>6</v>
      </c>
      <c r="D51" s="1">
        <f>F46-F47</f>
        <v>26.074926356537169</v>
      </c>
      <c r="E51" s="9" t="s">
        <v>13</v>
      </c>
      <c r="F51" s="1">
        <f>LN(D52)</f>
        <v>0.23970575806853747</v>
      </c>
      <c r="G51" s="1" t="s">
        <v>19</v>
      </c>
      <c r="H51" s="1">
        <f>((F55-1)/F55)*100</f>
        <v>-15.540926151189518</v>
      </c>
    </row>
    <row r="52" spans="3:8" x14ac:dyDescent="0.25">
      <c r="C52" s="1" t="s">
        <v>7</v>
      </c>
      <c r="D52" s="1">
        <f>(D46/E46)/(D47/E47)</f>
        <v>1.2708751505419511</v>
      </c>
      <c r="E52" s="9" t="s">
        <v>14</v>
      </c>
      <c r="F52" s="1">
        <f>SQRT(1/D46+1/D47)</f>
        <v>0.1960001929849004</v>
      </c>
      <c r="G52" s="1" t="s">
        <v>20</v>
      </c>
      <c r="H52" s="1">
        <f>((F56-1)/F56)*100</f>
        <v>46.413131377867408</v>
      </c>
    </row>
    <row r="53" spans="3:8" x14ac:dyDescent="0.25">
      <c r="C53" s="1" t="s">
        <v>8</v>
      </c>
      <c r="D53" s="1">
        <f>((D46/E46)-(D47/E47))*1000</f>
        <v>6.0322824332962321</v>
      </c>
      <c r="E53" s="10" t="s">
        <v>15</v>
      </c>
      <c r="F53" s="11">
        <f>F51-(1.96*F52)</f>
        <v>-0.1444546201818673</v>
      </c>
      <c r="G53" s="3" t="s">
        <v>27</v>
      </c>
      <c r="H53" s="1"/>
    </row>
    <row r="54" spans="3:8" x14ac:dyDescent="0.25">
      <c r="C54" s="1" t="s">
        <v>9</v>
      </c>
      <c r="D54" s="1">
        <f>((D52-1)/D52)*100</f>
        <v>21.314064597646691</v>
      </c>
      <c r="E54" s="10" t="s">
        <v>16</v>
      </c>
      <c r="F54" s="11">
        <f>F51+(1.96*F52)</f>
        <v>0.62386613631894228</v>
      </c>
      <c r="G54" s="1" t="s">
        <v>19</v>
      </c>
      <c r="H54" s="1"/>
    </row>
    <row r="55" spans="3:8" x14ac:dyDescent="0.25">
      <c r="C55" s="1" t="s">
        <v>11</v>
      </c>
      <c r="D55" s="1">
        <f>((D48/E48)-(D47/E47))*1000</f>
        <v>1.396880257628401</v>
      </c>
      <c r="E55" s="1" t="s">
        <v>25</v>
      </c>
      <c r="F55" s="1">
        <f>EXP(F53)</f>
        <v>0.865494187480775</v>
      </c>
      <c r="G55" s="1" t="s">
        <v>20</v>
      </c>
      <c r="H55" s="1"/>
    </row>
    <row r="56" spans="3:8" x14ac:dyDescent="0.25">
      <c r="C56" s="1" t="s">
        <v>12</v>
      </c>
      <c r="D56" s="1">
        <f>(((D48/E48)-(D47/E47))/(D48/E48))*100</f>
        <v>5.9023563501175431</v>
      </c>
      <c r="E56" s="1" t="s">
        <v>26</v>
      </c>
      <c r="F56" s="1">
        <f>EXP(F54)</f>
        <v>1.8661288216922929</v>
      </c>
      <c r="G56" s="1"/>
      <c r="H5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7"/>
  <sheetViews>
    <sheetView topLeftCell="A46" workbookViewId="0">
      <selection activeCell="G54" sqref="G54:G56"/>
    </sheetView>
  </sheetViews>
  <sheetFormatPr defaultRowHeight="15" x14ac:dyDescent="0.25"/>
  <cols>
    <col min="3" max="3" width="28.7109375" customWidth="1"/>
    <col min="4" max="4" width="15.140625" customWidth="1"/>
    <col min="5" max="5" width="18.140625" customWidth="1"/>
    <col min="6" max="6" width="15.28515625" customWidth="1"/>
    <col min="7" max="7" width="21.28515625" customWidth="1"/>
  </cols>
  <sheetData>
    <row r="3" spans="3:8" x14ac:dyDescent="0.25">
      <c r="C3" s="1"/>
      <c r="D3" s="3" t="s">
        <v>2</v>
      </c>
      <c r="E3" s="3" t="s">
        <v>3</v>
      </c>
      <c r="F3" s="3" t="s">
        <v>4</v>
      </c>
    </row>
    <row r="4" spans="3:8" x14ac:dyDescent="0.25">
      <c r="C4" s="2" t="s">
        <v>21</v>
      </c>
      <c r="D4" s="2">
        <v>131</v>
      </c>
      <c r="E4" s="2">
        <v>2130</v>
      </c>
      <c r="F4" s="2">
        <f>(D4/E4)*1000</f>
        <v>61.502347417840369</v>
      </c>
    </row>
    <row r="5" spans="3:8" x14ac:dyDescent="0.25">
      <c r="C5" s="2" t="s">
        <v>1</v>
      </c>
      <c r="D5" s="2">
        <v>101</v>
      </c>
      <c r="E5" s="2">
        <v>4221</v>
      </c>
      <c r="F5" s="2">
        <f>(D5/E5)*100</f>
        <v>2.3927979151859748</v>
      </c>
    </row>
    <row r="6" spans="3:8" x14ac:dyDescent="0.25">
      <c r="C6" s="1"/>
      <c r="D6" s="2">
        <f>SUM(D4:D5)</f>
        <v>232</v>
      </c>
      <c r="E6" s="2">
        <f>SUM(E4:E5)</f>
        <v>6351</v>
      </c>
      <c r="F6" s="2"/>
    </row>
    <row r="8" spans="3:8" x14ac:dyDescent="0.25">
      <c r="C8" s="1"/>
      <c r="D8" s="1"/>
      <c r="E8" s="3" t="s">
        <v>17</v>
      </c>
      <c r="F8" s="1"/>
      <c r="G8" s="3" t="s">
        <v>18</v>
      </c>
      <c r="H8" s="1"/>
    </row>
    <row r="9" spans="3:8" x14ac:dyDescent="0.25">
      <c r="C9" s="1" t="s">
        <v>6</v>
      </c>
      <c r="D9" s="1">
        <f>F4-F5</f>
        <v>59.109549502654396</v>
      </c>
      <c r="E9" s="9" t="s">
        <v>13</v>
      </c>
      <c r="F9" s="1">
        <f>LN(D10)</f>
        <v>0.94402689343891988</v>
      </c>
      <c r="G9" s="1" t="s">
        <v>19</v>
      </c>
      <c r="H9" s="1">
        <f>((F13-1)/F13)*100</f>
        <v>49.565122421899346</v>
      </c>
    </row>
    <row r="10" spans="3:8" x14ac:dyDescent="0.25">
      <c r="C10" s="1" t="s">
        <v>7</v>
      </c>
      <c r="D10" s="1">
        <f>(D4/E4)/(D5/E5)</f>
        <v>2.5703109747594475</v>
      </c>
      <c r="E10" s="9" t="s">
        <v>14</v>
      </c>
      <c r="F10" s="1">
        <f>SQRT(1/D4+1/D5)</f>
        <v>0.13241819318080669</v>
      </c>
      <c r="G10" s="1" t="s">
        <v>20</v>
      </c>
      <c r="H10" s="1">
        <f>((F14-1)/F14)*100</f>
        <v>69.987809956472276</v>
      </c>
    </row>
    <row r="11" spans="3:8" x14ac:dyDescent="0.25">
      <c r="C11" s="1" t="s">
        <v>8</v>
      </c>
      <c r="D11" s="1">
        <f>((D4/E4)-(D5/E5))*1000</f>
        <v>37.574368265980624</v>
      </c>
      <c r="E11" s="10" t="s">
        <v>15</v>
      </c>
      <c r="F11" s="11">
        <f>F9-(1.96*F10)</f>
        <v>0.68448723480453877</v>
      </c>
      <c r="G11" s="3" t="s">
        <v>27</v>
      </c>
      <c r="H11" s="1"/>
    </row>
    <row r="12" spans="3:8" x14ac:dyDescent="0.25">
      <c r="C12" s="1" t="s">
        <v>9</v>
      </c>
      <c r="D12" s="1">
        <f>((D10-1)/D10)*100</f>
        <v>61.094201837052466</v>
      </c>
      <c r="E12" s="10" t="s">
        <v>16</v>
      </c>
      <c r="F12" s="11">
        <f>F9+(1.96*F10)</f>
        <v>1.203566552073301</v>
      </c>
      <c r="G12" s="1" t="s">
        <v>19</v>
      </c>
      <c r="H12" s="1"/>
    </row>
    <row r="13" spans="3:8" x14ac:dyDescent="0.25">
      <c r="C13" s="1" t="s">
        <v>11</v>
      </c>
      <c r="D13" s="1">
        <f>((D6/E6)-(D5/E5))*1000</f>
        <v>12.601701213437053</v>
      </c>
      <c r="E13" s="1" t="s">
        <v>25</v>
      </c>
      <c r="F13" s="1">
        <f>EXP(F11)</f>
        <v>1.9827548871343157</v>
      </c>
      <c r="G13" s="1" t="s">
        <v>20</v>
      </c>
      <c r="H13" s="1"/>
    </row>
    <row r="14" spans="3:8" x14ac:dyDescent="0.25">
      <c r="C14" s="1" t="s">
        <v>12</v>
      </c>
      <c r="D14" s="1">
        <f>(((D6/E6)-(D5/E5))/(D6/E6))*100</f>
        <v>34.497157071783931</v>
      </c>
      <c r="E14" s="1" t="s">
        <v>26</v>
      </c>
      <c r="F14" s="1">
        <f>EXP(F12)</f>
        <v>3.3319794341887925</v>
      </c>
      <c r="H14" s="1"/>
    </row>
    <row r="15" spans="3:8" x14ac:dyDescent="0.25">
      <c r="C15" s="1"/>
      <c r="D15" s="1"/>
      <c r="E15" s="1"/>
      <c r="F15" s="1"/>
      <c r="H15" s="1"/>
    </row>
    <row r="17" spans="3:8" x14ac:dyDescent="0.25">
      <c r="C17" s="1"/>
      <c r="D17" s="3" t="s">
        <v>2</v>
      </c>
      <c r="E17" s="3" t="s">
        <v>3</v>
      </c>
      <c r="F17" s="3" t="s">
        <v>4</v>
      </c>
    </row>
    <row r="18" spans="3:8" x14ac:dyDescent="0.25">
      <c r="C18" s="2" t="s">
        <v>0</v>
      </c>
      <c r="D18" s="2">
        <v>173</v>
      </c>
      <c r="E18" s="2">
        <v>2592</v>
      </c>
      <c r="F18" s="2">
        <f>(D18/E18)*1000</f>
        <v>66.743827160493836</v>
      </c>
    </row>
    <row r="19" spans="3:8" x14ac:dyDescent="0.25">
      <c r="C19" s="2" t="s">
        <v>1</v>
      </c>
      <c r="D19" s="2">
        <v>101</v>
      </c>
      <c r="E19" s="2">
        <v>4221</v>
      </c>
      <c r="F19" s="2">
        <f>(D19/E19)*100</f>
        <v>2.3927979151859748</v>
      </c>
    </row>
    <row r="20" spans="3:8" x14ac:dyDescent="0.25">
      <c r="C20" s="1"/>
      <c r="D20" s="2">
        <f>SUM(D18:D19)</f>
        <v>274</v>
      </c>
      <c r="E20" s="2">
        <f>SUM(E18:E19)</f>
        <v>6813</v>
      </c>
      <c r="F20" s="2"/>
    </row>
    <row r="22" spans="3:8" x14ac:dyDescent="0.25">
      <c r="C22" s="1"/>
      <c r="D22" s="1"/>
      <c r="E22" s="3" t="s">
        <v>17</v>
      </c>
      <c r="F22" s="1"/>
      <c r="G22" s="3" t="s">
        <v>18</v>
      </c>
      <c r="H22" s="1"/>
    </row>
    <row r="23" spans="3:8" x14ac:dyDescent="0.25">
      <c r="C23" s="1" t="s">
        <v>6</v>
      </c>
      <c r="D23" s="1">
        <f>F18-F19</f>
        <v>64.351029245307856</v>
      </c>
      <c r="E23" s="9" t="s">
        <v>13</v>
      </c>
      <c r="F23" s="1">
        <f>LN(D24)</f>
        <v>1.0258133659668529</v>
      </c>
      <c r="G23" s="1" t="s">
        <v>19</v>
      </c>
      <c r="H23" s="1">
        <f>((F27-1)/F27)*100</f>
        <v>54.176452155870301</v>
      </c>
    </row>
    <row r="24" spans="3:8" x14ac:dyDescent="0.25">
      <c r="C24" s="1" t="s">
        <v>7</v>
      </c>
      <c r="D24" s="1">
        <f>(D18/E18)/(D19/E19)</f>
        <v>2.7893633113311331</v>
      </c>
      <c r="E24" s="9" t="s">
        <v>14</v>
      </c>
      <c r="F24" s="1">
        <f>SQRT(1/D18+1/D19)</f>
        <v>0.12522514491833958</v>
      </c>
      <c r="G24" s="1" t="s">
        <v>20</v>
      </c>
      <c r="H24" s="1">
        <f>((F28-1)/F28)*100</f>
        <v>71.952050267512845</v>
      </c>
    </row>
    <row r="25" spans="3:8" x14ac:dyDescent="0.25">
      <c r="C25" s="1" t="s">
        <v>8</v>
      </c>
      <c r="D25" s="1">
        <f>((D18/E18)-(D19/E19))*1000</f>
        <v>42.815848008634084</v>
      </c>
      <c r="E25" s="10" t="s">
        <v>15</v>
      </c>
      <c r="F25" s="11">
        <f>F23-(1.96*F24)</f>
        <v>0.78037208192690732</v>
      </c>
      <c r="G25" s="3" t="s">
        <v>27</v>
      </c>
      <c r="H25" s="1"/>
    </row>
    <row r="26" spans="3:8" x14ac:dyDescent="0.25">
      <c r="C26" s="1" t="s">
        <v>9</v>
      </c>
      <c r="D26" s="1">
        <f>((D24-1)/D24)*100</f>
        <v>64.149524877676029</v>
      </c>
      <c r="E26" s="10" t="s">
        <v>16</v>
      </c>
      <c r="F26" s="11">
        <f>F23+(1.96*F24)</f>
        <v>1.2712546500067985</v>
      </c>
      <c r="G26" s="1" t="s">
        <v>19</v>
      </c>
      <c r="H26" s="1"/>
    </row>
    <row r="27" spans="3:8" x14ac:dyDescent="0.25">
      <c r="C27" s="1" t="s">
        <v>11</v>
      </c>
      <c r="D27" s="1">
        <f>((D20/E20)-(D19/E19))*1000</f>
        <v>16.289252610946651</v>
      </c>
      <c r="E27" s="1" t="s">
        <v>25</v>
      </c>
      <c r="F27" s="1">
        <f>EXP(F25)</f>
        <v>2.1822841029278939</v>
      </c>
      <c r="G27" s="1" t="s">
        <v>20</v>
      </c>
      <c r="H27" s="1"/>
    </row>
    <row r="28" spans="3:8" x14ac:dyDescent="0.25">
      <c r="C28" s="1" t="s">
        <v>12</v>
      </c>
      <c r="D28" s="1">
        <f>(((D20/E20)-(D19/E19))/(D20/E20))*100</f>
        <v>40.503167167291799</v>
      </c>
      <c r="E28" s="1" t="s">
        <v>26</v>
      </c>
      <c r="F28" s="1">
        <f>EXP(F26)</f>
        <v>3.5653229898716194</v>
      </c>
      <c r="G28" s="1"/>
      <c r="H28" s="1"/>
    </row>
    <row r="32" spans="3:8" x14ac:dyDescent="0.25">
      <c r="C32" s="1"/>
      <c r="D32" s="3" t="s">
        <v>2</v>
      </c>
      <c r="E32" s="3" t="s">
        <v>3</v>
      </c>
      <c r="F32" s="3" t="s">
        <v>4</v>
      </c>
    </row>
    <row r="33" spans="3:8" x14ac:dyDescent="0.25">
      <c r="C33" s="2" t="s">
        <v>22</v>
      </c>
      <c r="D33" s="2">
        <v>111</v>
      </c>
      <c r="E33" s="2">
        <v>1812</v>
      </c>
      <c r="F33" s="2">
        <f>(D33/E33)*1000</f>
        <v>61.258278145695364</v>
      </c>
    </row>
    <row r="34" spans="3:8" x14ac:dyDescent="0.25">
      <c r="C34" s="2" t="s">
        <v>1</v>
      </c>
      <c r="D34" s="2">
        <v>101</v>
      </c>
      <c r="E34" s="2">
        <v>4221</v>
      </c>
      <c r="F34" s="2">
        <f>(D34/E34)*100</f>
        <v>2.3927979151859748</v>
      </c>
    </row>
    <row r="35" spans="3:8" x14ac:dyDescent="0.25">
      <c r="C35" s="1"/>
      <c r="D35" s="2">
        <f>SUM(D33:D34)</f>
        <v>212</v>
      </c>
      <c r="E35" s="2">
        <f>SUM(E33:E34)</f>
        <v>6033</v>
      </c>
      <c r="F35" s="2"/>
    </row>
    <row r="37" spans="3:8" x14ac:dyDescent="0.25">
      <c r="C37" s="1"/>
      <c r="D37" s="1"/>
      <c r="E37" s="3" t="s">
        <v>17</v>
      </c>
      <c r="F37" s="1"/>
      <c r="G37" s="3" t="s">
        <v>18</v>
      </c>
      <c r="H37" s="1"/>
    </row>
    <row r="38" spans="3:8" x14ac:dyDescent="0.25">
      <c r="C38" s="1" t="s">
        <v>6</v>
      </c>
      <c r="D38" s="1">
        <f>F33-F34</f>
        <v>58.865480230509391</v>
      </c>
      <c r="E38" s="9" t="s">
        <v>13</v>
      </c>
      <c r="F38" s="1">
        <f>LN(D39)</f>
        <v>0.94005054365064877</v>
      </c>
      <c r="G38" s="1" t="s">
        <v>19</v>
      </c>
      <c r="H38" s="1">
        <f>((F40-1)/F40)*100</f>
        <v>-49.137131913557376</v>
      </c>
    </row>
    <row r="39" spans="3:8" x14ac:dyDescent="0.25">
      <c r="C39" s="1" t="s">
        <v>7</v>
      </c>
      <c r="D39" s="1">
        <f>(D33/E33)/(D34/E34)</f>
        <v>2.5601108124057439</v>
      </c>
      <c r="E39" s="9" t="s">
        <v>14</v>
      </c>
      <c r="F39" s="1">
        <f>SQRT(1/D33+1/D34)</f>
        <v>0.13751363244427409</v>
      </c>
      <c r="G39" s="1" t="s">
        <v>20</v>
      </c>
      <c r="H39" s="1">
        <f>((F41-1)/F41)*100</f>
        <v>17.326488320374065</v>
      </c>
    </row>
    <row r="40" spans="3:8" x14ac:dyDescent="0.25">
      <c r="C40" s="1" t="s">
        <v>8</v>
      </c>
      <c r="D40" s="1">
        <f>((D33/E33)-(D34/E34))*1000</f>
        <v>37.330298993835619</v>
      </c>
      <c r="E40" s="10" t="s">
        <v>15</v>
      </c>
      <c r="F40" s="11">
        <f>F38-(1.96*F39)</f>
        <v>0.67052382405987154</v>
      </c>
      <c r="G40" s="3" t="s">
        <v>27</v>
      </c>
      <c r="H40" s="1"/>
    </row>
    <row r="41" spans="3:8" x14ac:dyDescent="0.25">
      <c r="C41" s="1" t="s">
        <v>9</v>
      </c>
      <c r="D41" s="1">
        <f>((D39-1)/D39)*100</f>
        <v>60.939190789937058</v>
      </c>
      <c r="E41" s="10" t="s">
        <v>16</v>
      </c>
      <c r="F41" s="11">
        <f>F38+(1.96*F39)</f>
        <v>1.2095772632414259</v>
      </c>
      <c r="G41" s="1" t="s">
        <v>19</v>
      </c>
      <c r="H41" s="1"/>
    </row>
    <row r="42" spans="3:8" x14ac:dyDescent="0.25">
      <c r="C42" s="1" t="s">
        <v>11</v>
      </c>
      <c r="D42" s="1">
        <f>((D35/E35)-(D34/E34))*1000</f>
        <v>11.212083835045608</v>
      </c>
      <c r="E42" s="1" t="s">
        <v>25</v>
      </c>
      <c r="F42" s="1">
        <f>EXP(F40)</f>
        <v>1.9552612653232055</v>
      </c>
      <c r="G42" s="1" t="s">
        <v>20</v>
      </c>
      <c r="H42" s="1"/>
    </row>
    <row r="43" spans="3:8" x14ac:dyDescent="0.25">
      <c r="C43" s="1" t="s">
        <v>12</v>
      </c>
      <c r="D43" s="1">
        <f>(((D35/E35)-(D34/E34))/(D35/E35))*100</f>
        <v>31.906840460768937</v>
      </c>
      <c r="E43" s="1" t="s">
        <v>26</v>
      </c>
      <c r="F43" s="1">
        <f>EXP(F41)</f>
        <v>3.3520673109193875</v>
      </c>
      <c r="G43" s="1"/>
      <c r="H43" s="1"/>
    </row>
    <row r="46" spans="3:8" x14ac:dyDescent="0.25">
      <c r="C46" s="1"/>
      <c r="D46" s="3" t="s">
        <v>2</v>
      </c>
      <c r="E46" s="3" t="s">
        <v>3</v>
      </c>
      <c r="F46" s="3" t="s">
        <v>4</v>
      </c>
    </row>
    <row r="47" spans="3:8" x14ac:dyDescent="0.25">
      <c r="C47" s="2" t="s">
        <v>23</v>
      </c>
      <c r="D47" s="2">
        <v>126</v>
      </c>
      <c r="E47" s="2">
        <v>1272</v>
      </c>
      <c r="F47" s="2">
        <f>(D47/E47)*1000</f>
        <v>99.056603773584911</v>
      </c>
    </row>
    <row r="48" spans="3:8" x14ac:dyDescent="0.25">
      <c r="C48" s="2" t="s">
        <v>1</v>
      </c>
      <c r="D48" s="2">
        <v>101</v>
      </c>
      <c r="E48" s="2">
        <v>4221</v>
      </c>
      <c r="F48" s="2">
        <f>(D48/E48)*100</f>
        <v>2.3927979151859748</v>
      </c>
    </row>
    <row r="49" spans="3:8" x14ac:dyDescent="0.25">
      <c r="C49" s="1"/>
      <c r="D49" s="2">
        <f>SUM(D47:D48)</f>
        <v>227</v>
      </c>
      <c r="E49" s="2">
        <f>SUM(E47:E48)</f>
        <v>5493</v>
      </c>
      <c r="F49" s="2"/>
    </row>
    <row r="51" spans="3:8" x14ac:dyDescent="0.25">
      <c r="C51" s="1"/>
      <c r="D51" s="1"/>
      <c r="E51" s="3" t="s">
        <v>17</v>
      </c>
      <c r="F51" s="1"/>
      <c r="G51" s="3" t="s">
        <v>18</v>
      </c>
      <c r="H51" s="1"/>
    </row>
    <row r="52" spans="3:8" x14ac:dyDescent="0.25">
      <c r="C52" s="1" t="s">
        <v>6</v>
      </c>
      <c r="D52" s="1">
        <f>F47-F48</f>
        <v>96.663805858398931</v>
      </c>
      <c r="E52" s="9" t="s">
        <v>13</v>
      </c>
      <c r="F52" s="1">
        <f>LN(D53)</f>
        <v>1.42064299199265</v>
      </c>
      <c r="G52" s="1" t="s">
        <v>19</v>
      </c>
      <c r="H52" s="1">
        <f>((F56-1)/F56)*100</f>
        <v>68.615971933225353</v>
      </c>
    </row>
    <row r="53" spans="3:8" x14ac:dyDescent="0.25">
      <c r="C53" s="1" t="s">
        <v>7</v>
      </c>
      <c r="D53" s="1">
        <f>(D47/E47)/(D48/E48)</f>
        <v>4.1397814309732865</v>
      </c>
      <c r="E53" s="9" t="s">
        <v>14</v>
      </c>
      <c r="F53" s="1">
        <f>SQRT(1/D47+1/D48)</f>
        <v>0.13355709653746534</v>
      </c>
      <c r="G53" s="1" t="s">
        <v>20</v>
      </c>
      <c r="H53" s="1">
        <f>((F57-1)/F57)*100</f>
        <v>81.407555569428396</v>
      </c>
    </row>
    <row r="54" spans="3:8" x14ac:dyDescent="0.25">
      <c r="C54" s="1" t="s">
        <v>8</v>
      </c>
      <c r="D54" s="1">
        <f>((D47/E47)-(D48/E48))*1000</f>
        <v>75.128624621725166</v>
      </c>
      <c r="E54" s="10" t="s">
        <v>15</v>
      </c>
      <c r="F54" s="11">
        <f>F52-(1.96*F53)</f>
        <v>1.1588710827792179</v>
      </c>
      <c r="G54" s="3" t="s">
        <v>27</v>
      </c>
      <c r="H54" s="1"/>
    </row>
    <row r="55" spans="3:8" x14ac:dyDescent="0.25">
      <c r="C55" s="1" t="s">
        <v>9</v>
      </c>
      <c r="D55" s="1">
        <f>((D53-1)/D53)*100</f>
        <v>75.844135332408257</v>
      </c>
      <c r="E55" s="10" t="s">
        <v>16</v>
      </c>
      <c r="F55" s="11">
        <f>F52+(1.96*F53)</f>
        <v>1.6824149012060821</v>
      </c>
      <c r="G55" s="1" t="s">
        <v>19</v>
      </c>
      <c r="H55" s="1"/>
    </row>
    <row r="56" spans="3:8" x14ac:dyDescent="0.25">
      <c r="C56" s="1" t="s">
        <v>11</v>
      </c>
      <c r="D56" s="1">
        <f>((D49/E49)-(D48/E48))*1000</f>
        <v>17.397343986680212</v>
      </c>
      <c r="E56" s="1" t="s">
        <v>25</v>
      </c>
      <c r="F56" s="1">
        <f>EXP(F54)</f>
        <v>3.1863341374546836</v>
      </c>
      <c r="G56" s="1" t="s">
        <v>20</v>
      </c>
      <c r="H56" s="1"/>
    </row>
    <row r="57" spans="3:8" x14ac:dyDescent="0.25">
      <c r="C57" s="1" t="s">
        <v>12</v>
      </c>
      <c r="D57" s="1">
        <f>(((D49/E49)-(D48/E48))/(D49/E49))*100</f>
        <v>42.098506836490927</v>
      </c>
      <c r="E57" s="1" t="s">
        <v>26</v>
      </c>
      <c r="F57" s="1">
        <f>EXP(F55)</f>
        <v>5.3785289165941936</v>
      </c>
      <c r="G57" s="1"/>
      <c r="H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8"/>
  <sheetViews>
    <sheetView topLeftCell="A46" workbookViewId="0">
      <selection activeCell="G55" sqref="G55:G57"/>
    </sheetView>
  </sheetViews>
  <sheetFormatPr defaultRowHeight="15" x14ac:dyDescent="0.25"/>
  <cols>
    <col min="3" max="3" width="28.7109375" customWidth="1"/>
    <col min="4" max="4" width="15" customWidth="1"/>
    <col min="5" max="5" width="18.28515625" customWidth="1"/>
    <col min="6" max="6" width="16" customWidth="1"/>
    <col min="7" max="7" width="20.85546875" customWidth="1"/>
  </cols>
  <sheetData>
    <row r="4" spans="3:8" x14ac:dyDescent="0.25">
      <c r="C4" s="1"/>
      <c r="D4" s="3" t="s">
        <v>2</v>
      </c>
      <c r="E4" s="3" t="s">
        <v>3</v>
      </c>
      <c r="F4" s="3" t="s">
        <v>4</v>
      </c>
    </row>
    <row r="5" spans="3:8" x14ac:dyDescent="0.25">
      <c r="C5" s="2" t="s">
        <v>21</v>
      </c>
      <c r="D5" s="2">
        <v>43</v>
      </c>
      <c r="E5" s="2">
        <v>2130</v>
      </c>
      <c r="F5" s="2">
        <f>(D5/E5)*1000</f>
        <v>20.187793427230044</v>
      </c>
    </row>
    <row r="6" spans="3:8" x14ac:dyDescent="0.25">
      <c r="C6" s="2" t="s">
        <v>1</v>
      </c>
      <c r="D6" s="2">
        <v>25</v>
      </c>
      <c r="E6" s="2">
        <v>4221</v>
      </c>
      <c r="F6" s="2">
        <f>(D6/E6)*100</f>
        <v>0.59227671167969675</v>
      </c>
    </row>
    <row r="7" spans="3:8" x14ac:dyDescent="0.25">
      <c r="C7" s="1"/>
      <c r="D7" s="2">
        <f>SUM(D5:D6)</f>
        <v>68</v>
      </c>
      <c r="E7" s="2">
        <f>SUM(E5:E6)</f>
        <v>6351</v>
      </c>
      <c r="F7" s="2"/>
    </row>
    <row r="9" spans="3:8" x14ac:dyDescent="0.25">
      <c r="C9" s="1"/>
      <c r="D9" s="1"/>
      <c r="E9" s="3" t="s">
        <v>17</v>
      </c>
      <c r="F9" s="1"/>
      <c r="G9" s="3" t="s">
        <v>18</v>
      </c>
      <c r="H9" s="1"/>
    </row>
    <row r="10" spans="3:8" x14ac:dyDescent="0.25">
      <c r="C10" s="1" t="s">
        <v>6</v>
      </c>
      <c r="D10" s="1">
        <f>F5-F6</f>
        <v>19.595516715550346</v>
      </c>
      <c r="E10" s="9" t="s">
        <v>13</v>
      </c>
      <c r="F10" s="1">
        <f>LN(D11)</f>
        <v>1.2262743779043896</v>
      </c>
      <c r="G10" s="1" t="s">
        <v>19</v>
      </c>
      <c r="H10" s="1">
        <f>((F14-1)/F14)*100</f>
        <v>51.968853049848406</v>
      </c>
    </row>
    <row r="11" spans="3:8" x14ac:dyDescent="0.25">
      <c r="C11" s="1" t="s">
        <v>7</v>
      </c>
      <c r="D11" s="1">
        <f>(D5/E5)/(D6/E6)</f>
        <v>3.4085070422535209</v>
      </c>
      <c r="E11" s="9" t="s">
        <v>14</v>
      </c>
      <c r="F11" s="1">
        <f>SQRT(1/D5+1/D6)</f>
        <v>0.25150708529480509</v>
      </c>
      <c r="G11" s="1" t="s">
        <v>20</v>
      </c>
      <c r="H11" s="1">
        <f>((F15-1)/F15)*100</f>
        <v>82.079560715220794</v>
      </c>
    </row>
    <row r="12" spans="3:8" x14ac:dyDescent="0.25">
      <c r="C12" s="1" t="s">
        <v>8</v>
      </c>
      <c r="D12" s="1">
        <f>((D5/E5)-(D6/E6))*1000</f>
        <v>14.265026310433079</v>
      </c>
      <c r="E12" s="10" t="s">
        <v>15</v>
      </c>
      <c r="F12" s="11">
        <f>F10-(1.96*F11)</f>
        <v>0.73332049072657168</v>
      </c>
      <c r="G12" s="3" t="s">
        <v>27</v>
      </c>
      <c r="H12" s="1"/>
    </row>
    <row r="13" spans="3:8" x14ac:dyDescent="0.25">
      <c r="C13" s="1" t="s">
        <v>9</v>
      </c>
      <c r="D13" s="1">
        <f>((D11-1)/D11)*100</f>
        <v>70.661641956331295</v>
      </c>
      <c r="E13" s="10" t="s">
        <v>16</v>
      </c>
      <c r="F13" s="11">
        <f>F10+(1.96*F11)</f>
        <v>1.7192282650822075</v>
      </c>
      <c r="G13" s="1" t="s">
        <v>19</v>
      </c>
      <c r="H13" s="1"/>
    </row>
    <row r="14" spans="3:8" x14ac:dyDescent="0.25">
      <c r="C14" s="1" t="s">
        <v>11</v>
      </c>
      <c r="D14" s="1">
        <f>((D7/E7)-(D6/E6))*1000</f>
        <v>4.7842081626865784</v>
      </c>
      <c r="E14" s="1" t="s">
        <v>25</v>
      </c>
      <c r="F14" s="1">
        <f>EXP(F12)</f>
        <v>2.0819823458262094</v>
      </c>
      <c r="G14" s="1" t="s">
        <v>20</v>
      </c>
      <c r="H14" s="1"/>
    </row>
    <row r="15" spans="3:8" x14ac:dyDescent="0.25">
      <c r="C15" s="1" t="s">
        <v>12</v>
      </c>
      <c r="D15" s="1">
        <f>(((D7/E7)-(D6/E6))/(D7/E7))*100</f>
        <v>44.683097119444795</v>
      </c>
      <c r="E15" s="1" t="s">
        <v>26</v>
      </c>
      <c r="F15" s="1">
        <f>EXP(F13)</f>
        <v>5.5802203512352149</v>
      </c>
      <c r="G15" s="1"/>
      <c r="H15" s="1"/>
    </row>
    <row r="18" spans="3:8" x14ac:dyDescent="0.25">
      <c r="C18" s="1"/>
      <c r="D18" s="3" t="s">
        <v>2</v>
      </c>
      <c r="E18" s="3" t="s">
        <v>3</v>
      </c>
      <c r="F18" s="3" t="s">
        <v>4</v>
      </c>
    </row>
    <row r="19" spans="3:8" x14ac:dyDescent="0.25">
      <c r="C19" s="2" t="s">
        <v>0</v>
      </c>
      <c r="D19" s="2">
        <v>106</v>
      </c>
      <c r="E19" s="2">
        <v>2592</v>
      </c>
      <c r="F19" s="2">
        <f>(D19/E19)*1000</f>
        <v>40.895061728395063</v>
      </c>
    </row>
    <row r="20" spans="3:8" x14ac:dyDescent="0.25">
      <c r="C20" s="2" t="s">
        <v>1</v>
      </c>
      <c r="D20" s="2">
        <v>25</v>
      </c>
      <c r="E20" s="2">
        <v>4221</v>
      </c>
      <c r="F20" s="2">
        <f>(D20/E20)*100</f>
        <v>0.59227671167969675</v>
      </c>
    </row>
    <row r="21" spans="3:8" x14ac:dyDescent="0.25">
      <c r="C21" s="1"/>
      <c r="D21" s="2">
        <f>SUM(D19:D20)</f>
        <v>131</v>
      </c>
      <c r="E21" s="2">
        <f>SUM(E19:E20)</f>
        <v>6813</v>
      </c>
      <c r="F21" s="2"/>
    </row>
    <row r="23" spans="3:8" x14ac:dyDescent="0.25">
      <c r="C23" s="1"/>
      <c r="D23" s="1"/>
      <c r="E23" s="3" t="s">
        <v>17</v>
      </c>
      <c r="F23" s="1"/>
      <c r="G23" s="3" t="s">
        <v>18</v>
      </c>
      <c r="H23" s="1"/>
    </row>
    <row r="24" spans="3:8" x14ac:dyDescent="0.25">
      <c r="C24" s="1" t="s">
        <v>6</v>
      </c>
      <c r="D24" s="1">
        <f>F19-F20</f>
        <v>40.302785016715369</v>
      </c>
      <c r="E24" s="9" t="s">
        <v>13</v>
      </c>
      <c r="F24" s="1">
        <f>LN(D25)</f>
        <v>1.9322055575541999</v>
      </c>
      <c r="G24" s="1" t="s">
        <v>19</v>
      </c>
      <c r="H24" s="1">
        <f>((F28-1)/F28)*100</f>
        <v>77.607051253637749</v>
      </c>
    </row>
    <row r="25" spans="3:8" x14ac:dyDescent="0.25">
      <c r="C25" s="1" t="s">
        <v>7</v>
      </c>
      <c r="D25" s="1">
        <f>(D19/E19)/(D20/E20)</f>
        <v>6.9047222222222224</v>
      </c>
      <c r="E25" s="9" t="s">
        <v>14</v>
      </c>
      <c r="F25" s="1">
        <f>SQRT(1/D19+1/D20)</f>
        <v>0.22233749630719274</v>
      </c>
      <c r="G25" s="1" t="s">
        <v>20</v>
      </c>
      <c r="H25" s="1">
        <f>((F29-1)/F29)*100</f>
        <v>90.633091220602381</v>
      </c>
    </row>
    <row r="26" spans="3:8" x14ac:dyDescent="0.25">
      <c r="C26" s="1" t="s">
        <v>8</v>
      </c>
      <c r="D26" s="1">
        <f>((D19/E19)-(D20/E20))*1000</f>
        <v>34.972294611598095</v>
      </c>
      <c r="E26" s="10" t="s">
        <v>15</v>
      </c>
      <c r="F26" s="11">
        <f>F24-(1.96*F25)</f>
        <v>1.4964240647921021</v>
      </c>
      <c r="G26" s="3" t="s">
        <v>27</v>
      </c>
      <c r="H26" s="1"/>
    </row>
    <row r="27" spans="3:8" x14ac:dyDescent="0.25">
      <c r="C27" s="1" t="s">
        <v>9</v>
      </c>
      <c r="D27" s="1">
        <f>((D25-1)/D25)*100</f>
        <v>85.517158144587029</v>
      </c>
      <c r="E27" s="10" t="s">
        <v>16</v>
      </c>
      <c r="F27" s="11">
        <f>F24+(1.96*F25)</f>
        <v>2.3679870503162976</v>
      </c>
      <c r="G27" s="1" t="s">
        <v>19</v>
      </c>
      <c r="H27" s="1"/>
    </row>
    <row r="28" spans="3:8" x14ac:dyDescent="0.25">
      <c r="C28" s="1" t="s">
        <v>11</v>
      </c>
      <c r="D28" s="1">
        <f>((D21/E21)-(D20/E20))*1000</f>
        <v>13.30517945593164</v>
      </c>
      <c r="E28" s="1" t="s">
        <v>25</v>
      </c>
      <c r="F28" s="1">
        <f>EXP(F26)</f>
        <v>4.4656914608552869</v>
      </c>
      <c r="G28" s="1" t="s">
        <v>20</v>
      </c>
      <c r="H28" s="1"/>
    </row>
    <row r="29" spans="3:8" x14ac:dyDescent="0.25">
      <c r="C29" s="1" t="s">
        <v>12</v>
      </c>
      <c r="D29" s="1">
        <f>(((D21/E21)-(D20/E20))/(D21/E21))*100</f>
        <v>69.197089796383409</v>
      </c>
      <c r="E29" s="1" t="s">
        <v>26</v>
      </c>
      <c r="F29" s="1">
        <f>EXP(F27)</f>
        <v>10.67588062989879</v>
      </c>
      <c r="G29" s="1"/>
      <c r="H29" s="1"/>
    </row>
    <row r="33" spans="3:8" x14ac:dyDescent="0.25">
      <c r="C33" s="1"/>
      <c r="D33" s="3" t="s">
        <v>2</v>
      </c>
      <c r="E33" s="3" t="s">
        <v>3</v>
      </c>
      <c r="F33" s="3" t="s">
        <v>4</v>
      </c>
    </row>
    <row r="34" spans="3:8" x14ac:dyDescent="0.25">
      <c r="C34" s="2" t="s">
        <v>22</v>
      </c>
      <c r="D34" s="2">
        <v>42</v>
      </c>
      <c r="E34" s="2">
        <v>1812</v>
      </c>
      <c r="F34" s="2">
        <f>(D34/E34)*1000</f>
        <v>23.17880794701987</v>
      </c>
    </row>
    <row r="35" spans="3:8" x14ac:dyDescent="0.25">
      <c r="C35" s="2" t="s">
        <v>1</v>
      </c>
      <c r="D35" s="2">
        <v>25</v>
      </c>
      <c r="E35" s="2">
        <v>4221</v>
      </c>
      <c r="F35" s="2">
        <f>(D35/E35)*100</f>
        <v>0.59227671167969675</v>
      </c>
    </row>
    <row r="36" spans="3:8" x14ac:dyDescent="0.25">
      <c r="C36" s="1"/>
      <c r="D36" s="2">
        <f>SUM(D34:D35)</f>
        <v>67</v>
      </c>
      <c r="E36" s="2">
        <f>SUM(E34:E35)</f>
        <v>6033</v>
      </c>
      <c r="F36" s="2"/>
    </row>
    <row r="38" spans="3:8" x14ac:dyDescent="0.25">
      <c r="C38" s="1"/>
      <c r="D38" s="1"/>
      <c r="E38" s="3" t="s">
        <v>17</v>
      </c>
      <c r="F38" s="1"/>
      <c r="G38" s="3" t="s">
        <v>18</v>
      </c>
      <c r="H38" s="1"/>
    </row>
    <row r="39" spans="3:8" x14ac:dyDescent="0.25">
      <c r="C39" s="1" t="s">
        <v>6</v>
      </c>
      <c r="D39" s="1">
        <f>F34-F35</f>
        <v>22.586531235340171</v>
      </c>
      <c r="E39" s="9" t="s">
        <v>13</v>
      </c>
      <c r="F39" s="1">
        <f>LN(D40)</f>
        <v>1.3644346525947417</v>
      </c>
      <c r="G39" s="1" t="s">
        <v>19</v>
      </c>
      <c r="H39" s="1">
        <f>((F43-1)/F43)*100</f>
        <v>58.076679138672461</v>
      </c>
    </row>
    <row r="40" spans="3:8" x14ac:dyDescent="0.25">
      <c r="C40" s="1" t="s">
        <v>7</v>
      </c>
      <c r="D40" s="1">
        <f>(D34/E34)/(D35/E35)</f>
        <v>3.9135099337748342</v>
      </c>
      <c r="E40" s="9" t="s">
        <v>14</v>
      </c>
      <c r="F40" s="1">
        <f>SQRT(1/D34+1/D35)</f>
        <v>0.25260547066428274</v>
      </c>
      <c r="G40" s="1" t="s">
        <v>20</v>
      </c>
      <c r="H40" s="1">
        <f>((F44-1)/F44)*100</f>
        <v>84.425595791261458</v>
      </c>
    </row>
    <row r="41" spans="3:8" x14ac:dyDescent="0.25">
      <c r="C41" s="1" t="s">
        <v>8</v>
      </c>
      <c r="D41" s="1">
        <f>((D34/E34)-(D35/E35))*1000</f>
        <v>17.256040830222901</v>
      </c>
      <c r="E41" s="10" t="s">
        <v>15</v>
      </c>
      <c r="F41" s="11">
        <f>F39-(1.96*F40)</f>
        <v>0.86932793009274756</v>
      </c>
      <c r="G41" s="3" t="s">
        <v>27</v>
      </c>
      <c r="H41" s="1"/>
    </row>
    <row r="42" spans="3:8" x14ac:dyDescent="0.25">
      <c r="C42" s="1" t="s">
        <v>9</v>
      </c>
      <c r="D42" s="1">
        <f>((D40-1)/D40)*100</f>
        <v>74.447490438961651</v>
      </c>
      <c r="E42" s="10" t="s">
        <v>16</v>
      </c>
      <c r="F42" s="11">
        <f>F39+(1.96*F40)</f>
        <v>1.859541375096736</v>
      </c>
      <c r="G42" s="1" t="s">
        <v>19</v>
      </c>
      <c r="H42" s="1"/>
    </row>
    <row r="43" spans="3:8" x14ac:dyDescent="0.25">
      <c r="C43" s="1" t="s">
        <v>11</v>
      </c>
      <c r="D43" s="1">
        <f>((D36/E36)-(D35/E35))*1000</f>
        <v>5.1828188271778384</v>
      </c>
      <c r="E43" s="1" t="s">
        <v>25</v>
      </c>
      <c r="F43" s="1">
        <f>EXP(F41)</f>
        <v>2.3853072215051006</v>
      </c>
      <c r="G43" s="1" t="s">
        <v>20</v>
      </c>
      <c r="H43" s="1"/>
    </row>
    <row r="44" spans="3:8" x14ac:dyDescent="0.25">
      <c r="C44" s="1" t="s">
        <v>12</v>
      </c>
      <c r="D44" s="1">
        <f>(((D36/E36)-(D35/E35))/(D36/E36))*100</f>
        <v>46.668576096065514</v>
      </c>
      <c r="E44" s="1" t="s">
        <v>26</v>
      </c>
      <c r="F44" s="1">
        <f>EXP(F42)</f>
        <v>6.4207913612446017</v>
      </c>
      <c r="G44" s="1"/>
      <c r="H44" s="1"/>
    </row>
    <row r="47" spans="3:8" x14ac:dyDescent="0.25">
      <c r="C47" s="1"/>
      <c r="D47" s="3" t="s">
        <v>2</v>
      </c>
      <c r="E47" s="3" t="s">
        <v>3</v>
      </c>
      <c r="F47" s="3" t="s">
        <v>4</v>
      </c>
    </row>
    <row r="48" spans="3:8" x14ac:dyDescent="0.25">
      <c r="C48" s="2" t="s">
        <v>23</v>
      </c>
      <c r="D48" s="2">
        <v>13</v>
      </c>
      <c r="E48" s="2">
        <v>1272</v>
      </c>
      <c r="F48" s="2">
        <f>(D48/E48)*1000</f>
        <v>10.220125786163521</v>
      </c>
    </row>
    <row r="49" spans="3:8" x14ac:dyDescent="0.25">
      <c r="C49" s="2" t="s">
        <v>1</v>
      </c>
      <c r="D49" s="2">
        <v>25</v>
      </c>
      <c r="E49" s="2">
        <v>4221</v>
      </c>
      <c r="F49" s="2">
        <f>(D49/E49)*100</f>
        <v>0.59227671167969675</v>
      </c>
    </row>
    <row r="50" spans="3:8" x14ac:dyDescent="0.25">
      <c r="C50" s="1"/>
      <c r="D50" s="2">
        <f>SUM(D48:D49)</f>
        <v>38</v>
      </c>
      <c r="E50" s="2">
        <f>SUM(E48:E49)</f>
        <v>5493</v>
      </c>
      <c r="F50" s="2"/>
    </row>
    <row r="52" spans="3:8" x14ac:dyDescent="0.25">
      <c r="C52" s="1"/>
      <c r="D52" s="1"/>
      <c r="E52" s="3" t="s">
        <v>17</v>
      </c>
      <c r="F52" s="1"/>
      <c r="G52" s="3" t="s">
        <v>18</v>
      </c>
      <c r="H52" s="1"/>
    </row>
    <row r="53" spans="3:8" x14ac:dyDescent="0.25">
      <c r="C53" s="1" t="s">
        <v>6</v>
      </c>
      <c r="D53" s="1">
        <f>F48-F49</f>
        <v>9.6278490744838248</v>
      </c>
      <c r="E53" s="9" t="s">
        <v>13</v>
      </c>
      <c r="F53" s="1">
        <f>LN(D54)</f>
        <v>0.5455551344757672</v>
      </c>
      <c r="G53" s="1" t="s">
        <v>19</v>
      </c>
      <c r="H53" s="1">
        <f>((F57-1)/F57)*100</f>
        <v>-13.27491909256368</v>
      </c>
    </row>
    <row r="54" spans="3:8" x14ac:dyDescent="0.25">
      <c r="C54" s="1" t="s">
        <v>7</v>
      </c>
      <c r="D54" s="1">
        <f>(D48/E48)/(D49/E49)</f>
        <v>1.7255660377358488</v>
      </c>
      <c r="E54" s="9" t="s">
        <v>14</v>
      </c>
      <c r="F54" s="1">
        <f>SQRT(1/D48+1/D49)</f>
        <v>0.34194016570604413</v>
      </c>
      <c r="G54" s="1" t="s">
        <v>20</v>
      </c>
      <c r="H54" s="1">
        <f>((F58-1)/F58)*100</f>
        <v>70.351476495143274</v>
      </c>
    </row>
    <row r="55" spans="3:8" x14ac:dyDescent="0.25">
      <c r="C55" s="1" t="s">
        <v>8</v>
      </c>
      <c r="D55" s="1">
        <f>((D48/E48)-(D49/E49))*1000</f>
        <v>4.2973586693665542</v>
      </c>
      <c r="E55" s="10" t="s">
        <v>15</v>
      </c>
      <c r="F55" s="11">
        <f>F53-(1.96*F54)</f>
        <v>-0.12464759030807926</v>
      </c>
      <c r="G55" s="3" t="s">
        <v>27</v>
      </c>
      <c r="H55" s="1"/>
    </row>
    <row r="56" spans="3:8" x14ac:dyDescent="0.25">
      <c r="C56" s="1" t="s">
        <v>9</v>
      </c>
      <c r="D56" s="1">
        <f>((D54-1)/D54)*100</f>
        <v>42.048001749494276</v>
      </c>
      <c r="E56" s="10" t="s">
        <v>16</v>
      </c>
      <c r="F56" s="11">
        <f>F53+(1.96*F54)</f>
        <v>1.2157578592596137</v>
      </c>
      <c r="G56" s="1" t="s">
        <v>19</v>
      </c>
      <c r="H56" s="1"/>
    </row>
    <row r="57" spans="3:8" x14ac:dyDescent="0.25">
      <c r="C57" s="1" t="s">
        <v>11</v>
      </c>
      <c r="D57" s="1">
        <f>((D50/E50)-(D49/E49))*1000</f>
        <v>0.99512838657095548</v>
      </c>
      <c r="E57" s="1" t="s">
        <v>25</v>
      </c>
      <c r="F57" s="1">
        <f>EXP(F55)</f>
        <v>0.88280795785238253</v>
      </c>
      <c r="G57" s="1" t="s">
        <v>20</v>
      </c>
      <c r="H57" s="1"/>
    </row>
    <row r="58" spans="3:8" x14ac:dyDescent="0.25">
      <c r="C58" s="1" t="s">
        <v>12</v>
      </c>
      <c r="D58" s="1">
        <f>(((D50/E50)-(D49/E49))/(D50/E50))*100</f>
        <v>14.384842703774364</v>
      </c>
      <c r="E58" s="1" t="s">
        <v>26</v>
      </c>
      <c r="F58" s="1">
        <f>EXP(F56)</f>
        <v>3.3728492409957278</v>
      </c>
      <c r="G58" s="1"/>
      <c r="H5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6"/>
  <sheetViews>
    <sheetView topLeftCell="A40" workbookViewId="0">
      <selection activeCell="G53" sqref="G53:G55"/>
    </sheetView>
  </sheetViews>
  <sheetFormatPr defaultRowHeight="15" x14ac:dyDescent="0.25"/>
  <cols>
    <col min="3" max="3" width="41.42578125" customWidth="1"/>
    <col min="4" max="4" width="15.5703125" customWidth="1"/>
    <col min="5" max="5" width="17.7109375" customWidth="1"/>
    <col min="6" max="6" width="18.28515625" customWidth="1"/>
    <col min="7" max="7" width="18.7109375" customWidth="1"/>
  </cols>
  <sheetData>
    <row r="2" spans="3:8" x14ac:dyDescent="0.25">
      <c r="C2" s="1"/>
      <c r="D2" s="3" t="s">
        <v>2</v>
      </c>
      <c r="E2" s="3" t="s">
        <v>3</v>
      </c>
      <c r="F2" s="3" t="s">
        <v>4</v>
      </c>
    </row>
    <row r="3" spans="3:8" x14ac:dyDescent="0.25">
      <c r="C3" s="2" t="s">
        <v>21</v>
      </c>
      <c r="D3" s="2">
        <v>63</v>
      </c>
      <c r="E3" s="2">
        <v>2130</v>
      </c>
      <c r="F3" s="2">
        <f>(D3/E3)*1000</f>
        <v>29.577464788732392</v>
      </c>
    </row>
    <row r="4" spans="3:8" x14ac:dyDescent="0.25">
      <c r="C4" s="2" t="s">
        <v>1</v>
      </c>
      <c r="D4" s="2">
        <v>57</v>
      </c>
      <c r="E4" s="2">
        <v>4221</v>
      </c>
      <c r="F4" s="2">
        <f>(D4/E4)*100</f>
        <v>1.3503909026297085</v>
      </c>
    </row>
    <row r="5" spans="3:8" x14ac:dyDescent="0.25">
      <c r="C5" s="1"/>
      <c r="D5" s="2">
        <f>SUM(D3:D4)</f>
        <v>120</v>
      </c>
      <c r="E5" s="2">
        <f>SUM(E3:E4)</f>
        <v>6351</v>
      </c>
      <c r="F5" s="2"/>
    </row>
    <row r="7" spans="3:8" x14ac:dyDescent="0.25">
      <c r="C7" s="1"/>
      <c r="D7" s="1"/>
      <c r="E7" s="3" t="s">
        <v>17</v>
      </c>
      <c r="F7" s="1"/>
      <c r="G7" s="3" t="s">
        <v>18</v>
      </c>
      <c r="H7" s="1"/>
    </row>
    <row r="8" spans="3:8" x14ac:dyDescent="0.25">
      <c r="C8" s="1" t="s">
        <v>6</v>
      </c>
      <c r="D8" s="1">
        <f>F3-F4</f>
        <v>28.227073886102684</v>
      </c>
      <c r="E8" s="9" t="s">
        <v>13</v>
      </c>
      <c r="F8" s="1">
        <f>LN(D9)</f>
        <v>0.78403354563601035</v>
      </c>
      <c r="G8" s="1" t="s">
        <v>19</v>
      </c>
      <c r="H8" s="1">
        <f>((F12-1)/F12)*100</f>
        <v>34.671382175930958</v>
      </c>
    </row>
    <row r="9" spans="3:8" x14ac:dyDescent="0.25">
      <c r="C9" s="1" t="s">
        <v>7</v>
      </c>
      <c r="D9" s="1">
        <f>(D3/E3)/(D4/E4)</f>
        <v>2.1902891030392881</v>
      </c>
      <c r="E9" s="9" t="s">
        <v>14</v>
      </c>
      <c r="F9" s="1">
        <f>SQRT(1/D3+1/D4)</f>
        <v>0.18280283236902725</v>
      </c>
      <c r="G9" s="1" t="s">
        <v>20</v>
      </c>
      <c r="H9" s="1">
        <f>((F13-1)/F13)*100</f>
        <v>68.092436279571501</v>
      </c>
    </row>
    <row r="10" spans="3:8" x14ac:dyDescent="0.25">
      <c r="C10" s="1" t="s">
        <v>8</v>
      </c>
      <c r="D10" s="1">
        <f>((D3/E3)-(D4/E4))*1000</f>
        <v>16.073555762435305</v>
      </c>
      <c r="E10" s="10" t="s">
        <v>15</v>
      </c>
      <c r="F10" s="11">
        <f>F8-(1.96*F9)</f>
        <v>0.42573999419271696</v>
      </c>
      <c r="G10" s="3" t="s">
        <v>27</v>
      </c>
      <c r="H10" s="1"/>
    </row>
    <row r="11" spans="3:8" x14ac:dyDescent="0.25">
      <c r="C11" s="1" t="s">
        <v>9</v>
      </c>
      <c r="D11" s="1">
        <f>((D9-1)/D9)*100</f>
        <v>54.343926625376518</v>
      </c>
      <c r="E11" s="10" t="s">
        <v>16</v>
      </c>
      <c r="F11" s="11">
        <f>F8+(1.96*F9)</f>
        <v>1.1423270970793038</v>
      </c>
      <c r="G11" s="1" t="s">
        <v>19</v>
      </c>
      <c r="H11" s="1"/>
    </row>
    <row r="12" spans="3:8" x14ac:dyDescent="0.25">
      <c r="C12" s="1" t="s">
        <v>11</v>
      </c>
      <c r="D12" s="1">
        <f>((D5/E5)-(D4/E4))*1000</f>
        <v>5.3907532316150535</v>
      </c>
      <c r="E12" s="1" t="s">
        <v>25</v>
      </c>
      <c r="F12" s="1">
        <f>EXP(F10)</f>
        <v>1.5307227265897698</v>
      </c>
      <c r="G12" s="1" t="s">
        <v>20</v>
      </c>
      <c r="H12" s="1"/>
    </row>
    <row r="13" spans="3:8" x14ac:dyDescent="0.25">
      <c r="C13" s="1" t="s">
        <v>12</v>
      </c>
      <c r="D13" s="1">
        <f>(((D5/E5)-(D4/E4))/(D5/E5))*100</f>
        <v>28.530561478322667</v>
      </c>
      <c r="E13" s="1" t="s">
        <v>26</v>
      </c>
      <c r="F13" s="1">
        <f>EXP(F11)</f>
        <v>3.1340531316082902</v>
      </c>
      <c r="G13" s="1"/>
      <c r="H13" s="1"/>
    </row>
    <row r="16" spans="3:8" x14ac:dyDescent="0.25">
      <c r="C16" s="1"/>
      <c r="D16" s="3" t="s">
        <v>2</v>
      </c>
      <c r="E16" s="3" t="s">
        <v>3</v>
      </c>
      <c r="F16" s="3" t="s">
        <v>4</v>
      </c>
    </row>
    <row r="17" spans="3:8" x14ac:dyDescent="0.25">
      <c r="C17" s="2" t="s">
        <v>0</v>
      </c>
      <c r="D17" s="2">
        <v>114</v>
      </c>
      <c r="E17" s="2">
        <v>2592</v>
      </c>
      <c r="F17" s="2">
        <f>(D17/E17)*1000</f>
        <v>43.981481481481481</v>
      </c>
    </row>
    <row r="18" spans="3:8" x14ac:dyDescent="0.25">
      <c r="C18" s="2" t="s">
        <v>1</v>
      </c>
      <c r="D18" s="2">
        <v>57</v>
      </c>
      <c r="E18" s="2">
        <v>4221</v>
      </c>
      <c r="F18" s="2">
        <f>(D18/E18)*100</f>
        <v>1.3503909026297085</v>
      </c>
    </row>
    <row r="19" spans="3:8" x14ac:dyDescent="0.25">
      <c r="C19" s="1"/>
      <c r="D19" s="2">
        <f>SUM(D17:D18)</f>
        <v>171</v>
      </c>
      <c r="E19" s="2">
        <f>SUM(E17:E18)</f>
        <v>6813</v>
      </c>
      <c r="F19" s="2"/>
    </row>
    <row r="21" spans="3:8" x14ac:dyDescent="0.25">
      <c r="C21" s="1"/>
      <c r="D21" s="1"/>
      <c r="E21" s="3" t="s">
        <v>17</v>
      </c>
      <c r="F21" s="1"/>
      <c r="G21" s="3" t="s">
        <v>18</v>
      </c>
      <c r="H21" s="1"/>
    </row>
    <row r="22" spans="3:8" x14ac:dyDescent="0.25">
      <c r="C22" s="1" t="s">
        <v>6</v>
      </c>
      <c r="D22" s="1">
        <f>F17-F18</f>
        <v>42.631090578851776</v>
      </c>
      <c r="E22" s="9" t="s">
        <v>13</v>
      </c>
      <c r="F22" s="1">
        <f>LN(D23)</f>
        <v>1.1807894688702789</v>
      </c>
      <c r="G22" s="1" t="s">
        <v>19</v>
      </c>
      <c r="H22" s="1">
        <f>((F26-1)/F26)*100</f>
        <v>57.803608726722985</v>
      </c>
    </row>
    <row r="23" spans="3:8" x14ac:dyDescent="0.25">
      <c r="C23" s="1" t="s">
        <v>7</v>
      </c>
      <c r="D23" s="1">
        <f>(D17/E17)/(D18/E18)</f>
        <v>3.2569444444444446</v>
      </c>
      <c r="E23" s="9" t="s">
        <v>14</v>
      </c>
      <c r="F23" s="1">
        <f>SQRT(1/D17+1/D18)</f>
        <v>0.16222142113076254</v>
      </c>
      <c r="G23" s="1" t="s">
        <v>20</v>
      </c>
      <c r="H23" s="1">
        <f>((F27-1)/F27)*100</f>
        <v>77.658929038059526</v>
      </c>
    </row>
    <row r="24" spans="3:8" x14ac:dyDescent="0.25">
      <c r="C24" s="1" t="s">
        <v>8</v>
      </c>
      <c r="D24" s="1">
        <f>((D17/E17)-(D18/E18))*1000</f>
        <v>30.477572455184397</v>
      </c>
      <c r="E24" s="10" t="s">
        <v>15</v>
      </c>
      <c r="F24" s="11">
        <f>F22-(1.96*F23)</f>
        <v>0.86283548345398431</v>
      </c>
      <c r="G24" s="3" t="s">
        <v>27</v>
      </c>
      <c r="H24" s="1"/>
    </row>
    <row r="25" spans="3:8" x14ac:dyDescent="0.25">
      <c r="C25" s="1" t="s">
        <v>9</v>
      </c>
      <c r="D25" s="1">
        <f>((D23-1)/D23)*100</f>
        <v>69.296375266524521</v>
      </c>
      <c r="E25" s="10" t="s">
        <v>16</v>
      </c>
      <c r="F25" s="11">
        <f>F22+(1.96*F23)</f>
        <v>1.4987434542865734</v>
      </c>
      <c r="G25" s="1" t="s">
        <v>19</v>
      </c>
      <c r="H25" s="1"/>
    </row>
    <row r="26" spans="3:8" x14ac:dyDescent="0.25">
      <c r="C26" s="1" t="s">
        <v>11</v>
      </c>
      <c r="D26" s="1">
        <f>((D19/E19)-(D18/E18))*1000</f>
        <v>11.595166270928805</v>
      </c>
      <c r="E26" s="1" t="s">
        <v>25</v>
      </c>
      <c r="F26" s="1">
        <f>EXP(F24)</f>
        <v>2.3698709056034857</v>
      </c>
      <c r="G26" s="1" t="s">
        <v>20</v>
      </c>
      <c r="H26" s="1"/>
    </row>
    <row r="27" spans="3:8" x14ac:dyDescent="0.25">
      <c r="C27" s="1" t="s">
        <v>12</v>
      </c>
      <c r="D27" s="1">
        <f>(((D19/E19)-(D18/E18))/(D19/E19))*100</f>
        <v>46.197583511016347</v>
      </c>
      <c r="E27" s="1" t="s">
        <v>26</v>
      </c>
      <c r="F27" s="1">
        <f>EXP(F25)</f>
        <v>4.4760611597517777</v>
      </c>
      <c r="G27" s="1"/>
      <c r="H27" s="1"/>
    </row>
    <row r="31" spans="3:8" x14ac:dyDescent="0.25">
      <c r="C31" s="1"/>
      <c r="D31" s="3" t="s">
        <v>2</v>
      </c>
      <c r="E31" s="3" t="s">
        <v>3</v>
      </c>
      <c r="F31" s="3" t="s">
        <v>4</v>
      </c>
    </row>
    <row r="32" spans="3:8" x14ac:dyDescent="0.25">
      <c r="C32" s="2" t="s">
        <v>22</v>
      </c>
      <c r="D32" s="2">
        <v>60</v>
      </c>
      <c r="E32" s="2">
        <v>1812</v>
      </c>
      <c r="F32" s="2">
        <f>(D32/E32)*1000</f>
        <v>33.112582781456958</v>
      </c>
    </row>
    <row r="33" spans="3:8" x14ac:dyDescent="0.25">
      <c r="C33" s="2" t="s">
        <v>1</v>
      </c>
      <c r="D33" s="2">
        <v>57</v>
      </c>
      <c r="E33" s="2">
        <v>4221</v>
      </c>
      <c r="F33" s="2">
        <f>(D33/E33)*100</f>
        <v>1.3503909026297085</v>
      </c>
    </row>
    <row r="34" spans="3:8" x14ac:dyDescent="0.25">
      <c r="C34" s="1"/>
      <c r="D34" s="2">
        <f>SUM(D32:D33)</f>
        <v>117</v>
      </c>
      <c r="E34" s="2">
        <f>SUM(E32:E33)</f>
        <v>6033</v>
      </c>
      <c r="F34" s="2"/>
    </row>
    <row r="36" spans="3:8" x14ac:dyDescent="0.25">
      <c r="C36" s="1"/>
      <c r="D36" s="1"/>
      <c r="E36" s="3" t="s">
        <v>17</v>
      </c>
      <c r="F36" s="1"/>
      <c r="G36" s="3" t="s">
        <v>18</v>
      </c>
      <c r="H36" s="1"/>
    </row>
    <row r="37" spans="3:8" x14ac:dyDescent="0.25">
      <c r="C37" s="1" t="s">
        <v>6</v>
      </c>
      <c r="D37" s="1">
        <f>F32-F33</f>
        <v>31.762191878827249</v>
      </c>
      <c r="E37" s="9" t="s">
        <v>13</v>
      </c>
      <c r="F37" s="1">
        <f>LN(D38)</f>
        <v>0.89693415356712469</v>
      </c>
      <c r="G37" s="1" t="s">
        <v>19</v>
      </c>
      <c r="H37" s="1">
        <f>((F41-1)/F41)*100</f>
        <v>41.39855512171885</v>
      </c>
    </row>
    <row r="38" spans="3:8" x14ac:dyDescent="0.25">
      <c r="C38" s="1" t="s">
        <v>7</v>
      </c>
      <c r="D38" s="1">
        <f>(D32/E32)/(D33/E33)</f>
        <v>2.4520738933426283</v>
      </c>
      <c r="E38" s="9" t="s">
        <v>14</v>
      </c>
      <c r="F38" s="1">
        <f>SQRT(1/D32+1/D33)</f>
        <v>0.18496087779795345</v>
      </c>
      <c r="G38" s="1" t="s">
        <v>20</v>
      </c>
      <c r="H38" s="1">
        <f>((F42-1)/F42)*100</f>
        <v>71.619204207822762</v>
      </c>
    </row>
    <row r="39" spans="3:8" x14ac:dyDescent="0.25">
      <c r="C39" s="1" t="s">
        <v>8</v>
      </c>
      <c r="D39" s="1">
        <f>((D32/E32)-(D33/E33))*1000</f>
        <v>19.608673755159874</v>
      </c>
      <c r="E39" s="10" t="s">
        <v>15</v>
      </c>
      <c r="F39" s="11">
        <f>F37-(1.96*F38)</f>
        <v>0.53441083308313586</v>
      </c>
      <c r="G39" s="3" t="s">
        <v>27</v>
      </c>
      <c r="H39" s="1"/>
    </row>
    <row r="40" spans="3:8" x14ac:dyDescent="0.25">
      <c r="C40" s="1" t="s">
        <v>9</v>
      </c>
      <c r="D40" s="1">
        <f>((D38-1)/D38)*100</f>
        <v>59.21819474058281</v>
      </c>
      <c r="E40" s="10" t="s">
        <v>16</v>
      </c>
      <c r="F40" s="11">
        <f>F37+(1.96*F38)</f>
        <v>1.2594574740511135</v>
      </c>
      <c r="G40" s="1" t="s">
        <v>19</v>
      </c>
      <c r="H40" s="1"/>
    </row>
    <row r="41" spans="3:8" x14ac:dyDescent="0.25">
      <c r="C41" s="1" t="s">
        <v>11</v>
      </c>
      <c r="D41" s="1">
        <f>((D34/E34)-(D33/E33))*1000</f>
        <v>5.8894276221365303</v>
      </c>
      <c r="E41" s="1" t="s">
        <v>25</v>
      </c>
      <c r="F41" s="1">
        <f>EXP(F39)</f>
        <v>1.7064425665221434</v>
      </c>
      <c r="G41" s="1" t="s">
        <v>20</v>
      </c>
      <c r="H41" s="1"/>
    </row>
    <row r="42" spans="3:8" x14ac:dyDescent="0.25">
      <c r="C42" s="1" t="s">
        <v>12</v>
      </c>
      <c r="D42" s="1">
        <f>(((D34/E34)-(D33/E33))/(D34/E34))*100</f>
        <v>30.368304995170675</v>
      </c>
      <c r="E42" s="1" t="s">
        <v>26</v>
      </c>
      <c r="F42" s="1">
        <f>EXP(F40)</f>
        <v>3.52350937346033</v>
      </c>
      <c r="G42" s="1"/>
      <c r="H42" s="1"/>
    </row>
    <row r="45" spans="3:8" x14ac:dyDescent="0.25">
      <c r="C45" s="1"/>
      <c r="D45" s="3" t="s">
        <v>2</v>
      </c>
      <c r="E45" s="3" t="s">
        <v>3</v>
      </c>
      <c r="F45" s="3" t="s">
        <v>4</v>
      </c>
    </row>
    <row r="46" spans="3:8" x14ac:dyDescent="0.25">
      <c r="C46" s="2" t="s">
        <v>23</v>
      </c>
      <c r="D46" s="2">
        <v>46</v>
      </c>
      <c r="E46" s="2">
        <v>1272</v>
      </c>
      <c r="F46" s="2">
        <f>(D46/E46)*1000</f>
        <v>36.163522012578618</v>
      </c>
    </row>
    <row r="47" spans="3:8" x14ac:dyDescent="0.25">
      <c r="C47" s="2" t="s">
        <v>1</v>
      </c>
      <c r="D47" s="2">
        <v>57</v>
      </c>
      <c r="E47" s="2">
        <v>4221</v>
      </c>
      <c r="F47" s="2">
        <f>(D47/E47)*100</f>
        <v>1.3503909026297085</v>
      </c>
    </row>
    <row r="48" spans="3:8" x14ac:dyDescent="0.25">
      <c r="C48" s="1"/>
      <c r="D48" s="2">
        <f>SUM(D46:D47)</f>
        <v>103</v>
      </c>
      <c r="E48" s="2">
        <f>SUM(E46:E47)</f>
        <v>5493</v>
      </c>
      <c r="F48" s="2"/>
    </row>
    <row r="50" spans="3:8" x14ac:dyDescent="0.25">
      <c r="C50" s="1"/>
      <c r="D50" s="1"/>
      <c r="E50" s="3" t="s">
        <v>17</v>
      </c>
      <c r="F50" s="1"/>
      <c r="G50" s="3" t="s">
        <v>18</v>
      </c>
      <c r="H50" s="1"/>
    </row>
    <row r="51" spans="3:8" x14ac:dyDescent="0.25">
      <c r="C51" s="1" t="s">
        <v>6</v>
      </c>
      <c r="D51" s="1">
        <f>F46-F47</f>
        <v>34.813131109948912</v>
      </c>
      <c r="E51" s="9" t="s">
        <v>13</v>
      </c>
      <c r="F51" s="1">
        <f>LN(D52)</f>
        <v>0.98507173053697616</v>
      </c>
      <c r="G51" s="1" t="s">
        <v>19</v>
      </c>
      <c r="H51" s="1">
        <f>((F55-1)/F55)*100</f>
        <v>44.931976070845352</v>
      </c>
    </row>
    <row r="52" spans="3:8" x14ac:dyDescent="0.25">
      <c r="C52" s="1" t="s">
        <v>7</v>
      </c>
      <c r="D52" s="1">
        <f>(D46/E46)/(D47/E47)</f>
        <v>2.6780039721946376</v>
      </c>
      <c r="E52" s="9" t="s">
        <v>14</v>
      </c>
      <c r="F52" s="1">
        <f>SQRT(1/D46+1/D47)</f>
        <v>0.19819936953458106</v>
      </c>
      <c r="G52" s="1" t="s">
        <v>20</v>
      </c>
      <c r="H52" s="1">
        <f>((F56-1)/F56)*100</f>
        <v>74.679162048906562</v>
      </c>
    </row>
    <row r="53" spans="3:8" x14ac:dyDescent="0.25">
      <c r="C53" s="1" t="s">
        <v>8</v>
      </c>
      <c r="D53" s="1">
        <f>((D46/E46)-(D47/E47))*1000</f>
        <v>22.65961298628153</v>
      </c>
      <c r="E53" s="10" t="s">
        <v>15</v>
      </c>
      <c r="F53" s="11">
        <f>F51-(1.96*F52)</f>
        <v>0.59660096624919734</v>
      </c>
      <c r="G53" s="3" t="s">
        <v>27</v>
      </c>
      <c r="H53" s="1"/>
    </row>
    <row r="54" spans="3:8" x14ac:dyDescent="0.25">
      <c r="C54" s="1" t="s">
        <v>9</v>
      </c>
      <c r="D54" s="1">
        <f>((D52-1)/D52)*100</f>
        <v>62.658755909891539</v>
      </c>
      <c r="E54" s="10" t="s">
        <v>16</v>
      </c>
      <c r="F54" s="11">
        <f>F51+(1.96*F52)</f>
        <v>1.373542494824755</v>
      </c>
      <c r="G54" s="1" t="s">
        <v>19</v>
      </c>
      <c r="H54" s="1"/>
    </row>
    <row r="55" spans="3:8" x14ac:dyDescent="0.25">
      <c r="C55" s="1" t="s">
        <v>11</v>
      </c>
      <c r="D55" s="1">
        <f>((D48/E48)-(D47/E47))*1000</f>
        <v>5.2472287854633377</v>
      </c>
      <c r="E55" s="1" t="s">
        <v>25</v>
      </c>
      <c r="F55" s="1">
        <f>EXP(F53)</f>
        <v>1.8159358710356235</v>
      </c>
      <c r="G55" s="1" t="s">
        <v>20</v>
      </c>
      <c r="H55" s="1"/>
    </row>
    <row r="56" spans="3:8" x14ac:dyDescent="0.25">
      <c r="C56" s="1" t="s">
        <v>12</v>
      </c>
      <c r="D56" s="1">
        <f>(((D48/E48)-(D47/E47))/(D48/E48))*100</f>
        <v>27.983522056844773</v>
      </c>
      <c r="E56" s="1" t="s">
        <v>26</v>
      </c>
      <c r="F56" s="1">
        <f>EXP(F54)</f>
        <v>3.9493163770151489</v>
      </c>
      <c r="G56" s="1"/>
      <c r="H5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6"/>
  <sheetViews>
    <sheetView topLeftCell="A37" workbookViewId="0">
      <selection activeCell="G53" sqref="G53:G55"/>
    </sheetView>
  </sheetViews>
  <sheetFormatPr defaultRowHeight="15" x14ac:dyDescent="0.25"/>
  <cols>
    <col min="3" max="3" width="40.5703125" customWidth="1"/>
    <col min="4" max="4" width="12.7109375" customWidth="1"/>
    <col min="5" max="5" width="20.5703125" customWidth="1"/>
    <col min="6" max="6" width="17.7109375" customWidth="1"/>
    <col min="7" max="7" width="17.42578125" customWidth="1"/>
  </cols>
  <sheetData>
    <row r="2" spans="3:8" x14ac:dyDescent="0.25">
      <c r="C2" s="1"/>
      <c r="D2" s="3" t="s">
        <v>2</v>
      </c>
      <c r="E2" s="3" t="s">
        <v>3</v>
      </c>
      <c r="F2" s="3" t="s">
        <v>4</v>
      </c>
    </row>
    <row r="3" spans="3:8" x14ac:dyDescent="0.25">
      <c r="C3" s="2" t="s">
        <v>21</v>
      </c>
      <c r="D3" s="2">
        <v>23</v>
      </c>
      <c r="E3" s="2">
        <v>2130</v>
      </c>
      <c r="F3" s="2">
        <f>(D3/E3)*1000</f>
        <v>10.7981220657277</v>
      </c>
    </row>
    <row r="4" spans="3:8" x14ac:dyDescent="0.25">
      <c r="C4" s="2" t="s">
        <v>1</v>
      </c>
      <c r="D4" s="2">
        <v>13</v>
      </c>
      <c r="E4" s="2">
        <v>4221</v>
      </c>
      <c r="F4" s="2">
        <f>(D4/E4)*100</f>
        <v>0.30798389007344229</v>
      </c>
    </row>
    <row r="5" spans="3:8" x14ac:dyDescent="0.25">
      <c r="C5" s="1"/>
      <c r="D5" s="2">
        <f>SUM(D3:D4)</f>
        <v>36</v>
      </c>
      <c r="E5" s="2">
        <f>SUM(E3:E4)</f>
        <v>6351</v>
      </c>
      <c r="F5" s="2"/>
    </row>
    <row r="7" spans="3:8" x14ac:dyDescent="0.25">
      <c r="C7" s="1"/>
      <c r="D7" s="1"/>
      <c r="E7" s="3" t="s">
        <v>17</v>
      </c>
      <c r="F7" s="1"/>
      <c r="G7" s="3" t="s">
        <v>18</v>
      </c>
      <c r="H7" s="1"/>
    </row>
    <row r="8" spans="3:8" x14ac:dyDescent="0.25">
      <c r="C8" s="1" t="s">
        <v>6</v>
      </c>
      <c r="D8" s="1">
        <f>F3-F4</f>
        <v>10.490138175654257</v>
      </c>
      <c r="E8" s="9" t="s">
        <v>13</v>
      </c>
      <c r="F8" s="1">
        <f>LN(D9)</f>
        <v>1.254494945546641</v>
      </c>
      <c r="G8" s="1" t="s">
        <v>19</v>
      </c>
      <c r="H8" s="1">
        <f>((F12-1)/F12)*100</f>
        <v>43.695548448300443</v>
      </c>
    </row>
    <row r="9" spans="3:8" x14ac:dyDescent="0.25">
      <c r="C9" s="1" t="s">
        <v>7</v>
      </c>
      <c r="D9" s="1">
        <f>(D3/E3)/(D4/E4)</f>
        <v>3.5060671722643555</v>
      </c>
      <c r="E9" s="9" t="s">
        <v>14</v>
      </c>
      <c r="F9" s="1">
        <f>SQRT(1/D3+1/D4)</f>
        <v>0.34698895917974415</v>
      </c>
      <c r="G9" s="1" t="s">
        <v>20</v>
      </c>
      <c r="H9" s="1">
        <f>((F13-1)/F13)*100</f>
        <v>85.551698268075057</v>
      </c>
    </row>
    <row r="10" spans="3:8" x14ac:dyDescent="0.25">
      <c r="C10" s="1" t="s">
        <v>8</v>
      </c>
      <c r="D10" s="1">
        <f>((D3/E3)-(D4/E4))*1000</f>
        <v>7.7182831649932773</v>
      </c>
      <c r="E10" s="10" t="s">
        <v>15</v>
      </c>
      <c r="F10" s="11">
        <f>F8-(1.96*F9)</f>
        <v>0.57439658555434248</v>
      </c>
      <c r="G10" s="3" t="s">
        <v>27</v>
      </c>
      <c r="H10" s="1"/>
    </row>
    <row r="11" spans="3:8" x14ac:dyDescent="0.25">
      <c r="C11" s="1" t="s">
        <v>9</v>
      </c>
      <c r="D11" s="1">
        <f>((D9-1)/D9)*100</f>
        <v>71.478013658415989</v>
      </c>
      <c r="E11" s="10" t="s">
        <v>16</v>
      </c>
      <c r="F11" s="11">
        <f>F8+(1.96*F9)</f>
        <v>1.9345933055389395</v>
      </c>
      <c r="G11" s="1" t="s">
        <v>19</v>
      </c>
      <c r="H11" s="1"/>
    </row>
    <row r="12" spans="3:8" x14ac:dyDescent="0.25">
      <c r="C12" s="1" t="s">
        <v>11</v>
      </c>
      <c r="D12" s="1">
        <f>((D5/E5)-(D4/E4))*1000</f>
        <v>2.5885597766392192</v>
      </c>
      <c r="E12" s="1" t="s">
        <v>25</v>
      </c>
      <c r="F12" s="1">
        <f>EXP(F10)</f>
        <v>1.7760585041518175</v>
      </c>
      <c r="G12" s="1" t="s">
        <v>20</v>
      </c>
      <c r="H12" s="1"/>
    </row>
    <row r="13" spans="3:8" x14ac:dyDescent="0.25">
      <c r="C13" s="1" t="s">
        <v>12</v>
      </c>
      <c r="D13" s="1">
        <f>(((D5/E5)-(D4/E4))/(D5/E5))*100</f>
        <v>45.666508726210225</v>
      </c>
      <c r="E13" s="1" t="s">
        <v>26</v>
      </c>
      <c r="F13" s="1">
        <f>EXP(F11)</f>
        <v>6.9212286575549715</v>
      </c>
      <c r="G13" s="1"/>
      <c r="H13" s="1"/>
    </row>
    <row r="16" spans="3:8" x14ac:dyDescent="0.25">
      <c r="C16" s="1"/>
      <c r="D16" s="3" t="s">
        <v>2</v>
      </c>
      <c r="E16" s="3" t="s">
        <v>3</v>
      </c>
      <c r="F16" s="3" t="s">
        <v>4</v>
      </c>
    </row>
    <row r="17" spans="3:8" x14ac:dyDescent="0.25">
      <c r="C17" s="2" t="s">
        <v>0</v>
      </c>
      <c r="D17" s="2">
        <v>40</v>
      </c>
      <c r="E17" s="2">
        <v>2592</v>
      </c>
      <c r="F17" s="2">
        <f>(D17/E17)*1000</f>
        <v>15.432098765432098</v>
      </c>
    </row>
    <row r="18" spans="3:8" x14ac:dyDescent="0.25">
      <c r="C18" s="2" t="s">
        <v>1</v>
      </c>
      <c r="D18" s="2">
        <v>13</v>
      </c>
      <c r="E18" s="2">
        <v>4221</v>
      </c>
      <c r="F18" s="2">
        <f>(D18/E18)*100</f>
        <v>0.30798389007344229</v>
      </c>
    </row>
    <row r="19" spans="3:8" x14ac:dyDescent="0.25">
      <c r="C19" s="1"/>
      <c r="D19" s="2">
        <f>SUM(D17:D18)</f>
        <v>53</v>
      </c>
      <c r="E19" s="2">
        <f>SUM(E17:E18)</f>
        <v>6813</v>
      </c>
      <c r="F19" s="2"/>
    </row>
    <row r="21" spans="3:8" x14ac:dyDescent="0.25">
      <c r="C21" s="1"/>
      <c r="D21" s="1"/>
      <c r="E21" s="3" t="s">
        <v>17</v>
      </c>
      <c r="F21" s="1"/>
      <c r="G21" s="3" t="s">
        <v>18</v>
      </c>
      <c r="H21" s="1"/>
    </row>
    <row r="22" spans="3:8" x14ac:dyDescent="0.25">
      <c r="C22" s="1" t="s">
        <v>6</v>
      </c>
      <c r="D22" s="1">
        <f>F17-F18</f>
        <v>15.124114875358655</v>
      </c>
      <c r="E22" s="9" t="s">
        <v>13</v>
      </c>
      <c r="F22" s="1">
        <f>LN(D23)</f>
        <v>1.611572384962733</v>
      </c>
      <c r="G22" s="1" t="s">
        <v>19</v>
      </c>
      <c r="H22" s="1">
        <f>((F26-1)/F26)*100</f>
        <v>62.687234023019997</v>
      </c>
    </row>
    <row r="23" spans="3:8" x14ac:dyDescent="0.25">
      <c r="C23" s="1" t="s">
        <v>7</v>
      </c>
      <c r="D23" s="1">
        <f>(D17/E17)/(D18/E18)</f>
        <v>5.0106837606837606</v>
      </c>
      <c r="E23" s="9" t="s">
        <v>14</v>
      </c>
      <c r="F23" s="1">
        <f>SQRT(1/D17+1/D18)</f>
        <v>0.31925393799149437</v>
      </c>
      <c r="G23" s="1" t="s">
        <v>20</v>
      </c>
      <c r="H23" s="1">
        <f>((F27-1)/F27)*100</f>
        <v>89.325474776641343</v>
      </c>
    </row>
    <row r="24" spans="3:8" x14ac:dyDescent="0.25">
      <c r="C24" s="1" t="s">
        <v>8</v>
      </c>
      <c r="D24" s="1">
        <f>((D17/E17)-(D18/E18))*1000</f>
        <v>12.352259864697675</v>
      </c>
      <c r="E24" s="10" t="s">
        <v>15</v>
      </c>
      <c r="F24" s="11">
        <f>F22-(1.96*F23)</f>
        <v>0.9858346664994041</v>
      </c>
      <c r="G24" s="3" t="s">
        <v>27</v>
      </c>
      <c r="H24" s="1"/>
    </row>
    <row r="25" spans="3:8" x14ac:dyDescent="0.25">
      <c r="C25" s="1" t="s">
        <v>9</v>
      </c>
      <c r="D25" s="1">
        <f>((D23-1)/D23)*100</f>
        <v>80.042643923240945</v>
      </c>
      <c r="E25" s="10" t="s">
        <v>16</v>
      </c>
      <c r="F25" s="11">
        <f>F22+(1.96*F23)</f>
        <v>2.2373101034260618</v>
      </c>
      <c r="G25" s="1" t="s">
        <v>19</v>
      </c>
      <c r="H25" s="1"/>
    </row>
    <row r="26" spans="3:8" x14ac:dyDescent="0.25">
      <c r="C26" s="1" t="s">
        <v>11</v>
      </c>
      <c r="D26" s="1">
        <f>((D19/E19)-(D18/E18))*1000</f>
        <v>4.6994066592244783</v>
      </c>
      <c r="E26" s="1" t="s">
        <v>25</v>
      </c>
      <c r="F26" s="1">
        <f>EXP(F24)</f>
        <v>2.6800478973254007</v>
      </c>
      <c r="G26" s="1" t="s">
        <v>20</v>
      </c>
      <c r="H26" s="1"/>
    </row>
    <row r="27" spans="3:8" x14ac:dyDescent="0.25">
      <c r="C27" s="1" t="s">
        <v>12</v>
      </c>
      <c r="D27" s="1">
        <f>(((D19/E19)-(D18/E18))/(D19/E19))*100</f>
        <v>60.409542583578059</v>
      </c>
      <c r="E27" s="1" t="s">
        <v>26</v>
      </c>
      <c r="F27" s="1">
        <f>EXP(F25)</f>
        <v>9.3680981502740543</v>
      </c>
      <c r="G27" s="1"/>
      <c r="H27" s="1"/>
    </row>
    <row r="31" spans="3:8" x14ac:dyDescent="0.25">
      <c r="C31" s="1"/>
      <c r="D31" s="3" t="s">
        <v>2</v>
      </c>
      <c r="E31" s="3" t="s">
        <v>3</v>
      </c>
      <c r="F31" s="3" t="s">
        <v>4</v>
      </c>
    </row>
    <row r="32" spans="3:8" x14ac:dyDescent="0.25">
      <c r="C32" s="2" t="s">
        <v>22</v>
      </c>
      <c r="D32" s="2">
        <v>25</v>
      </c>
      <c r="E32" s="2">
        <v>1812</v>
      </c>
      <c r="F32" s="2">
        <f>(D32/E32)*1000</f>
        <v>13.796909492273731</v>
      </c>
    </row>
    <row r="33" spans="3:8" x14ac:dyDescent="0.25">
      <c r="C33" s="2" t="s">
        <v>1</v>
      </c>
      <c r="D33" s="2">
        <v>13</v>
      </c>
      <c r="E33" s="2">
        <v>4221</v>
      </c>
      <c r="F33" s="2">
        <f>(D33/E33)*100</f>
        <v>0.30798389007344229</v>
      </c>
    </row>
    <row r="34" spans="3:8" x14ac:dyDescent="0.25">
      <c r="C34" s="1"/>
      <c r="D34" s="2">
        <f>SUM(D32:D33)</f>
        <v>38</v>
      </c>
      <c r="E34" s="2">
        <f>SUM(E32:E33)</f>
        <v>6033</v>
      </c>
      <c r="F34" s="2"/>
    </row>
    <row r="36" spans="3:8" x14ac:dyDescent="0.25">
      <c r="C36" s="1"/>
      <c r="D36" s="1"/>
      <c r="E36" s="3" t="s">
        <v>17</v>
      </c>
      <c r="F36" s="1"/>
      <c r="G36" s="3" t="s">
        <v>18</v>
      </c>
      <c r="H36" s="1"/>
    </row>
    <row r="37" spans="3:8" x14ac:dyDescent="0.25">
      <c r="C37" s="1" t="s">
        <v>6</v>
      </c>
      <c r="D37" s="1">
        <f>F32-F33</f>
        <v>13.488925602200288</v>
      </c>
      <c r="E37" s="9" t="s">
        <v>13</v>
      </c>
      <c r="F37" s="1">
        <f>LN(D38)</f>
        <v>1.4995673265862381</v>
      </c>
      <c r="G37" s="1" t="s">
        <v>19</v>
      </c>
      <c r="H37" s="1">
        <f>((F41-1)/F41)*100</f>
        <v>56.367356070594234</v>
      </c>
    </row>
    <row r="38" spans="3:8" x14ac:dyDescent="0.25">
      <c r="C38" s="1" t="s">
        <v>7</v>
      </c>
      <c r="D38" s="1">
        <f>(D32/E32)/(D33/E33)</f>
        <v>4.4797503820682634</v>
      </c>
      <c r="E38" s="9" t="s">
        <v>14</v>
      </c>
      <c r="F38" s="1">
        <f>SQRT(1/D32+1/D33)</f>
        <v>0.34194016570604413</v>
      </c>
      <c r="G38" s="1" t="s">
        <v>20</v>
      </c>
      <c r="H38" s="1">
        <f>((F42-1)/F42)*100</f>
        <v>88.579612508370744</v>
      </c>
    </row>
    <row r="39" spans="3:8" x14ac:dyDescent="0.25">
      <c r="C39" s="1" t="s">
        <v>8</v>
      </c>
      <c r="D39" s="1">
        <f>((D32/E32)-(D33/E33))*1000</f>
        <v>10.717070591539308</v>
      </c>
      <c r="E39" s="10" t="s">
        <v>15</v>
      </c>
      <c r="F39" s="11">
        <f>F37-(1.96*F38)</f>
        <v>0.82936460180239169</v>
      </c>
      <c r="G39" s="3" t="s">
        <v>27</v>
      </c>
      <c r="H39" s="1"/>
    </row>
    <row r="40" spans="3:8" x14ac:dyDescent="0.25">
      <c r="C40" s="1" t="s">
        <v>9</v>
      </c>
      <c r="D40" s="1">
        <f>((D38-1)/D38)*100</f>
        <v>77.677327647476901</v>
      </c>
      <c r="E40" s="10" t="s">
        <v>16</v>
      </c>
      <c r="F40" s="11">
        <f>F37+(1.96*F38)</f>
        <v>2.1697700513700848</v>
      </c>
      <c r="G40" s="1" t="s">
        <v>19</v>
      </c>
      <c r="H40" s="1"/>
    </row>
    <row r="41" spans="3:8" x14ac:dyDescent="0.25">
      <c r="C41" s="1" t="s">
        <v>11</v>
      </c>
      <c r="D41" s="1">
        <f>((D34/E34)-(D33/E33))*1000</f>
        <v>3.2188516346542722</v>
      </c>
      <c r="E41" s="1" t="s">
        <v>25</v>
      </c>
      <c r="F41" s="1">
        <f>EXP(F39)</f>
        <v>2.2918620325138268</v>
      </c>
      <c r="G41" s="1" t="s">
        <v>20</v>
      </c>
      <c r="H41" s="1"/>
    </row>
    <row r="42" spans="3:8" x14ac:dyDescent="0.25">
      <c r="C42" s="1" t="s">
        <v>12</v>
      </c>
      <c r="D42" s="1">
        <f>(((D34/E34)-(D33/E33))/(D34/E34))*100</f>
        <v>51.10350503123481</v>
      </c>
      <c r="E42" s="1" t="s">
        <v>26</v>
      </c>
      <c r="F42" s="1">
        <f>EXP(F40)</f>
        <v>8.7562703168606557</v>
      </c>
      <c r="G42" s="1"/>
      <c r="H42" s="1"/>
    </row>
    <row r="45" spans="3:8" x14ac:dyDescent="0.25">
      <c r="C45" s="1"/>
      <c r="D45" s="3" t="s">
        <v>2</v>
      </c>
      <c r="E45" s="3" t="s">
        <v>3</v>
      </c>
      <c r="F45" s="3" t="s">
        <v>4</v>
      </c>
    </row>
    <row r="46" spans="3:8" x14ac:dyDescent="0.25">
      <c r="C46" s="2" t="s">
        <v>23</v>
      </c>
      <c r="D46" s="2">
        <v>17</v>
      </c>
      <c r="E46" s="2">
        <v>1272</v>
      </c>
      <c r="F46" s="2">
        <f>(D46/E46)*1000</f>
        <v>13.364779874213838</v>
      </c>
    </row>
    <row r="47" spans="3:8" x14ac:dyDescent="0.25">
      <c r="C47" s="2" t="s">
        <v>1</v>
      </c>
      <c r="D47" s="2">
        <v>13</v>
      </c>
      <c r="E47" s="2">
        <v>4221</v>
      </c>
      <c r="F47" s="2">
        <f>(D47/E47)*100</f>
        <v>0.30798389007344229</v>
      </c>
    </row>
    <row r="48" spans="3:8" x14ac:dyDescent="0.25">
      <c r="C48" s="1"/>
      <c r="D48" s="2">
        <f>SUM(D46:D47)</f>
        <v>30</v>
      </c>
      <c r="E48" s="2">
        <f>SUM(E46:E47)</f>
        <v>5493</v>
      </c>
      <c r="F48" s="2"/>
    </row>
    <row r="50" spans="3:8" x14ac:dyDescent="0.25">
      <c r="C50" s="1"/>
      <c r="D50" s="1"/>
      <c r="E50" s="3" t="s">
        <v>17</v>
      </c>
      <c r="F50" s="1"/>
      <c r="G50" s="3" t="s">
        <v>18</v>
      </c>
      <c r="H50" s="1"/>
    </row>
    <row r="51" spans="3:8" x14ac:dyDescent="0.25">
      <c r="C51" s="1" t="s">
        <v>6</v>
      </c>
      <c r="D51" s="1">
        <f>F46-F47</f>
        <v>13.056795984140395</v>
      </c>
      <c r="E51" s="9" t="s">
        <v>13</v>
      </c>
      <c r="F51" s="1">
        <f>LN(D52)</f>
        <v>1.4677455884771107</v>
      </c>
      <c r="G51" s="1" t="s">
        <v>19</v>
      </c>
      <c r="H51" s="1">
        <f>((F55-1)/F55)*100</f>
        <v>52.5553769136719</v>
      </c>
    </row>
    <row r="52" spans="3:8" x14ac:dyDescent="0.25">
      <c r="C52" s="1" t="s">
        <v>7</v>
      </c>
      <c r="D52" s="1">
        <f>(D46/E46)/(D47/E47)</f>
        <v>4.3394412191582008</v>
      </c>
      <c r="E52" s="9" t="s">
        <v>14</v>
      </c>
      <c r="F52" s="1">
        <f>SQRT(1/D46+1/D47)</f>
        <v>0.36843806309180605</v>
      </c>
      <c r="G52" s="1" t="s">
        <v>20</v>
      </c>
      <c r="H52" s="1">
        <f>((F56-1)/F56)*100</f>
        <v>88.807028979267301</v>
      </c>
    </row>
    <row r="53" spans="3:8" x14ac:dyDescent="0.25">
      <c r="C53" s="1" t="s">
        <v>8</v>
      </c>
      <c r="D53" s="1">
        <f>((D46/E46)-(D47/E47))*1000</f>
        <v>10.284940973479415</v>
      </c>
      <c r="E53" s="10" t="s">
        <v>15</v>
      </c>
      <c r="F53" s="11">
        <f>F51-(1.96*F52)</f>
        <v>0.7456069848171708</v>
      </c>
      <c r="G53" s="3" t="s">
        <v>27</v>
      </c>
      <c r="H53" s="1"/>
    </row>
    <row r="54" spans="3:8" x14ac:dyDescent="0.25">
      <c r="C54" s="1" t="s">
        <v>9</v>
      </c>
      <c r="D54" s="1">
        <f>((D52-1)/D52)*100</f>
        <v>76.955558342740076</v>
      </c>
      <c r="E54" s="10" t="s">
        <v>16</v>
      </c>
      <c r="F54" s="11">
        <f>F51+(1.96*F52)</f>
        <v>2.1898841921370504</v>
      </c>
      <c r="G54" s="1" t="s">
        <v>19</v>
      </c>
      <c r="H54" s="1"/>
    </row>
    <row r="55" spans="3:8" x14ac:dyDescent="0.25">
      <c r="C55" s="1" t="s">
        <v>11</v>
      </c>
      <c r="D55" s="1">
        <f>((D48/E48)-(D47/E47))*1000</f>
        <v>2.3816575492928846</v>
      </c>
      <c r="E55" s="1" t="s">
        <v>25</v>
      </c>
      <c r="F55" s="1">
        <f>EXP(F53)</f>
        <v>2.1077204010672506</v>
      </c>
      <c r="G55" s="1" t="s">
        <v>20</v>
      </c>
      <c r="H55" s="1"/>
    </row>
    <row r="56" spans="3:8" x14ac:dyDescent="0.25">
      <c r="C56" s="1" t="s">
        <v>12</v>
      </c>
      <c r="D56" s="1">
        <f>(((D48/E48)-(D47/E47))/(D48/E48))*100</f>
        <v>43.608149727552721</v>
      </c>
      <c r="E56" s="1" t="s">
        <v>26</v>
      </c>
      <c r="F56" s="1">
        <f>EXP(F54)</f>
        <v>8.9341784066777556</v>
      </c>
      <c r="G56" s="1"/>
      <c r="H5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7"/>
  <sheetViews>
    <sheetView topLeftCell="A37" workbookViewId="0">
      <selection activeCell="G54" sqref="G54:G56"/>
    </sheetView>
  </sheetViews>
  <sheetFormatPr defaultRowHeight="15" x14ac:dyDescent="0.25"/>
  <cols>
    <col min="3" max="3" width="45.140625" customWidth="1"/>
    <col min="4" max="4" width="15.42578125" customWidth="1"/>
    <col min="5" max="5" width="16.85546875" customWidth="1"/>
    <col min="6" max="6" width="18.42578125" customWidth="1"/>
    <col min="7" max="7" width="18.85546875" customWidth="1"/>
  </cols>
  <sheetData>
    <row r="3" spans="3:8" x14ac:dyDescent="0.25">
      <c r="C3" s="1"/>
      <c r="D3" s="3" t="s">
        <v>2</v>
      </c>
      <c r="E3" s="3" t="s">
        <v>3</v>
      </c>
      <c r="F3" s="3" t="s">
        <v>4</v>
      </c>
    </row>
    <row r="4" spans="3:8" x14ac:dyDescent="0.25">
      <c r="C4" s="2" t="s">
        <v>21</v>
      </c>
      <c r="D4" s="2">
        <v>5</v>
      </c>
      <c r="E4" s="2">
        <v>2130</v>
      </c>
      <c r="F4" s="2">
        <f>(D4/E4)*1000</f>
        <v>2.347417840375587</v>
      </c>
    </row>
    <row r="5" spans="3:8" x14ac:dyDescent="0.25">
      <c r="C5" s="2" t="s">
        <v>1</v>
      </c>
      <c r="D5" s="2">
        <v>4</v>
      </c>
      <c r="E5" s="2">
        <v>4221</v>
      </c>
      <c r="F5" s="2">
        <f>(D5/E5)*100</f>
        <v>9.4764273868751484E-2</v>
      </c>
    </row>
    <row r="6" spans="3:8" x14ac:dyDescent="0.25">
      <c r="C6" s="1"/>
      <c r="D6" s="2">
        <f>SUM(D4:D5)</f>
        <v>9</v>
      </c>
      <c r="E6" s="2">
        <f>SUM(E4:E5)</f>
        <v>6351</v>
      </c>
      <c r="F6" s="2"/>
    </row>
    <row r="8" spans="3:8" x14ac:dyDescent="0.25">
      <c r="C8" s="1"/>
      <c r="D8" s="1"/>
      <c r="E8" s="3" t="s">
        <v>17</v>
      </c>
      <c r="F8" s="1"/>
      <c r="G8" s="3" t="s">
        <v>18</v>
      </c>
      <c r="H8" s="1"/>
    </row>
    <row r="9" spans="3:8" x14ac:dyDescent="0.25">
      <c r="C9" s="1" t="s">
        <v>6</v>
      </c>
      <c r="D9" s="1">
        <f>F4-F5</f>
        <v>2.2526535665068357</v>
      </c>
      <c r="E9" s="9" t="s">
        <v>13</v>
      </c>
      <c r="F9" s="1">
        <f>LN(D10)</f>
        <v>0.90709363839323764</v>
      </c>
      <c r="G9" s="1" t="s">
        <v>19</v>
      </c>
      <c r="H9" s="1">
        <f>((F13-1)/F13)*100</f>
        <v>-50.33776335063812</v>
      </c>
    </row>
    <row r="10" spans="3:8" x14ac:dyDescent="0.25">
      <c r="C10" s="1" t="s">
        <v>7</v>
      </c>
      <c r="D10" s="1">
        <f>(D4/E4)/(D5/E5)</f>
        <v>2.477112676056338</v>
      </c>
      <c r="E10" s="9" t="s">
        <v>14</v>
      </c>
      <c r="F10" s="1">
        <f>SQRT(1/D4+1/D5)</f>
        <v>0.67082039324993692</v>
      </c>
      <c r="G10" s="1" t="s">
        <v>20</v>
      </c>
      <c r="H10" s="1">
        <f>((F14-1)/F14)*100</f>
        <v>89.159722700435154</v>
      </c>
    </row>
    <row r="11" spans="3:8" x14ac:dyDescent="0.25">
      <c r="C11" s="1" t="s">
        <v>8</v>
      </c>
      <c r="D11" s="1">
        <f>((D4/E4)-(D5/E5))*1000</f>
        <v>1.399775101688072</v>
      </c>
      <c r="E11" s="10" t="s">
        <v>15</v>
      </c>
      <c r="F11" s="11">
        <f>F9-(1.96*F10)</f>
        <v>-0.40771433237663868</v>
      </c>
      <c r="G11" s="3" t="s">
        <v>27</v>
      </c>
      <c r="H11" s="1"/>
    </row>
    <row r="12" spans="3:8" x14ac:dyDescent="0.25">
      <c r="C12" s="1" t="s">
        <v>9</v>
      </c>
      <c r="D12" s="1">
        <f>((D10-1)/D10)*100</f>
        <v>59.630419331911867</v>
      </c>
      <c r="E12" s="10" t="s">
        <v>16</v>
      </c>
      <c r="F12" s="11">
        <f>F9+(1.96*F10)</f>
        <v>2.2219016091631141</v>
      </c>
      <c r="G12" s="1" t="s">
        <v>19</v>
      </c>
      <c r="H12" s="1"/>
    </row>
    <row r="13" spans="3:8" x14ac:dyDescent="0.25">
      <c r="C13" s="1" t="s">
        <v>11</v>
      </c>
      <c r="D13" s="1">
        <f>((D6/E6)-(D5/E5))*1000</f>
        <v>0.46945693065589572</v>
      </c>
      <c r="E13" s="1" t="s">
        <v>25</v>
      </c>
      <c r="F13" s="1">
        <f>EXP(F11)</f>
        <v>0.66516886889401461</v>
      </c>
      <c r="G13" s="1" t="s">
        <v>20</v>
      </c>
      <c r="H13" s="1"/>
    </row>
    <row r="14" spans="3:8" x14ac:dyDescent="0.25">
      <c r="C14" s="1" t="s">
        <v>12</v>
      </c>
      <c r="D14" s="1">
        <f>(((D6/E6)-(D5/E5))/(D6/E6))*100</f>
        <v>33.128010739951037</v>
      </c>
      <c r="E14" s="1" t="s">
        <v>26</v>
      </c>
      <c r="F14" s="1">
        <f>EXP(F12)</f>
        <v>9.2248562685766515</v>
      </c>
      <c r="G14" s="1"/>
      <c r="H14" s="1"/>
    </row>
    <row r="17" spans="3:8" x14ac:dyDescent="0.25">
      <c r="C17" s="1"/>
      <c r="D17" s="3" t="s">
        <v>2</v>
      </c>
      <c r="E17" s="3" t="s">
        <v>3</v>
      </c>
      <c r="F17" s="3" t="s">
        <v>4</v>
      </c>
    </row>
    <row r="18" spans="3:8" x14ac:dyDescent="0.25">
      <c r="C18" s="2" t="s">
        <v>0</v>
      </c>
      <c r="D18" s="2">
        <v>29</v>
      </c>
      <c r="E18" s="2">
        <v>2592</v>
      </c>
      <c r="F18" s="2">
        <f>(D18/E18)*1000</f>
        <v>11.18827160493827</v>
      </c>
    </row>
    <row r="19" spans="3:8" x14ac:dyDescent="0.25">
      <c r="C19" s="2" t="s">
        <v>1</v>
      </c>
      <c r="D19" s="2">
        <v>4</v>
      </c>
      <c r="E19" s="2">
        <v>4221</v>
      </c>
      <c r="F19" s="2">
        <f>(D19/E19)*100</f>
        <v>9.4764273868751484E-2</v>
      </c>
    </row>
    <row r="20" spans="3:8" x14ac:dyDescent="0.25">
      <c r="C20" s="1"/>
      <c r="D20" s="2">
        <f>SUM(D18:D19)</f>
        <v>33</v>
      </c>
      <c r="E20" s="2">
        <f>SUM(E18:E19)</f>
        <v>6813</v>
      </c>
      <c r="F20" s="2"/>
    </row>
    <row r="22" spans="3:8" x14ac:dyDescent="0.25">
      <c r="C22" s="1"/>
      <c r="D22" s="1"/>
      <c r="E22" s="3" t="s">
        <v>17</v>
      </c>
      <c r="F22" s="1"/>
      <c r="G22" s="3" t="s">
        <v>18</v>
      </c>
      <c r="H22" s="1"/>
    </row>
    <row r="23" spans="3:8" x14ac:dyDescent="0.25">
      <c r="C23" s="1" t="s">
        <v>6</v>
      </c>
      <c r="D23" s="1">
        <f>F18-F19</f>
        <v>11.093507331069519</v>
      </c>
      <c r="E23" s="9" t="s">
        <v>13</v>
      </c>
      <c r="F23" s="1">
        <f>LN(D24)</f>
        <v>2.4686437571769169</v>
      </c>
      <c r="G23" s="1" t="s">
        <v>19</v>
      </c>
      <c r="H23" s="1">
        <f>((F27-1)/F27)*100</f>
        <v>75.906787494024798</v>
      </c>
    </row>
    <row r="24" spans="3:8" x14ac:dyDescent="0.25">
      <c r="C24" s="1" t="s">
        <v>7</v>
      </c>
      <c r="D24" s="1">
        <f>(D18/E18)/(D19/E19)</f>
        <v>11.806423611111109</v>
      </c>
      <c r="E24" s="9" t="s">
        <v>14</v>
      </c>
      <c r="F24" s="1">
        <f>SQRT(1/D18+1/D19)</f>
        <v>0.53336925166406968</v>
      </c>
      <c r="G24" s="1" t="s">
        <v>20</v>
      </c>
      <c r="H24" s="1">
        <f>((F28-1)/F28)*100</f>
        <v>97.022384848015818</v>
      </c>
    </row>
    <row r="25" spans="3:8" x14ac:dyDescent="0.25">
      <c r="C25" s="1" t="s">
        <v>8</v>
      </c>
      <c r="D25" s="1">
        <f>((D18/E18)-(D19/E19))*1000</f>
        <v>10.240628866250757</v>
      </c>
      <c r="E25" s="10" t="s">
        <v>15</v>
      </c>
      <c r="F25" s="11">
        <f>F23-(1.96*F24)</f>
        <v>1.4232400239153402</v>
      </c>
      <c r="G25" s="3" t="s">
        <v>27</v>
      </c>
      <c r="H25" s="1"/>
    </row>
    <row r="26" spans="3:8" x14ac:dyDescent="0.25">
      <c r="C26" s="1" t="s">
        <v>9</v>
      </c>
      <c r="D26" s="1">
        <f>((D24-1)/D24)*100</f>
        <v>91.530034556282629</v>
      </c>
      <c r="E26" s="10" t="s">
        <v>16</v>
      </c>
      <c r="F26" s="11">
        <f>F23+(1.96*F24)</f>
        <v>3.5140474904384935</v>
      </c>
      <c r="G26" s="1" t="s">
        <v>19</v>
      </c>
      <c r="H26" s="1"/>
    </row>
    <row r="27" spans="3:8" x14ac:dyDescent="0.25">
      <c r="C27" s="1" t="s">
        <v>11</v>
      </c>
      <c r="D27" s="1">
        <f>((D20/E20)-(D19/E19))*1000</f>
        <v>3.8960384590227446</v>
      </c>
      <c r="E27" s="1" t="s">
        <v>25</v>
      </c>
      <c r="F27" s="1">
        <f>EXP(F25)</f>
        <v>4.1505465481284256</v>
      </c>
      <c r="G27" s="1" t="s">
        <v>20</v>
      </c>
      <c r="H27" s="1"/>
    </row>
    <row r="28" spans="3:8" x14ac:dyDescent="0.25">
      <c r="C28" s="1" t="s">
        <v>12</v>
      </c>
      <c r="D28" s="1">
        <f>(((D20/E20)-(D19/E19))/(D20/E20))*100</f>
        <v>80.435484913096843</v>
      </c>
      <c r="E28" s="1" t="s">
        <v>26</v>
      </c>
      <c r="F28" s="1">
        <f>EXP(F26)</f>
        <v>33.583923675752231</v>
      </c>
      <c r="G28" s="1"/>
      <c r="H28" s="1"/>
    </row>
    <row r="32" spans="3:8" x14ac:dyDescent="0.25">
      <c r="C32" s="1"/>
      <c r="D32" s="3" t="s">
        <v>2</v>
      </c>
      <c r="E32" s="3" t="s">
        <v>3</v>
      </c>
      <c r="F32" s="3" t="s">
        <v>4</v>
      </c>
    </row>
    <row r="33" spans="3:8" x14ac:dyDescent="0.25">
      <c r="C33" s="2" t="s">
        <v>22</v>
      </c>
      <c r="D33" s="2">
        <v>9</v>
      </c>
      <c r="E33" s="2">
        <v>1812</v>
      </c>
      <c r="F33" s="2">
        <f>(D33/E33)*1000</f>
        <v>4.9668874172185431</v>
      </c>
    </row>
    <row r="34" spans="3:8" x14ac:dyDescent="0.25">
      <c r="C34" s="2" t="s">
        <v>1</v>
      </c>
      <c r="D34" s="2">
        <v>4</v>
      </c>
      <c r="E34" s="2">
        <v>4221</v>
      </c>
      <c r="F34" s="2">
        <f>(D34/E34)*100</f>
        <v>9.4764273868751484E-2</v>
      </c>
    </row>
    <row r="35" spans="3:8" x14ac:dyDescent="0.25">
      <c r="C35" s="1"/>
      <c r="D35" s="2">
        <f>SUM(D33:D34)</f>
        <v>13</v>
      </c>
      <c r="E35" s="2">
        <f>SUM(E33:E34)</f>
        <v>6033</v>
      </c>
      <c r="F35" s="2"/>
    </row>
    <row r="37" spans="3:8" x14ac:dyDescent="0.25">
      <c r="C37" s="1"/>
      <c r="D37" s="1"/>
      <c r="E37" s="3" t="s">
        <v>17</v>
      </c>
      <c r="F37" s="1"/>
      <c r="G37" s="3" t="s">
        <v>18</v>
      </c>
      <c r="H37" s="1"/>
    </row>
    <row r="38" spans="3:8" x14ac:dyDescent="0.25">
      <c r="C38" s="1" t="s">
        <v>6</v>
      </c>
      <c r="D38" s="1">
        <f>F33-F34</f>
        <v>4.8721231433497918</v>
      </c>
      <c r="E38" s="9" t="s">
        <v>13</v>
      </c>
      <c r="F38" s="1">
        <f>LN(D39)</f>
        <v>1.6565710753959029</v>
      </c>
      <c r="G38" s="1" t="s">
        <v>19</v>
      </c>
      <c r="H38" s="1">
        <f>((F42-1)/F42)*100</f>
        <v>38.044739034129535</v>
      </c>
    </row>
    <row r="39" spans="3:8" x14ac:dyDescent="0.25">
      <c r="C39" s="1" t="s">
        <v>7</v>
      </c>
      <c r="D39" s="1">
        <f>(D33/E33)/(D34/E34)</f>
        <v>5.2413079470198678</v>
      </c>
      <c r="E39" s="9" t="s">
        <v>14</v>
      </c>
      <c r="F39" s="1">
        <f>SQRT(1/D33+1/D34)</f>
        <v>0.60092521257733156</v>
      </c>
      <c r="G39" s="1" t="s">
        <v>20</v>
      </c>
      <c r="H39" s="1">
        <f>((F43-1)/F43)*100</f>
        <v>94.124532132147593</v>
      </c>
    </row>
    <row r="40" spans="3:8" x14ac:dyDescent="0.25">
      <c r="C40" s="1" t="s">
        <v>8</v>
      </c>
      <c r="D40" s="1">
        <f>((D33/E33)-(D34/E34))*1000</f>
        <v>4.0192446785310283</v>
      </c>
      <c r="E40" s="10" t="s">
        <v>15</v>
      </c>
      <c r="F40" s="11">
        <f>F38-(1.96*F39)</f>
        <v>0.47875765874433296</v>
      </c>
      <c r="G40" s="3" t="s">
        <v>27</v>
      </c>
      <c r="H40" s="1"/>
    </row>
    <row r="41" spans="3:8" x14ac:dyDescent="0.25">
      <c r="C41" s="1" t="s">
        <v>9</v>
      </c>
      <c r="D41" s="1">
        <f>((D39-1)/D39)*100</f>
        <v>80.920792861091371</v>
      </c>
      <c r="E41" s="10" t="s">
        <v>16</v>
      </c>
      <c r="F41" s="11">
        <f>F38+(1.96*F39)</f>
        <v>2.834384492047473</v>
      </c>
      <c r="G41" s="1" t="s">
        <v>19</v>
      </c>
      <c r="H41" s="1"/>
    </row>
    <row r="42" spans="3:8" x14ac:dyDescent="0.25">
      <c r="C42" s="1" t="s">
        <v>11</v>
      </c>
      <c r="D42" s="1">
        <f>((D35/E35)-(D34/E34))*1000</f>
        <v>1.207172444471776</v>
      </c>
      <c r="E42" s="1" t="s">
        <v>25</v>
      </c>
      <c r="F42" s="1">
        <f>EXP(F40)</f>
        <v>1.614067932908674</v>
      </c>
      <c r="G42" s="1" t="s">
        <v>20</v>
      </c>
      <c r="H42" s="1"/>
    </row>
    <row r="43" spans="3:8" x14ac:dyDescent="0.25">
      <c r="C43" s="1" t="s">
        <v>12</v>
      </c>
      <c r="D43" s="1">
        <f>(((D35/E35)-(D34/E34))/(D35/E35))*100</f>
        <v>56.022087365370943</v>
      </c>
      <c r="E43" s="1" t="s">
        <v>26</v>
      </c>
      <c r="F43" s="1">
        <f>EXP(F41)</f>
        <v>17.019921178898723</v>
      </c>
      <c r="G43" s="1"/>
      <c r="H43" s="1"/>
    </row>
    <row r="46" spans="3:8" x14ac:dyDescent="0.25">
      <c r="C46" s="1"/>
      <c r="D46" s="3" t="s">
        <v>2</v>
      </c>
      <c r="E46" s="3" t="s">
        <v>3</v>
      </c>
      <c r="F46" s="3" t="s">
        <v>4</v>
      </c>
    </row>
    <row r="47" spans="3:8" x14ac:dyDescent="0.25">
      <c r="C47" s="2" t="s">
        <v>23</v>
      </c>
      <c r="D47" s="2">
        <v>4</v>
      </c>
      <c r="E47" s="2">
        <v>1272</v>
      </c>
      <c r="F47" s="2">
        <f>(D47/E47)*1000</f>
        <v>3.1446540880503147</v>
      </c>
    </row>
    <row r="48" spans="3:8" x14ac:dyDescent="0.25">
      <c r="C48" s="2" t="s">
        <v>1</v>
      </c>
      <c r="D48" s="2">
        <v>4</v>
      </c>
      <c r="E48" s="2">
        <v>4221</v>
      </c>
      <c r="F48" s="2">
        <f>(D48/E48)*100</f>
        <v>9.4764273868751484E-2</v>
      </c>
    </row>
    <row r="49" spans="3:8" x14ac:dyDescent="0.25">
      <c r="C49" s="1"/>
      <c r="D49" s="2">
        <f>SUM(D47:D48)</f>
        <v>8</v>
      </c>
      <c r="E49" s="2">
        <f>SUM(E47:E48)</f>
        <v>5493</v>
      </c>
      <c r="F49" s="2"/>
    </row>
    <row r="51" spans="3:8" x14ac:dyDescent="0.25">
      <c r="C51" s="1"/>
      <c r="D51" s="1"/>
      <c r="E51" s="3" t="s">
        <v>17</v>
      </c>
      <c r="F51" s="1"/>
      <c r="G51" s="3" t="s">
        <v>18</v>
      </c>
      <c r="H51" s="1"/>
    </row>
    <row r="52" spans="3:8" x14ac:dyDescent="0.25">
      <c r="C52" s="1" t="s">
        <v>6</v>
      </c>
      <c r="D52" s="1">
        <f>F47-F48</f>
        <v>3.0498898141815634</v>
      </c>
      <c r="E52" s="9" t="s">
        <v>13</v>
      </c>
      <c r="F52" s="1">
        <f>LN(D53)</f>
        <v>1.1994816018824312</v>
      </c>
      <c r="G52" s="1" t="s">
        <v>19</v>
      </c>
      <c r="H52" s="1">
        <f>((F56-1)/F56)*100</f>
        <v>-20.496158798444984</v>
      </c>
    </row>
    <row r="53" spans="3:8" x14ac:dyDescent="0.25">
      <c r="C53" s="1" t="s">
        <v>7</v>
      </c>
      <c r="D53" s="1">
        <f>(D47/E47)/(D48/E48)</f>
        <v>3.3183962264150941</v>
      </c>
      <c r="E53" s="9" t="s">
        <v>14</v>
      </c>
      <c r="F53" s="1">
        <f>SQRT(1/D47+1/D48)</f>
        <v>0.70710678118654757</v>
      </c>
      <c r="G53" s="1" t="s">
        <v>20</v>
      </c>
      <c r="H53" s="1">
        <f>((F57-1)/F57)*100</f>
        <v>92.463489375701187</v>
      </c>
    </row>
    <row r="54" spans="3:8" x14ac:dyDescent="0.25">
      <c r="C54" s="1" t="s">
        <v>8</v>
      </c>
      <c r="D54" s="1">
        <f>((D47/E47)-(D48/E48))*1000</f>
        <v>2.1970113493627994</v>
      </c>
      <c r="E54" s="10" t="s">
        <v>15</v>
      </c>
      <c r="F54" s="11">
        <f>F52-(1.96*F53)</f>
        <v>-0.18644768924320188</v>
      </c>
      <c r="G54" s="3" t="s">
        <v>27</v>
      </c>
      <c r="H54" s="1"/>
    </row>
    <row r="55" spans="3:8" x14ac:dyDescent="0.25">
      <c r="C55" s="1" t="s">
        <v>9</v>
      </c>
      <c r="D55" s="1">
        <f>((D53-1)/D53)*100</f>
        <v>69.864960909737022</v>
      </c>
      <c r="E55" s="10" t="s">
        <v>16</v>
      </c>
      <c r="F55" s="11">
        <f>F52+(1.96*F53)</f>
        <v>2.5854108930080644</v>
      </c>
      <c r="G55" s="1" t="s">
        <v>19</v>
      </c>
      <c r="H55" s="1"/>
    </row>
    <row r="56" spans="3:8" x14ac:dyDescent="0.25">
      <c r="C56" s="1" t="s">
        <v>11</v>
      </c>
      <c r="D56" s="1">
        <f>((D49/E49)-(D48/E48))*1000</f>
        <v>0.50875631465310045</v>
      </c>
      <c r="E56" s="1" t="s">
        <v>25</v>
      </c>
      <c r="F56" s="1">
        <f>EXP(F54)</f>
        <v>0.82990197361619555</v>
      </c>
      <c r="G56" s="1" t="s">
        <v>20</v>
      </c>
      <c r="H56" s="1"/>
    </row>
    <row r="57" spans="3:8" x14ac:dyDescent="0.25">
      <c r="C57" s="1" t="s">
        <v>12</v>
      </c>
      <c r="D57" s="1">
        <f>(((D49/E49)-(D48/E48))/(D49/E49))*100</f>
        <v>34.932480454868511</v>
      </c>
      <c r="E57" s="1" t="s">
        <v>26</v>
      </c>
      <c r="F57" s="1">
        <f>EXP(F55)</f>
        <v>13.268740002513281</v>
      </c>
      <c r="G57" s="1"/>
      <c r="H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7"/>
  <sheetViews>
    <sheetView topLeftCell="A43" workbookViewId="0">
      <selection activeCell="G54" sqref="G54:G56"/>
    </sheetView>
  </sheetViews>
  <sheetFormatPr defaultRowHeight="15" x14ac:dyDescent="0.25"/>
  <cols>
    <col min="3" max="3" width="50.28515625" customWidth="1"/>
    <col min="4" max="4" width="13" customWidth="1"/>
    <col min="5" max="5" width="19.7109375" customWidth="1"/>
    <col min="6" max="6" width="19.28515625" customWidth="1"/>
    <col min="7" max="7" width="22.7109375" customWidth="1"/>
  </cols>
  <sheetData>
    <row r="3" spans="3:8" x14ac:dyDescent="0.25">
      <c r="C3" s="1"/>
      <c r="D3" s="3" t="s">
        <v>2</v>
      </c>
      <c r="E3" s="3" t="s">
        <v>3</v>
      </c>
      <c r="F3" s="3" t="s">
        <v>4</v>
      </c>
    </row>
    <row r="4" spans="3:8" x14ac:dyDescent="0.25">
      <c r="C4" s="2" t="s">
        <v>21</v>
      </c>
      <c r="D4" s="2">
        <v>15</v>
      </c>
      <c r="E4" s="2">
        <v>2130</v>
      </c>
      <c r="F4" s="2">
        <f>(D4/E4)*1000</f>
        <v>7.042253521126761</v>
      </c>
    </row>
    <row r="5" spans="3:8" x14ac:dyDescent="0.25">
      <c r="C5" s="2" t="s">
        <v>1</v>
      </c>
      <c r="D5" s="2">
        <v>54</v>
      </c>
      <c r="E5" s="2">
        <v>4221</v>
      </c>
      <c r="F5" s="2">
        <f>(D5/E5)*100</f>
        <v>1.279317697228145</v>
      </c>
    </row>
    <row r="6" spans="3:8" x14ac:dyDescent="0.25">
      <c r="C6" s="1"/>
      <c r="D6" s="2">
        <f>SUM(D4:D5)</f>
        <v>69</v>
      </c>
      <c r="E6" s="2">
        <f>SUM(E4:E5)</f>
        <v>6351</v>
      </c>
      <c r="F6" s="2"/>
    </row>
    <row r="8" spans="3:8" x14ac:dyDescent="0.25">
      <c r="C8" s="1"/>
      <c r="D8" s="1"/>
      <c r="E8" s="3" t="s">
        <v>17</v>
      </c>
      <c r="F8" s="1"/>
      <c r="G8" s="3" t="s">
        <v>18</v>
      </c>
      <c r="H8" s="1"/>
    </row>
    <row r="9" spans="3:8" x14ac:dyDescent="0.25">
      <c r="C9" s="1" t="s">
        <v>6</v>
      </c>
      <c r="D9" s="1">
        <f>F4-F5</f>
        <v>5.7629358238986157</v>
      </c>
      <c r="E9" s="9" t="s">
        <v>13</v>
      </c>
      <c r="F9" s="1">
        <f>LN(D10)</f>
        <v>-0.5969837583830363</v>
      </c>
      <c r="G9" s="1" t="s">
        <v>19</v>
      </c>
      <c r="H9" s="1">
        <f>((F13-1)/F13)*100</f>
        <v>-221.88983759608942</v>
      </c>
    </row>
    <row r="10" spans="3:8" x14ac:dyDescent="0.25">
      <c r="C10" s="1" t="s">
        <v>7</v>
      </c>
      <c r="D10" s="1">
        <f>(D4/E4)/(D5/E5)</f>
        <v>0.55046948356807512</v>
      </c>
      <c r="E10" s="9" t="s">
        <v>14</v>
      </c>
      <c r="F10" s="1">
        <f>SQRT(1/D4+1/D5)</f>
        <v>0.29186501192363773</v>
      </c>
      <c r="G10" s="1" t="s">
        <v>20</v>
      </c>
      <c r="H10" s="1">
        <f>((F14-1)/F14)*100</f>
        <v>-2.5241643962224405</v>
      </c>
    </row>
    <row r="11" spans="3:8" x14ac:dyDescent="0.25">
      <c r="C11" s="1" t="s">
        <v>8</v>
      </c>
      <c r="D11" s="1">
        <f>((D4/E4)-(D5/E5))*1000</f>
        <v>-5.7509234511546889</v>
      </c>
      <c r="E11" s="10" t="s">
        <v>15</v>
      </c>
      <c r="F11" s="11">
        <f>F9-(1.96*F10)</f>
        <v>-1.1690391817533663</v>
      </c>
      <c r="G11" s="3" t="s">
        <v>27</v>
      </c>
      <c r="H11" s="1"/>
    </row>
    <row r="12" spans="3:8" x14ac:dyDescent="0.25">
      <c r="C12" s="1" t="s">
        <v>9</v>
      </c>
      <c r="D12" s="1">
        <f>((D10-1)/D10)*100</f>
        <v>-81.663113006396586</v>
      </c>
      <c r="E12" s="10" t="s">
        <v>16</v>
      </c>
      <c r="F12" s="11">
        <f>F9+(1.96*F10)</f>
        <v>-2.4928335012706415E-2</v>
      </c>
      <c r="G12" s="1" t="s">
        <v>19</v>
      </c>
      <c r="H12" s="1"/>
    </row>
    <row r="13" spans="3:8" x14ac:dyDescent="0.25">
      <c r="C13" s="1" t="s">
        <v>11</v>
      </c>
      <c r="D13" s="1">
        <f>((D6/E6)-(D5/E5))*1000</f>
        <v>-1.9287461739819698</v>
      </c>
      <c r="E13" s="1" t="s">
        <v>25</v>
      </c>
      <c r="F13" s="1">
        <f>EXP(F11)</f>
        <v>0.31066529079268729</v>
      </c>
      <c r="G13" s="1" t="s">
        <v>20</v>
      </c>
      <c r="H13" s="1"/>
    </row>
    <row r="14" spans="3:8" x14ac:dyDescent="0.25">
      <c r="C14" s="1" t="s">
        <v>12</v>
      </c>
      <c r="D14" s="1">
        <f>(((D6/E6)-(D5/E5))/(D6/E6))*100</f>
        <v>-17.752850653564479</v>
      </c>
      <c r="E14" s="1" t="s">
        <v>26</v>
      </c>
      <c r="F14" s="1">
        <f>EXP(F12)</f>
        <v>0.975379810105378</v>
      </c>
      <c r="G14" s="1"/>
      <c r="H14" s="1"/>
    </row>
    <row r="17" spans="3:8" x14ac:dyDescent="0.25">
      <c r="C17" s="1"/>
      <c r="D17" s="3" t="s">
        <v>2</v>
      </c>
      <c r="E17" s="3" t="s">
        <v>3</v>
      </c>
      <c r="F17" s="3" t="s">
        <v>4</v>
      </c>
    </row>
    <row r="18" spans="3:8" x14ac:dyDescent="0.25">
      <c r="C18" s="2" t="s">
        <v>0</v>
      </c>
      <c r="D18" s="2">
        <v>11</v>
      </c>
      <c r="E18" s="2">
        <v>2592</v>
      </c>
      <c r="F18" s="2">
        <f>(D18/E18)*1000</f>
        <v>4.2438271604938267</v>
      </c>
    </row>
    <row r="19" spans="3:8" x14ac:dyDescent="0.25">
      <c r="C19" s="2" t="s">
        <v>1</v>
      </c>
      <c r="D19" s="2">
        <v>54</v>
      </c>
      <c r="E19" s="2">
        <v>4221</v>
      </c>
      <c r="F19" s="2">
        <f>(D19/E19)*100</f>
        <v>1.279317697228145</v>
      </c>
    </row>
    <row r="20" spans="3:8" x14ac:dyDescent="0.25">
      <c r="C20" s="1"/>
      <c r="D20" s="2">
        <f>SUM(D18:D19)</f>
        <v>65</v>
      </c>
      <c r="E20" s="2">
        <f>SUM(E18:E19)</f>
        <v>6813</v>
      </c>
      <c r="F20" s="2"/>
    </row>
    <row r="22" spans="3:8" x14ac:dyDescent="0.25">
      <c r="C22" s="1"/>
      <c r="D22" s="1"/>
      <c r="E22" s="3" t="s">
        <v>17</v>
      </c>
      <c r="F22" s="1"/>
      <c r="G22" s="3" t="s">
        <v>18</v>
      </c>
      <c r="H22" s="1"/>
    </row>
    <row r="23" spans="3:8" x14ac:dyDescent="0.25">
      <c r="C23" s="1" t="s">
        <v>6</v>
      </c>
      <c r="D23" s="1">
        <f>F18-F19</f>
        <v>2.9645094632656814</v>
      </c>
      <c r="E23" s="9" t="s">
        <v>13</v>
      </c>
      <c r="F23" s="1">
        <f>LN(D24)</f>
        <v>-1.1034464854555703</v>
      </c>
      <c r="G23" s="1" t="s">
        <v>19</v>
      </c>
      <c r="H23" s="1">
        <f>((F27-1)/F27)*100</f>
        <v>-476.50361964794331</v>
      </c>
    </row>
    <row r="24" spans="3:8" x14ac:dyDescent="0.25">
      <c r="C24" s="1" t="s">
        <v>7</v>
      </c>
      <c r="D24" s="1">
        <f>(D18/E18)/(D19/E19)</f>
        <v>0.33172582304526749</v>
      </c>
      <c r="E24" s="9" t="s">
        <v>14</v>
      </c>
      <c r="F24" s="1">
        <f>SQRT(1/D18+1/D19)</f>
        <v>0.33079844229924876</v>
      </c>
      <c r="G24" s="1" t="s">
        <v>20</v>
      </c>
      <c r="H24" s="1">
        <f>((F28-1)/F28)*100</f>
        <v>-57.630190716444808</v>
      </c>
    </row>
    <row r="25" spans="3:8" x14ac:dyDescent="0.25">
      <c r="C25" s="1" t="s">
        <v>8</v>
      </c>
      <c r="D25" s="1">
        <f>((D18/E18)-(D19/E19))*1000</f>
        <v>-8.5493498117876232</v>
      </c>
      <c r="E25" s="10" t="s">
        <v>15</v>
      </c>
      <c r="F25" s="11">
        <f>F23-(1.96*F24)</f>
        <v>-1.7518114323620979</v>
      </c>
      <c r="G25" s="3" t="s">
        <v>27</v>
      </c>
      <c r="H25" s="1"/>
    </row>
    <row r="26" spans="3:8" x14ac:dyDescent="0.25">
      <c r="C26" s="1" t="s">
        <v>9</v>
      </c>
      <c r="D26" s="1">
        <f>((D24-1)/D24)*100</f>
        <v>-201.45377011048652</v>
      </c>
      <c r="E26" s="10" t="s">
        <v>16</v>
      </c>
      <c r="F26" s="11">
        <f>F23+(1.96*F24)</f>
        <v>-0.45508153854904276</v>
      </c>
      <c r="G26" s="1" t="s">
        <v>19</v>
      </c>
      <c r="H26" s="1"/>
    </row>
    <row r="27" spans="3:8" x14ac:dyDescent="0.25">
      <c r="C27" s="1" t="s">
        <v>11</v>
      </c>
      <c r="D27" s="1">
        <f>((D20/E20)-(D19/E19))*1000</f>
        <v>-3.2525927949733617</v>
      </c>
      <c r="E27" s="1" t="s">
        <v>25</v>
      </c>
      <c r="F27" s="1">
        <f>EXP(F25)</f>
        <v>0.17345944863462881</v>
      </c>
      <c r="G27" s="1" t="s">
        <v>20</v>
      </c>
      <c r="H27" s="1"/>
    </row>
    <row r="28" spans="3:8" x14ac:dyDescent="0.25">
      <c r="C28" s="1" t="s">
        <v>12</v>
      </c>
      <c r="D28" s="1">
        <f>(((D20/E20)-(D19/E19))/(D20/E20))*100</f>
        <v>-34.092176480236176</v>
      </c>
      <c r="E28" s="1" t="s">
        <v>26</v>
      </c>
      <c r="F28" s="1">
        <f>EXP(F26)</f>
        <v>0.63439623809049595</v>
      </c>
      <c r="G28" s="1"/>
      <c r="H28" s="1"/>
    </row>
    <row r="32" spans="3:8" x14ac:dyDescent="0.25">
      <c r="C32" s="1"/>
      <c r="D32" s="3" t="s">
        <v>2</v>
      </c>
      <c r="E32" s="3" t="s">
        <v>3</v>
      </c>
      <c r="F32" s="3" t="s">
        <v>4</v>
      </c>
    </row>
    <row r="33" spans="3:8" x14ac:dyDescent="0.25">
      <c r="C33" s="2" t="s">
        <v>22</v>
      </c>
      <c r="D33" s="2">
        <v>33</v>
      </c>
      <c r="E33" s="2">
        <v>1812</v>
      </c>
      <c r="F33" s="2">
        <f>(D33/E33)*1000</f>
        <v>18.211920529801326</v>
      </c>
    </row>
    <row r="34" spans="3:8" x14ac:dyDescent="0.25">
      <c r="C34" s="2" t="s">
        <v>1</v>
      </c>
      <c r="D34" s="2">
        <v>54</v>
      </c>
      <c r="E34" s="2">
        <v>4221</v>
      </c>
      <c r="F34" s="2">
        <f>(D34/E34)*100</f>
        <v>1.279317697228145</v>
      </c>
    </row>
    <row r="35" spans="3:8" x14ac:dyDescent="0.25">
      <c r="C35" s="1"/>
      <c r="D35" s="2">
        <f>SUM(D33:D34)</f>
        <v>87</v>
      </c>
      <c r="E35" s="2">
        <f>SUM(E33:E34)</f>
        <v>6033</v>
      </c>
      <c r="F35" s="2"/>
    </row>
    <row r="37" spans="3:8" x14ac:dyDescent="0.25">
      <c r="C37" s="1"/>
      <c r="D37" s="1"/>
      <c r="E37" s="3" t="s">
        <v>17</v>
      </c>
      <c r="F37" s="1"/>
      <c r="G37" s="3" t="s">
        <v>18</v>
      </c>
      <c r="H37" s="1"/>
    </row>
    <row r="38" spans="3:8" x14ac:dyDescent="0.25">
      <c r="C38" s="1" t="s">
        <v>6</v>
      </c>
      <c r="D38" s="1">
        <f>F33-F34</f>
        <v>16.932602832573181</v>
      </c>
      <c r="E38" s="9" t="s">
        <v>13</v>
      </c>
      <c r="F38" s="1">
        <f>LN(D39)</f>
        <v>0.35316437408177997</v>
      </c>
      <c r="G38" s="1" t="s">
        <v>19</v>
      </c>
      <c r="H38" s="1">
        <f>((F42-1)/F42)*100</f>
        <v>-8.3188886488230764</v>
      </c>
    </row>
    <row r="39" spans="3:8" x14ac:dyDescent="0.25">
      <c r="C39" s="1" t="s">
        <v>7</v>
      </c>
      <c r="D39" s="1">
        <f>(D33/E33)/(D34/E34)</f>
        <v>1.4235651214128036</v>
      </c>
      <c r="E39" s="9" t="s">
        <v>14</v>
      </c>
      <c r="F39" s="1">
        <f>SQRT(1/D33+1/D34)</f>
        <v>0.22095598842653896</v>
      </c>
      <c r="G39" s="1" t="s">
        <v>20</v>
      </c>
      <c r="H39" s="1">
        <f>((F43-1)/F43)*100</f>
        <v>54.444467576266796</v>
      </c>
    </row>
    <row r="40" spans="3:8" x14ac:dyDescent="0.25">
      <c r="C40" s="1" t="s">
        <v>8</v>
      </c>
      <c r="D40" s="1">
        <f>((D33/E33)-(D34/E34))*1000</f>
        <v>5.4187435575198739</v>
      </c>
      <c r="E40" s="10" t="s">
        <v>15</v>
      </c>
      <c r="F40" s="11">
        <f>F38-(1.96*F39)</f>
        <v>-7.9909363234236364E-2</v>
      </c>
      <c r="G40" s="3" t="s">
        <v>27</v>
      </c>
      <c r="H40" s="1"/>
    </row>
    <row r="41" spans="3:8" x14ac:dyDescent="0.25">
      <c r="C41" s="1" t="s">
        <v>9</v>
      </c>
      <c r="D41" s="1">
        <f>((D39-1)/D39)*100</f>
        <v>29.753828261290948</v>
      </c>
      <c r="E41" s="10" t="s">
        <v>16</v>
      </c>
      <c r="F41" s="11">
        <f>F38+(1.96*F39)</f>
        <v>0.78623811139779631</v>
      </c>
      <c r="G41" s="1" t="s">
        <v>19</v>
      </c>
      <c r="H41" s="1"/>
    </row>
    <row r="42" spans="3:8" x14ac:dyDescent="0.25">
      <c r="C42" s="1" t="s">
        <v>11</v>
      </c>
      <c r="D42" s="1">
        <f>((D35/E35)-(D34/E34))*1000</f>
        <v>1.6275092534768794</v>
      </c>
      <c r="E42" s="1" t="s">
        <v>25</v>
      </c>
      <c r="F42" s="1">
        <f>EXP(F40)</f>
        <v>0.92320001845852151</v>
      </c>
      <c r="G42" s="1" t="s">
        <v>20</v>
      </c>
      <c r="H42" s="1"/>
    </row>
    <row r="43" spans="3:8" x14ac:dyDescent="0.25">
      <c r="C43" s="1" t="s">
        <v>12</v>
      </c>
      <c r="D43" s="1">
        <f>(((D35/E35)-(D34/E34))/(D35/E35))*100</f>
        <v>11.285934857731048</v>
      </c>
      <c r="E43" s="1" t="s">
        <v>26</v>
      </c>
      <c r="F43" s="1">
        <f>EXP(F41)</f>
        <v>2.1951230658409053</v>
      </c>
      <c r="G43" s="1"/>
      <c r="H43" s="1"/>
    </row>
    <row r="46" spans="3:8" x14ac:dyDescent="0.25">
      <c r="C46" s="1"/>
      <c r="D46" s="3" t="s">
        <v>2</v>
      </c>
      <c r="E46" s="3" t="s">
        <v>3</v>
      </c>
      <c r="F46" s="3" t="s">
        <v>4</v>
      </c>
    </row>
    <row r="47" spans="3:8" x14ac:dyDescent="0.25">
      <c r="C47" s="2" t="s">
        <v>23</v>
      </c>
      <c r="D47" s="2">
        <v>4</v>
      </c>
      <c r="E47" s="2">
        <v>1272</v>
      </c>
      <c r="F47" s="2">
        <f>(D47/E47)*1000</f>
        <v>3.1446540880503147</v>
      </c>
    </row>
    <row r="48" spans="3:8" x14ac:dyDescent="0.25">
      <c r="C48" s="2" t="s">
        <v>1</v>
      </c>
      <c r="D48" s="2">
        <v>54</v>
      </c>
      <c r="E48" s="2">
        <v>4221</v>
      </c>
      <c r="F48" s="2">
        <f>(D48/E48)*100</f>
        <v>1.279317697228145</v>
      </c>
    </row>
    <row r="49" spans="3:8" x14ac:dyDescent="0.25">
      <c r="C49" s="1"/>
      <c r="D49" s="2">
        <f>SUM(D47:D48)</f>
        <v>58</v>
      </c>
      <c r="E49" s="2">
        <f>SUM(E47:E48)</f>
        <v>5493</v>
      </c>
      <c r="F49" s="2"/>
    </row>
    <row r="51" spans="3:8" x14ac:dyDescent="0.25">
      <c r="C51" s="1"/>
      <c r="D51" s="1"/>
      <c r="E51" s="3" t="s">
        <v>17</v>
      </c>
      <c r="F51" s="1"/>
      <c r="G51" s="3" t="s">
        <v>18</v>
      </c>
      <c r="H51" s="1"/>
    </row>
    <row r="52" spans="3:8" x14ac:dyDescent="0.25">
      <c r="C52" s="1" t="s">
        <v>6</v>
      </c>
      <c r="D52" s="1">
        <f>F47-F48</f>
        <v>1.8653363908221696</v>
      </c>
      <c r="E52" s="9" t="s">
        <v>13</v>
      </c>
      <c r="F52" s="1">
        <f>LN(D53)</f>
        <v>-1.4032080835619525</v>
      </c>
      <c r="G52" s="1" t="s">
        <v>19</v>
      </c>
      <c r="H52" s="1">
        <f>((F56-1)/F56)*100</f>
        <v>-1023.3001687633216</v>
      </c>
    </row>
    <row r="53" spans="3:8" x14ac:dyDescent="0.25">
      <c r="C53" s="1" t="s">
        <v>7</v>
      </c>
      <c r="D53" s="1">
        <f>(D47/E47)/(D48/E48)</f>
        <v>0.24580712788259959</v>
      </c>
      <c r="E53" s="9" t="s">
        <v>14</v>
      </c>
      <c r="F53" s="1">
        <f>SQRT(1/D47+1/D48)</f>
        <v>0.51818772517160083</v>
      </c>
      <c r="G53" s="1" t="s">
        <v>20</v>
      </c>
      <c r="H53" s="1">
        <f>((F57-1)/F57)*100</f>
        <v>-47.338156340079692</v>
      </c>
    </row>
    <row r="54" spans="3:8" x14ac:dyDescent="0.25">
      <c r="C54" s="1" t="s">
        <v>8</v>
      </c>
      <c r="D54" s="1">
        <f>((D47/E47)-(D48/E48))*1000</f>
        <v>-9.6485228842311361</v>
      </c>
      <c r="E54" s="10" t="s">
        <v>15</v>
      </c>
      <c r="F54" s="11">
        <f>F52-(1.96*F53)</f>
        <v>-2.41885602489829</v>
      </c>
      <c r="G54" s="3" t="s">
        <v>27</v>
      </c>
      <c r="H54" s="1"/>
    </row>
    <row r="55" spans="3:8" x14ac:dyDescent="0.25">
      <c r="C55" s="1" t="s">
        <v>9</v>
      </c>
      <c r="D55" s="1">
        <f>((D53-1)/D53)*100</f>
        <v>-306.82302771855007</v>
      </c>
      <c r="E55" s="10" t="s">
        <v>16</v>
      </c>
      <c r="F55" s="11">
        <f>F52+(1.96*F53)</f>
        <v>-0.38756014222561497</v>
      </c>
      <c r="G55" s="1" t="s">
        <v>19</v>
      </c>
      <c r="H55" s="1"/>
    </row>
    <row r="56" spans="3:8" x14ac:dyDescent="0.25">
      <c r="C56" s="1" t="s">
        <v>11</v>
      </c>
      <c r="D56" s="1">
        <f>((D49/E49)-(D48/E48))*1000</f>
        <v>-2.2342838355619876</v>
      </c>
      <c r="E56" s="1" t="s">
        <v>25</v>
      </c>
      <c r="F56" s="1">
        <f>EXP(F54)</f>
        <v>8.9023399782885565E-2</v>
      </c>
      <c r="G56" s="1" t="s">
        <v>20</v>
      </c>
      <c r="H56" s="1"/>
    </row>
    <row r="57" spans="3:8" x14ac:dyDescent="0.25">
      <c r="C57" s="1" t="s">
        <v>12</v>
      </c>
      <c r="D57" s="1">
        <f>(((D49/E49)-(D48/E48))/(D49/E49))*100</f>
        <v>-21.160208808175859</v>
      </c>
      <c r="E57" s="1" t="s">
        <v>26</v>
      </c>
      <c r="F57" s="1">
        <f>EXP(F55)</f>
        <v>0.67871081384501808</v>
      </c>
      <c r="G57" s="1"/>
      <c r="H5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tabSelected="1" topLeftCell="A34" workbookViewId="0">
      <selection activeCell="I62" sqref="I62"/>
    </sheetView>
  </sheetViews>
  <sheetFormatPr defaultRowHeight="15" x14ac:dyDescent="0.25"/>
  <cols>
    <col min="3" max="3" width="49.140625" customWidth="1"/>
    <col min="4" max="4" width="13.85546875" customWidth="1"/>
    <col min="5" max="5" width="19.5703125" customWidth="1"/>
    <col min="6" max="6" width="17.42578125" customWidth="1"/>
    <col min="7" max="7" width="21.7109375" customWidth="1"/>
  </cols>
  <sheetData>
    <row r="2" spans="3:8" x14ac:dyDescent="0.25">
      <c r="C2" s="1"/>
      <c r="D2" s="3" t="s">
        <v>2</v>
      </c>
      <c r="E2" s="3" t="s">
        <v>3</v>
      </c>
      <c r="F2" s="3" t="s">
        <v>4</v>
      </c>
    </row>
    <row r="3" spans="3:8" x14ac:dyDescent="0.25">
      <c r="C3" s="2" t="s">
        <v>21</v>
      </c>
      <c r="D3" s="2">
        <v>8</v>
      </c>
      <c r="E3" s="2">
        <v>2130</v>
      </c>
      <c r="F3" s="2">
        <f>(D3/E3)*1000</f>
        <v>3.755868544600939</v>
      </c>
    </row>
    <row r="4" spans="3:8" x14ac:dyDescent="0.25">
      <c r="C4" s="2" t="s">
        <v>1</v>
      </c>
      <c r="D4" s="2">
        <v>40</v>
      </c>
      <c r="E4" s="2">
        <v>4221</v>
      </c>
      <c r="F4" s="2">
        <f>(D4/E4)*100</f>
        <v>0.9476427386875147</v>
      </c>
    </row>
    <row r="5" spans="3:8" x14ac:dyDescent="0.25">
      <c r="C5" s="1"/>
      <c r="D5" s="2">
        <f>SUM(D3:D4)</f>
        <v>48</v>
      </c>
      <c r="E5" s="2">
        <f>SUM(E3:E4)</f>
        <v>6351</v>
      </c>
      <c r="F5" s="2"/>
    </row>
    <row r="7" spans="3:8" x14ac:dyDescent="0.25">
      <c r="C7" s="1"/>
      <c r="D7" s="1"/>
      <c r="E7" s="3" t="s">
        <v>17</v>
      </c>
      <c r="F7" s="1"/>
      <c r="G7" s="3" t="s">
        <v>18</v>
      </c>
      <c r="H7" s="1"/>
    </row>
    <row r="8" spans="3:8" x14ac:dyDescent="0.25">
      <c r="C8" s="1" t="s">
        <v>6</v>
      </c>
      <c r="D8" s="1">
        <f>F3-F4</f>
        <v>2.8082258059134242</v>
      </c>
      <c r="E8" s="9" t="s">
        <v>13</v>
      </c>
      <c r="F8" s="1">
        <f>LN(D9)</f>
        <v>-0.92548782535507246</v>
      </c>
      <c r="G8" s="1" t="s">
        <v>19</v>
      </c>
      <c r="H8" s="1">
        <f>((F12-1)/F12)*100</f>
        <v>-439.02542862056163</v>
      </c>
    </row>
    <row r="9" spans="3:8" x14ac:dyDescent="0.25">
      <c r="C9" s="1" t="s">
        <v>7</v>
      </c>
      <c r="D9" s="1">
        <f>(D3/E3)/(D4/E4)</f>
        <v>0.39633802816901409</v>
      </c>
      <c r="E9" s="9" t="s">
        <v>14</v>
      </c>
      <c r="F9" s="1">
        <f>SQRT(1/D3+1/D4)</f>
        <v>0.3872983346207417</v>
      </c>
      <c r="G9" s="1" t="s">
        <v>20</v>
      </c>
      <c r="H9" s="1">
        <f>((F13-1)/F13)*100</f>
        <v>-18.102545352074134</v>
      </c>
    </row>
    <row r="10" spans="3:8" x14ac:dyDescent="0.25">
      <c r="C10" s="1" t="s">
        <v>8</v>
      </c>
      <c r="D10" s="1">
        <f>((D3/E3)-(D4/E4))*1000</f>
        <v>-5.7205588422742082</v>
      </c>
      <c r="E10" s="10" t="s">
        <v>15</v>
      </c>
      <c r="F10" s="11">
        <f>F8-(1.96*F9)</f>
        <v>-1.6845925612117263</v>
      </c>
      <c r="G10" s="3" t="s">
        <v>27</v>
      </c>
      <c r="H10" s="1"/>
    </row>
    <row r="11" spans="3:8" x14ac:dyDescent="0.25">
      <c r="C11" s="1" t="s">
        <v>9</v>
      </c>
      <c r="D11" s="1">
        <f>((D9-1)/D9)*100</f>
        <v>-152.3098791755508</v>
      </c>
      <c r="E11" s="10" t="s">
        <v>16</v>
      </c>
      <c r="F11" s="11">
        <f>F8+(1.96*F9)</f>
        <v>-0.16638308949841873</v>
      </c>
      <c r="G11" s="1" t="s">
        <v>19</v>
      </c>
      <c r="H11" s="1"/>
    </row>
    <row r="12" spans="3:8" x14ac:dyDescent="0.25">
      <c r="C12" s="1" t="s">
        <v>11</v>
      </c>
      <c r="D12" s="1">
        <f>((D5/E5)-(D4/E4))*1000</f>
        <v>-1.918562483710291</v>
      </c>
      <c r="E12" s="1" t="s">
        <v>25</v>
      </c>
      <c r="F12" s="1">
        <f>EXP(F10)</f>
        <v>0.18552000460518797</v>
      </c>
      <c r="G12" s="1" t="s">
        <v>20</v>
      </c>
      <c r="H12" s="1"/>
    </row>
    <row r="13" spans="3:8" x14ac:dyDescent="0.25">
      <c r="C13" s="1" t="s">
        <v>12</v>
      </c>
      <c r="D13" s="1">
        <f>(((D5/E5)-(D4/E4))/(D5/E5))*100</f>
        <v>-25.384979862591784</v>
      </c>
      <c r="E13" s="1" t="s">
        <v>26</v>
      </c>
      <c r="F13" s="1">
        <f>EXP(F11)</f>
        <v>0.84672180181969114</v>
      </c>
      <c r="G13" s="1"/>
      <c r="H13" s="1"/>
    </row>
    <row r="16" spans="3:8" x14ac:dyDescent="0.25">
      <c r="C16" s="1"/>
      <c r="D16" s="3" t="s">
        <v>2</v>
      </c>
      <c r="E16" s="3" t="s">
        <v>3</v>
      </c>
      <c r="F16" s="3" t="s">
        <v>4</v>
      </c>
    </row>
    <row r="17" spans="3:8" x14ac:dyDescent="0.25">
      <c r="C17" s="2" t="s">
        <v>0</v>
      </c>
      <c r="D17" s="2">
        <v>17</v>
      </c>
      <c r="E17" s="2">
        <v>2592</v>
      </c>
      <c r="F17" s="2">
        <f>(D17/E17)*1000</f>
        <v>6.5586419753086416</v>
      </c>
    </row>
    <row r="18" spans="3:8" x14ac:dyDescent="0.25">
      <c r="C18" s="2" t="s">
        <v>1</v>
      </c>
      <c r="D18" s="2">
        <v>40</v>
      </c>
      <c r="E18" s="2">
        <v>4221</v>
      </c>
      <c r="F18" s="2">
        <f>(D18/E18)*100</f>
        <v>0.9476427386875147</v>
      </c>
    </row>
    <row r="19" spans="3:8" x14ac:dyDescent="0.25">
      <c r="C19" s="1"/>
      <c r="D19" s="2">
        <f>SUM(D17:D18)</f>
        <v>57</v>
      </c>
      <c r="E19" s="2">
        <f>SUM(E17:E18)</f>
        <v>6813</v>
      </c>
      <c r="F19" s="2"/>
    </row>
    <row r="21" spans="3:8" x14ac:dyDescent="0.25">
      <c r="C21" s="1"/>
      <c r="D21" s="1"/>
      <c r="E21" s="3" t="s">
        <v>17</v>
      </c>
      <c r="F21" s="1"/>
      <c r="G21" s="3" t="s">
        <v>18</v>
      </c>
      <c r="H21" s="1"/>
    </row>
    <row r="22" spans="3:8" x14ac:dyDescent="0.25">
      <c r="C22" s="1" t="s">
        <v>6</v>
      </c>
      <c r="D22" s="1">
        <f>F17-F18</f>
        <v>5.6109992366211268</v>
      </c>
      <c r="E22" s="9" t="s">
        <v>13</v>
      </c>
      <c r="F22" s="1">
        <f>LN(D23)</f>
        <v>-0.36802382174738679</v>
      </c>
      <c r="G22" s="1" t="s">
        <v>19</v>
      </c>
      <c r="H22" s="1">
        <f>((F26-1)/F26)*100</f>
        <v>-154.84587705150435</v>
      </c>
    </row>
    <row r="23" spans="3:8" x14ac:dyDescent="0.25">
      <c r="C23" s="1" t="s">
        <v>7</v>
      </c>
      <c r="D23" s="1">
        <f>(D17/E17)/(D18/E18)</f>
        <v>0.69210069444444444</v>
      </c>
      <c r="E23" s="9" t="s">
        <v>14</v>
      </c>
      <c r="F23" s="1">
        <f>SQRT(1/D17+1/D18)</f>
        <v>0.2895229341723462</v>
      </c>
      <c r="G23" s="1" t="s">
        <v>20</v>
      </c>
      <c r="H23" s="1">
        <f>((F27-1)/F27)*100</f>
        <v>18.081155435237342</v>
      </c>
    </row>
    <row r="24" spans="3:8" x14ac:dyDescent="0.25">
      <c r="C24" s="1" t="s">
        <v>8</v>
      </c>
      <c r="D24" s="1">
        <f>((D17/E17)-(D18/E18))*1000</f>
        <v>-2.9177854115665056</v>
      </c>
      <c r="E24" s="10" t="s">
        <v>15</v>
      </c>
      <c r="F24" s="11">
        <f>F22-(1.96*F23)</f>
        <v>-0.93548877272518538</v>
      </c>
      <c r="G24" s="3" t="s">
        <v>27</v>
      </c>
      <c r="H24" s="1"/>
    </row>
    <row r="25" spans="3:8" x14ac:dyDescent="0.25">
      <c r="C25" s="1" t="s">
        <v>9</v>
      </c>
      <c r="D25" s="1">
        <f>((D23-1)/D23)*100</f>
        <v>-44.487645804590493</v>
      </c>
      <c r="E25" s="10" t="s">
        <v>16</v>
      </c>
      <c r="F25" s="11">
        <f>F22+(1.96*F23)</f>
        <v>0.1994411292304118</v>
      </c>
      <c r="G25" s="1" t="s">
        <v>19</v>
      </c>
      <c r="H25" s="1"/>
    </row>
    <row r="26" spans="3:8" x14ac:dyDescent="0.25">
      <c r="C26" s="1" t="s">
        <v>11</v>
      </c>
      <c r="D26" s="1">
        <f>((D19/E19)-(D18/E18))*1000</f>
        <v>-1.1100689544665168</v>
      </c>
      <c r="E26" s="1" t="s">
        <v>25</v>
      </c>
      <c r="F26" s="1">
        <f>EXP(F24)</f>
        <v>0.39239402715465554</v>
      </c>
      <c r="G26" s="1" t="s">
        <v>20</v>
      </c>
      <c r="H26" s="1"/>
    </row>
    <row r="27" spans="3:8" x14ac:dyDescent="0.25">
      <c r="C27" s="1" t="s">
        <v>12</v>
      </c>
      <c r="D27" s="1">
        <f>(((D19/E19)-(D18/E18))/(D19/E19))*100</f>
        <v>-13.268245239965577</v>
      </c>
      <c r="E27" s="1" t="s">
        <v>26</v>
      </c>
      <c r="F27" s="1">
        <f>EXP(F25)</f>
        <v>1.2207203425695647</v>
      </c>
      <c r="G27" s="1"/>
      <c r="H27" s="1"/>
    </row>
    <row r="31" spans="3:8" x14ac:dyDescent="0.25">
      <c r="C31" s="1"/>
      <c r="D31" s="3" t="s">
        <v>2</v>
      </c>
      <c r="E31" s="3" t="s">
        <v>3</v>
      </c>
      <c r="F31" s="3" t="s">
        <v>4</v>
      </c>
    </row>
    <row r="32" spans="3:8" x14ac:dyDescent="0.25">
      <c r="C32" s="2" t="s">
        <v>22</v>
      </c>
      <c r="D32" s="2">
        <v>22</v>
      </c>
      <c r="E32" s="2">
        <v>1812</v>
      </c>
      <c r="F32" s="2">
        <f>(D32/E32)*1000</f>
        <v>12.141280353200882</v>
      </c>
    </row>
    <row r="33" spans="3:8" x14ac:dyDescent="0.25">
      <c r="C33" s="2" t="s">
        <v>1</v>
      </c>
      <c r="D33" s="2">
        <v>40</v>
      </c>
      <c r="E33" s="2">
        <v>4221</v>
      </c>
      <c r="F33" s="2">
        <f>(D33/E33)*100</f>
        <v>0.9476427386875147</v>
      </c>
    </row>
    <row r="34" spans="3:8" x14ac:dyDescent="0.25">
      <c r="C34" s="1"/>
      <c r="D34" s="2">
        <f>SUM(D32:D33)</f>
        <v>62</v>
      </c>
      <c r="E34" s="2">
        <f>SUM(E32:E33)</f>
        <v>6033</v>
      </c>
      <c r="F34" s="2"/>
    </row>
    <row r="36" spans="3:8" x14ac:dyDescent="0.25">
      <c r="C36" s="1"/>
      <c r="D36" s="1"/>
      <c r="E36" s="3" t="s">
        <v>17</v>
      </c>
      <c r="F36" s="1"/>
      <c r="G36" s="3" t="s">
        <v>18</v>
      </c>
      <c r="H36" s="1"/>
    </row>
    <row r="37" spans="3:8" x14ac:dyDescent="0.25">
      <c r="C37" s="1" t="s">
        <v>6</v>
      </c>
      <c r="D37" s="1">
        <f>F32-F33</f>
        <v>11.193637614513367</v>
      </c>
      <c r="E37" s="9" t="s">
        <v>13</v>
      </c>
      <c r="F37" s="1">
        <f>LN(D38)</f>
        <v>0.24780385842395364</v>
      </c>
      <c r="G37" s="1" t="s">
        <v>19</v>
      </c>
      <c r="H37" s="1">
        <f>((F41-1)/F41)*100</f>
        <v>-31.317035806016037</v>
      </c>
    </row>
    <row r="38" spans="3:8" x14ac:dyDescent="0.25">
      <c r="C38" s="1" t="s">
        <v>7</v>
      </c>
      <c r="D38" s="1">
        <f>(D32/E32)/(D33/E33)</f>
        <v>1.2812086092715231</v>
      </c>
      <c r="E38" s="9" t="s">
        <v>14</v>
      </c>
      <c r="F38" s="1">
        <f>SQRT(1/D32+1/D33)</f>
        <v>0.26543275128466243</v>
      </c>
      <c r="G38" s="1" t="s">
        <v>20</v>
      </c>
      <c r="H38" s="1">
        <f>((F42-1)/F42)*100</f>
        <v>53.608412679496688</v>
      </c>
    </row>
    <row r="39" spans="3:8" x14ac:dyDescent="0.25">
      <c r="C39" s="1" t="s">
        <v>8</v>
      </c>
      <c r="D39" s="1">
        <f>((D32/E32)-(D33/E33))*1000</f>
        <v>2.6648529663257352</v>
      </c>
      <c r="E39" s="10" t="s">
        <v>15</v>
      </c>
      <c r="F39" s="11">
        <f>F37-(1.96*F38)</f>
        <v>-0.27244433409398466</v>
      </c>
      <c r="G39" s="3" t="s">
        <v>27</v>
      </c>
      <c r="H39" s="1"/>
    </row>
    <row r="40" spans="3:8" x14ac:dyDescent="0.25">
      <c r="C40" s="1" t="s">
        <v>9</v>
      </c>
      <c r="D40" s="1">
        <f>((D38-1)/D38)*100</f>
        <v>21.948698068101049</v>
      </c>
      <c r="E40" s="10" t="s">
        <v>16</v>
      </c>
      <c r="F40" s="11">
        <f>F37+(1.96*F38)</f>
        <v>0.76805205094189199</v>
      </c>
      <c r="G40" s="1" t="s">
        <v>19</v>
      </c>
      <c r="H40" s="1"/>
    </row>
    <row r="41" spans="3:8" x14ac:dyDescent="0.25">
      <c r="C41" s="1" t="s">
        <v>11</v>
      </c>
      <c r="D41" s="1">
        <f>((D34/E34)-(D33/E33))*1000</f>
        <v>0.80038348665377634</v>
      </c>
      <c r="E41" s="1" t="s">
        <v>25</v>
      </c>
      <c r="F41" s="1">
        <f>EXP(F39)</f>
        <v>0.76151581846335503</v>
      </c>
      <c r="G41" s="1" t="s">
        <v>20</v>
      </c>
      <c r="H41" s="1"/>
    </row>
    <row r="42" spans="3:8" x14ac:dyDescent="0.25">
      <c r="C42" s="1" t="s">
        <v>12</v>
      </c>
      <c r="D42" s="1">
        <f>(((D34/E34)-(D33/E33))/(D34/E34))*100</f>
        <v>7.788247701584246</v>
      </c>
      <c r="E42" s="1" t="s">
        <v>26</v>
      </c>
      <c r="F42" s="1">
        <f>EXP(F40)</f>
        <v>2.1555632341082629</v>
      </c>
      <c r="G42" s="1"/>
      <c r="H42" s="1"/>
    </row>
    <row r="45" spans="3:8" x14ac:dyDescent="0.25">
      <c r="C45" s="1"/>
      <c r="D45" s="3" t="s">
        <v>2</v>
      </c>
      <c r="E45" s="3" t="s">
        <v>3</v>
      </c>
      <c r="F45" s="3" t="s">
        <v>4</v>
      </c>
    </row>
    <row r="46" spans="3:8" x14ac:dyDescent="0.25">
      <c r="C46" s="2" t="s">
        <v>23</v>
      </c>
      <c r="D46" s="2">
        <v>8</v>
      </c>
      <c r="E46" s="2">
        <v>1272</v>
      </c>
      <c r="F46" s="2">
        <f>(D46/E46)*1000</f>
        <v>6.2893081761006293</v>
      </c>
    </row>
    <row r="47" spans="3:8" x14ac:dyDescent="0.25">
      <c r="C47" s="2" t="s">
        <v>1</v>
      </c>
      <c r="D47" s="2">
        <v>40</v>
      </c>
      <c r="E47" s="2">
        <v>4221</v>
      </c>
      <c r="F47" s="2">
        <f>(D47/E47)*1000</f>
        <v>9.4764273868751481</v>
      </c>
    </row>
    <row r="48" spans="3:8" x14ac:dyDescent="0.25">
      <c r="C48" s="1"/>
      <c r="D48" s="2">
        <f>SUM(D46:D47)</f>
        <v>48</v>
      </c>
      <c r="E48" s="2">
        <f>SUM(E46:E47)</f>
        <v>5493</v>
      </c>
      <c r="F48" s="2"/>
    </row>
    <row r="50" spans="3:10" x14ac:dyDescent="0.25">
      <c r="C50" s="1"/>
      <c r="D50" s="1"/>
      <c r="E50" s="3" t="s">
        <v>17</v>
      </c>
      <c r="F50" s="1"/>
      <c r="G50" s="3" t="s">
        <v>18</v>
      </c>
      <c r="H50" s="1"/>
    </row>
    <row r="51" spans="3:10" x14ac:dyDescent="0.25">
      <c r="C51" s="1" t="s">
        <v>6</v>
      </c>
      <c r="D51" s="1">
        <f>F46-F47</f>
        <v>-3.1871192107745188</v>
      </c>
      <c r="E51" s="9" t="s">
        <v>13</v>
      </c>
      <c r="F51" s="1">
        <f>LN(D52)</f>
        <v>-0.40995631055166903</v>
      </c>
      <c r="G51" s="1" t="s">
        <v>19</v>
      </c>
      <c r="H51" s="1">
        <f>((F55-1)/F55)*100</f>
        <v>-221.89687568326485</v>
      </c>
    </row>
    <row r="52" spans="3:10" x14ac:dyDescent="0.25">
      <c r="C52" s="1" t="s">
        <v>7</v>
      </c>
      <c r="D52" s="1">
        <f>(D46/E46)/(D47/E47)</f>
        <v>0.66367924528301891</v>
      </c>
      <c r="E52" s="9" t="s">
        <v>14</v>
      </c>
      <c r="F52" s="1">
        <f>SQRT(1/D46+1/D47)</f>
        <v>0.3872983346207417</v>
      </c>
      <c r="G52" s="1" t="s">
        <v>20</v>
      </c>
      <c r="H52" s="1">
        <f>((F56-1)/F56)*100</f>
        <v>29.471156015099396</v>
      </c>
    </row>
    <row r="53" spans="3:10" x14ac:dyDescent="0.25">
      <c r="C53" s="1" t="s">
        <v>8</v>
      </c>
      <c r="D53" s="1">
        <f>((D46/E46)-(D47/E47))*1000</f>
        <v>-3.1871192107745179</v>
      </c>
      <c r="E53" s="10" t="s">
        <v>15</v>
      </c>
      <c r="F53" s="11">
        <f>F51-(1.96*F52)</f>
        <v>-1.1690610464083226</v>
      </c>
      <c r="G53" s="3" t="s">
        <v>27</v>
      </c>
      <c r="H53" s="1"/>
    </row>
    <row r="54" spans="3:10" ht="18" x14ac:dyDescent="0.35">
      <c r="C54" s="1" t="s">
        <v>9</v>
      </c>
      <c r="D54" s="1">
        <f>((D52-1)/D52)*100</f>
        <v>-50.675195451314849</v>
      </c>
      <c r="E54" s="10" t="s">
        <v>16</v>
      </c>
      <c r="F54" s="11">
        <f>F51+(1.96*F52)</f>
        <v>0.34914842530498469</v>
      </c>
      <c r="G54" s="1" t="s">
        <v>19</v>
      </c>
      <c r="H54" s="1">
        <f>D56-1.96*SQRT(((D47/(E47^2))/(J55^2))+((J54^2)/(J55^2))-(D48/(E48^2)))</f>
        <v>-10.59780868367028</v>
      </c>
      <c r="I54" s="2" t="s">
        <v>35</v>
      </c>
      <c r="J54" s="1">
        <f>D47/E47</f>
        <v>9.4764273868751473E-3</v>
      </c>
    </row>
    <row r="55" spans="3:10" ht="18.75" thickBot="1" x14ac:dyDescent="0.4">
      <c r="C55" s="1" t="s">
        <v>11</v>
      </c>
      <c r="D55" s="1">
        <f>((D48/E48)-(D47/E47))*1000</f>
        <v>-0.73803306683145609</v>
      </c>
      <c r="E55" s="1" t="s">
        <v>25</v>
      </c>
      <c r="F55" s="1">
        <f>EXP(F53)</f>
        <v>0.31065849827755543</v>
      </c>
      <c r="G55" s="13" t="s">
        <v>20</v>
      </c>
      <c r="H55" s="13">
        <f>D56+1.96*SQRT(((D47/(E47^2))/(J55^2))+((J54^2)/(J55^2))-(D48/(E48^2)))</f>
        <v>-6.2939231334346717</v>
      </c>
      <c r="I55" s="2" t="s">
        <v>36</v>
      </c>
      <c r="J55" s="1">
        <f>D48/E48</f>
        <v>8.7383943200436912E-3</v>
      </c>
    </row>
    <row r="56" spans="3:10" x14ac:dyDescent="0.25">
      <c r="C56" s="1" t="s">
        <v>12</v>
      </c>
      <c r="D56" s="1">
        <f>(((D48/E48)-(D47/E47))/(D48/E48))*100</f>
        <v>-8.4458659085524754</v>
      </c>
      <c r="E56" s="1" t="s">
        <v>26</v>
      </c>
      <c r="F56" s="15">
        <f>EXP(F54)</f>
        <v>1.4178596209716527</v>
      </c>
      <c r="G56" s="16" t="s">
        <v>37</v>
      </c>
      <c r="H56" s="17"/>
    </row>
    <row r="57" spans="3:10" x14ac:dyDescent="0.25">
      <c r="C57" s="14"/>
      <c r="G57" s="18" t="s">
        <v>19</v>
      </c>
      <c r="H57" s="19">
        <f>F46-1.96*SQRT(D46/(E46^2))</f>
        <v>6.2849499078895423</v>
      </c>
    </row>
    <row r="58" spans="3:10" ht="15.75" thickBot="1" x14ac:dyDescent="0.3">
      <c r="G58" s="20" t="s">
        <v>20</v>
      </c>
      <c r="H58" s="21">
        <f>F46+1.96*SQRT(D46/(E46^2))</f>
        <v>6.2936664443117163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56"/>
  <sheetViews>
    <sheetView topLeftCell="A16" workbookViewId="0">
      <selection activeCell="F12" sqref="F12:F13"/>
    </sheetView>
  </sheetViews>
  <sheetFormatPr defaultRowHeight="15" x14ac:dyDescent="0.25"/>
  <cols>
    <col min="4" max="4" width="46.140625" customWidth="1"/>
    <col min="5" max="6" width="16.42578125" customWidth="1"/>
    <col min="7" max="7" width="20.42578125" customWidth="1"/>
    <col min="8" max="8" width="19.42578125" customWidth="1"/>
  </cols>
  <sheetData>
    <row r="2" spans="4:9" x14ac:dyDescent="0.25">
      <c r="D2" s="1"/>
      <c r="E2" s="3" t="s">
        <v>2</v>
      </c>
      <c r="F2" s="3" t="s">
        <v>3</v>
      </c>
      <c r="G2" s="3" t="s">
        <v>4</v>
      </c>
    </row>
    <row r="3" spans="4:9" x14ac:dyDescent="0.25">
      <c r="D3" s="2" t="s">
        <v>21</v>
      </c>
      <c r="E3" s="2">
        <v>13</v>
      </c>
      <c r="F3" s="2">
        <v>2130</v>
      </c>
      <c r="G3" s="2">
        <f>(E3/F3)*1000</f>
        <v>6.103286384976526</v>
      </c>
    </row>
    <row r="4" spans="4:9" x14ac:dyDescent="0.25">
      <c r="D4" s="2" t="s">
        <v>1</v>
      </c>
      <c r="E4" s="2">
        <v>8</v>
      </c>
      <c r="F4" s="2">
        <v>4221</v>
      </c>
      <c r="G4" s="2">
        <f>(E4/F4)*100</f>
        <v>0.18952854773750297</v>
      </c>
    </row>
    <row r="5" spans="4:9" x14ac:dyDescent="0.25">
      <c r="D5" s="1"/>
      <c r="E5" s="2">
        <f>SUM(E3:E4)</f>
        <v>21</v>
      </c>
      <c r="F5" s="2">
        <f>SUM(F3:F4)</f>
        <v>6351</v>
      </c>
      <c r="G5" s="2"/>
    </row>
    <row r="7" spans="4:9" x14ac:dyDescent="0.25">
      <c r="D7" s="1"/>
      <c r="E7" s="1"/>
      <c r="F7" s="3" t="s">
        <v>17</v>
      </c>
      <c r="G7" s="1"/>
      <c r="H7" s="3" t="s">
        <v>18</v>
      </c>
      <c r="I7" s="1"/>
    </row>
    <row r="8" spans="4:9" x14ac:dyDescent="0.25">
      <c r="D8" s="1" t="s">
        <v>6</v>
      </c>
      <c r="E8" s="1">
        <f>G3-G4</f>
        <v>5.9137578372390234</v>
      </c>
      <c r="F8" s="9" t="s">
        <v>13</v>
      </c>
      <c r="G8" s="1">
        <f>LN(E9)</f>
        <v>1.1694579028607286</v>
      </c>
      <c r="H8" s="1" t="s">
        <v>19</v>
      </c>
      <c r="I8" s="1">
        <f>((G12-1)/G12)*100</f>
        <v>25.077445248953918</v>
      </c>
    </row>
    <row r="9" spans="4:9" x14ac:dyDescent="0.25">
      <c r="D9" s="1" t="s">
        <v>7</v>
      </c>
      <c r="E9" s="1">
        <f>(E3/F3)/(E4/F4)</f>
        <v>3.2202464788732392</v>
      </c>
      <c r="F9" s="9" t="s">
        <v>14</v>
      </c>
      <c r="G9" s="1">
        <f>SQRT(1/E3+1/E4)</f>
        <v>0.44935851713645858</v>
      </c>
      <c r="H9" s="1" t="s">
        <v>20</v>
      </c>
      <c r="I9" s="1">
        <f>((G13-1)/G13)*100</f>
        <v>87.129091758670867</v>
      </c>
    </row>
    <row r="10" spans="4:9" x14ac:dyDescent="0.25">
      <c r="D10" s="1" t="s">
        <v>8</v>
      </c>
      <c r="E10" s="1">
        <f>((E3/F3)-(E4/F4))*1000</f>
        <v>4.2080009076014955</v>
      </c>
      <c r="F10" s="10" t="s">
        <v>15</v>
      </c>
      <c r="G10" s="11">
        <f>G8-(1.96*G9)</f>
        <v>0.28871520927326977</v>
      </c>
      <c r="H10" s="3" t="s">
        <v>27</v>
      </c>
      <c r="I10" s="1"/>
    </row>
    <row r="11" spans="4:9" x14ac:dyDescent="0.25">
      <c r="D11" s="1" t="s">
        <v>9</v>
      </c>
      <c r="E11" s="1">
        <f>((E9-1)/E9)*100</f>
        <v>68.946476409162969</v>
      </c>
      <c r="F11" s="10" t="s">
        <v>16</v>
      </c>
      <c r="G11" s="11">
        <f>G8+(1.96*G9)</f>
        <v>2.0502005964481875</v>
      </c>
      <c r="H11" s="2" t="s">
        <v>28</v>
      </c>
      <c r="I11" s="1"/>
    </row>
    <row r="12" spans="4:9" x14ac:dyDescent="0.25">
      <c r="D12" s="1" t="s">
        <v>11</v>
      </c>
      <c r="E12" s="1">
        <f>((E5/F5)-(E4/F4))*1000</f>
        <v>1.4112804177595948</v>
      </c>
      <c r="F12" s="1" t="s">
        <v>25</v>
      </c>
      <c r="G12" s="1">
        <f>EXP(G10)</f>
        <v>1.3347115609215632</v>
      </c>
      <c r="H12" s="1"/>
      <c r="I12" s="1"/>
    </row>
    <row r="13" spans="4:9" x14ac:dyDescent="0.25">
      <c r="D13" s="1" t="s">
        <v>12</v>
      </c>
      <c r="E13" s="1">
        <f>(((E5/F5)-(E4/F4))/(E5/F5))*100</f>
        <v>42.681152062815173</v>
      </c>
      <c r="F13" s="1" t="s">
        <v>26</v>
      </c>
      <c r="G13" s="1">
        <f>EXP(G11)</f>
        <v>7.7694594759750535</v>
      </c>
      <c r="H13" s="1"/>
      <c r="I13" s="1"/>
    </row>
    <row r="16" spans="4:9" x14ac:dyDescent="0.25">
      <c r="D16" s="1"/>
      <c r="E16" s="3" t="s">
        <v>2</v>
      </c>
      <c r="F16" s="3" t="s">
        <v>3</v>
      </c>
      <c r="G16" s="3" t="s">
        <v>4</v>
      </c>
    </row>
    <row r="17" spans="4:9" x14ac:dyDescent="0.25">
      <c r="D17" s="2" t="s">
        <v>0</v>
      </c>
      <c r="E17" s="2">
        <v>18</v>
      </c>
      <c r="F17" s="2">
        <v>2592</v>
      </c>
      <c r="G17" s="2">
        <f>(E17/F17)*1000</f>
        <v>6.9444444444444438</v>
      </c>
    </row>
    <row r="18" spans="4:9" x14ac:dyDescent="0.25">
      <c r="D18" s="2" t="s">
        <v>1</v>
      </c>
      <c r="E18" s="2">
        <v>8</v>
      </c>
      <c r="F18" s="2">
        <v>4221</v>
      </c>
      <c r="G18" s="2">
        <f>(E18/F18)*100</f>
        <v>0.18952854773750297</v>
      </c>
    </row>
    <row r="19" spans="4:9" x14ac:dyDescent="0.25">
      <c r="D19" s="1"/>
      <c r="E19" s="2">
        <f>SUM(E17:E18)</f>
        <v>26</v>
      </c>
      <c r="F19" s="2">
        <f>SUM(F17:F18)</f>
        <v>6813</v>
      </c>
      <c r="G19" s="2"/>
    </row>
    <row r="21" spans="4:9" x14ac:dyDescent="0.25">
      <c r="D21" s="1"/>
      <c r="E21" s="1"/>
      <c r="F21" s="3" t="s">
        <v>17</v>
      </c>
      <c r="G21" s="1"/>
      <c r="H21" s="3" t="s">
        <v>18</v>
      </c>
      <c r="I21" s="1"/>
    </row>
    <row r="22" spans="4:9" x14ac:dyDescent="0.25">
      <c r="D22" s="1" t="s">
        <v>6</v>
      </c>
      <c r="E22" s="1">
        <f>G17-G18</f>
        <v>6.7549158967069411</v>
      </c>
      <c r="F22" s="9" t="s">
        <v>13</v>
      </c>
      <c r="G22" s="1">
        <f>LN(E23)</f>
        <v>1.2985725045266621</v>
      </c>
      <c r="H22" s="1" t="s">
        <v>19</v>
      </c>
      <c r="I22" s="1">
        <f>((G26-1)/G26)*100</f>
        <v>37.232492985402011</v>
      </c>
    </row>
    <row r="23" spans="4:9" x14ac:dyDescent="0.25">
      <c r="D23" s="1" t="s">
        <v>7</v>
      </c>
      <c r="E23" s="1">
        <f>(E17/F17)/(E18/F18)</f>
        <v>3.6640624999999996</v>
      </c>
      <c r="F23" s="9" t="s">
        <v>14</v>
      </c>
      <c r="G23" s="1">
        <f>SQRT(1/E17+1/E18)</f>
        <v>0.42491829279939874</v>
      </c>
      <c r="H23" s="1" t="s">
        <v>20</v>
      </c>
      <c r="I23" s="1">
        <f>((G25-1)/G25)*100</f>
        <v>53.082753036847841</v>
      </c>
    </row>
    <row r="24" spans="4:9" x14ac:dyDescent="0.25">
      <c r="D24" s="1" t="s">
        <v>8</v>
      </c>
      <c r="E24" s="1">
        <f>((E17/F17)-(E18/F18))*1000</f>
        <v>5.0491589670694141</v>
      </c>
      <c r="F24" s="10" t="s">
        <v>15</v>
      </c>
      <c r="G24" s="11">
        <f>G22-(1.96*G23)</f>
        <v>0.46573265063984048</v>
      </c>
      <c r="H24" s="3" t="s">
        <v>27</v>
      </c>
      <c r="I24" s="1"/>
    </row>
    <row r="25" spans="4:9" x14ac:dyDescent="0.25">
      <c r="D25" s="1" t="s">
        <v>9</v>
      </c>
      <c r="E25" s="1">
        <f>((E23-1)/E23)*100</f>
        <v>72.707889125799568</v>
      </c>
      <c r="F25" s="10" t="s">
        <v>16</v>
      </c>
      <c r="G25" s="11">
        <f>G22+(1.96*G23)</f>
        <v>2.1314123584134839</v>
      </c>
      <c r="H25" s="1"/>
      <c r="I25" s="1"/>
    </row>
    <row r="26" spans="4:9" x14ac:dyDescent="0.25">
      <c r="D26" s="1" t="s">
        <v>11</v>
      </c>
      <c r="E26" s="1">
        <f>((E19/F19)-(E18/F18))*1000</f>
        <v>1.9209481935482053</v>
      </c>
      <c r="F26" s="1" t="s">
        <v>25</v>
      </c>
      <c r="G26" s="1">
        <f>EXP(G24)</f>
        <v>1.5931810064838605</v>
      </c>
      <c r="H26" s="1"/>
      <c r="I26" s="1"/>
    </row>
    <row r="27" spans="4:9" x14ac:dyDescent="0.25">
      <c r="D27" s="1" t="s">
        <v>12</v>
      </c>
      <c r="E27" s="1">
        <f>(((E19/F19)-(E18/F18))/(E19/F19))*100</f>
        <v>50.336230933245851</v>
      </c>
      <c r="F27" s="1" t="s">
        <v>26</v>
      </c>
      <c r="G27" s="1">
        <f>EXP(G25)</f>
        <v>8.426760016136468</v>
      </c>
      <c r="H27" s="1"/>
      <c r="I27" s="1"/>
    </row>
    <row r="31" spans="4:9" x14ac:dyDescent="0.25">
      <c r="D31" s="1"/>
      <c r="E31" s="3" t="s">
        <v>2</v>
      </c>
      <c r="F31" s="3" t="s">
        <v>3</v>
      </c>
      <c r="G31" s="3" t="s">
        <v>4</v>
      </c>
    </row>
    <row r="32" spans="4:9" x14ac:dyDescent="0.25">
      <c r="D32" s="2" t="s">
        <v>22</v>
      </c>
      <c r="E32" s="2">
        <v>15</v>
      </c>
      <c r="F32" s="2">
        <v>1812</v>
      </c>
      <c r="G32" s="2">
        <f>(E32/F32)*1000</f>
        <v>8.2781456953642394</v>
      </c>
    </row>
    <row r="33" spans="4:9" x14ac:dyDescent="0.25">
      <c r="D33" s="2" t="s">
        <v>1</v>
      </c>
      <c r="E33" s="2">
        <v>8</v>
      </c>
      <c r="F33" s="2">
        <v>4221</v>
      </c>
      <c r="G33" s="2">
        <f>(E33/F33)*100</f>
        <v>0.18952854773750297</v>
      </c>
    </row>
    <row r="34" spans="4:9" x14ac:dyDescent="0.25">
      <c r="D34" s="1"/>
      <c r="E34" s="2">
        <f>SUM(E32:E33)</f>
        <v>23</v>
      </c>
      <c r="F34" s="2">
        <f>SUM(F32:F33)</f>
        <v>6033</v>
      </c>
      <c r="G34" s="2"/>
    </row>
    <row r="36" spans="4:9" x14ac:dyDescent="0.25">
      <c r="D36" s="1"/>
      <c r="E36" s="1"/>
      <c r="F36" s="3" t="s">
        <v>17</v>
      </c>
      <c r="G36" s="1"/>
      <c r="H36" s="3" t="s">
        <v>18</v>
      </c>
      <c r="I36" s="1"/>
    </row>
    <row r="37" spans="4:9" x14ac:dyDescent="0.25">
      <c r="D37" s="1" t="s">
        <v>6</v>
      </c>
      <c r="E37" s="1">
        <f>G32-G33</f>
        <v>8.0886171476267368</v>
      </c>
      <c r="F37" s="9" t="s">
        <v>13</v>
      </c>
      <c r="G37" s="1">
        <f>LN(E38)</f>
        <v>1.4742495186019482</v>
      </c>
      <c r="H37" s="1" t="s">
        <v>19</v>
      </c>
      <c r="I37" s="1">
        <f>((G41-1)/G41)*100</f>
        <v>45.998933172084335</v>
      </c>
    </row>
    <row r="38" spans="4:9" x14ac:dyDescent="0.25">
      <c r="D38" s="1" t="s">
        <v>7</v>
      </c>
      <c r="E38" s="1">
        <f>(E32/F32)/(E33/F33)</f>
        <v>4.3677566225165565</v>
      </c>
      <c r="F38" s="9" t="s">
        <v>14</v>
      </c>
      <c r="G38" s="1">
        <f>SQRT(1/E32+1/E33)</f>
        <v>0.43779751788545657</v>
      </c>
      <c r="H38" s="1" t="s">
        <v>20</v>
      </c>
      <c r="I38" s="1">
        <f>((G42-1)/G42)*100</f>
        <v>90.293094569010705</v>
      </c>
    </row>
    <row r="39" spans="4:9" x14ac:dyDescent="0.25">
      <c r="D39" s="1" t="s">
        <v>8</v>
      </c>
      <c r="E39" s="1">
        <f>((E32/F32)-(E33/F33))*1000</f>
        <v>6.3828602179892089</v>
      </c>
      <c r="F39" s="10" t="s">
        <v>15</v>
      </c>
      <c r="G39" s="11">
        <f>G37-(1.96*G38)</f>
        <v>0.61616638354645337</v>
      </c>
      <c r="H39" s="3" t="s">
        <v>27</v>
      </c>
      <c r="I39" s="1"/>
    </row>
    <row r="40" spans="4:9" x14ac:dyDescent="0.25">
      <c r="D40" s="1" t="s">
        <v>9</v>
      </c>
      <c r="E40" s="1">
        <f>((E38-1)/E38)*100</f>
        <v>77.104951433309637</v>
      </c>
      <c r="F40" s="10" t="s">
        <v>16</v>
      </c>
      <c r="G40" s="11">
        <f>G37+(1.96*G38)</f>
        <v>2.3323326536574429</v>
      </c>
      <c r="H40" s="1"/>
      <c r="I40" s="1"/>
    </row>
    <row r="41" spans="4:9" x14ac:dyDescent="0.25">
      <c r="D41" s="1" t="s">
        <v>11</v>
      </c>
      <c r="E41" s="1">
        <f>((E34/F34)-(E33/F33))*1000</f>
        <v>1.9170798466760226</v>
      </c>
      <c r="F41" s="1" t="s">
        <v>25</v>
      </c>
      <c r="G41" s="1">
        <f>EXP(G39)</f>
        <v>1.8518152672551527</v>
      </c>
      <c r="H41" s="1"/>
      <c r="I41" s="1"/>
    </row>
    <row r="42" spans="4:9" x14ac:dyDescent="0.25">
      <c r="D42" s="1" t="s">
        <v>12</v>
      </c>
      <c r="E42" s="1">
        <f>(((E34/F34)-(E33/F33))/(E34/F34))*100</f>
        <v>50.285837891288885</v>
      </c>
      <c r="F42" s="1" t="s">
        <v>26</v>
      </c>
      <c r="G42" s="1">
        <f>EXP(G40)</f>
        <v>10.3019443952498</v>
      </c>
      <c r="H42" s="1"/>
      <c r="I42" s="1"/>
    </row>
    <row r="45" spans="4:9" x14ac:dyDescent="0.25">
      <c r="D45" s="1"/>
      <c r="E45" s="3" t="s">
        <v>2</v>
      </c>
      <c r="F45" s="3" t="s">
        <v>3</v>
      </c>
      <c r="G45" s="3" t="s">
        <v>4</v>
      </c>
    </row>
    <row r="46" spans="4:9" x14ac:dyDescent="0.25">
      <c r="D46" s="2" t="s">
        <v>23</v>
      </c>
      <c r="E46" s="2">
        <v>8</v>
      </c>
      <c r="F46" s="2">
        <v>1272</v>
      </c>
      <c r="G46" s="2">
        <f>(E46/F46)*1000</f>
        <v>6.2893081761006293</v>
      </c>
    </row>
    <row r="47" spans="4:9" x14ac:dyDescent="0.25">
      <c r="D47" s="2" t="s">
        <v>1</v>
      </c>
      <c r="E47" s="2">
        <v>8</v>
      </c>
      <c r="F47" s="2">
        <v>4221</v>
      </c>
      <c r="G47" s="2">
        <f>(E47/F47)*100</f>
        <v>0.18952854773750297</v>
      </c>
    </row>
    <row r="48" spans="4:9" x14ac:dyDescent="0.25">
      <c r="D48" s="1"/>
      <c r="E48" s="2">
        <f>SUM(E46:E47)</f>
        <v>16</v>
      </c>
      <c r="F48" s="2">
        <f>SUM(F46:F47)</f>
        <v>5493</v>
      </c>
      <c r="G48" s="2"/>
    </row>
    <row r="50" spans="4:9" x14ac:dyDescent="0.25">
      <c r="D50" s="1"/>
      <c r="E50" s="1"/>
      <c r="F50" s="3" t="s">
        <v>17</v>
      </c>
      <c r="G50" s="1"/>
      <c r="H50" s="3" t="s">
        <v>18</v>
      </c>
      <c r="I50" s="1"/>
    </row>
    <row r="51" spans="4:9" x14ac:dyDescent="0.25">
      <c r="D51" s="1" t="s">
        <v>6</v>
      </c>
      <c r="E51" s="1">
        <f>G46-G47</f>
        <v>6.0997796283631267</v>
      </c>
      <c r="F51" s="9" t="s">
        <v>13</v>
      </c>
      <c r="G51" s="1">
        <f>LN(E52)</f>
        <v>1.1994816018824312</v>
      </c>
      <c r="H51" s="1" t="s">
        <v>19</v>
      </c>
      <c r="I51" s="1">
        <f>((G55-1)/G55)*100</f>
        <v>19.706506995161838</v>
      </c>
    </row>
    <row r="52" spans="4:9" x14ac:dyDescent="0.25">
      <c r="D52" s="1" t="s">
        <v>7</v>
      </c>
      <c r="E52" s="1">
        <f>(E46/F46)/(E47/F47)</f>
        <v>3.3183962264150941</v>
      </c>
      <c r="F52" s="9" t="s">
        <v>14</v>
      </c>
      <c r="G52" s="1">
        <f>SQRT(1/E46+1/E47)</f>
        <v>0.5</v>
      </c>
      <c r="H52" s="1" t="s">
        <v>20</v>
      </c>
      <c r="I52" s="1">
        <f>((G56-1)/G56)*100</f>
        <v>88.689985365103524</v>
      </c>
    </row>
    <row r="53" spans="4:9" x14ac:dyDescent="0.25">
      <c r="D53" s="1" t="s">
        <v>8</v>
      </c>
      <c r="E53" s="1">
        <f>((E46/F46)-(E47/F47))*1000</f>
        <v>4.3940226987255988</v>
      </c>
      <c r="F53" s="10" t="s">
        <v>15</v>
      </c>
      <c r="G53" s="11">
        <f>G51-(1.96*G52)</f>
        <v>0.21948160188243127</v>
      </c>
      <c r="H53" s="3" t="s">
        <v>27</v>
      </c>
      <c r="I53" s="1"/>
    </row>
    <row r="54" spans="4:9" x14ac:dyDescent="0.25">
      <c r="D54" s="1" t="s">
        <v>9</v>
      </c>
      <c r="E54" s="1">
        <f>((E52-1)/E52)*100</f>
        <v>69.864960909737022</v>
      </c>
      <c r="F54" s="10" t="s">
        <v>16</v>
      </c>
      <c r="G54" s="11">
        <f>G51+(1.96*G52)</f>
        <v>2.179481601882431</v>
      </c>
      <c r="H54" s="1"/>
      <c r="I54" s="1"/>
    </row>
    <row r="55" spans="4:9" x14ac:dyDescent="0.25">
      <c r="D55" s="1" t="s">
        <v>11</v>
      </c>
      <c r="E55" s="1">
        <f>((E48/F48)-(E47/F47))*1000</f>
        <v>1.0175126293062009</v>
      </c>
      <c r="F55" s="1" t="s">
        <v>25</v>
      </c>
      <c r="G55" s="1">
        <f>EXP(G53)</f>
        <v>1.2454309341601866</v>
      </c>
      <c r="H55" s="1"/>
      <c r="I55" s="1"/>
    </row>
    <row r="56" spans="4:9" x14ac:dyDescent="0.25">
      <c r="D56" s="1" t="s">
        <v>12</v>
      </c>
      <c r="E56" s="1">
        <f>(((E48/F48)-(E47/F47))/(E48/F48))*100</f>
        <v>34.932480454868511</v>
      </c>
      <c r="F56" s="1" t="s">
        <v>26</v>
      </c>
      <c r="G56" s="1">
        <f>EXP(G54)</f>
        <v>8.8417215386667198</v>
      </c>
      <c r="H56" s="1"/>
      <c r="I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Органы дыхания</vt:lpstr>
      <vt:lpstr>ССС</vt:lpstr>
      <vt:lpstr>пищеварения</vt:lpstr>
      <vt:lpstr>КМС</vt:lpstr>
      <vt:lpstr>кожи</vt:lpstr>
      <vt:lpstr>МПС</vt:lpstr>
      <vt:lpstr>глаза</vt:lpstr>
      <vt:lpstr>ухо</vt:lpstr>
      <vt:lpstr>ЦНС</vt:lpstr>
      <vt:lpstr>новообразов</vt:lpstr>
      <vt:lpstr>инфекции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2015-07-16T11:58:02Z</dcterms:modified>
</cp:coreProperties>
</file>