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DB877D68-D04A-4FFC-81AC-E715D4CC6E2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ISH UNLOADING OVER LND VEHICLS" sheetId="3" r:id="rId1"/>
  </sheets>
  <calcPr calcId="191029"/>
</workbook>
</file>

<file path=xl/calcChain.xml><?xml version="1.0" encoding="utf-8"?>
<calcChain xmlns="http://schemas.openxmlformats.org/spreadsheetml/2006/main">
  <c r="H114" i="3" l="1"/>
  <c r="H106" i="3"/>
  <c r="H93" i="3"/>
  <c r="I90" i="3" s="1"/>
  <c r="H87" i="3"/>
  <c r="H73" i="3"/>
  <c r="H58" i="3"/>
  <c r="H131" i="3"/>
  <c r="AA131" i="3" s="1"/>
  <c r="H128" i="3"/>
  <c r="H109" i="3"/>
  <c r="AA109" i="3" s="1"/>
  <c r="H98" i="3"/>
  <c r="H99" i="3" s="1"/>
  <c r="H95" i="3"/>
  <c r="H96" i="3" s="1"/>
  <c r="I105" i="3"/>
  <c r="F131" i="3"/>
  <c r="F33" i="3"/>
  <c r="F73" i="3"/>
  <c r="F77" i="3"/>
  <c r="F93" i="3"/>
  <c r="F128" i="3"/>
  <c r="AA128" i="3" s="1"/>
  <c r="F108" i="3"/>
  <c r="F95" i="3"/>
  <c r="G75" i="3"/>
  <c r="F46" i="3"/>
  <c r="F58" i="3" s="1"/>
  <c r="D23" i="3"/>
  <c r="D33" i="3" s="1"/>
  <c r="D16" i="3"/>
  <c r="D109" i="3"/>
  <c r="D95" i="3"/>
  <c r="D93" i="3"/>
  <c r="D73" i="3"/>
  <c r="D77" i="3"/>
  <c r="E76" i="3" s="1"/>
  <c r="E57" i="3"/>
  <c r="E56" i="3"/>
  <c r="E55" i="3"/>
  <c r="E54" i="3"/>
  <c r="E53" i="3"/>
  <c r="E52" i="3"/>
  <c r="E51" i="3"/>
  <c r="E50" i="3"/>
  <c r="E49" i="3"/>
  <c r="B23" i="3"/>
  <c r="B18" i="3"/>
  <c r="B33" i="3" s="1"/>
  <c r="B95" i="3"/>
  <c r="AA139" i="3"/>
  <c r="AA137" i="3"/>
  <c r="AA134" i="3"/>
  <c r="AA122" i="3"/>
  <c r="AA108" i="3"/>
  <c r="AA105" i="3"/>
  <c r="AA104" i="3"/>
  <c r="AA101" i="3"/>
  <c r="AA92" i="3"/>
  <c r="AA91" i="3"/>
  <c r="AA90" i="3"/>
  <c r="AA89" i="3"/>
  <c r="AA88" i="3"/>
  <c r="AA86" i="3"/>
  <c r="AA76" i="3"/>
  <c r="AA75" i="3"/>
  <c r="AA72" i="3"/>
  <c r="AA71" i="3"/>
  <c r="AA70" i="3"/>
  <c r="AA69" i="3"/>
  <c r="AA68" i="3"/>
  <c r="AA67" i="3"/>
  <c r="AA66" i="3"/>
  <c r="AA65" i="3"/>
  <c r="AA64" i="3"/>
  <c r="AA63" i="3"/>
  <c r="AA62" i="3"/>
  <c r="AA61" i="3"/>
  <c r="AA60" i="3"/>
  <c r="W33" i="3"/>
  <c r="X32" i="3" s="1"/>
  <c r="AA95" i="3" l="1"/>
  <c r="H110" i="3"/>
  <c r="U132" i="3"/>
  <c r="V131" i="3" s="1"/>
  <c r="U129" i="3"/>
  <c r="V128" i="3" s="1"/>
  <c r="U123" i="3"/>
  <c r="V122" i="3" s="1"/>
  <c r="U110" i="3"/>
  <c r="V109" i="3" s="1"/>
  <c r="U102" i="3"/>
  <c r="V101" i="3" s="1"/>
  <c r="U99" i="3"/>
  <c r="V98" i="3" s="1"/>
  <c r="U93" i="3"/>
  <c r="V90" i="3" s="1"/>
  <c r="U87" i="3"/>
  <c r="V86" i="3" s="1"/>
  <c r="U77" i="3"/>
  <c r="V76" i="3" s="1"/>
  <c r="U73" i="3"/>
  <c r="V61" i="3" s="1"/>
  <c r="U58" i="3"/>
  <c r="V57" i="3" s="1"/>
  <c r="U33" i="3"/>
  <c r="V32" i="3" s="1"/>
  <c r="U141" i="3" l="1"/>
  <c r="S33" i="3"/>
  <c r="T32" i="3" s="1"/>
  <c r="S73" i="3"/>
  <c r="Q102" i="3"/>
  <c r="R101" i="3" s="1"/>
  <c r="R102" i="3" s="1"/>
  <c r="Q73" i="3"/>
  <c r="R67" i="3" s="1"/>
  <c r="Q33" i="3"/>
  <c r="R8" i="3" s="1"/>
  <c r="Q58" i="3"/>
  <c r="R44" i="3" s="1"/>
  <c r="O77" i="3"/>
  <c r="P76" i="3" s="1"/>
  <c r="O58" i="3"/>
  <c r="P57" i="3" s="1"/>
  <c r="L129" i="3"/>
  <c r="M128" i="3" s="1"/>
  <c r="L33" i="3"/>
  <c r="M32" i="3" s="1"/>
  <c r="L58" i="3"/>
  <c r="L73" i="3"/>
  <c r="M61" i="3" s="1"/>
  <c r="L93" i="3"/>
  <c r="M91" i="3" s="1"/>
  <c r="L114" i="3"/>
  <c r="M113" i="3" s="1"/>
  <c r="L123" i="3"/>
  <c r="M122" i="3" s="1"/>
  <c r="L132" i="3"/>
  <c r="L110" i="3"/>
  <c r="J58" i="3"/>
  <c r="K45" i="3" s="1"/>
  <c r="I44" i="3"/>
  <c r="R32" i="3" l="1"/>
  <c r="R61" i="3"/>
  <c r="T61" i="3"/>
  <c r="R29" i="3"/>
  <c r="R28" i="3"/>
  <c r="R27" i="3"/>
  <c r="R25" i="3"/>
  <c r="R23" i="3"/>
  <c r="R21" i="3"/>
  <c r="R20" i="3"/>
  <c r="R18" i="3"/>
  <c r="R16" i="3"/>
  <c r="R15" i="3"/>
  <c r="R13" i="3"/>
  <c r="R10" i="3"/>
  <c r="R9" i="3"/>
  <c r="R7" i="3"/>
  <c r="R6" i="3"/>
  <c r="R57" i="3"/>
  <c r="R48" i="3"/>
  <c r="R46" i="3"/>
  <c r="M131" i="3"/>
  <c r="I50" i="3"/>
  <c r="I57" i="3"/>
  <c r="I45" i="3"/>
  <c r="I48" i="3"/>
  <c r="I46" i="3"/>
  <c r="F129" i="3"/>
  <c r="F132" i="3"/>
  <c r="G131" i="3" s="1"/>
  <c r="F126" i="3"/>
  <c r="G125" i="3" s="1"/>
  <c r="F123" i="3"/>
  <c r="F106" i="3"/>
  <c r="G105" i="3" s="1"/>
  <c r="F102" i="3"/>
  <c r="G101" i="3" s="1"/>
  <c r="G27" i="3"/>
  <c r="G122" i="3"/>
  <c r="F110" i="3"/>
  <c r="F99" i="3"/>
  <c r="G19" i="3" l="1"/>
  <c r="G22" i="3"/>
  <c r="G32" i="3"/>
  <c r="G13" i="3"/>
  <c r="G91" i="3"/>
  <c r="G90" i="3"/>
  <c r="G61" i="3"/>
  <c r="G62" i="3"/>
  <c r="F96" i="3"/>
  <c r="G95" i="3" s="1"/>
  <c r="G45" i="3"/>
  <c r="G44" i="3"/>
  <c r="G57" i="3"/>
  <c r="G50" i="3"/>
  <c r="G48" i="3"/>
  <c r="G46" i="3"/>
  <c r="B58" i="3"/>
  <c r="C44" i="3" s="1"/>
  <c r="G58" i="3" l="1"/>
  <c r="C45" i="3"/>
  <c r="C57" i="3"/>
  <c r="C50" i="3"/>
  <c r="C46" i="3"/>
  <c r="Y35" i="3" l="1"/>
  <c r="Y96" i="3"/>
  <c r="Z95" i="3" s="1"/>
  <c r="X29" i="3" l="1"/>
  <c r="U79" i="3"/>
  <c r="X25" i="3" l="1"/>
  <c r="X26" i="3"/>
  <c r="X21" i="3"/>
  <c r="X23" i="3"/>
  <c r="X18" i="3"/>
  <c r="X20" i="3"/>
  <c r="X16" i="3"/>
  <c r="X17" i="3"/>
  <c r="X13" i="3"/>
  <c r="X15" i="3"/>
  <c r="X14" i="3"/>
  <c r="X11" i="3"/>
  <c r="X10" i="3"/>
  <c r="X9" i="3"/>
  <c r="X6" i="3"/>
  <c r="X7" i="3"/>
  <c r="O73" i="3"/>
  <c r="P61" i="3" s="1"/>
  <c r="O33" i="3"/>
  <c r="O132" i="3"/>
  <c r="P131" i="3" s="1"/>
  <c r="O126" i="3"/>
  <c r="O123" i="3"/>
  <c r="P122" i="3" s="1"/>
  <c r="O110" i="3"/>
  <c r="P108" i="3" s="1"/>
  <c r="O106" i="3"/>
  <c r="P106" i="3" s="1"/>
  <c r="O99" i="3"/>
  <c r="P98" i="3" s="1"/>
  <c r="O93" i="3"/>
  <c r="O87" i="3"/>
  <c r="P86" i="3" s="1"/>
  <c r="P75" i="3"/>
  <c r="O129" i="3"/>
  <c r="P128" i="3" s="1"/>
  <c r="O96" i="3"/>
  <c r="P95" i="3" s="1"/>
  <c r="X33" i="3" l="1"/>
  <c r="P90" i="3"/>
  <c r="P91" i="3"/>
  <c r="P32" i="3"/>
  <c r="P69" i="3"/>
  <c r="P71" i="3"/>
  <c r="P29" i="3"/>
  <c r="P30" i="3"/>
  <c r="P27" i="3"/>
  <c r="P28" i="3"/>
  <c r="P25" i="3"/>
  <c r="P26" i="3"/>
  <c r="P21" i="3"/>
  <c r="P23" i="3"/>
  <c r="P18" i="3"/>
  <c r="P20" i="3"/>
  <c r="P16" i="3"/>
  <c r="P17" i="3"/>
  <c r="P11" i="3"/>
  <c r="P15" i="3"/>
  <c r="P9" i="3"/>
  <c r="P10" i="3"/>
  <c r="P6" i="3"/>
  <c r="P7" i="3"/>
  <c r="P68" i="3"/>
  <c r="P72" i="3"/>
  <c r="P63" i="3"/>
  <c r="P65" i="3"/>
  <c r="P48" i="3"/>
  <c r="P50" i="3"/>
  <c r="P44" i="3"/>
  <c r="P46" i="3"/>
  <c r="J114" i="3" l="1"/>
  <c r="J110" i="3"/>
  <c r="K109" i="3" s="1"/>
  <c r="J106" i="3"/>
  <c r="J102" i="3"/>
  <c r="J93" i="3"/>
  <c r="J87" i="3"/>
  <c r="J73" i="3"/>
  <c r="J129" i="3"/>
  <c r="K128" i="3" s="1"/>
  <c r="K102" i="3"/>
  <c r="J99" i="3"/>
  <c r="K98" i="3" s="1"/>
  <c r="J96" i="3"/>
  <c r="K95" i="3" s="1"/>
  <c r="J77" i="3"/>
  <c r="K75" i="3" s="1"/>
  <c r="I91" i="3" l="1"/>
  <c r="I89" i="3"/>
  <c r="K90" i="3"/>
  <c r="K91" i="3"/>
  <c r="K71" i="3"/>
  <c r="K61" i="3"/>
  <c r="K72" i="3"/>
  <c r="K69" i="3"/>
  <c r="K63" i="3"/>
  <c r="K68" i="3"/>
  <c r="K57" i="3"/>
  <c r="K56" i="3"/>
  <c r="K46" i="3"/>
  <c r="K50" i="3"/>
  <c r="K44" i="3"/>
  <c r="H33" i="3"/>
  <c r="J33" i="3"/>
  <c r="I67" i="3"/>
  <c r="J132" i="3"/>
  <c r="K131" i="3" s="1"/>
  <c r="G106" i="3"/>
  <c r="I61" i="3" l="1"/>
  <c r="I60" i="3"/>
  <c r="K29" i="3"/>
  <c r="K32" i="3"/>
  <c r="K58" i="3"/>
  <c r="K25" i="3"/>
  <c r="K26" i="3"/>
  <c r="K21" i="3"/>
  <c r="K23" i="3"/>
  <c r="K18" i="3"/>
  <c r="K20" i="3"/>
  <c r="K15" i="3"/>
  <c r="K16" i="3"/>
  <c r="K9" i="3"/>
  <c r="K10" i="3"/>
  <c r="K6" i="3"/>
  <c r="K7" i="3"/>
  <c r="I32" i="3"/>
  <c r="I69" i="3"/>
  <c r="I71" i="3"/>
  <c r="I27" i="3"/>
  <c r="I29" i="3"/>
  <c r="I25" i="3"/>
  <c r="I26" i="3"/>
  <c r="I21" i="3"/>
  <c r="I23" i="3"/>
  <c r="I18" i="3"/>
  <c r="I20" i="3"/>
  <c r="I16" i="3"/>
  <c r="I17" i="3"/>
  <c r="I11" i="3"/>
  <c r="I15" i="3"/>
  <c r="I9" i="3"/>
  <c r="I10" i="3"/>
  <c r="I6" i="3"/>
  <c r="I7" i="3"/>
  <c r="I72" i="3"/>
  <c r="I62" i="3"/>
  <c r="I65" i="3"/>
  <c r="I68" i="3"/>
  <c r="I93" i="3"/>
  <c r="B102" i="3"/>
  <c r="C101" i="3" l="1"/>
  <c r="C102" i="3" s="1"/>
  <c r="AA57" i="3"/>
  <c r="AA56" i="3"/>
  <c r="AA55" i="3"/>
  <c r="AA54" i="3"/>
  <c r="AA53" i="3"/>
  <c r="AA52" i="3"/>
  <c r="AA51" i="3"/>
  <c r="AA50" i="3"/>
  <c r="AA49" i="3"/>
  <c r="AA48" i="3"/>
  <c r="AA47" i="3"/>
  <c r="AA46" i="3"/>
  <c r="AA45" i="3"/>
  <c r="AA44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Z102" i="3"/>
  <c r="Y102" i="3"/>
  <c r="Y93" i="3"/>
  <c r="Y87" i="3"/>
  <c r="Y58" i="3"/>
  <c r="Z50" i="3" s="1"/>
  <c r="W102" i="3"/>
  <c r="W96" i="3"/>
  <c r="W93" i="3"/>
  <c r="X90" i="3" s="1"/>
  <c r="W87" i="3"/>
  <c r="X114" i="3"/>
  <c r="W114" i="3"/>
  <c r="W99" i="3"/>
  <c r="W58" i="3"/>
  <c r="Z86" i="3" l="1"/>
  <c r="Z87" i="3" s="1"/>
  <c r="X86" i="3"/>
  <c r="X87" i="3" s="1"/>
  <c r="Z90" i="3"/>
  <c r="Z93" i="3" s="1"/>
  <c r="Z91" i="3"/>
  <c r="Z45" i="3"/>
  <c r="Z48" i="3"/>
  <c r="X101" i="3"/>
  <c r="X102" i="3" s="1"/>
  <c r="X98" i="3"/>
  <c r="X99" i="3" s="1"/>
  <c r="X45" i="3"/>
  <c r="X47" i="3"/>
  <c r="AA135" i="3"/>
  <c r="AB134" i="3" s="1"/>
  <c r="AB135" i="3" s="1"/>
  <c r="AB112" i="3"/>
  <c r="Y99" i="3"/>
  <c r="X96" i="3"/>
  <c r="V29" i="3"/>
  <c r="V102" i="3"/>
  <c r="V99" i="3"/>
  <c r="U96" i="3"/>
  <c r="V87" i="3"/>
  <c r="V71" i="3"/>
  <c r="Z98" i="3" l="1"/>
  <c r="Z99" i="3" s="1"/>
  <c r="V26" i="3"/>
  <c r="V27" i="3"/>
  <c r="V23" i="3"/>
  <c r="V25" i="3"/>
  <c r="V20" i="3"/>
  <c r="V21" i="3"/>
  <c r="V16" i="3"/>
  <c r="V18" i="3"/>
  <c r="V13" i="3"/>
  <c r="V15" i="3"/>
  <c r="V9" i="3"/>
  <c r="V10" i="3"/>
  <c r="V6" i="3"/>
  <c r="V7" i="3"/>
  <c r="V62" i="3"/>
  <c r="V69" i="3"/>
  <c r="V68" i="3"/>
  <c r="V72" i="3"/>
  <c r="V48" i="3"/>
  <c r="V50" i="3"/>
  <c r="V44" i="3"/>
  <c r="V46" i="3"/>
  <c r="Z58" i="3"/>
  <c r="V96" i="3"/>
  <c r="X93" i="3"/>
  <c r="V93" i="3"/>
  <c r="S132" i="3"/>
  <c r="S129" i="3"/>
  <c r="S126" i="3"/>
  <c r="S123" i="3"/>
  <c r="S110" i="3"/>
  <c r="T106" i="3"/>
  <c r="S106" i="3"/>
  <c r="S102" i="3"/>
  <c r="T101" i="3" s="1"/>
  <c r="T102" i="3" s="1"/>
  <c r="S99" i="3"/>
  <c r="S96" i="3"/>
  <c r="T95" i="3" s="1"/>
  <c r="T96" i="3" s="1"/>
  <c r="S93" i="3"/>
  <c r="S87" i="3"/>
  <c r="T86" i="3" s="1"/>
  <c r="T87" i="3" s="1"/>
  <c r="S77" i="3"/>
  <c r="S58" i="3"/>
  <c r="O102" i="3"/>
  <c r="P96" i="3"/>
  <c r="P87" i="3"/>
  <c r="T131" i="3" l="1"/>
  <c r="T132" i="3" s="1"/>
  <c r="T128" i="3"/>
  <c r="T129" i="3" s="1"/>
  <c r="T125" i="3"/>
  <c r="T126" i="3" s="1"/>
  <c r="T122" i="3"/>
  <c r="T123" i="3" s="1"/>
  <c r="T90" i="3"/>
  <c r="T91" i="3"/>
  <c r="T75" i="3"/>
  <c r="T77" i="3" s="1"/>
  <c r="T76" i="3"/>
  <c r="T50" i="3"/>
  <c r="T57" i="3"/>
  <c r="S141" i="3"/>
  <c r="T71" i="3"/>
  <c r="T67" i="3"/>
  <c r="T29" i="3"/>
  <c r="T30" i="3"/>
  <c r="T27" i="3"/>
  <c r="T28" i="3"/>
  <c r="T25" i="3"/>
  <c r="T26" i="3"/>
  <c r="T21" i="3"/>
  <c r="T23" i="3"/>
  <c r="T18" i="3"/>
  <c r="T20" i="3"/>
  <c r="T15" i="3"/>
  <c r="T16" i="3"/>
  <c r="T9" i="3"/>
  <c r="T10" i="3"/>
  <c r="T6" i="3"/>
  <c r="T7" i="3"/>
  <c r="T108" i="3"/>
  <c r="T110" i="3" s="1"/>
  <c r="T98" i="3"/>
  <c r="T99" i="3" s="1"/>
  <c r="T72" i="3"/>
  <c r="T62" i="3"/>
  <c r="T60" i="3"/>
  <c r="T63" i="3"/>
  <c r="T44" i="3"/>
  <c r="T46" i="3"/>
  <c r="P101" i="3"/>
  <c r="P102" i="3" s="1"/>
  <c r="P93" i="3"/>
  <c r="Q77" i="3"/>
  <c r="Q87" i="3"/>
  <c r="Q126" i="3"/>
  <c r="Q99" i="3"/>
  <c r="R98" i="3" s="1"/>
  <c r="P132" i="3"/>
  <c r="P126" i="3"/>
  <c r="Q132" i="3"/>
  <c r="R131" i="3" s="1"/>
  <c r="Q93" i="3"/>
  <c r="Q96" i="3"/>
  <c r="R95" i="3" s="1"/>
  <c r="Q114" i="3"/>
  <c r="R112" i="3" s="1"/>
  <c r="Q129" i="3"/>
  <c r="R128" i="3" s="1"/>
  <c r="R86" i="3" l="1"/>
  <c r="R87" i="3" s="1"/>
  <c r="R90" i="3"/>
  <c r="R91" i="3"/>
  <c r="R69" i="3"/>
  <c r="R71" i="3"/>
  <c r="R72" i="3"/>
  <c r="R66" i="3"/>
  <c r="R75" i="3"/>
  <c r="R76" i="3"/>
  <c r="R65" i="3"/>
  <c r="R68" i="3"/>
  <c r="R70" i="3"/>
  <c r="R63" i="3"/>
  <c r="T93" i="3"/>
  <c r="T73" i="3"/>
  <c r="P129" i="3"/>
  <c r="P99" i="3"/>
  <c r="R99" i="3"/>
  <c r="P58" i="3"/>
  <c r="R114" i="3"/>
  <c r="Q110" i="3"/>
  <c r="R109" i="3" s="1"/>
  <c r="R26" i="3"/>
  <c r="R96" i="3"/>
  <c r="L106" i="3"/>
  <c r="L102" i="3"/>
  <c r="M101" i="3" s="1"/>
  <c r="L99" i="3"/>
  <c r="M98" i="3" s="1"/>
  <c r="L96" i="3"/>
  <c r="M95" i="3" s="1"/>
  <c r="B93" i="3"/>
  <c r="C91" i="3" s="1"/>
  <c r="M90" i="3"/>
  <c r="L87" i="3"/>
  <c r="M87" i="3" s="1"/>
  <c r="K87" i="3"/>
  <c r="C89" i="3" l="1"/>
  <c r="C90" i="3"/>
  <c r="M106" i="3"/>
  <c r="M102" i="3"/>
  <c r="M99" i="3"/>
  <c r="M96" i="3"/>
  <c r="M93" i="3"/>
  <c r="K106" i="3"/>
  <c r="K99" i="3"/>
  <c r="P33" i="3"/>
  <c r="R93" i="3"/>
  <c r="K96" i="3"/>
  <c r="K93" i="3"/>
  <c r="I106" i="3"/>
  <c r="H102" i="3"/>
  <c r="I101" i="3" s="1"/>
  <c r="I98" i="3"/>
  <c r="I95" i="3"/>
  <c r="I86" i="3"/>
  <c r="G128" i="3"/>
  <c r="M26" i="3" l="1"/>
  <c r="M29" i="3"/>
  <c r="M23" i="3"/>
  <c r="M25" i="3"/>
  <c r="M20" i="3"/>
  <c r="M21" i="3"/>
  <c r="M18" i="3"/>
  <c r="M19" i="3"/>
  <c r="M16" i="3"/>
  <c r="M17" i="3"/>
  <c r="M11" i="3"/>
  <c r="M15" i="3"/>
  <c r="M9" i="3"/>
  <c r="M10" i="3"/>
  <c r="M6" i="3"/>
  <c r="M7" i="3"/>
  <c r="G26" i="3"/>
  <c r="G29" i="3"/>
  <c r="G23" i="3"/>
  <c r="G25" i="3"/>
  <c r="G20" i="3"/>
  <c r="G21" i="3"/>
  <c r="G17" i="3"/>
  <c r="G18" i="3"/>
  <c r="G15" i="3"/>
  <c r="G16" i="3"/>
  <c r="G9" i="3"/>
  <c r="G11" i="3"/>
  <c r="G6" i="3"/>
  <c r="G7" i="3"/>
  <c r="I87" i="3"/>
  <c r="I102" i="3"/>
  <c r="I109" i="3"/>
  <c r="I99" i="3"/>
  <c r="I96" i="3"/>
  <c r="G108" i="3"/>
  <c r="G98" i="3"/>
  <c r="F87" i="3"/>
  <c r="D132" i="3"/>
  <c r="E131" i="3" s="1"/>
  <c r="D110" i="3"/>
  <c r="E109" i="3" s="1"/>
  <c r="D106" i="3"/>
  <c r="D58" i="3"/>
  <c r="E75" i="3"/>
  <c r="E77" i="3" s="1"/>
  <c r="D87" i="3"/>
  <c r="E86" i="3" s="1"/>
  <c r="D102" i="3"/>
  <c r="E101" i="3" s="1"/>
  <c r="D114" i="3"/>
  <c r="E113" i="3" s="1"/>
  <c r="D135" i="3"/>
  <c r="D96" i="3"/>
  <c r="E95" i="3" s="1"/>
  <c r="E135" i="3"/>
  <c r="E62" i="3"/>
  <c r="E45" i="3" l="1"/>
  <c r="G86" i="3"/>
  <c r="F141" i="3"/>
  <c r="E61" i="3"/>
  <c r="E68" i="3"/>
  <c r="E47" i="3"/>
  <c r="E48" i="3"/>
  <c r="E90" i="3"/>
  <c r="E91" i="3"/>
  <c r="E71" i="3"/>
  <c r="E67" i="3"/>
  <c r="E72" i="3"/>
  <c r="E69" i="3"/>
  <c r="E46" i="3"/>
  <c r="G77" i="3"/>
  <c r="E102" i="3"/>
  <c r="I33" i="3"/>
  <c r="E87" i="3"/>
  <c r="G87" i="3"/>
  <c r="G102" i="3"/>
  <c r="G93" i="3"/>
  <c r="E96" i="3"/>
  <c r="D129" i="3"/>
  <c r="E128" i="3" s="1"/>
  <c r="D99" i="3"/>
  <c r="E98" i="3" s="1"/>
  <c r="G96" i="3"/>
  <c r="E106" i="3"/>
  <c r="G99" i="3"/>
  <c r="B114" i="3"/>
  <c r="B87" i="3"/>
  <c r="C86" i="3" s="1"/>
  <c r="B77" i="3"/>
  <c r="B73" i="3"/>
  <c r="C61" i="3" s="1"/>
  <c r="B110" i="3"/>
  <c r="C109" i="3" s="1"/>
  <c r="B99" i="3"/>
  <c r="C98" i="3" s="1"/>
  <c r="B106" i="3"/>
  <c r="B129" i="3"/>
  <c r="C128" i="3" s="1"/>
  <c r="B132" i="3"/>
  <c r="C131" i="3" s="1"/>
  <c r="C27" i="3"/>
  <c r="E10" i="3" l="1"/>
  <c r="E19" i="3"/>
  <c r="E6" i="3"/>
  <c r="E25" i="3"/>
  <c r="E7" i="3"/>
  <c r="E26" i="3"/>
  <c r="E9" i="3"/>
  <c r="E29" i="3"/>
  <c r="E21" i="3"/>
  <c r="E11" i="3"/>
  <c r="E32" i="3"/>
  <c r="E13" i="3"/>
  <c r="E23" i="3"/>
  <c r="E15" i="3"/>
  <c r="E16" i="3"/>
  <c r="E17" i="3"/>
  <c r="E18" i="3"/>
  <c r="E20" i="3"/>
  <c r="E93" i="3"/>
  <c r="C29" i="3"/>
  <c r="C32" i="3"/>
  <c r="C75" i="3"/>
  <c r="C76" i="3"/>
  <c r="C67" i="3"/>
  <c r="C68" i="3"/>
  <c r="C25" i="3"/>
  <c r="C26" i="3"/>
  <c r="C21" i="3"/>
  <c r="C23" i="3"/>
  <c r="C19" i="3"/>
  <c r="C20" i="3"/>
  <c r="C17" i="3"/>
  <c r="C18" i="3"/>
  <c r="C15" i="3"/>
  <c r="C16" i="3"/>
  <c r="C11" i="3"/>
  <c r="C13" i="3"/>
  <c r="C9" i="3"/>
  <c r="C10" i="3"/>
  <c r="C6" i="3"/>
  <c r="C7" i="3"/>
  <c r="C72" i="3"/>
  <c r="C71" i="3"/>
  <c r="C60" i="3"/>
  <c r="C69" i="3"/>
  <c r="E99" i="3"/>
  <c r="C106" i="3"/>
  <c r="C99" i="3"/>
  <c r="B96" i="3"/>
  <c r="C95" i="3" s="1"/>
  <c r="C87" i="3"/>
  <c r="C73" i="3" l="1"/>
  <c r="C96" i="3"/>
  <c r="C93" i="3"/>
  <c r="Y77" i="3" l="1"/>
  <c r="V75" i="3"/>
  <c r="L77" i="3"/>
  <c r="M75" i="3" s="1"/>
  <c r="Z75" i="3" l="1"/>
  <c r="Z76" i="3"/>
  <c r="Y73" i="3"/>
  <c r="Z61" i="3" s="1"/>
  <c r="Z71" i="3" l="1"/>
  <c r="Z67" i="3"/>
  <c r="Z72" i="3"/>
  <c r="Z69" i="3"/>
  <c r="Z65" i="3"/>
  <c r="Z68" i="3"/>
  <c r="V73" i="3"/>
  <c r="Y110" i="3"/>
  <c r="Z109" i="3" s="1"/>
  <c r="Y132" i="3"/>
  <c r="Z131" i="3" s="1"/>
  <c r="Y129" i="3"/>
  <c r="Z128" i="3" s="1"/>
  <c r="Y33" i="3"/>
  <c r="Z32" i="3" s="1"/>
  <c r="W110" i="3"/>
  <c r="X109" i="3" s="1"/>
  <c r="W123" i="3"/>
  <c r="X122" i="3" s="1"/>
  <c r="W77" i="3"/>
  <c r="W132" i="3"/>
  <c r="X131" i="3" s="1"/>
  <c r="W129" i="3"/>
  <c r="X128" i="3" s="1"/>
  <c r="W73" i="3"/>
  <c r="X75" i="3" l="1"/>
  <c r="X76" i="3"/>
  <c r="X67" i="3"/>
  <c r="X61" i="3"/>
  <c r="Z28" i="3"/>
  <c r="Z29" i="3"/>
  <c r="Z26" i="3"/>
  <c r="Z27" i="3"/>
  <c r="Z23" i="3"/>
  <c r="Z25" i="3"/>
  <c r="Z20" i="3"/>
  <c r="Z21" i="3"/>
  <c r="Z17" i="3"/>
  <c r="Z18" i="3"/>
  <c r="Z15" i="3"/>
  <c r="Z16" i="3"/>
  <c r="Z9" i="3"/>
  <c r="Z10" i="3"/>
  <c r="Z6" i="3"/>
  <c r="Z7" i="3"/>
  <c r="X69" i="3"/>
  <c r="X71" i="3"/>
  <c r="X72" i="3"/>
  <c r="X66" i="3"/>
  <c r="X65" i="3"/>
  <c r="X68" i="3"/>
  <c r="Z110" i="3"/>
  <c r="V58" i="3" l="1"/>
  <c r="S114" i="3"/>
  <c r="T112" i="3" s="1"/>
  <c r="T114" i="3" l="1"/>
  <c r="Q123" i="3"/>
  <c r="R122" i="3" l="1"/>
  <c r="Q141" i="3"/>
  <c r="M114" i="3"/>
  <c r="M108" i="3"/>
  <c r="M67" i="3" l="1"/>
  <c r="M69" i="3" l="1"/>
  <c r="M71" i="3"/>
  <c r="M72" i="3"/>
  <c r="M62" i="3"/>
  <c r="M63" i="3"/>
  <c r="M68" i="3"/>
  <c r="M33" i="3"/>
  <c r="F114" i="3"/>
  <c r="AA58" i="3"/>
  <c r="AB44" i="3" s="1"/>
  <c r="G114" i="3" l="1"/>
  <c r="G33" i="3"/>
  <c r="AA110" i="3"/>
  <c r="AB109" i="3" s="1"/>
  <c r="AA77" i="3"/>
  <c r="AB76" i="3" s="1"/>
  <c r="H77" i="3"/>
  <c r="I75" i="3" l="1"/>
  <c r="G71" i="3"/>
  <c r="G67" i="3"/>
  <c r="G72" i="3"/>
  <c r="G69" i="3"/>
  <c r="E33" i="3"/>
  <c r="AA96" i="3"/>
  <c r="AB95" i="3" s="1"/>
  <c r="AB56" i="3"/>
  <c r="AB46" i="3"/>
  <c r="U114" i="3" l="1"/>
  <c r="V114" i="3" l="1"/>
  <c r="V33" i="3" l="1"/>
  <c r="O138" i="3"/>
  <c r="O114" i="3"/>
  <c r="P113" i="3" l="1"/>
  <c r="O141" i="3"/>
  <c r="P110" i="3"/>
  <c r="K114" i="3" l="1"/>
  <c r="J123" i="3"/>
  <c r="K122" i="3" l="1"/>
  <c r="J141" i="3"/>
  <c r="E114" i="3" l="1"/>
  <c r="P114" i="3" l="1"/>
  <c r="R110" i="3" l="1"/>
  <c r="M110" i="3" l="1"/>
  <c r="J140" i="3"/>
  <c r="K140" i="3" l="1"/>
  <c r="I113" i="3"/>
  <c r="AA114" i="3"/>
  <c r="AB113" i="3" s="1"/>
  <c r="I114" i="3"/>
  <c r="I138" i="3"/>
  <c r="H123" i="3"/>
  <c r="H129" i="3"/>
  <c r="I128" i="3" s="1"/>
  <c r="H132" i="3"/>
  <c r="I131" i="3" s="1"/>
  <c r="H138" i="3"/>
  <c r="I122" i="3" l="1"/>
  <c r="H141" i="3"/>
  <c r="I110" i="3"/>
  <c r="I132" i="3"/>
  <c r="I77" i="3"/>
  <c r="I129" i="3"/>
  <c r="AB114" i="3" l="1"/>
  <c r="I73" i="3"/>
  <c r="I58" i="3"/>
  <c r="I123" i="3"/>
  <c r="B123" i="3" l="1"/>
  <c r="B141" i="3" l="1"/>
  <c r="C122" i="3"/>
  <c r="AA98" i="3"/>
  <c r="C110" i="3"/>
  <c r="Q140" i="3"/>
  <c r="Q138" i="3"/>
  <c r="R138" i="3"/>
  <c r="R140" i="3" l="1"/>
  <c r="AA140" i="3"/>
  <c r="R77" i="3" l="1"/>
  <c r="R58" i="3"/>
  <c r="M77" i="3" l="1"/>
  <c r="H126" i="3" l="1"/>
  <c r="I126" i="3" l="1"/>
  <c r="G126" i="3" l="1"/>
  <c r="H143" i="3"/>
  <c r="D126" i="3"/>
  <c r="B126" i="3"/>
  <c r="C126" i="3" l="1"/>
  <c r="Y126" i="3"/>
  <c r="AA93" i="3" l="1"/>
  <c r="AB91" i="3" s="1"/>
  <c r="AA73" i="3" l="1"/>
  <c r="AA87" i="3"/>
  <c r="AB86" i="3" s="1"/>
  <c r="AA102" i="3"/>
  <c r="W126" i="3"/>
  <c r="W141" i="3" l="1"/>
  <c r="AB70" i="3"/>
  <c r="AB63" i="3"/>
  <c r="AB71" i="3"/>
  <c r="AB64" i="3"/>
  <c r="AB68" i="3"/>
  <c r="AB62" i="3"/>
  <c r="AB65" i="3"/>
  <c r="AB67" i="3"/>
  <c r="AB69" i="3"/>
  <c r="AB60" i="3"/>
  <c r="AB72" i="3"/>
  <c r="AB61" i="3"/>
  <c r="X110" i="3"/>
  <c r="U126" i="3"/>
  <c r="AA126" i="3" l="1"/>
  <c r="AA33" i="3" l="1"/>
  <c r="L126" i="3"/>
  <c r="M126" i="3" s="1"/>
  <c r="AB14" i="3" l="1"/>
  <c r="AB22" i="3"/>
  <c r="AB31" i="3"/>
  <c r="AB28" i="3"/>
  <c r="AB8" i="3"/>
  <c r="AB12" i="3"/>
  <c r="AB24" i="3"/>
  <c r="AB30" i="3"/>
  <c r="J138" i="3"/>
  <c r="AB89" i="3"/>
  <c r="AA106" i="3" l="1"/>
  <c r="AB105" i="3" s="1"/>
  <c r="AB125" i="3" l="1"/>
  <c r="AB126" i="3" s="1"/>
  <c r="AB104" i="3"/>
  <c r="AB106" i="3" s="1"/>
  <c r="J126" i="3" l="1"/>
  <c r="K126" i="3"/>
  <c r="E126" i="3"/>
  <c r="Q143" i="3" l="1"/>
  <c r="R123" i="3"/>
  <c r="V126" i="3"/>
  <c r="R73" i="3" l="1"/>
  <c r="R126" i="3"/>
  <c r="K110" i="3"/>
  <c r="X126" i="3"/>
  <c r="Z126" i="3"/>
  <c r="G110" i="3" l="1"/>
  <c r="E110" i="3" l="1"/>
  <c r="C33" i="3" l="1"/>
  <c r="V110" i="3" l="1"/>
  <c r="M123" i="3" l="1"/>
  <c r="M129" i="3"/>
  <c r="L138" i="3"/>
  <c r="AA132" i="3"/>
  <c r="M132" i="3" l="1"/>
  <c r="R132" i="3"/>
  <c r="V132" i="3"/>
  <c r="Z132" i="3"/>
  <c r="X132" i="3"/>
  <c r="K132" i="3"/>
  <c r="G132" i="3"/>
  <c r="E132" i="3"/>
  <c r="AA99" i="3"/>
  <c r="AA138" i="3"/>
  <c r="AB137" i="3" s="1"/>
  <c r="C132" i="3"/>
  <c r="AB131" i="3"/>
  <c r="AB132" i="3" s="1"/>
  <c r="AB75" i="3" l="1"/>
  <c r="AB77" i="3" s="1"/>
  <c r="M73" i="3"/>
  <c r="AB108" i="3"/>
  <c r="AB110" i="3" s="1"/>
  <c r="AB92" i="3"/>
  <c r="AA123" i="3"/>
  <c r="Y123" i="3"/>
  <c r="Z122" i="3" s="1"/>
  <c r="AA129" i="3"/>
  <c r="Y141" i="3" l="1"/>
  <c r="AA141" i="3"/>
  <c r="J143" i="3"/>
  <c r="AB90" i="3"/>
  <c r="AB93" i="3" s="1"/>
  <c r="AB101" i="3"/>
  <c r="D123" i="3"/>
  <c r="Y138" i="3"/>
  <c r="W138" i="3"/>
  <c r="U138" i="3"/>
  <c r="S138" i="3"/>
  <c r="F138" i="3"/>
  <c r="D138" i="3"/>
  <c r="B138" i="3"/>
  <c r="E122" i="3" l="1"/>
  <c r="D141" i="3"/>
  <c r="V129" i="3"/>
  <c r="E123" i="3"/>
  <c r="D145" i="3"/>
  <c r="Z73" i="3"/>
  <c r="O143" i="3"/>
  <c r="G73" i="3"/>
  <c r="E129" i="3"/>
  <c r="X129" i="3"/>
  <c r="X73" i="3"/>
  <c r="C138" i="3"/>
  <c r="Z138" i="3"/>
  <c r="P73" i="3"/>
  <c r="V123" i="3"/>
  <c r="G123" i="3"/>
  <c r="V77" i="3"/>
  <c r="T138" i="3"/>
  <c r="R129" i="3"/>
  <c r="K123" i="3"/>
  <c r="X123" i="3"/>
  <c r="G129" i="3"/>
  <c r="P123" i="3"/>
  <c r="M138" i="3"/>
  <c r="X138" i="3"/>
  <c r="Z33" i="3"/>
  <c r="Z123" i="3"/>
  <c r="Z129" i="3"/>
  <c r="K129" i="3"/>
  <c r="AB128" i="3"/>
  <c r="C123" i="3"/>
  <c r="C129" i="3"/>
  <c r="K138" i="3"/>
  <c r="E138" i="3"/>
  <c r="AB122" i="3"/>
  <c r="D143" i="3" l="1"/>
  <c r="K77" i="3"/>
  <c r="AB73" i="3"/>
  <c r="X58" i="3"/>
  <c r="Z77" i="3"/>
  <c r="X77" i="3"/>
  <c r="V138" i="3"/>
  <c r="C77" i="3"/>
  <c r="AB123" i="3"/>
  <c r="P138" i="3"/>
  <c r="R33" i="3"/>
  <c r="AB98" i="3"/>
  <c r="AB99" i="3" s="1"/>
  <c r="P77" i="3"/>
  <c r="AB129" i="3"/>
  <c r="Y143" i="3" l="1"/>
  <c r="W143" i="3"/>
  <c r="U143" i="3"/>
  <c r="AB102" i="3"/>
  <c r="AB138" i="3"/>
  <c r="AB96" i="3"/>
  <c r="AB87" i="3" l="1"/>
  <c r="AA142" i="3" l="1"/>
  <c r="AB13" i="3"/>
  <c r="AB20" i="3"/>
  <c r="AB7" i="3"/>
  <c r="AB21" i="3"/>
  <c r="AB25" i="3"/>
  <c r="AB9" i="3"/>
  <c r="AB32" i="3"/>
  <c r="AB11" i="3"/>
  <c r="AB10" i="3"/>
  <c r="AB16" i="3"/>
  <c r="AB6" i="3"/>
  <c r="AB17" i="3"/>
  <c r="AB19" i="3"/>
  <c r="AB18" i="3"/>
  <c r="AB26" i="3"/>
  <c r="AB27" i="3"/>
  <c r="AB29" i="3"/>
  <c r="AB15" i="3"/>
  <c r="AB23" i="3"/>
  <c r="AB33" i="3" l="1"/>
  <c r="AB142" i="3"/>
  <c r="AB45" i="3" l="1"/>
  <c r="AB50" i="3" l="1"/>
  <c r="AB52" i="3"/>
  <c r="AB48" i="3"/>
  <c r="AB49" i="3"/>
  <c r="AB47" i="3"/>
  <c r="AB57" i="3"/>
  <c r="AB53" i="3"/>
  <c r="AB54" i="3"/>
  <c r="AB55" i="3"/>
  <c r="AB51" i="3"/>
  <c r="AB58" i="3" l="1"/>
  <c r="K73" i="3" l="1"/>
  <c r="B143" i="3" l="1"/>
  <c r="K33" i="3" l="1"/>
  <c r="F143" i="3" l="1"/>
  <c r="C114" i="3"/>
  <c r="G138" i="3"/>
  <c r="T33" i="3" l="1"/>
  <c r="S143" i="3"/>
  <c r="M45" i="3" l="1"/>
  <c r="L141" i="3"/>
  <c r="M50" i="3"/>
  <c r="M55" i="3"/>
  <c r="M46" i="3"/>
  <c r="M47" i="3"/>
  <c r="M48" i="3"/>
  <c r="M57" i="3"/>
  <c r="M58" i="3" l="1"/>
  <c r="L143" i="3"/>
  <c r="AA143" i="3" l="1"/>
  <c r="T58" i="3"/>
  <c r="E58" i="3"/>
  <c r="E73" i="3"/>
</calcChain>
</file>

<file path=xl/sharedStrings.xml><?xml version="1.0" encoding="utf-8"?>
<sst xmlns="http://schemas.openxmlformats.org/spreadsheetml/2006/main" count="279" uniqueCount="115">
  <si>
    <t>TOTAL</t>
  </si>
  <si>
    <t>JANUARY</t>
  </si>
  <si>
    <t>FEBRUARY</t>
  </si>
  <si>
    <t>MARCH</t>
  </si>
  <si>
    <t>APRIL</t>
  </si>
  <si>
    <t>MAY</t>
  </si>
  <si>
    <t>JULY</t>
  </si>
  <si>
    <t>SEPTEMBER</t>
  </si>
  <si>
    <t>OCTOBER</t>
  </si>
  <si>
    <t>NOVEMBER</t>
  </si>
  <si>
    <t>MARINDUQUE</t>
  </si>
  <si>
    <t>AUGUST</t>
  </si>
  <si>
    <t>DECEMBER</t>
  </si>
  <si>
    <t>ORIGIN</t>
  </si>
  <si>
    <t xml:space="preserve">JUNE </t>
  </si>
  <si>
    <t>CALAUAG</t>
  </si>
  <si>
    <t>GENERAL LUNA</t>
  </si>
  <si>
    <t>GUMACA</t>
  </si>
  <si>
    <t>INFANTA</t>
  </si>
  <si>
    <t>MACALELON</t>
  </si>
  <si>
    <t>MAUBAN</t>
  </si>
  <si>
    <t>MULANAY</t>
  </si>
  <si>
    <t>PADRE BURGOS</t>
  </si>
  <si>
    <t>PAGBILAO</t>
  </si>
  <si>
    <t>PITOGO</t>
  </si>
  <si>
    <t>SAN ANDRES</t>
  </si>
  <si>
    <t>TAGKAWAYAN</t>
  </si>
  <si>
    <t>ATIMONAN</t>
  </si>
  <si>
    <t>TALISAY</t>
  </si>
  <si>
    <t>PARACALE</t>
  </si>
  <si>
    <t>PASACAO</t>
  </si>
  <si>
    <t>STA.ELENA</t>
  </si>
  <si>
    <t xml:space="preserve">BULACAN </t>
  </si>
  <si>
    <t>T  O  T  A  L</t>
  </si>
  <si>
    <t>SAN NARCISO</t>
  </si>
  <si>
    <t>PANGANIBAN</t>
  </si>
  <si>
    <t>LAGUNA</t>
  </si>
  <si>
    <t>ZAMBALES</t>
  </si>
  <si>
    <t>RAGAY</t>
  </si>
  <si>
    <t xml:space="preserve">METRO MANILA </t>
  </si>
  <si>
    <t>NAVOTAS</t>
  </si>
  <si>
    <t>PALAWAN</t>
  </si>
  <si>
    <t>MINDANAO</t>
  </si>
  <si>
    <t>CATANUAN</t>
  </si>
  <si>
    <t>SUBTOTAL</t>
  </si>
  <si>
    <t>Volume</t>
  </si>
  <si>
    <t>QUEZON</t>
  </si>
  <si>
    <t>BATANGAS</t>
  </si>
  <si>
    <t>BICOL</t>
  </si>
  <si>
    <t>BULACAN</t>
  </si>
  <si>
    <t>MINDORO</t>
  </si>
  <si>
    <t>%</t>
  </si>
  <si>
    <t>AGDANGAN</t>
  </si>
  <si>
    <t>MASBATE</t>
  </si>
  <si>
    <t>PALAWAN SEA</t>
  </si>
  <si>
    <t>ROMBLON SEA</t>
  </si>
  <si>
    <t>MARINDUQUE ISLAND</t>
  </si>
  <si>
    <t>BULAN</t>
  </si>
  <si>
    <t>HAGONOY</t>
  </si>
  <si>
    <t>RIZAL</t>
  </si>
  <si>
    <t>BURIAS BAY</t>
  </si>
  <si>
    <t>LAUREL</t>
  </si>
  <si>
    <t>STA. CRUZ</t>
  </si>
  <si>
    <t>LIPA</t>
  </si>
  <si>
    <t>UNISAN</t>
  </si>
  <si>
    <t>CAVITE</t>
  </si>
  <si>
    <r>
      <t>SAN FRANCISCO (</t>
    </r>
    <r>
      <rPr>
        <b/>
        <i/>
        <sz val="8"/>
        <color theme="1"/>
        <rFont val="Arial"/>
        <family val="2"/>
      </rPr>
      <t>Aurora</t>
    </r>
    <r>
      <rPr>
        <b/>
        <sz val="8"/>
        <color theme="1"/>
        <rFont val="Arial"/>
        <family val="2"/>
      </rPr>
      <t>)</t>
    </r>
  </si>
  <si>
    <t>SAN JUAN</t>
  </si>
  <si>
    <t>SOUTHERN TAGALOG</t>
  </si>
  <si>
    <t>TAYABAS BAY</t>
  </si>
  <si>
    <t xml:space="preserve"> </t>
  </si>
  <si>
    <t>LEMERY</t>
  </si>
  <si>
    <t>MERCEDEZ</t>
  </si>
  <si>
    <t xml:space="preserve">ROMBLON </t>
  </si>
  <si>
    <t>IBA</t>
  </si>
  <si>
    <t>BUENAVISTA</t>
  </si>
  <si>
    <t>ALBAY</t>
  </si>
  <si>
    <t>BATANGAS BAY</t>
  </si>
  <si>
    <t>BATANGAS CITY (Capital)</t>
  </si>
  <si>
    <t>LIAN</t>
  </si>
  <si>
    <t>CAMALIGAN</t>
  </si>
  <si>
    <t>TAYABAS</t>
  </si>
  <si>
    <t>CAVITE CITY</t>
  </si>
  <si>
    <t>REAL</t>
  </si>
  <si>
    <t>MINDORO STRAIT</t>
  </si>
  <si>
    <t>VARIOUS MUNICIPALITIES</t>
  </si>
  <si>
    <t>NORTHERN LUZON</t>
  </si>
  <si>
    <t>MAMBURAO/CALAPAN</t>
  </si>
  <si>
    <t>CALATAGAN</t>
  </si>
  <si>
    <t>TAAL</t>
  </si>
  <si>
    <t>GENERAL SANTOS</t>
  </si>
  <si>
    <t>GUINYANGAN</t>
  </si>
  <si>
    <t>BATAAN/ISABELA/N.VISCAYA</t>
  </si>
  <si>
    <t>DAET</t>
  </si>
  <si>
    <t>SURIGAO /AGUSAN</t>
  </si>
  <si>
    <t>IBAAN</t>
  </si>
  <si>
    <t>MABINI</t>
  </si>
  <si>
    <t>GENERAL NAKAR</t>
  </si>
  <si>
    <t>CAVINTI</t>
  </si>
  <si>
    <t>BAUAN</t>
  </si>
  <si>
    <t>Continuation of Fish Unloading by Origin 2020.</t>
  </si>
  <si>
    <t>TIAONG</t>
  </si>
  <si>
    <t>LUCENA CITY (capital)</t>
  </si>
  <si>
    <t>VISAYA</t>
  </si>
  <si>
    <t>SAMAR</t>
  </si>
  <si>
    <t>PIO DURAN</t>
  </si>
  <si>
    <t>SAN PABLO</t>
  </si>
  <si>
    <t>Isabela/Aurora/CAGAYAN</t>
  </si>
  <si>
    <t>AGONCILLO</t>
  </si>
  <si>
    <t>CAPALONGA</t>
  </si>
  <si>
    <t>PEREZ</t>
  </si>
  <si>
    <t>SARIAYA</t>
  </si>
  <si>
    <t>TANAY/CARDONA/ANGONO</t>
  </si>
  <si>
    <t>NAGA</t>
  </si>
  <si>
    <t>FISH UNLOADING (in KGS) BY ORIGIN CY - 2023.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</si>
</sst>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(* #,##0.00_);_(* \(#,##0.00\);_(* &quot;-&quot;??_);_(@_)"/>
    <numFmt numFmtId="164" formatCode="#,##0.00;[Red]#,##0.00"/>
    <numFmt numFmtId="165" formatCode="#,##0.000"/>
    <numFmt numFmtId="166" formatCode="#,##0;[Red]#,##0"/>
    <numFmt numFmtId="167" formatCode="_(* #,##0_);_(* \(#,##0\);_(* &quot;-&quot;??_);_(@_)"/>
    <numFmt numFmtId="168" formatCode="0.00;[Red]0.00"/>
    <numFmt numFmtId="169" formatCode="0;[Red]0"/>
    <numFmt numFmtId="170" formatCode="#,##0.000;[Red]#,##0.000"/>
    <numFmt numFmtId="171" formatCode="_(* #,##0.000_);_(* \(#,##0.000\);_(* &quot;-&quot;??_);_(@_)"/>
    <numFmt numFmtId="172" formatCode="0.000;[Red]0.000"/>
    <numFmt numFmtId="173" formatCode="0.000"/>
    <numFmt numFmtId="174" formatCode="#,##0.0"/>
    <numFmt numFmtId="175" formatCode="#,##0.0000;[Red]#,##0.0000"/>
    <numFmt numFmtId="176" formatCode="#,##0.0;[Red]#,##0.0"/>
  </numFmts>
  <fonts count="3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color rgb="FFFF0000"/>
      <name val="Arial"/>
      <family val="2"/>
    </font>
    <font>
      <sz val="20"/>
      <color theme="1"/>
      <name val="Calibri"/>
      <family val="2"/>
      <scheme val="minor"/>
    </font>
    <font>
      <b/>
      <sz val="12"/>
      <color rgb="FF7030A0"/>
      <name val="Arial"/>
      <family val="2"/>
    </font>
    <font>
      <b/>
      <sz val="12"/>
      <color rgb="FF61349C"/>
      <name val="Arial"/>
      <family val="2"/>
    </font>
    <font>
      <b/>
      <sz val="16"/>
      <color rgb="FF61349C"/>
      <name val="Arial"/>
      <family val="2"/>
    </font>
    <font>
      <b/>
      <sz val="16"/>
      <color rgb="FFFF0000"/>
      <name val="Arial"/>
      <family val="2"/>
    </font>
    <font>
      <b/>
      <sz val="9"/>
      <color rgb="FFFF0000"/>
      <name val="Arial"/>
      <family val="2"/>
    </font>
    <font>
      <sz val="12"/>
      <color theme="1"/>
      <name val="Calibri"/>
      <family val="2"/>
      <scheme val="minor"/>
    </font>
    <font>
      <b/>
      <i/>
      <sz val="8"/>
      <color theme="1"/>
      <name val="Arial"/>
      <family val="2"/>
    </font>
    <font>
      <b/>
      <sz val="11"/>
      <color rgb="FF61349C"/>
      <name val="Arial"/>
      <family val="2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i/>
      <sz val="8"/>
      <name val="Arial"/>
      <family val="2"/>
    </font>
    <font>
      <b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0">
    <xf numFmtId="0" fontId="0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12" fillId="0" borderId="0" applyFont="0" applyFill="0" applyBorder="0" applyAlignment="0" applyProtection="0"/>
  </cellStyleXfs>
  <cellXfs count="312">
    <xf numFmtId="0" fontId="0" fillId="0" borderId="0" xfId="0"/>
    <xf numFmtId="0" fontId="0" fillId="0" borderId="0" xfId="0" applyAlignment="1">
      <alignment horizontal="left"/>
    </xf>
    <xf numFmtId="3" fontId="2" fillId="2" borderId="1" xfId="28" applyNumberFormat="1" applyFont="1" applyFill="1" applyBorder="1" applyAlignment="1">
      <alignment horizontal="right"/>
    </xf>
    <xf numFmtId="3" fontId="0" fillId="0" borderId="0" xfId="0" applyNumberFormat="1"/>
    <xf numFmtId="10" fontId="0" fillId="0" borderId="0" xfId="0" applyNumberFormat="1"/>
    <xf numFmtId="0" fontId="0" fillId="0" borderId="0" xfId="0" applyProtection="1">
      <protection locked="0"/>
    </xf>
    <xf numFmtId="3" fontId="2" fillId="2" borderId="1" xfId="29" applyNumberFormat="1" applyFont="1" applyFill="1" applyBorder="1" applyAlignment="1" applyProtection="1">
      <alignment horizontal="right"/>
      <protection locked="0"/>
    </xf>
    <xf numFmtId="3" fontId="2" fillId="2" borderId="1" xfId="16" applyNumberFormat="1" applyFont="1" applyFill="1" applyBorder="1" applyAlignment="1" applyProtection="1">
      <alignment horizontal="right"/>
      <protection locked="0"/>
    </xf>
    <xf numFmtId="3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left"/>
      <protection locked="0"/>
    </xf>
    <xf numFmtId="0" fontId="11" fillId="0" borderId="0" xfId="0" applyFont="1" applyAlignment="1" applyProtection="1">
      <alignment horizontal="left"/>
      <protection locked="0"/>
    </xf>
    <xf numFmtId="3" fontId="2" fillId="2" borderId="1" xfId="21" applyNumberFormat="1" applyFont="1" applyFill="1" applyBorder="1" applyAlignment="1" applyProtection="1">
      <alignment horizontal="right"/>
      <protection locked="0"/>
    </xf>
    <xf numFmtId="3" fontId="2" fillId="2" borderId="1" xfId="23" applyNumberFormat="1" applyFont="1" applyFill="1" applyBorder="1" applyAlignment="1" applyProtection="1">
      <alignment horizontal="right"/>
      <protection locked="0"/>
    </xf>
    <xf numFmtId="3" fontId="2" fillId="2" borderId="1" xfId="25" applyNumberFormat="1" applyFont="1" applyFill="1" applyBorder="1" applyAlignment="1" applyProtection="1">
      <alignment horizontal="right"/>
      <protection locked="0"/>
    </xf>
    <xf numFmtId="3" fontId="2" fillId="2" borderId="1" xfId="26" applyNumberFormat="1" applyFont="1" applyFill="1" applyBorder="1" applyAlignment="1" applyProtection="1">
      <alignment horizontal="right"/>
      <protection locked="0"/>
    </xf>
    <xf numFmtId="0" fontId="5" fillId="2" borderId="1" xfId="15" applyFont="1" applyFill="1" applyBorder="1" applyAlignment="1">
      <alignment horizontal="left"/>
    </xf>
    <xf numFmtId="3" fontId="14" fillId="2" borderId="1" xfId="29" applyNumberFormat="1" applyFont="1" applyFill="1" applyBorder="1" applyAlignment="1" applyProtection="1">
      <alignment horizontal="right"/>
    </xf>
    <xf numFmtId="0" fontId="8" fillId="0" borderId="0" xfId="0" applyFont="1"/>
    <xf numFmtId="3" fontId="14" fillId="2" borderId="1" xfId="16" applyNumberFormat="1" applyFont="1" applyFill="1" applyBorder="1" applyAlignment="1">
      <alignment horizontal="right"/>
    </xf>
    <xf numFmtId="3" fontId="2" fillId="2" borderId="1" xfId="16" applyNumberFormat="1" applyFont="1" applyFill="1" applyBorder="1" applyAlignment="1">
      <alignment horizontal="right"/>
    </xf>
    <xf numFmtId="0" fontId="2" fillId="0" borderId="1" xfId="15" applyFont="1" applyBorder="1" applyAlignment="1" applyProtection="1">
      <alignment horizontal="left"/>
      <protection locked="0"/>
    </xf>
    <xf numFmtId="0" fontId="3" fillId="2" borderId="1" xfId="15" applyFont="1" applyFill="1" applyBorder="1" applyAlignment="1" applyProtection="1">
      <alignment horizontal="left"/>
      <protection locked="0"/>
    </xf>
    <xf numFmtId="0" fontId="3" fillId="2" borderId="1" xfId="20" applyFont="1" applyFill="1" applyBorder="1" applyAlignment="1" applyProtection="1">
      <alignment horizontal="left"/>
      <protection locked="0"/>
    </xf>
    <xf numFmtId="0" fontId="2" fillId="2" borderId="1" xfId="20" applyFont="1" applyFill="1" applyBorder="1" applyAlignment="1" applyProtection="1">
      <alignment horizontal="left"/>
      <protection locked="0"/>
    </xf>
    <xf numFmtId="0" fontId="2" fillId="2" borderId="1" xfId="17" applyFont="1" applyFill="1" applyBorder="1" applyAlignment="1" applyProtection="1">
      <alignment horizontal="left"/>
      <protection locked="0"/>
    </xf>
    <xf numFmtId="0" fontId="2" fillId="2" borderId="1" xfId="16" applyFont="1" applyFill="1" applyBorder="1" applyAlignment="1" applyProtection="1">
      <alignment horizontal="left"/>
      <protection locked="0"/>
    </xf>
    <xf numFmtId="0" fontId="2" fillId="2" borderId="1" xfId="16" applyFont="1" applyFill="1" applyBorder="1" applyProtection="1">
      <protection locked="0"/>
    </xf>
    <xf numFmtId="0" fontId="5" fillId="2" borderId="6" xfId="15" applyFont="1" applyFill="1" applyBorder="1" applyAlignment="1">
      <alignment horizontal="left"/>
    </xf>
    <xf numFmtId="10" fontId="14" fillId="2" borderId="6" xfId="29" applyNumberFormat="1" applyFont="1" applyFill="1" applyBorder="1" applyAlignment="1" applyProtection="1">
      <alignment horizontal="right"/>
    </xf>
    <xf numFmtId="10" fontId="14" fillId="2" borderId="0" xfId="29" applyNumberFormat="1" applyFont="1" applyFill="1" applyBorder="1" applyAlignment="1" applyProtection="1">
      <alignment horizontal="right"/>
    </xf>
    <xf numFmtId="0" fontId="5" fillId="2" borderId="0" xfId="15" applyFont="1" applyFill="1" applyAlignment="1">
      <alignment horizontal="left"/>
    </xf>
    <xf numFmtId="3" fontId="14" fillId="2" borderId="0" xfId="16" applyNumberFormat="1" applyFont="1" applyFill="1" applyAlignment="1">
      <alignment horizontal="right"/>
    </xf>
    <xf numFmtId="3" fontId="14" fillId="2" borderId="7" xfId="16" applyNumberFormat="1" applyFont="1" applyFill="1" applyBorder="1" applyAlignment="1">
      <alignment horizontal="right"/>
    </xf>
    <xf numFmtId="2" fontId="2" fillId="2" borderId="1" xfId="16" applyNumberFormat="1" applyFont="1" applyFill="1" applyBorder="1" applyAlignment="1">
      <alignment horizontal="right"/>
    </xf>
    <xf numFmtId="3" fontId="14" fillId="2" borderId="6" xfId="29" applyNumberFormat="1" applyFont="1" applyFill="1" applyBorder="1" applyAlignment="1" applyProtection="1">
      <alignment horizontal="right"/>
    </xf>
    <xf numFmtId="3" fontId="14" fillId="2" borderId="0" xfId="29" applyNumberFormat="1" applyFont="1" applyFill="1" applyBorder="1" applyAlignment="1" applyProtection="1">
      <alignment horizontal="right"/>
    </xf>
    <xf numFmtId="3" fontId="8" fillId="0" borderId="0" xfId="0" applyNumberFormat="1" applyFont="1"/>
    <xf numFmtId="2" fontId="2" fillId="2" borderId="1" xfId="29" applyNumberFormat="1" applyFont="1" applyFill="1" applyBorder="1" applyAlignment="1">
      <alignment horizontal="right"/>
    </xf>
    <xf numFmtId="43" fontId="2" fillId="2" borderId="1" xfId="29" applyFont="1" applyFill="1" applyBorder="1" applyAlignment="1">
      <alignment horizontal="right"/>
    </xf>
    <xf numFmtId="2" fontId="14" fillId="2" borderId="1" xfId="29" applyNumberFormat="1" applyFont="1" applyFill="1" applyBorder="1" applyAlignment="1" applyProtection="1">
      <alignment horizontal="right"/>
    </xf>
    <xf numFmtId="2" fontId="14" fillId="2" borderId="1" xfId="16" applyNumberFormat="1" applyFont="1" applyFill="1" applyBorder="1" applyAlignment="1">
      <alignment horizontal="right"/>
    </xf>
    <xf numFmtId="2" fontId="14" fillId="2" borderId="0" xfId="16" applyNumberFormat="1" applyFont="1" applyFill="1" applyAlignment="1">
      <alignment horizontal="right"/>
    </xf>
    <xf numFmtId="0" fontId="5" fillId="2" borderId="4" xfId="15" applyFont="1" applyFill="1" applyBorder="1" applyAlignment="1">
      <alignment horizontal="left"/>
    </xf>
    <xf numFmtId="3" fontId="14" fillId="2" borderId="4" xfId="16" applyNumberFormat="1" applyFont="1" applyFill="1" applyBorder="1" applyAlignment="1">
      <alignment horizontal="right"/>
    </xf>
    <xf numFmtId="2" fontId="14" fillId="2" borderId="4" xfId="16" applyNumberFormat="1" applyFont="1" applyFill="1" applyBorder="1" applyAlignment="1">
      <alignment horizontal="right"/>
    </xf>
    <xf numFmtId="2" fontId="0" fillId="0" borderId="0" xfId="0" applyNumberFormat="1"/>
    <xf numFmtId="4" fontId="14" fillId="2" borderId="1" xfId="29" applyNumberFormat="1" applyFont="1" applyFill="1" applyBorder="1" applyAlignment="1" applyProtection="1">
      <alignment horizontal="right"/>
    </xf>
    <xf numFmtId="4" fontId="2" fillId="2" borderId="1" xfId="16" applyNumberFormat="1" applyFont="1" applyFill="1" applyBorder="1" applyAlignment="1" applyProtection="1">
      <alignment horizontal="right"/>
      <protection locked="0"/>
    </xf>
    <xf numFmtId="1" fontId="0" fillId="0" borderId="0" xfId="0" applyNumberFormat="1"/>
    <xf numFmtId="2" fontId="14" fillId="2" borderId="6" xfId="29" applyNumberFormat="1" applyFont="1" applyFill="1" applyBorder="1" applyAlignment="1" applyProtection="1">
      <alignment horizontal="right"/>
    </xf>
    <xf numFmtId="2" fontId="14" fillId="2" borderId="0" xfId="29" applyNumberFormat="1" applyFont="1" applyFill="1" applyBorder="1" applyAlignment="1" applyProtection="1">
      <alignment horizontal="right"/>
    </xf>
    <xf numFmtId="0" fontId="19" fillId="3" borderId="1" xfId="17" applyFont="1" applyFill="1" applyBorder="1" applyAlignment="1">
      <alignment horizontal="left"/>
    </xf>
    <xf numFmtId="3" fontId="14" fillId="3" borderId="1" xfId="16" applyNumberFormat="1" applyFont="1" applyFill="1" applyBorder="1" applyAlignment="1">
      <alignment horizontal="right"/>
    </xf>
    <xf numFmtId="10" fontId="14" fillId="3" borderId="1" xfId="16" applyNumberFormat="1" applyFont="1" applyFill="1" applyBorder="1" applyAlignment="1">
      <alignment horizontal="right"/>
    </xf>
    <xf numFmtId="2" fontId="14" fillId="3" borderId="1" xfId="16" applyNumberFormat="1" applyFont="1" applyFill="1" applyBorder="1" applyAlignment="1">
      <alignment horizontal="right"/>
    </xf>
    <xf numFmtId="3" fontId="20" fillId="3" borderId="1" xfId="16" applyNumberFormat="1" applyFont="1" applyFill="1" applyBorder="1" applyAlignment="1">
      <alignment horizontal="center"/>
    </xf>
    <xf numFmtId="3" fontId="20" fillId="3" borderId="1" xfId="28" applyNumberFormat="1" applyFont="1" applyFill="1" applyBorder="1" applyAlignment="1">
      <alignment horizontal="center"/>
    </xf>
    <xf numFmtId="3" fontId="2" fillId="2" borderId="1" xfId="27" applyNumberFormat="1" applyFont="1" applyFill="1" applyBorder="1" applyAlignment="1" applyProtection="1">
      <alignment horizontal="right"/>
      <protection locked="0"/>
    </xf>
    <xf numFmtId="0" fontId="15" fillId="0" borderId="0" xfId="0" applyFont="1" applyAlignment="1" applyProtection="1">
      <alignment vertical="center"/>
      <protection locked="0"/>
    </xf>
    <xf numFmtId="10" fontId="15" fillId="0" borderId="0" xfId="0" applyNumberFormat="1" applyFont="1" applyAlignment="1">
      <alignment vertical="center"/>
    </xf>
    <xf numFmtId="0" fontId="10" fillId="0" borderId="0" xfId="0" applyFont="1" applyAlignment="1" applyProtection="1">
      <alignment horizontal="left" vertical="center"/>
      <protection locked="0"/>
    </xf>
    <xf numFmtId="10" fontId="0" fillId="0" borderId="0" xfId="0" applyNumberFormat="1" applyAlignment="1">
      <alignment vertical="center"/>
    </xf>
    <xf numFmtId="10" fontId="21" fillId="0" borderId="0" xfId="0" applyNumberFormat="1" applyFont="1"/>
    <xf numFmtId="0" fontId="17" fillId="4" borderId="1" xfId="15" applyFont="1" applyFill="1" applyBorder="1" applyAlignment="1">
      <alignment horizontal="left"/>
    </xf>
    <xf numFmtId="3" fontId="2" fillId="4" borderId="1" xfId="16" applyNumberFormat="1" applyFont="1" applyFill="1" applyBorder="1" applyAlignment="1" applyProtection="1">
      <alignment horizontal="right"/>
      <protection locked="0"/>
    </xf>
    <xf numFmtId="10" fontId="2" fillId="4" borderId="1" xfId="16" applyNumberFormat="1" applyFont="1" applyFill="1" applyBorder="1" applyAlignment="1">
      <alignment horizontal="right"/>
    </xf>
    <xf numFmtId="3" fontId="2" fillId="4" borderId="1" xfId="17" applyNumberFormat="1" applyFont="1" applyFill="1" applyBorder="1" applyAlignment="1" applyProtection="1">
      <alignment horizontal="right"/>
      <protection locked="0"/>
    </xf>
    <xf numFmtId="3" fontId="2" fillId="4" borderId="1" xfId="18" applyNumberFormat="1" applyFont="1" applyFill="1" applyBorder="1" applyAlignment="1" applyProtection="1">
      <alignment horizontal="right"/>
      <protection locked="0"/>
    </xf>
    <xf numFmtId="3" fontId="2" fillId="4" borderId="1" xfId="19" applyNumberFormat="1" applyFont="1" applyFill="1" applyBorder="1" applyAlignment="1" applyProtection="1">
      <alignment horizontal="right"/>
      <protection locked="0"/>
    </xf>
    <xf numFmtId="3" fontId="2" fillId="4" borderId="1" xfId="20" applyNumberFormat="1" applyFont="1" applyFill="1" applyBorder="1" applyAlignment="1" applyProtection="1">
      <alignment horizontal="right"/>
      <protection locked="0"/>
    </xf>
    <xf numFmtId="3" fontId="2" fillId="4" borderId="1" xfId="21" applyNumberFormat="1" applyFont="1" applyFill="1" applyBorder="1" applyAlignment="1" applyProtection="1">
      <alignment horizontal="right"/>
      <protection locked="0"/>
    </xf>
    <xf numFmtId="3" fontId="2" fillId="4" borderId="1" xfId="22" applyNumberFormat="1" applyFont="1" applyFill="1" applyBorder="1" applyAlignment="1" applyProtection="1">
      <alignment horizontal="right"/>
      <protection locked="0"/>
    </xf>
    <xf numFmtId="3" fontId="2" fillId="4" borderId="1" xfId="23" applyNumberFormat="1" applyFont="1" applyFill="1" applyBorder="1" applyAlignment="1" applyProtection="1">
      <alignment horizontal="right"/>
      <protection locked="0"/>
    </xf>
    <xf numFmtId="3" fontId="2" fillId="4" borderId="1" xfId="24" applyNumberFormat="1" applyFont="1" applyFill="1" applyBorder="1" applyAlignment="1" applyProtection="1">
      <alignment horizontal="right"/>
      <protection locked="0"/>
    </xf>
    <xf numFmtId="3" fontId="2" fillId="4" borderId="1" xfId="25" applyNumberFormat="1" applyFont="1" applyFill="1" applyBorder="1" applyAlignment="1" applyProtection="1">
      <alignment horizontal="right"/>
      <protection locked="0"/>
    </xf>
    <xf numFmtId="3" fontId="2" fillId="4" borderId="1" xfId="26" applyNumberFormat="1" applyFont="1" applyFill="1" applyBorder="1" applyAlignment="1" applyProtection="1">
      <alignment horizontal="right"/>
      <protection locked="0"/>
    </xf>
    <xf numFmtId="3" fontId="2" fillId="4" borderId="1" xfId="27" applyNumberFormat="1" applyFont="1" applyFill="1" applyBorder="1" applyAlignment="1" applyProtection="1">
      <alignment horizontal="right"/>
      <protection locked="0"/>
    </xf>
    <xf numFmtId="3" fontId="2" fillId="4" borderId="1" xfId="28" applyNumberFormat="1" applyFont="1" applyFill="1" applyBorder="1" applyAlignment="1">
      <alignment horizontal="right"/>
    </xf>
    <xf numFmtId="0" fontId="16" fillId="4" borderId="1" xfId="15" applyFont="1" applyFill="1" applyBorder="1" applyAlignment="1">
      <alignment horizontal="left" vertical="center"/>
    </xf>
    <xf numFmtId="3" fontId="2" fillId="4" borderId="1" xfId="16" applyNumberFormat="1" applyFont="1" applyFill="1" applyBorder="1" applyAlignment="1" applyProtection="1">
      <alignment horizontal="right" vertical="center"/>
      <protection locked="0"/>
    </xf>
    <xf numFmtId="10" fontId="2" fillId="4" borderId="1" xfId="16" applyNumberFormat="1" applyFont="1" applyFill="1" applyBorder="1" applyAlignment="1">
      <alignment horizontal="right" vertical="center"/>
    </xf>
    <xf numFmtId="3" fontId="2" fillId="4" borderId="1" xfId="17" applyNumberFormat="1" applyFont="1" applyFill="1" applyBorder="1" applyAlignment="1" applyProtection="1">
      <alignment horizontal="right" vertical="center"/>
      <protection locked="0"/>
    </xf>
    <xf numFmtId="3" fontId="2" fillId="4" borderId="1" xfId="18" applyNumberFormat="1" applyFont="1" applyFill="1" applyBorder="1" applyAlignment="1" applyProtection="1">
      <alignment horizontal="right" vertical="center"/>
      <protection locked="0"/>
    </xf>
    <xf numFmtId="3" fontId="2" fillId="4" borderId="1" xfId="19" applyNumberFormat="1" applyFont="1" applyFill="1" applyBorder="1" applyAlignment="1" applyProtection="1">
      <alignment horizontal="right" vertical="center"/>
      <protection locked="0"/>
    </xf>
    <xf numFmtId="3" fontId="2" fillId="4" borderId="1" xfId="20" applyNumberFormat="1" applyFont="1" applyFill="1" applyBorder="1" applyAlignment="1" applyProtection="1">
      <alignment horizontal="right" vertical="center"/>
      <protection locked="0"/>
    </xf>
    <xf numFmtId="3" fontId="2" fillId="4" borderId="1" xfId="21" applyNumberFormat="1" applyFont="1" applyFill="1" applyBorder="1" applyAlignment="1" applyProtection="1">
      <alignment horizontal="right" vertical="center"/>
      <protection locked="0"/>
    </xf>
    <xf numFmtId="0" fontId="17" fillId="4" borderId="1" xfId="15" applyFont="1" applyFill="1" applyBorder="1" applyAlignment="1">
      <alignment horizontal="left" vertical="center"/>
    </xf>
    <xf numFmtId="10" fontId="13" fillId="5" borderId="1" xfId="16" applyNumberFormat="1" applyFont="1" applyFill="1" applyBorder="1" applyAlignment="1">
      <alignment horizontal="center"/>
    </xf>
    <xf numFmtId="0" fontId="0" fillId="2" borderId="0" xfId="0" applyFill="1" applyAlignment="1">
      <alignment shrinkToFit="1"/>
    </xf>
    <xf numFmtId="0" fontId="17" fillId="4" borderId="1" xfId="15" applyFont="1" applyFill="1" applyBorder="1" applyAlignment="1">
      <alignment horizontal="left" vertical="top"/>
    </xf>
    <xf numFmtId="3" fontId="0" fillId="2" borderId="0" xfId="0" applyNumberFormat="1" applyFill="1" applyAlignment="1">
      <alignment shrinkToFit="1"/>
    </xf>
    <xf numFmtId="0" fontId="8" fillId="2" borderId="0" xfId="0" applyFont="1" applyFill="1"/>
    <xf numFmtId="164" fontId="2" fillId="2" borderId="1" xfId="29" applyNumberFormat="1" applyFont="1" applyFill="1" applyBorder="1" applyAlignment="1">
      <alignment horizontal="right"/>
    </xf>
    <xf numFmtId="165" fontId="2" fillId="4" borderId="1" xfId="16" applyNumberFormat="1" applyFont="1" applyFill="1" applyBorder="1" applyAlignment="1" applyProtection="1">
      <alignment horizontal="right" vertical="center"/>
      <protection locked="0"/>
    </xf>
    <xf numFmtId="166" fontId="2" fillId="2" borderId="1" xfId="29" applyNumberFormat="1" applyFont="1" applyFill="1" applyBorder="1" applyAlignment="1" applyProtection="1">
      <alignment horizontal="right"/>
      <protection locked="0"/>
    </xf>
    <xf numFmtId="166" fontId="2" fillId="2" borderId="1" xfId="29" applyNumberFormat="1" applyFont="1" applyFill="1" applyBorder="1" applyAlignment="1" applyProtection="1">
      <alignment horizontal="right" wrapText="1"/>
      <protection locked="0"/>
    </xf>
    <xf numFmtId="165" fontId="14" fillId="2" borderId="0" xfId="29" applyNumberFormat="1" applyFont="1" applyFill="1" applyBorder="1" applyAlignment="1" applyProtection="1">
      <alignment horizontal="right"/>
    </xf>
    <xf numFmtId="166" fontId="8" fillId="0" borderId="0" xfId="0" applyNumberFormat="1" applyFont="1"/>
    <xf numFmtId="4" fontId="14" fillId="2" borderId="6" xfId="29" applyNumberFormat="1" applyFont="1" applyFill="1" applyBorder="1" applyAlignment="1" applyProtection="1">
      <alignment horizontal="right"/>
    </xf>
    <xf numFmtId="166" fontId="14" fillId="2" borderId="1" xfId="29" applyNumberFormat="1" applyFont="1" applyFill="1" applyBorder="1" applyAlignment="1" applyProtection="1">
      <alignment horizontal="right"/>
    </xf>
    <xf numFmtId="0" fontId="23" fillId="4" borderId="1" xfId="15" applyFont="1" applyFill="1" applyBorder="1" applyAlignment="1">
      <alignment horizontal="left"/>
    </xf>
    <xf numFmtId="166" fontId="2" fillId="2" borderId="1" xfId="29" applyNumberFormat="1" applyFont="1" applyFill="1" applyBorder="1" applyAlignment="1">
      <alignment horizontal="right"/>
    </xf>
    <xf numFmtId="165" fontId="14" fillId="2" borderId="6" xfId="29" applyNumberFormat="1" applyFont="1" applyFill="1" applyBorder="1" applyAlignment="1" applyProtection="1">
      <alignment horizontal="right"/>
    </xf>
    <xf numFmtId="167" fontId="0" fillId="0" borderId="0" xfId="29" applyNumberFormat="1" applyFont="1" applyBorder="1" applyProtection="1">
      <protection locked="0"/>
    </xf>
    <xf numFmtId="166" fontId="2" fillId="2" borderId="8" xfId="29" applyNumberFormat="1" applyFont="1" applyFill="1" applyBorder="1" applyAlignment="1">
      <alignment horizontal="right"/>
    </xf>
    <xf numFmtId="166" fontId="2" fillId="2" borderId="1" xfId="0" applyNumberFormat="1" applyFont="1" applyFill="1" applyBorder="1" applyAlignment="1">
      <alignment horizontal="right"/>
    </xf>
    <xf numFmtId="166" fontId="0" fillId="0" borderId="0" xfId="29" applyNumberFormat="1" applyFont="1" applyBorder="1" applyProtection="1">
      <protection locked="0"/>
    </xf>
    <xf numFmtId="3" fontId="2" fillId="0" borderId="1" xfId="16" applyNumberFormat="1" applyFont="1" applyBorder="1" applyAlignment="1" applyProtection="1">
      <alignment horizontal="right"/>
      <protection locked="0"/>
    </xf>
    <xf numFmtId="10" fontId="2" fillId="0" borderId="1" xfId="16" applyNumberFormat="1" applyFont="1" applyBorder="1" applyAlignment="1">
      <alignment horizontal="right"/>
    </xf>
    <xf numFmtId="3" fontId="2" fillId="0" borderId="1" xfId="17" applyNumberFormat="1" applyFont="1" applyBorder="1" applyAlignment="1" applyProtection="1">
      <alignment horizontal="right"/>
      <protection locked="0"/>
    </xf>
    <xf numFmtId="3" fontId="2" fillId="0" borderId="1" xfId="18" applyNumberFormat="1" applyFont="1" applyBorder="1" applyAlignment="1" applyProtection="1">
      <alignment horizontal="right"/>
      <protection locked="0"/>
    </xf>
    <xf numFmtId="3" fontId="2" fillId="0" borderId="1" xfId="19" applyNumberFormat="1" applyFont="1" applyBorder="1" applyAlignment="1" applyProtection="1">
      <alignment horizontal="right"/>
      <protection locked="0"/>
    </xf>
    <xf numFmtId="3" fontId="2" fillId="0" borderId="1" xfId="20" applyNumberFormat="1" applyFont="1" applyBorder="1" applyAlignment="1" applyProtection="1">
      <alignment horizontal="right"/>
      <protection locked="0"/>
    </xf>
    <xf numFmtId="3" fontId="2" fillId="0" borderId="1" xfId="21" applyNumberFormat="1" applyFont="1" applyBorder="1" applyAlignment="1" applyProtection="1">
      <alignment horizontal="right"/>
      <protection locked="0"/>
    </xf>
    <xf numFmtId="3" fontId="2" fillId="0" borderId="1" xfId="22" applyNumberFormat="1" applyFont="1" applyBorder="1" applyAlignment="1" applyProtection="1">
      <alignment horizontal="right"/>
      <protection locked="0"/>
    </xf>
    <xf numFmtId="3" fontId="2" fillId="0" borderId="1" xfId="23" applyNumberFormat="1" applyFont="1" applyBorder="1" applyAlignment="1" applyProtection="1">
      <alignment horizontal="right"/>
      <protection locked="0"/>
    </xf>
    <xf numFmtId="3" fontId="2" fillId="0" borderId="1" xfId="24" applyNumberFormat="1" applyFont="1" applyBorder="1" applyAlignment="1" applyProtection="1">
      <alignment horizontal="right"/>
      <protection locked="0"/>
    </xf>
    <xf numFmtId="3" fontId="2" fillId="0" borderId="1" xfId="25" applyNumberFormat="1" applyFont="1" applyBorder="1" applyAlignment="1" applyProtection="1">
      <alignment horizontal="right"/>
      <protection locked="0"/>
    </xf>
    <xf numFmtId="3" fontId="2" fillId="0" borderId="1" xfId="26" applyNumberFormat="1" applyFont="1" applyBorder="1" applyAlignment="1" applyProtection="1">
      <alignment horizontal="right"/>
      <protection locked="0"/>
    </xf>
    <xf numFmtId="3" fontId="2" fillId="0" borderId="1" xfId="27" applyNumberFormat="1" applyFont="1" applyBorder="1" applyAlignment="1" applyProtection="1">
      <alignment horizontal="right"/>
      <protection locked="0"/>
    </xf>
    <xf numFmtId="165" fontId="2" fillId="4" borderId="1" xfId="21" applyNumberFormat="1" applyFont="1" applyFill="1" applyBorder="1" applyAlignment="1" applyProtection="1">
      <alignment horizontal="right"/>
      <protection locked="0"/>
    </xf>
    <xf numFmtId="166" fontId="25" fillId="0" borderId="0" xfId="0" applyNumberFormat="1" applyFont="1"/>
    <xf numFmtId="168" fontId="0" fillId="0" borderId="0" xfId="0" applyNumberFormat="1"/>
    <xf numFmtId="167" fontId="24" fillId="0" borderId="0" xfId="0" applyNumberFormat="1" applyFont="1"/>
    <xf numFmtId="166" fontId="24" fillId="0" borderId="0" xfId="29" applyNumberFormat="1" applyFont="1" applyBorder="1"/>
    <xf numFmtId="167" fontId="0" fillId="0" borderId="0" xfId="0" applyNumberFormat="1"/>
    <xf numFmtId="169" fontId="0" fillId="0" borderId="0" xfId="0" applyNumberFormat="1"/>
    <xf numFmtId="164" fontId="14" fillId="2" borderId="1" xfId="29" applyNumberFormat="1" applyFont="1" applyFill="1" applyBorder="1" applyAlignment="1" applyProtection="1">
      <alignment horizontal="right"/>
    </xf>
    <xf numFmtId="166" fontId="20" fillId="3" borderId="1" xfId="16" applyNumberFormat="1" applyFont="1" applyFill="1" applyBorder="1" applyAlignment="1">
      <alignment horizontal="center"/>
    </xf>
    <xf numFmtId="167" fontId="8" fillId="0" borderId="0" xfId="0" applyNumberFormat="1" applyFont="1"/>
    <xf numFmtId="166" fontId="0" fillId="0" borderId="0" xfId="0" applyNumberFormat="1"/>
    <xf numFmtId="168" fontId="2" fillId="0" borderId="1" xfId="16" applyNumberFormat="1" applyFont="1" applyBorder="1" applyAlignment="1">
      <alignment horizontal="right"/>
    </xf>
    <xf numFmtId="168" fontId="2" fillId="2" borderId="1" xfId="29" applyNumberFormat="1" applyFont="1" applyFill="1" applyBorder="1" applyAlignment="1">
      <alignment horizontal="right"/>
    </xf>
    <xf numFmtId="168" fontId="14" fillId="2" borderId="1" xfId="16" applyNumberFormat="1" applyFont="1" applyFill="1" applyBorder="1" applyAlignment="1">
      <alignment horizontal="right"/>
    </xf>
    <xf numFmtId="168" fontId="14" fillId="2" borderId="1" xfId="29" applyNumberFormat="1" applyFont="1" applyFill="1" applyBorder="1" applyAlignment="1" applyProtection="1">
      <alignment horizontal="right"/>
    </xf>
    <xf numFmtId="4" fontId="14" fillId="2" borderId="1" xfId="16" applyNumberFormat="1" applyFont="1" applyFill="1" applyBorder="1" applyAlignment="1">
      <alignment horizontal="right"/>
    </xf>
    <xf numFmtId="167" fontId="26" fillId="0" borderId="0" xfId="29" applyNumberFormat="1" applyFont="1" applyBorder="1" applyProtection="1">
      <protection locked="0"/>
    </xf>
    <xf numFmtId="0" fontId="27" fillId="0" borderId="0" xfId="0" applyFont="1" applyAlignment="1">
      <alignment horizontal="left" vertical="center"/>
    </xf>
    <xf numFmtId="0" fontId="28" fillId="2" borderId="0" xfId="15" applyFont="1" applyFill="1" applyAlignment="1">
      <alignment horizontal="left"/>
    </xf>
    <xf numFmtId="10" fontId="2" fillId="2" borderId="1" xfId="16" applyNumberFormat="1" applyFont="1" applyFill="1" applyBorder="1" applyAlignment="1">
      <alignment horizontal="right"/>
    </xf>
    <xf numFmtId="3" fontId="2" fillId="2" borderId="1" xfId="17" applyNumberFormat="1" applyFont="1" applyFill="1" applyBorder="1" applyAlignment="1" applyProtection="1">
      <alignment horizontal="right"/>
      <protection locked="0"/>
    </xf>
    <xf numFmtId="3" fontId="2" fillId="2" borderId="1" xfId="18" applyNumberFormat="1" applyFont="1" applyFill="1" applyBorder="1" applyAlignment="1" applyProtection="1">
      <alignment horizontal="right"/>
      <protection locked="0"/>
    </xf>
    <xf numFmtId="3" fontId="2" fillId="2" borderId="1" xfId="19" applyNumberFormat="1" applyFont="1" applyFill="1" applyBorder="1" applyAlignment="1" applyProtection="1">
      <alignment horizontal="right"/>
      <protection locked="0"/>
    </xf>
    <xf numFmtId="3" fontId="2" fillId="2" borderId="1" xfId="20" applyNumberFormat="1" applyFont="1" applyFill="1" applyBorder="1" applyAlignment="1" applyProtection="1">
      <alignment horizontal="right"/>
      <protection locked="0"/>
    </xf>
    <xf numFmtId="3" fontId="2" fillId="2" borderId="1" xfId="24" applyNumberFormat="1" applyFont="1" applyFill="1" applyBorder="1" applyAlignment="1" applyProtection="1">
      <alignment horizontal="right"/>
      <protection locked="0"/>
    </xf>
    <xf numFmtId="168" fontId="2" fillId="2" borderId="1" xfId="16" applyNumberFormat="1" applyFont="1" applyFill="1" applyBorder="1" applyAlignment="1">
      <alignment horizontal="right"/>
    </xf>
    <xf numFmtId="168" fontId="14" fillId="2" borderId="4" xfId="16" applyNumberFormat="1" applyFont="1" applyFill="1" applyBorder="1" applyAlignment="1">
      <alignment horizontal="right"/>
    </xf>
    <xf numFmtId="0" fontId="13" fillId="2" borderId="1" xfId="15" applyFont="1" applyFill="1" applyBorder="1" applyAlignment="1">
      <alignment horizontal="left"/>
    </xf>
    <xf numFmtId="0" fontId="2" fillId="2" borderId="1" xfId="15" applyFont="1" applyFill="1" applyBorder="1" applyAlignment="1">
      <alignment horizontal="left"/>
    </xf>
    <xf numFmtId="0" fontId="0" fillId="0" borderId="0" xfId="0" applyAlignment="1">
      <alignment horizontal="right"/>
    </xf>
    <xf numFmtId="171" fontId="0" fillId="0" borderId="0" xfId="29" applyNumberFormat="1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Protection="1">
      <protection locked="0"/>
    </xf>
    <xf numFmtId="168" fontId="24" fillId="0" borderId="0" xfId="0" applyNumberFormat="1" applyFont="1"/>
    <xf numFmtId="172" fontId="24" fillId="0" borderId="0" xfId="0" applyNumberFormat="1" applyFont="1"/>
    <xf numFmtId="4" fontId="14" fillId="2" borderId="0" xfId="16" applyNumberFormat="1" applyFont="1" applyFill="1" applyAlignment="1">
      <alignment horizontal="right"/>
    </xf>
    <xf numFmtId="173" fontId="0" fillId="0" borderId="0" xfId="0" applyNumberFormat="1"/>
    <xf numFmtId="172" fontId="0" fillId="0" borderId="0" xfId="0" applyNumberFormat="1"/>
    <xf numFmtId="166" fontId="0" fillId="0" borderId="0" xfId="0" applyNumberFormat="1" applyProtection="1">
      <protection locked="0"/>
    </xf>
    <xf numFmtId="4" fontId="14" fillId="2" borderId="0" xfId="29" applyNumberFormat="1" applyFont="1" applyFill="1" applyBorder="1" applyAlignment="1" applyProtection="1">
      <alignment horizontal="right"/>
    </xf>
    <xf numFmtId="4" fontId="0" fillId="0" borderId="0" xfId="0" applyNumberFormat="1" applyProtection="1">
      <protection locked="0"/>
    </xf>
    <xf numFmtId="166" fontId="0" fillId="0" borderId="0" xfId="29" applyNumberFormat="1" applyFont="1" applyBorder="1" applyProtection="1"/>
    <xf numFmtId="166" fontId="0" fillId="0" borderId="0" xfId="29" applyNumberFormat="1" applyFont="1" applyBorder="1" applyAlignment="1" applyProtection="1">
      <alignment horizontal="right"/>
    </xf>
    <xf numFmtId="166" fontId="29" fillId="0" borderId="0" xfId="29" applyNumberFormat="1" applyFont="1" applyBorder="1" applyProtection="1"/>
    <xf numFmtId="166" fontId="30" fillId="0" borderId="0" xfId="29" applyNumberFormat="1" applyFont="1" applyBorder="1" applyProtection="1"/>
    <xf numFmtId="166" fontId="9" fillId="0" borderId="0" xfId="29" applyNumberFormat="1" applyFont="1" applyBorder="1" applyProtection="1"/>
    <xf numFmtId="166" fontId="0" fillId="0" borderId="0" xfId="29" applyNumberFormat="1" applyFont="1" applyProtection="1">
      <protection locked="0"/>
    </xf>
    <xf numFmtId="168" fontId="14" fillId="2" borderId="0" xfId="29" applyNumberFormat="1" applyFont="1" applyFill="1" applyBorder="1" applyAlignment="1" applyProtection="1">
      <alignment horizontal="right"/>
    </xf>
    <xf numFmtId="172" fontId="14" fillId="2" borderId="0" xfId="29" applyNumberFormat="1" applyFont="1" applyFill="1" applyBorder="1" applyAlignment="1" applyProtection="1">
      <alignment horizontal="right"/>
    </xf>
    <xf numFmtId="169" fontId="14" fillId="2" borderId="6" xfId="29" applyNumberFormat="1" applyFont="1" applyFill="1" applyBorder="1" applyAlignment="1" applyProtection="1">
      <alignment horizontal="right"/>
    </xf>
    <xf numFmtId="166" fontId="25" fillId="0" borderId="0" xfId="29" applyNumberFormat="1" applyFont="1" applyBorder="1"/>
    <xf numFmtId="167" fontId="14" fillId="2" borderId="0" xfId="29" applyNumberFormat="1" applyFont="1" applyFill="1" applyBorder="1" applyAlignment="1" applyProtection="1">
      <alignment horizontal="right"/>
    </xf>
    <xf numFmtId="3" fontId="5" fillId="2" borderId="0" xfId="29" applyNumberFormat="1" applyFont="1" applyFill="1" applyBorder="1" applyAlignment="1" applyProtection="1">
      <alignment horizontal="right"/>
    </xf>
    <xf numFmtId="3" fontId="31" fillId="0" borderId="0" xfId="0" applyNumberFormat="1" applyFont="1" applyProtection="1">
      <protection locked="0"/>
    </xf>
    <xf numFmtId="166" fontId="14" fillId="2" borderId="6" xfId="29" applyNumberFormat="1" applyFont="1" applyFill="1" applyBorder="1" applyAlignment="1" applyProtection="1">
      <alignment horizontal="right"/>
    </xf>
    <xf numFmtId="168" fontId="14" fillId="2" borderId="6" xfId="29" applyNumberFormat="1" applyFont="1" applyFill="1" applyBorder="1" applyAlignment="1" applyProtection="1">
      <alignment horizontal="right"/>
    </xf>
    <xf numFmtId="169" fontId="14" fillId="2" borderId="0" xfId="29" applyNumberFormat="1" applyFont="1" applyFill="1" applyBorder="1" applyAlignment="1" applyProtection="1">
      <alignment horizontal="right"/>
    </xf>
    <xf numFmtId="0" fontId="2" fillId="2" borderId="9" xfId="16" applyFont="1" applyFill="1" applyBorder="1" applyAlignment="1" applyProtection="1">
      <alignment horizontal="left"/>
      <protection locked="0"/>
    </xf>
    <xf numFmtId="174" fontId="2" fillId="4" borderId="1" xfId="19" applyNumberFormat="1" applyFont="1" applyFill="1" applyBorder="1" applyAlignment="1" applyProtection="1">
      <alignment horizontal="right"/>
      <protection locked="0"/>
    </xf>
    <xf numFmtId="4" fontId="2" fillId="4" borderId="1" xfId="19" applyNumberFormat="1" applyFont="1" applyFill="1" applyBorder="1" applyAlignment="1" applyProtection="1">
      <alignment horizontal="right"/>
      <protection locked="0"/>
    </xf>
    <xf numFmtId="167" fontId="2" fillId="4" borderId="1" xfId="29" applyNumberFormat="1" applyFont="1" applyFill="1" applyBorder="1" applyAlignment="1">
      <alignment horizontal="right"/>
    </xf>
    <xf numFmtId="165" fontId="2" fillId="4" borderId="1" xfId="20" applyNumberFormat="1" applyFont="1" applyFill="1" applyBorder="1" applyAlignment="1" applyProtection="1">
      <alignment horizontal="right"/>
      <protection locked="0"/>
    </xf>
    <xf numFmtId="171" fontId="14" fillId="2" borderId="0" xfId="29" applyNumberFormat="1" applyFont="1" applyFill="1" applyBorder="1" applyAlignment="1" applyProtection="1">
      <alignment horizontal="right"/>
    </xf>
    <xf numFmtId="173" fontId="8" fillId="0" borderId="0" xfId="0" applyNumberFormat="1" applyFont="1"/>
    <xf numFmtId="169" fontId="2" fillId="4" borderId="1" xfId="16" applyNumberFormat="1" applyFont="1" applyFill="1" applyBorder="1" applyAlignment="1">
      <alignment horizontal="right"/>
    </xf>
    <xf numFmtId="169" fontId="2" fillId="2" borderId="1" xfId="16" applyNumberFormat="1" applyFont="1" applyFill="1" applyBorder="1" applyAlignment="1" applyProtection="1">
      <alignment horizontal="right"/>
      <protection locked="0"/>
    </xf>
    <xf numFmtId="167" fontId="2" fillId="4" borderId="1" xfId="29" applyNumberFormat="1" applyFont="1" applyFill="1" applyBorder="1" applyAlignment="1">
      <alignment horizontal="right" vertical="center"/>
    </xf>
    <xf numFmtId="174" fontId="14" fillId="2" borderId="0" xfId="16" applyNumberFormat="1" applyFont="1" applyFill="1" applyAlignment="1">
      <alignment horizontal="right"/>
    </xf>
    <xf numFmtId="166" fontId="2" fillId="2" borderId="1" xfId="20" applyNumberFormat="1" applyFont="1" applyFill="1" applyBorder="1" applyAlignment="1" applyProtection="1">
      <alignment horizontal="right"/>
      <protection locked="0"/>
    </xf>
    <xf numFmtId="166" fontId="14" fillId="2" borderId="1" xfId="16" applyNumberFormat="1" applyFont="1" applyFill="1" applyBorder="1" applyAlignment="1">
      <alignment horizontal="right"/>
    </xf>
    <xf numFmtId="166" fontId="2" fillId="2" borderId="1" xfId="16" applyNumberFormat="1" applyFont="1" applyFill="1" applyBorder="1" applyAlignment="1" applyProtection="1">
      <alignment horizontal="right"/>
      <protection locked="0"/>
    </xf>
    <xf numFmtId="166" fontId="2" fillId="4" borderId="1" xfId="20" applyNumberFormat="1" applyFont="1" applyFill="1" applyBorder="1" applyAlignment="1" applyProtection="1">
      <alignment horizontal="right"/>
      <protection locked="0"/>
    </xf>
    <xf numFmtId="166" fontId="2" fillId="4" borderId="1" xfId="16" applyNumberFormat="1" applyFont="1" applyFill="1" applyBorder="1" applyAlignment="1">
      <alignment horizontal="right"/>
    </xf>
    <xf numFmtId="170" fontId="0" fillId="0" borderId="0" xfId="0" applyNumberFormat="1" applyProtection="1">
      <protection locked="0"/>
    </xf>
    <xf numFmtId="169" fontId="2" fillId="0" borderId="1" xfId="16" applyNumberFormat="1" applyFont="1" applyBorder="1" applyAlignment="1">
      <alignment horizontal="right"/>
    </xf>
    <xf numFmtId="0" fontId="0" fillId="0" borderId="0" xfId="0" applyAlignment="1" applyProtection="1">
      <alignment horizontal="right"/>
      <protection locked="0"/>
    </xf>
    <xf numFmtId="0" fontId="8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165" fontId="2" fillId="4" borderId="1" xfId="22" applyNumberFormat="1" applyFont="1" applyFill="1" applyBorder="1" applyAlignment="1" applyProtection="1">
      <alignment horizontal="right"/>
      <protection locked="0"/>
    </xf>
    <xf numFmtId="166" fontId="26" fillId="0" borderId="0" xfId="0" applyNumberFormat="1" applyFont="1" applyProtection="1">
      <protection locked="0"/>
    </xf>
    <xf numFmtId="167" fontId="0" fillId="0" borderId="0" xfId="29" applyNumberFormat="1" applyFont="1" applyBorder="1" applyProtection="1"/>
    <xf numFmtId="3" fontId="0" fillId="0" borderId="0" xfId="0" applyNumberFormat="1" applyAlignment="1" applyProtection="1">
      <alignment horizontal="right"/>
      <protection locked="0"/>
    </xf>
    <xf numFmtId="167" fontId="0" fillId="0" borderId="0" xfId="29" applyNumberFormat="1" applyFont="1" applyProtection="1">
      <protection locked="0"/>
    </xf>
    <xf numFmtId="170" fontId="8" fillId="0" borderId="0" xfId="0" applyNumberFormat="1" applyFont="1"/>
    <xf numFmtId="170" fontId="25" fillId="0" borderId="0" xfId="0" applyNumberFormat="1" applyFont="1" applyProtection="1">
      <protection locked="0"/>
    </xf>
    <xf numFmtId="10" fontId="0" fillId="0" borderId="0" xfId="0" applyNumberFormat="1" applyAlignment="1">
      <alignment horizontal="right"/>
    </xf>
    <xf numFmtId="166" fontId="2" fillId="4" borderId="1" xfId="17" applyNumberFormat="1" applyFont="1" applyFill="1" applyBorder="1" applyAlignment="1" applyProtection="1">
      <alignment horizontal="right" vertical="center"/>
      <protection locked="0"/>
    </xf>
    <xf numFmtId="0" fontId="8" fillId="0" borderId="1" xfId="0" applyFont="1" applyBorder="1"/>
    <xf numFmtId="4" fontId="2" fillId="0" borderId="1" xfId="21" applyNumberFormat="1" applyFont="1" applyBorder="1" applyAlignment="1" applyProtection="1">
      <alignment horizontal="right"/>
      <protection locked="0"/>
    </xf>
    <xf numFmtId="175" fontId="8" fillId="0" borderId="0" xfId="0" applyNumberFormat="1" applyFont="1"/>
    <xf numFmtId="3" fontId="14" fillId="2" borderId="1" xfId="28" applyNumberFormat="1" applyFont="1" applyFill="1" applyBorder="1" applyAlignment="1">
      <alignment horizontal="right"/>
    </xf>
    <xf numFmtId="0" fontId="17" fillId="4" borderId="5" xfId="15" applyFont="1" applyFill="1" applyBorder="1" applyAlignment="1">
      <alignment horizontal="left"/>
    </xf>
    <xf numFmtId="3" fontId="2" fillId="4" borderId="5" xfId="16" applyNumberFormat="1" applyFont="1" applyFill="1" applyBorder="1" applyAlignment="1" applyProtection="1">
      <alignment horizontal="right"/>
      <protection locked="0"/>
    </xf>
    <xf numFmtId="10" fontId="2" fillId="4" borderId="5" xfId="16" applyNumberFormat="1" applyFont="1" applyFill="1" applyBorder="1" applyAlignment="1">
      <alignment horizontal="right"/>
    </xf>
    <xf numFmtId="3" fontId="2" fillId="4" borderId="5" xfId="17" applyNumberFormat="1" applyFont="1" applyFill="1" applyBorder="1" applyAlignment="1" applyProtection="1">
      <alignment horizontal="right"/>
      <protection locked="0"/>
    </xf>
    <xf numFmtId="3" fontId="2" fillId="4" borderId="5" xfId="18" applyNumberFormat="1" applyFont="1" applyFill="1" applyBorder="1" applyAlignment="1" applyProtection="1">
      <alignment horizontal="right"/>
      <protection locked="0"/>
    </xf>
    <xf numFmtId="3" fontId="2" fillId="4" borderId="5" xfId="19" applyNumberFormat="1" applyFont="1" applyFill="1" applyBorder="1" applyAlignment="1" applyProtection="1">
      <alignment horizontal="right"/>
      <protection locked="0"/>
    </xf>
    <xf numFmtId="3" fontId="2" fillId="4" borderId="5" xfId="20" applyNumberFormat="1" applyFont="1" applyFill="1" applyBorder="1" applyAlignment="1" applyProtection="1">
      <alignment horizontal="right"/>
      <protection locked="0"/>
    </xf>
    <xf numFmtId="167" fontId="2" fillId="4" borderId="5" xfId="29" applyNumberFormat="1" applyFont="1" applyFill="1" applyBorder="1" applyAlignment="1">
      <alignment horizontal="right"/>
    </xf>
    <xf numFmtId="3" fontId="2" fillId="4" borderId="5" xfId="21" applyNumberFormat="1" applyFont="1" applyFill="1" applyBorder="1" applyAlignment="1" applyProtection="1">
      <alignment horizontal="right"/>
      <protection locked="0"/>
    </xf>
    <xf numFmtId="3" fontId="2" fillId="4" borderId="5" xfId="22" applyNumberFormat="1" applyFont="1" applyFill="1" applyBorder="1" applyAlignment="1" applyProtection="1">
      <alignment horizontal="right"/>
      <protection locked="0"/>
    </xf>
    <xf numFmtId="3" fontId="2" fillId="4" borderId="5" xfId="23" applyNumberFormat="1" applyFont="1" applyFill="1" applyBorder="1" applyAlignment="1" applyProtection="1">
      <alignment horizontal="right"/>
      <protection locked="0"/>
    </xf>
    <xf numFmtId="3" fontId="2" fillId="4" borderId="5" xfId="24" applyNumberFormat="1" applyFont="1" applyFill="1" applyBorder="1" applyAlignment="1" applyProtection="1">
      <alignment horizontal="right"/>
      <protection locked="0"/>
    </xf>
    <xf numFmtId="3" fontId="2" fillId="4" borderId="5" xfId="25" applyNumberFormat="1" applyFont="1" applyFill="1" applyBorder="1" applyAlignment="1" applyProtection="1">
      <alignment horizontal="right"/>
      <protection locked="0"/>
    </xf>
    <xf numFmtId="3" fontId="2" fillId="4" borderId="5" xfId="26" applyNumberFormat="1" applyFont="1" applyFill="1" applyBorder="1" applyAlignment="1" applyProtection="1">
      <alignment horizontal="right"/>
      <protection locked="0"/>
    </xf>
    <xf numFmtId="3" fontId="2" fillId="4" borderId="5" xfId="27" applyNumberFormat="1" applyFont="1" applyFill="1" applyBorder="1" applyAlignment="1" applyProtection="1">
      <alignment horizontal="right"/>
      <protection locked="0"/>
    </xf>
    <xf numFmtId="3" fontId="2" fillId="4" borderId="5" xfId="28" applyNumberFormat="1" applyFont="1" applyFill="1" applyBorder="1" applyAlignment="1">
      <alignment horizontal="right"/>
    </xf>
    <xf numFmtId="3" fontId="14" fillId="2" borderId="6" xfId="16" applyNumberFormat="1" applyFont="1" applyFill="1" applyBorder="1" applyAlignment="1">
      <alignment horizontal="right"/>
    </xf>
    <xf numFmtId="2" fontId="14" fillId="2" borderId="6" xfId="16" applyNumberFormat="1" applyFont="1" applyFill="1" applyBorder="1" applyAlignment="1">
      <alignment horizontal="right"/>
    </xf>
    <xf numFmtId="166" fontId="14" fillId="2" borderId="6" xfId="16" applyNumberFormat="1" applyFont="1" applyFill="1" applyBorder="1" applyAlignment="1">
      <alignment horizontal="right"/>
    </xf>
    <xf numFmtId="168" fontId="14" fillId="2" borderId="6" xfId="16" applyNumberFormat="1" applyFont="1" applyFill="1" applyBorder="1" applyAlignment="1">
      <alignment horizontal="right"/>
    </xf>
    <xf numFmtId="3" fontId="14" fillId="2" borderId="6" xfId="28" applyNumberFormat="1" applyFont="1" applyFill="1" applyBorder="1" applyAlignment="1">
      <alignment horizontal="right"/>
    </xf>
    <xf numFmtId="166" fontId="14" fillId="2" borderId="0" xfId="16" applyNumberFormat="1" applyFont="1" applyFill="1" applyAlignment="1">
      <alignment horizontal="right"/>
    </xf>
    <xf numFmtId="168" fontId="14" fillId="2" borderId="0" xfId="16" applyNumberFormat="1" applyFont="1" applyFill="1" applyAlignment="1">
      <alignment horizontal="right"/>
    </xf>
    <xf numFmtId="3" fontId="14" fillId="2" borderId="0" xfId="28" applyNumberFormat="1" applyFont="1" applyFill="1" applyAlignment="1">
      <alignment horizontal="right"/>
    </xf>
    <xf numFmtId="0" fontId="0" fillId="2" borderId="9" xfId="0" applyFill="1" applyBorder="1" applyAlignment="1">
      <alignment shrinkToFit="1"/>
    </xf>
    <xf numFmtId="0" fontId="0" fillId="2" borderId="0" xfId="0" applyFill="1"/>
    <xf numFmtId="10" fontId="0" fillId="2" borderId="0" xfId="0" applyNumberFormat="1" applyFill="1" applyAlignment="1">
      <alignment shrinkToFit="1"/>
    </xf>
    <xf numFmtId="10" fontId="0" fillId="2" borderId="9" xfId="0" applyNumberFormat="1" applyFill="1" applyBorder="1"/>
    <xf numFmtId="10" fontId="0" fillId="2" borderId="0" xfId="0" applyNumberFormat="1" applyFill="1"/>
    <xf numFmtId="0" fontId="13" fillId="6" borderId="1" xfId="16" applyFont="1" applyFill="1" applyBorder="1" applyAlignment="1" applyProtection="1">
      <alignment horizontal="center"/>
      <protection locked="0"/>
    </xf>
    <xf numFmtId="0" fontId="13" fillId="6" borderId="1" xfId="16" applyFont="1" applyFill="1" applyBorder="1" applyAlignment="1">
      <alignment horizontal="center"/>
    </xf>
    <xf numFmtId="166" fontId="14" fillId="2" borderId="0" xfId="29" applyNumberFormat="1" applyFont="1" applyFill="1" applyBorder="1" applyAlignment="1" applyProtection="1">
      <alignment horizontal="right"/>
    </xf>
    <xf numFmtId="3" fontId="14" fillId="2" borderId="1" xfId="16" applyNumberFormat="1" applyFont="1" applyFill="1" applyBorder="1" applyAlignment="1" applyProtection="1">
      <alignment horizontal="right"/>
      <protection locked="0"/>
    </xf>
    <xf numFmtId="164" fontId="14" fillId="2" borderId="1" xfId="29" applyNumberFormat="1" applyFont="1" applyFill="1" applyBorder="1" applyAlignment="1">
      <alignment horizontal="right"/>
    </xf>
    <xf numFmtId="166" fontId="14" fillId="2" borderId="1" xfId="16" applyNumberFormat="1" applyFont="1" applyFill="1" applyBorder="1" applyAlignment="1" applyProtection="1">
      <alignment horizontal="right"/>
      <protection locked="0"/>
    </xf>
    <xf numFmtId="168" fontId="3" fillId="0" borderId="9" xfId="0" applyNumberFormat="1" applyFont="1" applyBorder="1"/>
    <xf numFmtId="166" fontId="3" fillId="0" borderId="9" xfId="29" applyNumberFormat="1" applyFont="1" applyBorder="1" applyProtection="1">
      <protection locked="0"/>
    </xf>
    <xf numFmtId="166" fontId="0" fillId="0" borderId="0" xfId="0" applyNumberFormat="1" applyAlignment="1">
      <alignment horizontal="right"/>
    </xf>
    <xf numFmtId="171" fontId="0" fillId="0" borderId="0" xfId="29" applyNumberFormat="1" applyFont="1"/>
    <xf numFmtId="171" fontId="12" fillId="0" borderId="0" xfId="29" applyNumberFormat="1" applyFont="1"/>
    <xf numFmtId="170" fontId="12" fillId="0" borderId="0" xfId="29" applyNumberFormat="1" applyFont="1"/>
    <xf numFmtId="43" fontId="24" fillId="0" borderId="0" xfId="29" applyFont="1"/>
    <xf numFmtId="170" fontId="0" fillId="0" borderId="0" xfId="29" applyNumberFormat="1" applyFont="1"/>
    <xf numFmtId="164" fontId="8" fillId="0" borderId="0" xfId="0" applyNumberFormat="1" applyFont="1"/>
    <xf numFmtId="0" fontId="8" fillId="2" borderId="0" xfId="0" applyFont="1" applyFill="1" applyAlignment="1">
      <alignment shrinkToFit="1"/>
    </xf>
    <xf numFmtId="3" fontId="8" fillId="2" borderId="0" xfId="0" applyNumberFormat="1" applyFont="1" applyFill="1"/>
    <xf numFmtId="166" fontId="2" fillId="4" borderId="1" xfId="23" applyNumberFormat="1" applyFont="1" applyFill="1" applyBorder="1" applyAlignment="1" applyProtection="1">
      <alignment horizontal="right"/>
      <protection locked="0"/>
    </xf>
    <xf numFmtId="168" fontId="3" fillId="0" borderId="1" xfId="0" applyNumberFormat="1" applyFont="1" applyBorder="1"/>
    <xf numFmtId="164" fontId="24" fillId="0" borderId="0" xfId="29" applyNumberFormat="1" applyFont="1"/>
    <xf numFmtId="167" fontId="24" fillId="0" borderId="0" xfId="29" applyNumberFormat="1" applyFont="1"/>
    <xf numFmtId="43" fontId="24" fillId="0" borderId="0" xfId="29" applyFont="1" applyAlignment="1">
      <alignment horizontal="right"/>
    </xf>
    <xf numFmtId="167" fontId="0" fillId="0" borderId="0" xfId="0" applyNumberFormat="1" applyProtection="1">
      <protection locked="0"/>
    </xf>
    <xf numFmtId="166" fontId="14" fillId="2" borderId="1" xfId="29" applyNumberFormat="1" applyFont="1" applyFill="1" applyBorder="1" applyAlignment="1" applyProtection="1">
      <alignment horizontal="right"/>
      <protection locked="0"/>
    </xf>
    <xf numFmtId="166" fontId="14" fillId="0" borderId="9" xfId="29" applyNumberFormat="1" applyFont="1" applyBorder="1" applyProtection="1">
      <protection locked="0"/>
    </xf>
    <xf numFmtId="168" fontId="3" fillId="0" borderId="9" xfId="0" applyNumberFormat="1" applyFont="1" applyBorder="1" applyAlignment="1">
      <alignment horizontal="right"/>
    </xf>
    <xf numFmtId="166" fontId="2" fillId="0" borderId="1" xfId="29" applyNumberFormat="1" applyFont="1" applyBorder="1" applyProtection="1">
      <protection locked="0"/>
    </xf>
    <xf numFmtId="0" fontId="11" fillId="0" borderId="0" xfId="0" applyFont="1" applyAlignment="1" applyProtection="1">
      <alignment horizontal="left" vertical="center"/>
      <protection locked="0"/>
    </xf>
    <xf numFmtId="0" fontId="11" fillId="0" borderId="0" xfId="0" applyFont="1" applyProtection="1">
      <protection locked="0"/>
    </xf>
    <xf numFmtId="3" fontId="2" fillId="2" borderId="6" xfId="29" applyNumberFormat="1" applyFont="1" applyFill="1" applyBorder="1" applyAlignment="1" applyProtection="1">
      <alignment horizontal="right"/>
    </xf>
    <xf numFmtId="167" fontId="2" fillId="2" borderId="0" xfId="29" applyNumberFormat="1" applyFont="1" applyFill="1" applyBorder="1" applyAlignment="1" applyProtection="1">
      <alignment horizontal="right"/>
    </xf>
    <xf numFmtId="3" fontId="2" fillId="2" borderId="0" xfId="29" applyNumberFormat="1" applyFont="1" applyFill="1" applyBorder="1" applyAlignment="1" applyProtection="1">
      <alignment horizontal="right"/>
    </xf>
    <xf numFmtId="3" fontId="2" fillId="2" borderId="0" xfId="16" applyNumberFormat="1" applyFont="1" applyFill="1" applyAlignment="1">
      <alignment horizontal="right"/>
    </xf>
    <xf numFmtId="3" fontId="2" fillId="2" borderId="6" xfId="16" applyNumberFormat="1" applyFont="1" applyFill="1" applyBorder="1" applyAlignment="1">
      <alignment horizontal="right"/>
    </xf>
    <xf numFmtId="0" fontId="7" fillId="0" borderId="0" xfId="0" applyFont="1" applyProtection="1">
      <protection locked="0"/>
    </xf>
    <xf numFmtId="0" fontId="7" fillId="0" borderId="0" xfId="0" applyFont="1"/>
    <xf numFmtId="3" fontId="2" fillId="2" borderId="4" xfId="16" applyNumberFormat="1" applyFont="1" applyFill="1" applyBorder="1" applyAlignment="1">
      <alignment horizontal="right"/>
    </xf>
    <xf numFmtId="3" fontId="7" fillId="0" borderId="0" xfId="0" applyNumberFormat="1" applyFont="1" applyProtection="1">
      <protection locked="0"/>
    </xf>
    <xf numFmtId="166" fontId="7" fillId="0" borderId="0" xfId="29" applyNumberFormat="1" applyFont="1" applyBorder="1" applyProtection="1">
      <protection locked="0"/>
    </xf>
    <xf numFmtId="166" fontId="7" fillId="0" borderId="0" xfId="0" applyNumberFormat="1" applyFont="1" applyAlignment="1">
      <alignment horizontal="center"/>
    </xf>
    <xf numFmtId="166" fontId="7" fillId="0" borderId="0" xfId="29" applyNumberFormat="1" applyFont="1" applyBorder="1" applyProtection="1"/>
    <xf numFmtId="166" fontId="7" fillId="0" borderId="0" xfId="29" applyNumberFormat="1" applyFont="1" applyProtection="1">
      <protection locked="0"/>
    </xf>
    <xf numFmtId="176" fontId="8" fillId="0" borderId="0" xfId="0" applyNumberFormat="1" applyFont="1"/>
    <xf numFmtId="0" fontId="18" fillId="2" borderId="4" xfId="15" applyFont="1" applyFill="1" applyBorder="1" applyAlignment="1">
      <alignment horizontal="center" vertical="center"/>
    </xf>
    <xf numFmtId="0" fontId="18" fillId="2" borderId="5" xfId="15" applyFont="1" applyFill="1" applyBorder="1" applyAlignment="1">
      <alignment horizontal="center" vertical="center"/>
    </xf>
    <xf numFmtId="0" fontId="13" fillId="2" borderId="2" xfId="16" applyFont="1" applyFill="1" applyBorder="1" applyAlignment="1" applyProtection="1">
      <alignment horizontal="center"/>
      <protection locked="0"/>
    </xf>
    <xf numFmtId="0" fontId="13" fillId="2" borderId="3" xfId="16" applyFont="1" applyFill="1" applyBorder="1" applyAlignment="1" applyProtection="1">
      <alignment horizontal="center"/>
      <protection locked="0"/>
    </xf>
    <xf numFmtId="0" fontId="13" fillId="2" borderId="2" xfId="17" applyFont="1" applyFill="1" applyBorder="1" applyAlignment="1" applyProtection="1">
      <alignment horizontal="center"/>
      <protection locked="0"/>
    </xf>
    <xf numFmtId="0" fontId="13" fillId="2" borderId="3" xfId="17" applyFont="1" applyFill="1" applyBorder="1" applyAlignment="1" applyProtection="1">
      <alignment horizontal="center"/>
      <protection locked="0"/>
    </xf>
    <xf numFmtId="0" fontId="13" fillId="2" borderId="2" xfId="18" applyFont="1" applyFill="1" applyBorder="1" applyAlignment="1" applyProtection="1">
      <alignment horizontal="center"/>
      <protection locked="0"/>
    </xf>
    <xf numFmtId="0" fontId="13" fillId="2" borderId="3" xfId="18" applyFont="1" applyFill="1" applyBorder="1" applyAlignment="1" applyProtection="1">
      <alignment horizontal="center"/>
      <protection locked="0"/>
    </xf>
    <xf numFmtId="0" fontId="6" fillId="2" borderId="2" xfId="28" applyFont="1" applyFill="1" applyBorder="1" applyAlignment="1">
      <alignment horizontal="center" vertical="center"/>
    </xf>
    <xf numFmtId="0" fontId="6" fillId="2" borderId="3" xfId="28" applyFont="1" applyFill="1" applyBorder="1" applyAlignment="1">
      <alignment horizontal="center" vertical="center"/>
    </xf>
    <xf numFmtId="0" fontId="13" fillId="2" borderId="2" xfId="22" applyFont="1" applyFill="1" applyBorder="1" applyAlignment="1" applyProtection="1">
      <alignment horizontal="center"/>
      <protection locked="0"/>
    </xf>
    <xf numFmtId="0" fontId="13" fillId="2" borderId="3" xfId="22" applyFont="1" applyFill="1" applyBorder="1" applyAlignment="1" applyProtection="1">
      <alignment horizontal="center"/>
      <protection locked="0"/>
    </xf>
    <xf numFmtId="0" fontId="13" fillId="2" borderId="2" xfId="23" applyFont="1" applyFill="1" applyBorder="1" applyAlignment="1" applyProtection="1">
      <alignment horizontal="center"/>
      <protection locked="0"/>
    </xf>
    <xf numFmtId="0" fontId="13" fillId="2" borderId="3" xfId="23" applyFont="1" applyFill="1" applyBorder="1" applyAlignment="1" applyProtection="1">
      <alignment horizontal="center"/>
      <protection locked="0"/>
    </xf>
    <xf numFmtId="0" fontId="13" fillId="2" borderId="2" xfId="24" applyFont="1" applyFill="1" applyBorder="1" applyAlignment="1" applyProtection="1">
      <alignment horizontal="center"/>
      <protection locked="0"/>
    </xf>
    <xf numFmtId="0" fontId="13" fillId="2" borderId="3" xfId="24" applyFont="1" applyFill="1" applyBorder="1" applyAlignment="1" applyProtection="1">
      <alignment horizontal="center"/>
      <protection locked="0"/>
    </xf>
    <xf numFmtId="0" fontId="13" fillId="2" borderId="2" xfId="25" applyFont="1" applyFill="1" applyBorder="1" applyAlignment="1" applyProtection="1">
      <alignment horizontal="center"/>
      <protection locked="0"/>
    </xf>
    <xf numFmtId="0" fontId="13" fillId="2" borderId="3" xfId="25" applyFont="1" applyFill="1" applyBorder="1" applyAlignment="1" applyProtection="1">
      <alignment horizontal="center"/>
      <protection locked="0"/>
    </xf>
    <xf numFmtId="0" fontId="13" fillId="2" borderId="2" xfId="26" applyFont="1" applyFill="1" applyBorder="1" applyAlignment="1" applyProtection="1">
      <alignment horizontal="center"/>
      <protection locked="0"/>
    </xf>
    <xf numFmtId="0" fontId="13" fillId="2" borderId="3" xfId="26" applyFont="1" applyFill="1" applyBorder="1" applyAlignment="1" applyProtection="1">
      <alignment horizontal="center"/>
      <protection locked="0"/>
    </xf>
    <xf numFmtId="0" fontId="13" fillId="2" borderId="2" xfId="27" applyFont="1" applyFill="1" applyBorder="1" applyAlignment="1" applyProtection="1">
      <alignment horizontal="center"/>
      <protection locked="0"/>
    </xf>
    <xf numFmtId="0" fontId="13" fillId="2" borderId="3" xfId="27" applyFont="1" applyFill="1" applyBorder="1" applyAlignment="1" applyProtection="1">
      <alignment horizontal="center"/>
      <protection locked="0"/>
    </xf>
    <xf numFmtId="0" fontId="13" fillId="2" borderId="2" xfId="21" applyFont="1" applyFill="1" applyBorder="1" applyAlignment="1" applyProtection="1">
      <alignment horizontal="center" wrapText="1"/>
      <protection locked="0"/>
    </xf>
    <xf numFmtId="0" fontId="7" fillId="2" borderId="3" xfId="0" applyFont="1" applyFill="1" applyBorder="1" applyAlignment="1">
      <alignment horizontal="center" wrapText="1"/>
    </xf>
    <xf numFmtId="0" fontId="13" fillId="2" borderId="2" xfId="20" applyFont="1" applyFill="1" applyBorder="1" applyAlignment="1" applyProtection="1">
      <alignment horizontal="center"/>
      <protection locked="0"/>
    </xf>
    <xf numFmtId="0" fontId="13" fillId="2" borderId="3" xfId="20" applyFont="1" applyFill="1" applyBorder="1" applyAlignment="1" applyProtection="1">
      <alignment horizontal="center"/>
      <protection locked="0"/>
    </xf>
    <xf numFmtId="0" fontId="13" fillId="2" borderId="2" xfId="19" applyFont="1" applyFill="1" applyBorder="1" applyAlignment="1" applyProtection="1">
      <alignment horizontal="center"/>
      <protection locked="0"/>
    </xf>
    <xf numFmtId="0" fontId="13" fillId="2" borderId="3" xfId="19" applyFont="1" applyFill="1" applyBorder="1" applyAlignment="1" applyProtection="1">
      <alignment horizontal="center"/>
      <protection locked="0"/>
    </xf>
  </cellXfs>
  <cellStyles count="30">
    <cellStyle name="Comma" xfId="29" builtinId="3"/>
    <cellStyle name="Normal" xfId="0" builtinId="0"/>
    <cellStyle name="Normal 12" xfId="1" xr:uid="{00000000-0005-0000-0000-000002000000}"/>
    <cellStyle name="Normal 14" xfId="2" xr:uid="{00000000-0005-0000-0000-000003000000}"/>
    <cellStyle name="Normal 15" xfId="3" xr:uid="{00000000-0005-0000-0000-000004000000}"/>
    <cellStyle name="Normal 17" xfId="4" xr:uid="{00000000-0005-0000-0000-000005000000}"/>
    <cellStyle name="Normal 18" xfId="5" xr:uid="{00000000-0005-0000-0000-000006000000}"/>
    <cellStyle name="Normal 27" xfId="6" xr:uid="{00000000-0005-0000-0000-000007000000}"/>
    <cellStyle name="Normal 28" xfId="7" xr:uid="{00000000-0005-0000-0000-000008000000}"/>
    <cellStyle name="Normal 29" xfId="8" xr:uid="{00000000-0005-0000-0000-000009000000}"/>
    <cellStyle name="Normal 30" xfId="9" xr:uid="{00000000-0005-0000-0000-00000A000000}"/>
    <cellStyle name="Normal 31" xfId="10" xr:uid="{00000000-0005-0000-0000-00000B000000}"/>
    <cellStyle name="Normal 32" xfId="11" xr:uid="{00000000-0005-0000-0000-00000C000000}"/>
    <cellStyle name="Normal 33" xfId="12" xr:uid="{00000000-0005-0000-0000-00000D000000}"/>
    <cellStyle name="Normal 34" xfId="13" xr:uid="{00000000-0005-0000-0000-00000E000000}"/>
    <cellStyle name="Normal 35" xfId="14" xr:uid="{00000000-0005-0000-0000-00000F000000}"/>
    <cellStyle name="Normal 38" xfId="15" xr:uid="{00000000-0005-0000-0000-000010000000}"/>
    <cellStyle name="Normal 39" xfId="16" xr:uid="{00000000-0005-0000-0000-000011000000}"/>
    <cellStyle name="Normal 40" xfId="17" xr:uid="{00000000-0005-0000-0000-000012000000}"/>
    <cellStyle name="Normal 41" xfId="18" xr:uid="{00000000-0005-0000-0000-000013000000}"/>
    <cellStyle name="Normal 42" xfId="19" xr:uid="{00000000-0005-0000-0000-000014000000}"/>
    <cellStyle name="Normal 43" xfId="20" xr:uid="{00000000-0005-0000-0000-000015000000}"/>
    <cellStyle name="Normal 44" xfId="21" xr:uid="{00000000-0005-0000-0000-000016000000}"/>
    <cellStyle name="Normal 45" xfId="22" xr:uid="{00000000-0005-0000-0000-000017000000}"/>
    <cellStyle name="Normal 46" xfId="23" xr:uid="{00000000-0005-0000-0000-000018000000}"/>
    <cellStyle name="Normal 47" xfId="24" xr:uid="{00000000-0005-0000-0000-000019000000}"/>
    <cellStyle name="Normal 48" xfId="25" xr:uid="{00000000-0005-0000-0000-00001A000000}"/>
    <cellStyle name="Normal 49" xfId="26" xr:uid="{00000000-0005-0000-0000-00001B000000}"/>
    <cellStyle name="Normal 50" xfId="27" xr:uid="{00000000-0005-0000-0000-00001C000000}"/>
    <cellStyle name="Normal 51" xfId="28" xr:uid="{00000000-0005-0000-0000-00001D000000}"/>
  </cellStyles>
  <dxfs count="0"/>
  <tableStyles count="0" defaultTableStyle="TableStyleMedium9" defaultPivotStyle="PivotStyleLight16"/>
  <colors>
    <mruColors>
      <color rgb="FF66FF33"/>
      <color rgb="FF30DDF4"/>
      <color rgb="FF000000"/>
      <color rgb="FF0CCAE4"/>
      <color rgb="FFFFFF66"/>
      <color rgb="FF61349C"/>
      <color rgb="FFFFFF99"/>
      <color rgb="FF6249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82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T183" sqref="T183"/>
    </sheetView>
  </sheetViews>
  <sheetFormatPr defaultRowHeight="15" x14ac:dyDescent="0.25"/>
  <cols>
    <col min="1" max="1" width="24.85546875" customWidth="1"/>
    <col min="2" max="2" width="8.85546875" style="5" customWidth="1"/>
    <col min="3" max="3" width="8.85546875" style="4" customWidth="1"/>
    <col min="4" max="4" width="8.85546875" style="5" customWidth="1"/>
    <col min="5" max="5" width="8.85546875" style="4" customWidth="1"/>
    <col min="6" max="6" width="8.85546875" style="275" customWidth="1"/>
    <col min="7" max="7" width="8.85546875" style="4" customWidth="1"/>
    <col min="8" max="8" width="8.85546875" style="5" customWidth="1"/>
    <col min="9" max="9" width="8.85546875" style="4" customWidth="1"/>
    <col min="10" max="10" width="8.85546875" style="5" customWidth="1"/>
    <col min="11" max="11" width="8.85546875" style="4" customWidth="1"/>
    <col min="12" max="13" width="8.85546875" style="5" customWidth="1"/>
    <col min="14" max="14" width="2.28515625" style="240" customWidth="1"/>
    <col min="15" max="16" width="8.85546875" style="240" customWidth="1"/>
    <col min="17" max="17" width="8.85546875" style="5" customWidth="1"/>
    <col min="18" max="18" width="8.85546875" style="4" customWidth="1"/>
    <col min="19" max="19" width="8.85546875" style="5" customWidth="1"/>
    <col min="20" max="20" width="8.85546875" style="4" customWidth="1"/>
    <col min="21" max="21" width="8.85546875" style="5" customWidth="1"/>
    <col min="22" max="22" width="8.85546875" style="4" customWidth="1"/>
    <col min="23" max="23" width="8.85546875" style="5" customWidth="1"/>
    <col min="24" max="24" width="8.85546875" style="4" customWidth="1"/>
    <col min="25" max="25" width="8.85546875" style="5" customWidth="1"/>
    <col min="26" max="26" width="8.85546875" style="4" customWidth="1"/>
    <col min="27" max="27" width="9.5703125" customWidth="1"/>
    <col min="28" max="28" width="8.85546875" style="4" customWidth="1"/>
  </cols>
  <sheetData>
    <row r="1" spans="1:28" ht="16.5" customHeight="1" x14ac:dyDescent="0.25">
      <c r="A1" s="138" t="s">
        <v>114</v>
      </c>
      <c r="B1" s="59"/>
      <c r="C1" s="60"/>
      <c r="D1" s="61"/>
      <c r="E1" s="62"/>
      <c r="F1" s="268"/>
      <c r="G1" s="63"/>
      <c r="H1" s="11"/>
      <c r="J1" s="10"/>
      <c r="L1" s="10"/>
      <c r="M1" s="10"/>
      <c r="N1" s="238"/>
      <c r="O1" s="238"/>
      <c r="P1" s="238"/>
      <c r="Q1" s="9"/>
      <c r="S1" s="9"/>
    </row>
    <row r="2" spans="1:28" ht="9.75" customHeight="1" x14ac:dyDescent="0.25">
      <c r="D2" s="9"/>
      <c r="F2" s="269"/>
      <c r="H2" s="9"/>
      <c r="J2" s="9"/>
      <c r="L2" s="9"/>
      <c r="M2" s="9"/>
      <c r="N2" s="89"/>
      <c r="O2" s="89"/>
      <c r="P2" s="89"/>
      <c r="Q2" s="9"/>
      <c r="S2" s="9"/>
    </row>
    <row r="3" spans="1:28" s="237" customFormat="1" ht="15" customHeight="1" x14ac:dyDescent="0.25">
      <c r="A3" s="284" t="s">
        <v>13</v>
      </c>
      <c r="B3" s="286" t="s">
        <v>1</v>
      </c>
      <c r="C3" s="287"/>
      <c r="D3" s="288" t="s">
        <v>2</v>
      </c>
      <c r="E3" s="289"/>
      <c r="F3" s="290" t="s">
        <v>3</v>
      </c>
      <c r="G3" s="291"/>
      <c r="H3" s="310" t="s">
        <v>4</v>
      </c>
      <c r="I3" s="311"/>
      <c r="J3" s="308" t="s">
        <v>5</v>
      </c>
      <c r="K3" s="309"/>
      <c r="L3" s="306" t="s">
        <v>14</v>
      </c>
      <c r="M3" s="307"/>
      <c r="N3" s="89"/>
      <c r="O3" s="296" t="s">
        <v>6</v>
      </c>
      <c r="P3" s="297"/>
      <c r="Q3" s="294" t="s">
        <v>11</v>
      </c>
      <c r="R3" s="295"/>
      <c r="S3" s="298" t="s">
        <v>7</v>
      </c>
      <c r="T3" s="299"/>
      <c r="U3" s="300" t="s">
        <v>8</v>
      </c>
      <c r="V3" s="301"/>
      <c r="W3" s="302" t="s">
        <v>9</v>
      </c>
      <c r="X3" s="303"/>
      <c r="Y3" s="304" t="s">
        <v>12</v>
      </c>
      <c r="Z3" s="305"/>
      <c r="AA3" s="292" t="s">
        <v>0</v>
      </c>
      <c r="AB3" s="293"/>
    </row>
    <row r="4" spans="1:28" ht="13.5" customHeight="1" x14ac:dyDescent="0.25">
      <c r="A4" s="285"/>
      <c r="B4" s="241" t="s">
        <v>45</v>
      </c>
      <c r="C4" s="88" t="s">
        <v>51</v>
      </c>
      <c r="D4" s="241" t="s">
        <v>45</v>
      </c>
      <c r="E4" s="88" t="s">
        <v>51</v>
      </c>
      <c r="F4" s="241" t="s">
        <v>45</v>
      </c>
      <c r="G4" s="88" t="s">
        <v>51</v>
      </c>
      <c r="H4" s="241" t="s">
        <v>45</v>
      </c>
      <c r="I4" s="88" t="s">
        <v>51</v>
      </c>
      <c r="J4" s="241" t="s">
        <v>45</v>
      </c>
      <c r="K4" s="88" t="s">
        <v>51</v>
      </c>
      <c r="L4" s="241" t="s">
        <v>45</v>
      </c>
      <c r="M4" s="88" t="s">
        <v>51</v>
      </c>
      <c r="N4" s="89"/>
      <c r="O4" s="241" t="s">
        <v>45</v>
      </c>
      <c r="P4" s="88" t="s">
        <v>51</v>
      </c>
      <c r="Q4" s="241" t="s">
        <v>45</v>
      </c>
      <c r="R4" s="88" t="s">
        <v>51</v>
      </c>
      <c r="S4" s="241" t="s">
        <v>45</v>
      </c>
      <c r="T4" s="88" t="s">
        <v>51</v>
      </c>
      <c r="U4" s="241" t="s">
        <v>45</v>
      </c>
      <c r="V4" s="88" t="s">
        <v>51</v>
      </c>
      <c r="W4" s="241" t="s">
        <v>45</v>
      </c>
      <c r="X4" s="88" t="s">
        <v>51</v>
      </c>
      <c r="Y4" s="241" t="s">
        <v>45</v>
      </c>
      <c r="Z4" s="88" t="s">
        <v>51</v>
      </c>
      <c r="AA4" s="242" t="s">
        <v>45</v>
      </c>
      <c r="AB4" s="88" t="s">
        <v>51</v>
      </c>
    </row>
    <row r="5" spans="1:28" s="237" customFormat="1" ht="15" customHeight="1" x14ac:dyDescent="0.25">
      <c r="A5" s="90" t="s">
        <v>46</v>
      </c>
      <c r="B5" s="65"/>
      <c r="C5" s="66"/>
      <c r="D5" s="67"/>
      <c r="E5" s="66"/>
      <c r="F5" s="68"/>
      <c r="G5" s="66"/>
      <c r="H5" s="69"/>
      <c r="I5" s="66"/>
      <c r="J5" s="70"/>
      <c r="K5" s="66"/>
      <c r="L5" s="71"/>
      <c r="M5" s="71"/>
      <c r="N5" s="256"/>
      <c r="O5" s="73"/>
      <c r="P5" s="66"/>
      <c r="Q5" s="72"/>
      <c r="R5" s="66"/>
      <c r="S5" s="74"/>
      <c r="T5" s="66"/>
      <c r="U5" s="75"/>
      <c r="V5" s="66"/>
      <c r="W5" s="76"/>
      <c r="X5" s="66"/>
      <c r="Y5" s="77"/>
      <c r="Z5" s="66"/>
      <c r="AA5" s="78"/>
      <c r="AB5" s="66"/>
    </row>
    <row r="6" spans="1:28" ht="15" customHeight="1" x14ac:dyDescent="0.25">
      <c r="A6" s="21" t="s">
        <v>52</v>
      </c>
      <c r="B6" s="95">
        <v>32220</v>
      </c>
      <c r="C6" s="133">
        <f>B6/B33*100</f>
        <v>8.8690697386349555</v>
      </c>
      <c r="D6" s="6">
        <v>15345</v>
      </c>
      <c r="E6" s="93">
        <f>D6/D33*100</f>
        <v>4.2124768375540462</v>
      </c>
      <c r="F6" s="102">
        <v>23220</v>
      </c>
      <c r="G6" s="133">
        <f>F6/F33*100</f>
        <v>6.1289939422734294</v>
      </c>
      <c r="H6" s="102">
        <v>29565</v>
      </c>
      <c r="I6" s="38">
        <f>H6/H33*100</f>
        <v>9.2029696035859363</v>
      </c>
      <c r="J6" s="6"/>
      <c r="K6" s="93" t="e">
        <f>J6/J33*100</f>
        <v>#DIV/0!</v>
      </c>
      <c r="L6" s="6"/>
      <c r="M6" s="133" t="e">
        <f>L6/L33*100</f>
        <v>#DIV/0!</v>
      </c>
      <c r="N6" s="89"/>
      <c r="O6" s="95"/>
      <c r="P6" s="93" t="e">
        <f>O6/O33*100</f>
        <v>#DIV/0!</v>
      </c>
      <c r="Q6" s="13"/>
      <c r="R6" s="93" t="e">
        <f>Q6/Q33*100</f>
        <v>#DIV/0!</v>
      </c>
      <c r="S6" s="264"/>
      <c r="T6" s="93" t="e">
        <f>S6/S33*100</f>
        <v>#DIV/0!</v>
      </c>
      <c r="U6" s="14"/>
      <c r="V6" s="93" t="e">
        <f>U6/U33*100</f>
        <v>#DIV/0!</v>
      </c>
      <c r="W6" s="15"/>
      <c r="X6" s="93" t="e">
        <f>W6/W33*100</f>
        <v>#DIV/0!</v>
      </c>
      <c r="Y6" s="58"/>
      <c r="Z6" s="93" t="e">
        <f>Y6/Y33*100</f>
        <v>#DIV/0!</v>
      </c>
      <c r="AA6" s="2">
        <f t="shared" ref="AA6:AA32" si="0">B6+D6+F6+H6+J6+L6+Q6+O6+S6+U6+W6+Y6</f>
        <v>100350</v>
      </c>
      <c r="AB6" s="38">
        <f>AA6/AA33*100</f>
        <v>7.0289352581478921</v>
      </c>
    </row>
    <row r="7" spans="1:28" ht="15" customHeight="1" x14ac:dyDescent="0.25">
      <c r="A7" s="22" t="s">
        <v>27</v>
      </c>
      <c r="B7" s="95">
        <v>7470</v>
      </c>
      <c r="C7" s="133">
        <f>B7/B33*100</f>
        <v>2.0562368388455345</v>
      </c>
      <c r="D7" s="6">
        <v>17865</v>
      </c>
      <c r="E7" s="93">
        <f>D7/D33*100</f>
        <v>4.9042618900555901</v>
      </c>
      <c r="F7" s="102">
        <v>24120</v>
      </c>
      <c r="G7" s="133">
        <f>F7/F33*100</f>
        <v>6.3665518470127092</v>
      </c>
      <c r="H7" s="95">
        <v>5220</v>
      </c>
      <c r="I7" s="93">
        <f>H7/H33*100</f>
        <v>1.6248774338142598</v>
      </c>
      <c r="J7" s="6"/>
      <c r="K7" s="93" t="e">
        <f>J7/J33*100</f>
        <v>#DIV/0!</v>
      </c>
      <c r="L7" s="12"/>
      <c r="M7" s="133" t="e">
        <f>L7/L33*100</f>
        <v>#DIV/0!</v>
      </c>
      <c r="N7" s="89"/>
      <c r="O7" s="95"/>
      <c r="P7" s="93" t="e">
        <f>O7/O33*100</f>
        <v>#DIV/0!</v>
      </c>
      <c r="Q7" s="13"/>
      <c r="R7" s="93" t="e">
        <f>Q7/Q33*100</f>
        <v>#DIV/0!</v>
      </c>
      <c r="S7" s="264"/>
      <c r="T7" s="93" t="e">
        <f>S7/S33*100</f>
        <v>#DIV/0!</v>
      </c>
      <c r="U7" s="14"/>
      <c r="V7" s="93" t="e">
        <f>U7/U33*100</f>
        <v>#DIV/0!</v>
      </c>
      <c r="W7" s="15"/>
      <c r="X7" s="93" t="e">
        <f>W7/W33*100</f>
        <v>#DIV/0!</v>
      </c>
      <c r="Y7" s="58"/>
      <c r="Z7" s="93" t="e">
        <f>Y7/Y33*100</f>
        <v>#DIV/0!</v>
      </c>
      <c r="AA7" s="2">
        <f t="shared" si="0"/>
        <v>54675</v>
      </c>
      <c r="AB7" s="38">
        <f>AA7/AA33*100</f>
        <v>3.8296665195738511</v>
      </c>
    </row>
    <row r="8" spans="1:28" ht="15" customHeight="1" x14ac:dyDescent="0.25">
      <c r="A8" s="22" t="s">
        <v>75</v>
      </c>
      <c r="B8" s="95"/>
      <c r="C8" s="133"/>
      <c r="D8" s="6"/>
      <c r="E8" s="93"/>
      <c r="F8" s="102"/>
      <c r="G8" s="133"/>
      <c r="H8" s="95"/>
      <c r="I8" s="93"/>
      <c r="J8" s="6"/>
      <c r="K8" s="93"/>
      <c r="L8" s="12"/>
      <c r="M8" s="133"/>
      <c r="N8" s="89"/>
      <c r="O8" s="95"/>
      <c r="P8" s="39"/>
      <c r="Q8" s="13"/>
      <c r="R8" s="93" t="e">
        <f>Q8/Q33*100</f>
        <v>#DIV/0!</v>
      </c>
      <c r="S8" s="95"/>
      <c r="T8" s="39"/>
      <c r="U8" s="14"/>
      <c r="V8" s="39"/>
      <c r="W8" s="15"/>
      <c r="X8" s="93"/>
      <c r="Y8" s="58"/>
      <c r="Z8" s="93"/>
      <c r="AA8" s="2">
        <f t="shared" si="0"/>
        <v>0</v>
      </c>
      <c r="AB8" s="38">
        <f>AA8/AA33*100</f>
        <v>0</v>
      </c>
    </row>
    <row r="9" spans="1:28" ht="15" customHeight="1" x14ac:dyDescent="0.25">
      <c r="A9" s="22" t="s">
        <v>15</v>
      </c>
      <c r="B9" s="96">
        <v>13095</v>
      </c>
      <c r="C9" s="133">
        <f>B9/B33*100</f>
        <v>3.6046079524340393</v>
      </c>
      <c r="D9" s="6">
        <v>15255</v>
      </c>
      <c r="E9" s="93">
        <f>D9/D33*100</f>
        <v>4.1877702285361336</v>
      </c>
      <c r="F9" s="102">
        <v>14085</v>
      </c>
      <c r="G9" s="133">
        <f>F9/F33*100</f>
        <v>3.7177812091697349</v>
      </c>
      <c r="H9" s="102">
        <v>30600</v>
      </c>
      <c r="I9" s="93">
        <f>H9/H33*100</f>
        <v>9.5251435775318658</v>
      </c>
      <c r="J9" s="6"/>
      <c r="K9" s="93" t="e">
        <f>J9/J33*100</f>
        <v>#DIV/0!</v>
      </c>
      <c r="L9" s="12"/>
      <c r="M9" s="133" t="e">
        <f>L9/L33*100</f>
        <v>#DIV/0!</v>
      </c>
      <c r="N9" s="89"/>
      <c r="O9" s="95"/>
      <c r="P9" s="93" t="e">
        <f>O9/O33*100</f>
        <v>#DIV/0!</v>
      </c>
      <c r="Q9" s="13"/>
      <c r="R9" s="93" t="e">
        <f>Q9/Q33*100</f>
        <v>#DIV/0!</v>
      </c>
      <c r="S9" s="264"/>
      <c r="T9" s="93" t="e">
        <f>S9/S33*100</f>
        <v>#DIV/0!</v>
      </c>
      <c r="U9" s="13"/>
      <c r="V9" s="93" t="e">
        <f>U9/U33*100</f>
        <v>#DIV/0!</v>
      </c>
      <c r="W9" s="13"/>
      <c r="X9" s="93" t="e">
        <f>W9/W33*100</f>
        <v>#DIV/0!</v>
      </c>
      <c r="Y9" s="13"/>
      <c r="Z9" s="93" t="e">
        <f>Y9/Y33*100</f>
        <v>#DIV/0!</v>
      </c>
      <c r="AA9" s="2">
        <f t="shared" si="0"/>
        <v>73035</v>
      </c>
      <c r="AB9" s="38">
        <f>AA9/AA33*100</f>
        <v>5.115677992813465</v>
      </c>
    </row>
    <row r="10" spans="1:28" ht="15" customHeight="1" x14ac:dyDescent="0.25">
      <c r="A10" s="22" t="s">
        <v>43</v>
      </c>
      <c r="B10" s="96">
        <v>1305</v>
      </c>
      <c r="C10" s="133">
        <f>B10/B33*100</f>
        <v>0.3592220983525331</v>
      </c>
      <c r="D10" s="6">
        <v>900</v>
      </c>
      <c r="E10" s="93">
        <f>D10/D33*100</f>
        <v>0.24706609017912293</v>
      </c>
      <c r="F10" s="102"/>
      <c r="G10" s="133"/>
      <c r="H10" s="95"/>
      <c r="I10" s="39">
        <f>H10/H33*100</f>
        <v>0</v>
      </c>
      <c r="J10" s="6"/>
      <c r="K10" s="93" t="e">
        <f>J10/J33*100</f>
        <v>#DIV/0!</v>
      </c>
      <c r="L10" s="12"/>
      <c r="M10" s="133" t="e">
        <f>L10/L33*100</f>
        <v>#DIV/0!</v>
      </c>
      <c r="N10" s="89"/>
      <c r="O10" s="95"/>
      <c r="P10" s="93" t="e">
        <f>O10/O33*100</f>
        <v>#DIV/0!</v>
      </c>
      <c r="Q10" s="13"/>
      <c r="R10" s="93" t="e">
        <f>Q10/Q33*100</f>
        <v>#DIV/0!</v>
      </c>
      <c r="S10" s="264"/>
      <c r="T10" s="93" t="e">
        <f>S10/S33*100</f>
        <v>#DIV/0!</v>
      </c>
      <c r="U10" s="13"/>
      <c r="V10" s="93" t="e">
        <f>U10/U33*100</f>
        <v>#DIV/0!</v>
      </c>
      <c r="W10" s="13"/>
      <c r="X10" s="93" t="e">
        <f>W10/W33*100</f>
        <v>#DIV/0!</v>
      </c>
      <c r="Y10" s="13"/>
      <c r="Z10" s="93" t="e">
        <f>Y10/Y33*100</f>
        <v>#DIV/0!</v>
      </c>
      <c r="AA10" s="2">
        <f t="shared" si="0"/>
        <v>2205</v>
      </c>
      <c r="AB10" s="38">
        <f>AA10/AA33*100</f>
        <v>0.15444745634495366</v>
      </c>
    </row>
    <row r="11" spans="1:28" ht="15" customHeight="1" x14ac:dyDescent="0.25">
      <c r="A11" s="22" t="s">
        <v>16</v>
      </c>
      <c r="B11" s="95">
        <v>810</v>
      </c>
      <c r="C11" s="133">
        <f>B11/B33*100</f>
        <v>0.2229654403567447</v>
      </c>
      <c r="D11" s="6"/>
      <c r="E11" s="93">
        <f>D11/D33*100</f>
        <v>0</v>
      </c>
      <c r="F11" s="102">
        <v>2700</v>
      </c>
      <c r="G11" s="133">
        <f>F11/F33*100</f>
        <v>0.71267371421784065</v>
      </c>
      <c r="H11" s="102">
        <v>450</v>
      </c>
      <c r="I11" s="93">
        <f>H11/H33*100</f>
        <v>0.14007564084605686</v>
      </c>
      <c r="J11" s="6"/>
      <c r="K11" s="93"/>
      <c r="L11" s="12"/>
      <c r="M11" s="133" t="e">
        <f>L11/L33*100</f>
        <v>#DIV/0!</v>
      </c>
      <c r="N11" s="89"/>
      <c r="O11" s="95"/>
      <c r="P11" s="93" t="e">
        <f>O11/O33*100</f>
        <v>#DIV/0!</v>
      </c>
      <c r="Q11" s="13"/>
      <c r="R11" s="93"/>
      <c r="S11" s="95"/>
      <c r="T11" s="93"/>
      <c r="U11" s="13"/>
      <c r="V11" s="93"/>
      <c r="W11" s="13"/>
      <c r="X11" s="93" t="e">
        <f>W11/W33*100</f>
        <v>#DIV/0!</v>
      </c>
      <c r="Y11" s="13"/>
      <c r="Z11" s="93"/>
      <c r="AA11" s="2">
        <f t="shared" si="0"/>
        <v>3960</v>
      </c>
      <c r="AB11" s="38">
        <f>AA11/AA33*100</f>
        <v>0.27737502363991678</v>
      </c>
    </row>
    <row r="12" spans="1:28" ht="15" customHeight="1" x14ac:dyDescent="0.25">
      <c r="A12" s="22" t="s">
        <v>97</v>
      </c>
      <c r="B12" s="95"/>
      <c r="C12" s="133"/>
      <c r="D12" s="6"/>
      <c r="E12" s="93"/>
      <c r="F12" s="102"/>
      <c r="G12" s="133"/>
      <c r="H12" s="102"/>
      <c r="I12" s="93"/>
      <c r="J12" s="6"/>
      <c r="K12" s="93"/>
      <c r="L12" s="12"/>
      <c r="M12" s="133"/>
      <c r="N12" s="89"/>
      <c r="O12" s="95"/>
      <c r="P12" s="93"/>
      <c r="Q12" s="13"/>
      <c r="R12" s="93"/>
      <c r="S12" s="95"/>
      <c r="T12" s="93"/>
      <c r="U12" s="13"/>
      <c r="V12" s="93"/>
      <c r="W12" s="13"/>
      <c r="X12" s="93"/>
      <c r="Y12" s="13"/>
      <c r="Z12" s="93"/>
      <c r="AA12" s="2">
        <f t="shared" si="0"/>
        <v>0</v>
      </c>
      <c r="AB12" s="38">
        <f>AA12/AA33*100</f>
        <v>0</v>
      </c>
    </row>
    <row r="13" spans="1:28" ht="15" customHeight="1" x14ac:dyDescent="0.25">
      <c r="A13" s="22" t="s">
        <v>17</v>
      </c>
      <c r="B13" s="95"/>
      <c r="C13" s="133">
        <f>B13/B33*100</f>
        <v>0</v>
      </c>
      <c r="D13" s="6"/>
      <c r="E13" s="93">
        <f>D13/D33*100</f>
        <v>0</v>
      </c>
      <c r="F13" s="102">
        <v>180</v>
      </c>
      <c r="G13" s="133">
        <f>F13/F33*100</f>
        <v>4.7511580947856034E-2</v>
      </c>
      <c r="H13" s="102"/>
      <c r="I13" s="93"/>
      <c r="J13" s="6"/>
      <c r="K13" s="93"/>
      <c r="L13" s="12"/>
      <c r="M13" s="133"/>
      <c r="N13" s="89"/>
      <c r="O13" s="95"/>
      <c r="P13" s="93"/>
      <c r="Q13" s="13"/>
      <c r="R13" s="93" t="e">
        <f>Q13/Q33*100</f>
        <v>#DIV/0!</v>
      </c>
      <c r="S13" s="95"/>
      <c r="T13" s="93"/>
      <c r="U13" s="13"/>
      <c r="V13" s="93" t="e">
        <f>U13/U33*100</f>
        <v>#DIV/0!</v>
      </c>
      <c r="W13" s="13"/>
      <c r="X13" s="93" t="e">
        <f>W13/W33*100</f>
        <v>#DIV/0!</v>
      </c>
      <c r="Y13" s="13"/>
      <c r="Z13" s="93"/>
      <c r="AA13" s="2">
        <f t="shared" si="0"/>
        <v>180</v>
      </c>
      <c r="AB13" s="38">
        <f>AA13/AA33*100</f>
        <v>1.2607955619996216E-2</v>
      </c>
    </row>
    <row r="14" spans="1:28" ht="15" customHeight="1" x14ac:dyDescent="0.25">
      <c r="A14" s="22" t="s">
        <v>91</v>
      </c>
      <c r="B14" s="95"/>
      <c r="C14" s="133"/>
      <c r="D14" s="6"/>
      <c r="E14" s="93"/>
      <c r="F14" s="102"/>
      <c r="G14" s="133"/>
      <c r="H14" s="102"/>
      <c r="I14" s="93"/>
      <c r="J14" s="6"/>
      <c r="K14" s="93"/>
      <c r="L14" s="12"/>
      <c r="M14" s="133"/>
      <c r="N14" s="89"/>
      <c r="O14" s="95"/>
      <c r="P14" s="93"/>
      <c r="Q14" s="13"/>
      <c r="R14" s="93"/>
      <c r="S14" s="95"/>
      <c r="T14" s="93"/>
      <c r="U14" s="13"/>
      <c r="V14" s="93"/>
      <c r="W14" s="13"/>
      <c r="X14" s="93" t="e">
        <f>W14/W33*100</f>
        <v>#DIV/0!</v>
      </c>
      <c r="Y14" s="13"/>
      <c r="Z14" s="93"/>
      <c r="AA14" s="2">
        <f t="shared" si="0"/>
        <v>0</v>
      </c>
      <c r="AB14" s="38">
        <f>AA14/AA33*100</f>
        <v>0</v>
      </c>
    </row>
    <row r="15" spans="1:28" ht="15" customHeight="1" x14ac:dyDescent="0.25">
      <c r="A15" s="22" t="s">
        <v>18</v>
      </c>
      <c r="B15" s="95">
        <v>6075</v>
      </c>
      <c r="C15" s="133">
        <f>B15/B33*100</f>
        <v>1.6722408026755853</v>
      </c>
      <c r="D15" s="6">
        <v>26955</v>
      </c>
      <c r="E15" s="93">
        <f>D15/D33*100</f>
        <v>7.3996294008647308</v>
      </c>
      <c r="F15" s="102">
        <v>14715</v>
      </c>
      <c r="G15" s="133">
        <f>F15/F33*100</f>
        <v>3.8840717424872313</v>
      </c>
      <c r="H15" s="102">
        <v>31500</v>
      </c>
      <c r="I15" s="93">
        <f>H15/H33*100</f>
        <v>9.8052948592239808</v>
      </c>
      <c r="J15" s="6"/>
      <c r="K15" s="93" t="e">
        <f>J15/J33*100</f>
        <v>#DIV/0!</v>
      </c>
      <c r="L15" s="12"/>
      <c r="M15" s="133" t="e">
        <f>L15/L33*100</f>
        <v>#DIV/0!</v>
      </c>
      <c r="N15" s="89"/>
      <c r="O15" s="95"/>
      <c r="P15" s="93" t="e">
        <f>O15/O33*100</f>
        <v>#DIV/0!</v>
      </c>
      <c r="Q15" s="13"/>
      <c r="R15" s="93" t="e">
        <f>Q15/Q33*100</f>
        <v>#DIV/0!</v>
      </c>
      <c r="S15" s="264"/>
      <c r="T15" s="93" t="e">
        <f>S15/S33*100</f>
        <v>#DIV/0!</v>
      </c>
      <c r="U15" s="13"/>
      <c r="V15" s="93" t="e">
        <f>U15/U33*100</f>
        <v>#DIV/0!</v>
      </c>
      <c r="W15" s="13"/>
      <c r="X15" s="93" t="e">
        <f>W15/W33*100</f>
        <v>#DIV/0!</v>
      </c>
      <c r="Y15" s="13"/>
      <c r="Z15" s="93" t="e">
        <f>Y15/Y33*100</f>
        <v>#DIV/0!</v>
      </c>
      <c r="AA15" s="2">
        <f t="shared" si="0"/>
        <v>79245</v>
      </c>
      <c r="AB15" s="38">
        <f>AA15/AA33*100</f>
        <v>5.5506524617033346</v>
      </c>
    </row>
    <row r="16" spans="1:28" ht="15" customHeight="1" x14ac:dyDescent="0.25">
      <c r="A16" s="22" t="s">
        <v>102</v>
      </c>
      <c r="B16" s="95">
        <v>57330</v>
      </c>
      <c r="C16" s="133">
        <f>B16/B33*100</f>
        <v>15.780998389694043</v>
      </c>
      <c r="D16" s="6">
        <f>3960+70020</f>
        <v>73980</v>
      </c>
      <c r="E16" s="93">
        <f>D16/D33*100</f>
        <v>20.308832612723904</v>
      </c>
      <c r="F16" s="102">
        <v>60975</v>
      </c>
      <c r="G16" s="133">
        <f>F16/F33*100</f>
        <v>16.094548046086231</v>
      </c>
      <c r="H16" s="102">
        <v>79155</v>
      </c>
      <c r="I16" s="93">
        <f>H16/H33*100</f>
        <v>24.639305224821403</v>
      </c>
      <c r="J16" s="6"/>
      <c r="K16" s="93" t="e">
        <f>J16/J33*100</f>
        <v>#DIV/0!</v>
      </c>
      <c r="L16" s="12"/>
      <c r="M16" s="133" t="e">
        <f>L16/L33*100</f>
        <v>#DIV/0!</v>
      </c>
      <c r="N16" s="89"/>
      <c r="O16" s="95"/>
      <c r="P16" s="93" t="e">
        <f>O16/O33*100</f>
        <v>#DIV/0!</v>
      </c>
      <c r="Q16" s="13"/>
      <c r="R16" s="93" t="e">
        <f>Q16/Q33*100</f>
        <v>#DIV/0!</v>
      </c>
      <c r="S16" s="264"/>
      <c r="T16" s="93" t="e">
        <f>S16/S33*100</f>
        <v>#DIV/0!</v>
      </c>
      <c r="U16" s="13"/>
      <c r="V16" s="93" t="e">
        <f>U16/U33*100</f>
        <v>#DIV/0!</v>
      </c>
      <c r="W16" s="13"/>
      <c r="X16" s="93" t="e">
        <f>W16/W33*100</f>
        <v>#DIV/0!</v>
      </c>
      <c r="Y16" s="13"/>
      <c r="Z16" s="93" t="e">
        <f>Y16/Y33*100</f>
        <v>#DIV/0!</v>
      </c>
      <c r="AA16" s="2">
        <f t="shared" si="0"/>
        <v>271440</v>
      </c>
      <c r="AB16" s="38">
        <f>AA16/AA33*100</f>
        <v>19.012797074954296</v>
      </c>
    </row>
    <row r="17" spans="1:28" ht="15" customHeight="1" x14ac:dyDescent="0.25">
      <c r="A17" s="22" t="s">
        <v>19</v>
      </c>
      <c r="B17" s="95">
        <v>1665</v>
      </c>
      <c r="C17" s="133">
        <f>B17/B33*100</f>
        <v>0.45831784962219746</v>
      </c>
      <c r="D17" s="6">
        <v>2070</v>
      </c>
      <c r="E17" s="93">
        <f>D17/D33*100</f>
        <v>0.56825200741198278</v>
      </c>
      <c r="F17" s="6">
        <v>2295</v>
      </c>
      <c r="G17" s="133">
        <f>F17/F33*100</f>
        <v>0.60577265708516448</v>
      </c>
      <c r="H17" s="106">
        <v>3015</v>
      </c>
      <c r="I17" s="93">
        <f>H17/H33*100</f>
        <v>0.93850679366858114</v>
      </c>
      <c r="J17" s="6"/>
      <c r="K17" s="93"/>
      <c r="L17" s="12"/>
      <c r="M17" s="133" t="e">
        <f>L17/L33*100</f>
        <v>#DIV/0!</v>
      </c>
      <c r="N17" s="89"/>
      <c r="O17" s="95"/>
      <c r="P17" s="93" t="e">
        <f>O17/O33*100</f>
        <v>#DIV/0!</v>
      </c>
      <c r="Q17" s="13"/>
      <c r="R17" s="93"/>
      <c r="S17" s="95"/>
      <c r="T17" s="93"/>
      <c r="U17" s="13"/>
      <c r="V17" s="93"/>
      <c r="W17" s="13"/>
      <c r="X17" s="93" t="e">
        <f>W17/W33*100</f>
        <v>#DIV/0!</v>
      </c>
      <c r="Y17" s="13"/>
      <c r="Z17" s="93" t="e">
        <f>Y17/Y33*100</f>
        <v>#DIV/0!</v>
      </c>
      <c r="AA17" s="2">
        <f t="shared" si="0"/>
        <v>9045</v>
      </c>
      <c r="AB17" s="38">
        <f>AA17/AA33*100</f>
        <v>0.63354976990480993</v>
      </c>
    </row>
    <row r="18" spans="1:28" ht="15" customHeight="1" x14ac:dyDescent="0.25">
      <c r="A18" s="22" t="s">
        <v>20</v>
      </c>
      <c r="B18" s="95">
        <f>2250+159075</f>
        <v>161325</v>
      </c>
      <c r="C18" s="133">
        <f>B18/B33*100</f>
        <v>44.407283537718321</v>
      </c>
      <c r="D18" s="6">
        <v>134145</v>
      </c>
      <c r="E18" s="93">
        <f>D18/D33*100</f>
        <v>36.825200741198273</v>
      </c>
      <c r="F18" s="6">
        <v>118440</v>
      </c>
      <c r="G18" s="133">
        <f>F18/F33*100</f>
        <v>31.262620263689271</v>
      </c>
      <c r="H18" s="102">
        <v>49410</v>
      </c>
      <c r="I18" s="93">
        <f>H18/H33*100</f>
        <v>15.380305364897046</v>
      </c>
      <c r="J18" s="6"/>
      <c r="K18" s="93" t="e">
        <f>J18/J33*100</f>
        <v>#DIV/0!</v>
      </c>
      <c r="L18" s="12"/>
      <c r="M18" s="133" t="e">
        <f>L18/L33*100</f>
        <v>#DIV/0!</v>
      </c>
      <c r="N18" s="89"/>
      <c r="O18" s="95"/>
      <c r="P18" s="93" t="e">
        <f>O18/O33*100</f>
        <v>#DIV/0!</v>
      </c>
      <c r="Q18" s="13"/>
      <c r="R18" s="93" t="e">
        <f>Q18/Q33*100</f>
        <v>#DIV/0!</v>
      </c>
      <c r="S18" s="264"/>
      <c r="T18" s="93" t="e">
        <f>S18/S33*100</f>
        <v>#DIV/0!</v>
      </c>
      <c r="U18" s="13"/>
      <c r="V18" s="93" t="e">
        <f>U18/U33*100</f>
        <v>#DIV/0!</v>
      </c>
      <c r="W18" s="13"/>
      <c r="X18" s="93" t="e">
        <f>W18/W33*100</f>
        <v>#DIV/0!</v>
      </c>
      <c r="Y18" s="13"/>
      <c r="Z18" s="93" t="e">
        <f>Y18/Y33*100</f>
        <v>#DIV/0!</v>
      </c>
      <c r="AA18" s="2">
        <f t="shared" si="0"/>
        <v>463320</v>
      </c>
      <c r="AB18" s="38">
        <f>AA18/AA33*100</f>
        <v>32.452877765870262</v>
      </c>
    </row>
    <row r="19" spans="1:28" ht="15" customHeight="1" x14ac:dyDescent="0.25">
      <c r="A19" s="22" t="s">
        <v>21</v>
      </c>
      <c r="B19" s="95">
        <v>855</v>
      </c>
      <c r="C19" s="133">
        <f>B19/B33*100</f>
        <v>0.23535240926545273</v>
      </c>
      <c r="D19" s="6">
        <v>2880</v>
      </c>
      <c r="E19" s="93">
        <f>D19/D33*100</f>
        <v>0.7906114885731933</v>
      </c>
      <c r="F19" s="102">
        <v>4365</v>
      </c>
      <c r="G19" s="133">
        <f>F19/F33*100</f>
        <v>1.152155837985509</v>
      </c>
      <c r="H19" s="102"/>
      <c r="I19" s="93"/>
      <c r="J19" s="6"/>
      <c r="K19" s="93"/>
      <c r="L19" s="12"/>
      <c r="M19" s="133" t="e">
        <f>L19/L33*100</f>
        <v>#DIV/0!</v>
      </c>
      <c r="N19" s="89"/>
      <c r="O19" s="95"/>
      <c r="P19" s="93"/>
      <c r="Q19" s="13"/>
      <c r="R19" s="93"/>
      <c r="S19" s="95"/>
      <c r="T19" s="93"/>
      <c r="U19" s="13"/>
      <c r="V19" s="93"/>
      <c r="W19" s="13"/>
      <c r="X19" s="93"/>
      <c r="Y19" s="13"/>
      <c r="Z19" s="93"/>
      <c r="AA19" s="2">
        <f t="shared" si="0"/>
        <v>8100</v>
      </c>
      <c r="AB19" s="38">
        <f>AA19/AA33*100</f>
        <v>0.56735800289982974</v>
      </c>
    </row>
    <row r="20" spans="1:28" ht="15" customHeight="1" x14ac:dyDescent="0.25">
      <c r="A20" s="22" t="s">
        <v>22</v>
      </c>
      <c r="B20" s="95">
        <v>26550</v>
      </c>
      <c r="C20" s="133">
        <f>B20/B33*100</f>
        <v>7.308311656137743</v>
      </c>
      <c r="D20" s="6">
        <v>4995</v>
      </c>
      <c r="E20" s="93">
        <f>D20/D33*100</f>
        <v>1.3712168004941323</v>
      </c>
      <c r="F20" s="102">
        <v>14535</v>
      </c>
      <c r="G20" s="133">
        <f>F20/F33*100</f>
        <v>3.8365601615393747</v>
      </c>
      <c r="H20" s="102">
        <v>19530</v>
      </c>
      <c r="I20" s="93">
        <f>H20/H33*100</f>
        <v>6.0792828127188683</v>
      </c>
      <c r="J20" s="6"/>
      <c r="K20" s="93" t="e">
        <f>J20/J33*100</f>
        <v>#DIV/0!</v>
      </c>
      <c r="L20" s="12"/>
      <c r="M20" s="133" t="e">
        <f>L20/L33*100</f>
        <v>#DIV/0!</v>
      </c>
      <c r="N20" s="89"/>
      <c r="O20" s="95"/>
      <c r="P20" s="93" t="e">
        <f>O20/O33*100</f>
        <v>#DIV/0!</v>
      </c>
      <c r="Q20" s="13"/>
      <c r="R20" s="93" t="e">
        <f>Q20/Q33*100</f>
        <v>#DIV/0!</v>
      </c>
      <c r="S20" s="264"/>
      <c r="T20" s="93" t="e">
        <f>S20/S33*100</f>
        <v>#DIV/0!</v>
      </c>
      <c r="U20" s="13"/>
      <c r="V20" s="93" t="e">
        <f>U20/U33*100</f>
        <v>#DIV/0!</v>
      </c>
      <c r="W20" s="13"/>
      <c r="X20" s="93" t="e">
        <f>W20/W33*100</f>
        <v>#DIV/0!</v>
      </c>
      <c r="Y20" s="13"/>
      <c r="Z20" s="93" t="e">
        <f>Y20/Y33*100</f>
        <v>#DIV/0!</v>
      </c>
      <c r="AA20" s="2">
        <f t="shared" si="0"/>
        <v>65610</v>
      </c>
      <c r="AB20" s="38">
        <f>AA20/AA33*100</f>
        <v>4.5955998234886213</v>
      </c>
    </row>
    <row r="21" spans="1:28" ht="15" customHeight="1" x14ac:dyDescent="0.25">
      <c r="A21" s="22" t="s">
        <v>23</v>
      </c>
      <c r="B21" s="95">
        <v>1800</v>
      </c>
      <c r="C21" s="133">
        <f>B21/B33*100</f>
        <v>0.49547875634832156</v>
      </c>
      <c r="D21" s="6">
        <v>2385</v>
      </c>
      <c r="E21" s="93">
        <f>D21/D33*100</f>
        <v>0.65472513897467566</v>
      </c>
      <c r="F21" s="102">
        <v>1530</v>
      </c>
      <c r="G21" s="133">
        <f>F21/F33*100</f>
        <v>0.40384843805677634</v>
      </c>
      <c r="H21" s="102">
        <v>2385</v>
      </c>
      <c r="I21" s="93">
        <f>H21/H33*100</f>
        <v>0.74240089648410146</v>
      </c>
      <c r="J21" s="6"/>
      <c r="K21" s="93" t="e">
        <f>J21/J33*100</f>
        <v>#DIV/0!</v>
      </c>
      <c r="L21" s="12"/>
      <c r="M21" s="133" t="e">
        <f>L21/L33*100</f>
        <v>#DIV/0!</v>
      </c>
      <c r="N21" s="89"/>
      <c r="O21" s="95"/>
      <c r="P21" s="93" t="e">
        <f>O21/O33*100</f>
        <v>#DIV/0!</v>
      </c>
      <c r="Q21" s="13"/>
      <c r="R21" s="93" t="e">
        <f>Q21/Q33*100</f>
        <v>#DIV/0!</v>
      </c>
      <c r="S21" s="264"/>
      <c r="T21" s="93" t="e">
        <f>S21/S33*100</f>
        <v>#DIV/0!</v>
      </c>
      <c r="U21" s="13"/>
      <c r="V21" s="93" t="e">
        <f>U21/U33*100</f>
        <v>#DIV/0!</v>
      </c>
      <c r="W21" s="13"/>
      <c r="X21" s="93" t="e">
        <f>W21/W33*100</f>
        <v>#DIV/0!</v>
      </c>
      <c r="Y21" s="13"/>
      <c r="Z21" s="93" t="e">
        <f>Y21/Y33*100</f>
        <v>#DIV/0!</v>
      </c>
      <c r="AA21" s="2">
        <f t="shared" si="0"/>
        <v>8100</v>
      </c>
      <c r="AB21" s="38">
        <f>AA21/AA33*100</f>
        <v>0.56735800289982974</v>
      </c>
    </row>
    <row r="22" spans="1:28" ht="15" customHeight="1" x14ac:dyDescent="0.25">
      <c r="A22" s="22" t="s">
        <v>110</v>
      </c>
      <c r="B22" s="95"/>
      <c r="C22" s="133"/>
      <c r="D22" s="6"/>
      <c r="E22" s="93"/>
      <c r="F22" s="102">
        <v>1350</v>
      </c>
      <c r="G22" s="133">
        <f>F22/F33*100</f>
        <v>0.35633685710892032</v>
      </c>
      <c r="H22" s="102"/>
      <c r="I22" s="93"/>
      <c r="J22" s="6"/>
      <c r="K22" s="93"/>
      <c r="L22" s="12"/>
      <c r="M22" s="133"/>
      <c r="N22" s="89"/>
      <c r="O22" s="95"/>
      <c r="P22" s="93"/>
      <c r="Q22" s="13"/>
      <c r="R22" s="93"/>
      <c r="S22" s="95"/>
      <c r="T22" s="93"/>
      <c r="U22" s="13"/>
      <c r="V22" s="93"/>
      <c r="W22" s="13"/>
      <c r="X22" s="93"/>
      <c r="Y22" s="13"/>
      <c r="Z22" s="93"/>
      <c r="AA22" s="2">
        <f t="shared" si="0"/>
        <v>1350</v>
      </c>
      <c r="AB22" s="38">
        <f>AA22/AA33*100</f>
        <v>9.4559667149971632E-2</v>
      </c>
    </row>
    <row r="23" spans="1:28" ht="15" customHeight="1" x14ac:dyDescent="0.25">
      <c r="A23" s="22" t="s">
        <v>24</v>
      </c>
      <c r="B23" s="95">
        <f>1575+7515</f>
        <v>9090</v>
      </c>
      <c r="C23" s="133">
        <f>B23/B33*100</f>
        <v>2.502167719559024</v>
      </c>
      <c r="D23" s="6">
        <f>4500+18540</f>
        <v>23040</v>
      </c>
      <c r="E23" s="93">
        <f>D23/D33*100</f>
        <v>6.3248919085855464</v>
      </c>
      <c r="F23" s="6">
        <v>16920</v>
      </c>
      <c r="G23" s="133">
        <f>F23/F33*100</f>
        <v>4.4660886090984677</v>
      </c>
      <c r="H23" s="95">
        <v>13635</v>
      </c>
      <c r="I23" s="93">
        <f>H23/H33*100</f>
        <v>4.2442919176355236</v>
      </c>
      <c r="J23" s="6"/>
      <c r="K23" s="93" t="e">
        <f>J23/J33*100</f>
        <v>#DIV/0!</v>
      </c>
      <c r="L23" s="12"/>
      <c r="M23" s="133" t="e">
        <f>L23/L33*100</f>
        <v>#DIV/0!</v>
      </c>
      <c r="N23" s="89"/>
      <c r="O23" s="95"/>
      <c r="P23" s="93" t="e">
        <f>O23/O33*100</f>
        <v>#DIV/0!</v>
      </c>
      <c r="Q23" s="13"/>
      <c r="R23" s="93" t="e">
        <f>Q23/Q33*100</f>
        <v>#DIV/0!</v>
      </c>
      <c r="S23" s="264"/>
      <c r="T23" s="93" t="e">
        <f>S23/S33*100</f>
        <v>#DIV/0!</v>
      </c>
      <c r="U23" s="13"/>
      <c r="V23" s="93" t="e">
        <f>U23/U33*100</f>
        <v>#DIV/0!</v>
      </c>
      <c r="W23" s="13"/>
      <c r="X23" s="93" t="e">
        <f>W23/W33*100</f>
        <v>#DIV/0!</v>
      </c>
      <c r="Y23" s="13"/>
      <c r="Z23" s="93" t="e">
        <f>Y23/Y33*100</f>
        <v>#DIV/0!</v>
      </c>
      <c r="AA23" s="2">
        <f t="shared" si="0"/>
        <v>62685</v>
      </c>
      <c r="AB23" s="38">
        <f>AA23/AA33*100</f>
        <v>4.390720544663683</v>
      </c>
    </row>
    <row r="24" spans="1:28" ht="15" customHeight="1" x14ac:dyDescent="0.25">
      <c r="A24" s="22" t="s">
        <v>83</v>
      </c>
      <c r="B24" s="95"/>
      <c r="C24" s="133"/>
      <c r="D24" s="6"/>
      <c r="E24" s="93"/>
      <c r="F24" s="6"/>
      <c r="G24" s="133"/>
      <c r="H24" s="95"/>
      <c r="I24" s="93"/>
      <c r="J24" s="6"/>
      <c r="K24" s="39"/>
      <c r="L24" s="12"/>
      <c r="M24" s="133"/>
      <c r="N24" s="89"/>
      <c r="O24" s="95"/>
      <c r="P24" s="93"/>
      <c r="Q24" s="13"/>
      <c r="R24" s="93"/>
      <c r="S24" s="95"/>
      <c r="T24" s="93"/>
      <c r="U24" s="13"/>
      <c r="V24" s="93"/>
      <c r="W24" s="13"/>
      <c r="X24" s="93"/>
      <c r="Y24" s="13"/>
      <c r="Z24" s="93"/>
      <c r="AA24" s="2">
        <f t="shared" si="0"/>
        <v>0</v>
      </c>
      <c r="AB24" s="38">
        <f>AA24/AA33*100</f>
        <v>0</v>
      </c>
    </row>
    <row r="25" spans="1:28" ht="15" customHeight="1" x14ac:dyDescent="0.25">
      <c r="A25" s="22" t="s">
        <v>25</v>
      </c>
      <c r="B25" s="95">
        <v>3150</v>
      </c>
      <c r="C25" s="133">
        <f>B25/B33*100</f>
        <v>0.86708782360956271</v>
      </c>
      <c r="D25" s="6">
        <v>4905</v>
      </c>
      <c r="E25" s="93">
        <f>D25/D33*100</f>
        <v>1.3465101914762199</v>
      </c>
      <c r="F25" s="102">
        <v>10035</v>
      </c>
      <c r="G25" s="133">
        <f>F25/F33*100</f>
        <v>2.6487706378429743</v>
      </c>
      <c r="H25" s="102">
        <v>5985</v>
      </c>
      <c r="I25" s="93">
        <f>H25/H33*100</f>
        <v>1.8630060232525565</v>
      </c>
      <c r="J25" s="6"/>
      <c r="K25" s="93" t="e">
        <f>J25/J33*100</f>
        <v>#DIV/0!</v>
      </c>
      <c r="L25" s="12"/>
      <c r="M25" s="133" t="e">
        <f>L25/L33*100</f>
        <v>#DIV/0!</v>
      </c>
      <c r="N25" s="89"/>
      <c r="O25" s="95"/>
      <c r="P25" s="93" t="e">
        <f>O25/O33*100</f>
        <v>#DIV/0!</v>
      </c>
      <c r="Q25" s="13"/>
      <c r="R25" s="93" t="e">
        <f>Q25/Q33*100</f>
        <v>#DIV/0!</v>
      </c>
      <c r="S25" s="264"/>
      <c r="T25" s="93" t="e">
        <f>S25/S33*100</f>
        <v>#DIV/0!</v>
      </c>
      <c r="U25" s="13"/>
      <c r="V25" s="93" t="e">
        <f>U25/U33*100</f>
        <v>#DIV/0!</v>
      </c>
      <c r="W25" s="13"/>
      <c r="X25" s="93" t="e">
        <f>W25/W33*100</f>
        <v>#DIV/0!</v>
      </c>
      <c r="Y25" s="13"/>
      <c r="Z25" s="93" t="e">
        <f>Y25/Y33*100</f>
        <v>#DIV/0!</v>
      </c>
      <c r="AA25" s="2">
        <f t="shared" si="0"/>
        <v>24075</v>
      </c>
      <c r="AB25" s="38">
        <f>AA25/AA33*100</f>
        <v>1.686314064174494</v>
      </c>
    </row>
    <row r="26" spans="1:28" ht="15" customHeight="1" x14ac:dyDescent="0.25">
      <c r="A26" s="22" t="s">
        <v>66</v>
      </c>
      <c r="B26" s="95">
        <v>29745</v>
      </c>
      <c r="C26" s="133">
        <f>B26/B33*100</f>
        <v>8.1877864486560128</v>
      </c>
      <c r="D26" s="6">
        <v>31905</v>
      </c>
      <c r="E26" s="93">
        <f>D26/D33*100</f>
        <v>8.7584928968499085</v>
      </c>
      <c r="F26" s="102">
        <v>46080</v>
      </c>
      <c r="G26" s="133">
        <f>F26/F33*100</f>
        <v>12.162964722651145</v>
      </c>
      <c r="H26" s="102">
        <v>41625</v>
      </c>
      <c r="I26" s="93">
        <f>H26/H33*100</f>
        <v>12.95699677826026</v>
      </c>
      <c r="J26" s="6"/>
      <c r="K26" s="93" t="e">
        <f>J26/J33*100</f>
        <v>#DIV/0!</v>
      </c>
      <c r="L26" s="12"/>
      <c r="M26" s="38" t="e">
        <f>L26/L33*100</f>
        <v>#DIV/0!</v>
      </c>
      <c r="N26" s="89"/>
      <c r="O26" s="95"/>
      <c r="P26" s="93" t="e">
        <f>O26/O33*100</f>
        <v>#DIV/0!</v>
      </c>
      <c r="Q26" s="13"/>
      <c r="R26" s="93" t="e">
        <f>Q26/Q33*100</f>
        <v>#DIV/0!</v>
      </c>
      <c r="S26" s="264"/>
      <c r="T26" s="93" t="e">
        <f>S26/S33*100</f>
        <v>#DIV/0!</v>
      </c>
      <c r="U26" s="13"/>
      <c r="V26" s="93" t="e">
        <f>U26/U33*100</f>
        <v>#DIV/0!</v>
      </c>
      <c r="W26" s="13"/>
      <c r="X26" s="93" t="e">
        <f>W26/W33*100</f>
        <v>#DIV/0!</v>
      </c>
      <c r="Y26" s="13"/>
      <c r="Z26" s="93" t="e">
        <f>Y26/Y33*100</f>
        <v>#DIV/0!</v>
      </c>
      <c r="AA26" s="2">
        <f t="shared" si="0"/>
        <v>149355</v>
      </c>
      <c r="AB26" s="38">
        <f>AA26/AA33*100</f>
        <v>10.461451175691861</v>
      </c>
    </row>
    <row r="27" spans="1:28" ht="15" customHeight="1" x14ac:dyDescent="0.25">
      <c r="A27" s="22" t="s">
        <v>34</v>
      </c>
      <c r="B27" s="95">
        <v>2250</v>
      </c>
      <c r="C27" s="133">
        <f>B27/B33*100</f>
        <v>0.61934844543540202</v>
      </c>
      <c r="D27" s="6"/>
      <c r="E27" s="93"/>
      <c r="F27" s="102">
        <v>3150</v>
      </c>
      <c r="G27" s="133">
        <f>F27/F33*100</f>
        <v>0.83145266658748074</v>
      </c>
      <c r="H27" s="95"/>
      <c r="I27" s="93">
        <f>H27/H33*100</f>
        <v>0</v>
      </c>
      <c r="J27" s="6"/>
      <c r="K27" s="93"/>
      <c r="L27" s="12"/>
      <c r="M27" s="133"/>
      <c r="N27" s="89"/>
      <c r="O27" s="95"/>
      <c r="P27" s="93" t="e">
        <f>O27/O33*100</f>
        <v>#DIV/0!</v>
      </c>
      <c r="Q27" s="13"/>
      <c r="R27" s="93" t="e">
        <f>Q27/Q33*100</f>
        <v>#DIV/0!</v>
      </c>
      <c r="S27" s="264"/>
      <c r="T27" s="93" t="e">
        <f>S27/S33*100</f>
        <v>#DIV/0!</v>
      </c>
      <c r="U27" s="13"/>
      <c r="V27" s="93" t="e">
        <f>U27/U33*100</f>
        <v>#DIV/0!</v>
      </c>
      <c r="W27" s="13"/>
      <c r="X27" s="93"/>
      <c r="Y27" s="13"/>
      <c r="Z27" s="93" t="e">
        <f>Y27/Y33*100</f>
        <v>#DIV/0!</v>
      </c>
      <c r="AA27" s="2">
        <f t="shared" si="0"/>
        <v>5400</v>
      </c>
      <c r="AB27" s="38">
        <f>AA27/AA33*100</f>
        <v>0.37823866859988653</v>
      </c>
    </row>
    <row r="28" spans="1:28" ht="15" customHeight="1" x14ac:dyDescent="0.25">
      <c r="A28" s="22" t="s">
        <v>111</v>
      </c>
      <c r="B28" s="95"/>
      <c r="C28" s="133"/>
      <c r="D28" s="6"/>
      <c r="E28" s="93"/>
      <c r="F28" s="102"/>
      <c r="G28" s="133"/>
      <c r="H28" s="95"/>
      <c r="I28" s="93"/>
      <c r="J28" s="6"/>
      <c r="K28" s="93"/>
      <c r="L28" s="12"/>
      <c r="M28" s="133"/>
      <c r="N28" s="89"/>
      <c r="O28" s="95"/>
      <c r="P28" s="93" t="e">
        <f>O28/O33*100</f>
        <v>#DIV/0!</v>
      </c>
      <c r="Q28" s="13"/>
      <c r="R28" s="93" t="e">
        <f>Q28/Q33*100</f>
        <v>#DIV/0!</v>
      </c>
      <c r="S28" s="264"/>
      <c r="T28" s="93" t="e">
        <f>S28/S33*100</f>
        <v>#DIV/0!</v>
      </c>
      <c r="U28" s="13"/>
      <c r="V28" s="93"/>
      <c r="W28" s="13"/>
      <c r="X28" s="93"/>
      <c r="Y28" s="13"/>
      <c r="Z28" s="93" t="e">
        <f>Y28/Y33*100</f>
        <v>#DIV/0!</v>
      </c>
      <c r="AA28" s="2">
        <f t="shared" si="0"/>
        <v>0</v>
      </c>
      <c r="AB28" s="38">
        <f>AA28/AA33*100</f>
        <v>0</v>
      </c>
    </row>
    <row r="29" spans="1:28" ht="15" customHeight="1" x14ac:dyDescent="0.25">
      <c r="A29" s="22" t="s">
        <v>26</v>
      </c>
      <c r="B29" s="95">
        <v>6075</v>
      </c>
      <c r="C29" s="133">
        <f>B29/B33*100</f>
        <v>1.6722408026755853</v>
      </c>
      <c r="D29" s="6">
        <v>6300</v>
      </c>
      <c r="E29" s="93">
        <f>D29/D33*100</f>
        <v>1.7294626312538603</v>
      </c>
      <c r="F29" s="102">
        <v>15120</v>
      </c>
      <c r="G29" s="133">
        <f>F29/F33*100</f>
        <v>3.9909727996199074</v>
      </c>
      <c r="H29" s="102">
        <v>6570</v>
      </c>
      <c r="I29" s="93">
        <f>H29/H33*100</f>
        <v>2.04510435635243</v>
      </c>
      <c r="J29" s="6"/>
      <c r="K29" s="93" t="e">
        <f>J29/J33*100</f>
        <v>#DIV/0!</v>
      </c>
      <c r="L29" s="12"/>
      <c r="M29" s="133" t="e">
        <f>L29/L33*100</f>
        <v>#DIV/0!</v>
      </c>
      <c r="N29" s="89"/>
      <c r="O29" s="95"/>
      <c r="P29" s="93" t="e">
        <f>O29/O33*100</f>
        <v>#DIV/0!</v>
      </c>
      <c r="Q29" s="13"/>
      <c r="R29" s="93" t="e">
        <f>Q29/Q33*100</f>
        <v>#DIV/0!</v>
      </c>
      <c r="S29" s="264"/>
      <c r="T29" s="93" t="e">
        <f>S29/S33*100</f>
        <v>#DIV/0!</v>
      </c>
      <c r="U29" s="13"/>
      <c r="V29" s="93" t="e">
        <f>U29/U33*100</f>
        <v>#DIV/0!</v>
      </c>
      <c r="W29" s="13"/>
      <c r="X29" s="93" t="e">
        <f>W29/W33*100</f>
        <v>#DIV/0!</v>
      </c>
      <c r="Y29" s="13"/>
      <c r="Z29" s="93" t="e">
        <f>Y29/Y33*100</f>
        <v>#DIV/0!</v>
      </c>
      <c r="AA29" s="2">
        <f t="shared" si="0"/>
        <v>34065</v>
      </c>
      <c r="AB29" s="38">
        <f>AA29/AA33*100</f>
        <v>2.3860556010842844</v>
      </c>
    </row>
    <row r="30" spans="1:28" ht="15" customHeight="1" x14ac:dyDescent="0.25">
      <c r="A30" s="22" t="s">
        <v>81</v>
      </c>
      <c r="B30" s="95"/>
      <c r="C30" s="133"/>
      <c r="D30" s="6"/>
      <c r="E30" s="93"/>
      <c r="F30" s="102"/>
      <c r="G30" s="133"/>
      <c r="H30" s="102"/>
      <c r="I30" s="93"/>
      <c r="J30" s="6"/>
      <c r="K30" s="93"/>
      <c r="L30" s="12"/>
      <c r="M30" s="133"/>
      <c r="N30" s="89"/>
      <c r="O30" s="95"/>
      <c r="P30" s="93" t="e">
        <f>O30/O33*100</f>
        <v>#DIV/0!</v>
      </c>
      <c r="Q30" s="13"/>
      <c r="R30" s="93"/>
      <c r="S30" s="264"/>
      <c r="T30" s="93" t="e">
        <f>S30/S33*100</f>
        <v>#DIV/0!</v>
      </c>
      <c r="U30" s="13"/>
      <c r="V30" s="93"/>
      <c r="W30" s="13"/>
      <c r="X30" s="93"/>
      <c r="Y30" s="13"/>
      <c r="Z30" s="93"/>
      <c r="AA30" s="2">
        <f t="shared" si="0"/>
        <v>0</v>
      </c>
      <c r="AB30" s="38">
        <f>AA30/AA33*100</f>
        <v>0</v>
      </c>
    </row>
    <row r="31" spans="1:28" ht="15" customHeight="1" x14ac:dyDescent="0.25">
      <c r="A31" s="22" t="s">
        <v>101</v>
      </c>
      <c r="B31" s="95"/>
      <c r="C31" s="133"/>
      <c r="D31" s="6"/>
      <c r="E31" s="93"/>
      <c r="F31" s="102"/>
      <c r="G31" s="133"/>
      <c r="H31" s="102"/>
      <c r="I31" s="93"/>
      <c r="J31" s="6"/>
      <c r="K31" s="93"/>
      <c r="L31" s="12"/>
      <c r="M31" s="133"/>
      <c r="N31" s="89"/>
      <c r="O31" s="95"/>
      <c r="P31" s="93"/>
      <c r="Q31" s="13"/>
      <c r="R31" s="93"/>
      <c r="S31" s="95"/>
      <c r="T31" s="93"/>
      <c r="U31" s="13"/>
      <c r="V31" s="93"/>
      <c r="W31" s="13"/>
      <c r="X31" s="93"/>
      <c r="Y31" s="13"/>
      <c r="Z31" s="93"/>
      <c r="AA31" s="2">
        <f t="shared" si="0"/>
        <v>0</v>
      </c>
      <c r="AB31" s="38">
        <f>AA31/AA33*100</f>
        <v>0</v>
      </c>
    </row>
    <row r="32" spans="1:28" ht="15" customHeight="1" x14ac:dyDescent="0.25">
      <c r="A32" s="22" t="s">
        <v>64</v>
      </c>
      <c r="B32" s="95">
        <v>2475</v>
      </c>
      <c r="C32" s="133">
        <f>B32/B33*100</f>
        <v>0.68128328997894216</v>
      </c>
      <c r="D32" s="6">
        <v>1350</v>
      </c>
      <c r="E32" s="93">
        <f>D32/D33*100</f>
        <v>0.37059913526868438</v>
      </c>
      <c r="F32" s="102">
        <v>5040</v>
      </c>
      <c r="G32" s="133">
        <f>F32/F33*100</f>
        <v>1.3303242665399693</v>
      </c>
      <c r="H32" s="105">
        <v>2610</v>
      </c>
      <c r="I32" s="93">
        <f>H32/H33*100</f>
        <v>0.81243871690712988</v>
      </c>
      <c r="J32" s="6"/>
      <c r="K32" s="93" t="e">
        <f>J32/J33*100</f>
        <v>#DIV/0!</v>
      </c>
      <c r="L32" s="12"/>
      <c r="M32" s="133" t="e">
        <f>L32/L33*100</f>
        <v>#DIV/0!</v>
      </c>
      <c r="N32" s="89"/>
      <c r="O32" s="95"/>
      <c r="P32" s="93" t="e">
        <f>O32/O33*100</f>
        <v>#DIV/0!</v>
      </c>
      <c r="Q32" s="13"/>
      <c r="R32" s="93" t="e">
        <f>Q32/Q33*100</f>
        <v>#DIV/0!</v>
      </c>
      <c r="S32" s="264"/>
      <c r="T32" s="93" t="e">
        <f>S32/S33*100</f>
        <v>#DIV/0!</v>
      </c>
      <c r="U32" s="13"/>
      <c r="V32" s="93" t="e">
        <f>U32/U33*100</f>
        <v>#DIV/0!</v>
      </c>
      <c r="W32" s="13"/>
      <c r="X32" s="93" t="e">
        <f>W32/W33*100</f>
        <v>#DIV/0!</v>
      </c>
      <c r="Y32" s="13"/>
      <c r="Z32" s="93" t="e">
        <f>Y32/Y33*100</f>
        <v>#DIV/0!</v>
      </c>
      <c r="AA32" s="2">
        <f t="shared" si="0"/>
        <v>11475</v>
      </c>
      <c r="AB32" s="38">
        <f>AA32/AA33*100</f>
        <v>0.80375717077475883</v>
      </c>
    </row>
    <row r="33" spans="1:29" s="18" customFormat="1" ht="15" customHeight="1" x14ac:dyDescent="0.25">
      <c r="A33" s="16" t="s">
        <v>44</v>
      </c>
      <c r="B33" s="100">
        <f>SUM(B6:B32)</f>
        <v>363285</v>
      </c>
      <c r="C33" s="128">
        <f t="shared" ref="C33:G33" si="1">SUM(C6:C32)</f>
        <v>100.00000000000001</v>
      </c>
      <c r="D33" s="100">
        <f>SUM(D6:D32)</f>
        <v>364275</v>
      </c>
      <c r="E33" s="128">
        <f t="shared" si="1"/>
        <v>100.00000000000001</v>
      </c>
      <c r="F33" s="100">
        <f>SUM(F6:F32)</f>
        <v>378855</v>
      </c>
      <c r="G33" s="128">
        <f t="shared" si="1"/>
        <v>99.999999999999972</v>
      </c>
      <c r="H33" s="17">
        <f t="shared" ref="H33:M33" si="2">SUM(H6:H32)</f>
        <v>321255</v>
      </c>
      <c r="I33" s="128">
        <f t="shared" si="2"/>
        <v>99.999999999999986</v>
      </c>
      <c r="J33" s="17">
        <f t="shared" si="2"/>
        <v>0</v>
      </c>
      <c r="K33" s="128" t="e">
        <f t="shared" si="2"/>
        <v>#DIV/0!</v>
      </c>
      <c r="L33" s="17">
        <f>SUM(L6:L32)</f>
        <v>0</v>
      </c>
      <c r="M33" s="47" t="e">
        <f t="shared" si="2"/>
        <v>#DIV/0!</v>
      </c>
      <c r="N33" s="89"/>
      <c r="O33" s="17">
        <f>SUM(O6:O32)</f>
        <v>0</v>
      </c>
      <c r="P33" s="128" t="e">
        <f t="shared" ref="P33" si="3">SUM(P6:P32)</f>
        <v>#DIV/0!</v>
      </c>
      <c r="Q33" s="17">
        <f>SUM(Q6:Q32)</f>
        <v>0</v>
      </c>
      <c r="R33" s="128" t="e">
        <f t="shared" ref="R33:V33" si="4">SUM(R6:R32)</f>
        <v>#DIV/0!</v>
      </c>
      <c r="S33" s="17">
        <f>SUM(S6:S32)</f>
        <v>0</v>
      </c>
      <c r="T33" s="128" t="e">
        <f t="shared" si="4"/>
        <v>#DIV/0!</v>
      </c>
      <c r="U33" s="17">
        <f>SUM(U6:U32)</f>
        <v>0</v>
      </c>
      <c r="V33" s="128" t="e">
        <f t="shared" si="4"/>
        <v>#DIV/0!</v>
      </c>
      <c r="W33" s="17">
        <f>SUM(W6:W32)</f>
        <v>0</v>
      </c>
      <c r="X33" s="128" t="e">
        <f>SUM(X6:X32)</f>
        <v>#DIV/0!</v>
      </c>
      <c r="Y33" s="17">
        <f t="shared" ref="Y33:AB33" si="5">SUM(Y6:Y32)</f>
        <v>0</v>
      </c>
      <c r="Z33" s="128" t="e">
        <f t="shared" si="5"/>
        <v>#DIV/0!</v>
      </c>
      <c r="AA33" s="17">
        <f t="shared" si="5"/>
        <v>1427670</v>
      </c>
      <c r="AB33" s="128">
        <f t="shared" si="5"/>
        <v>99.999999999999986</v>
      </c>
      <c r="AC33" s="37"/>
    </row>
    <row r="34" spans="1:29" s="18" customFormat="1" ht="15" customHeight="1" x14ac:dyDescent="0.25">
      <c r="A34" s="28"/>
      <c r="B34" s="99"/>
      <c r="C34" s="29"/>
      <c r="D34" s="35"/>
      <c r="E34" s="170"/>
      <c r="F34" s="270"/>
      <c r="G34" s="29"/>
      <c r="H34" s="175"/>
      <c r="I34" s="176"/>
      <c r="J34" s="35"/>
      <c r="K34" s="29"/>
      <c r="L34" s="35"/>
      <c r="M34" s="35"/>
      <c r="N34" s="89"/>
      <c r="O34" s="103"/>
      <c r="P34" s="29"/>
      <c r="Q34" s="35"/>
      <c r="R34" s="29"/>
      <c r="S34" s="35"/>
      <c r="T34" s="29"/>
      <c r="U34" s="35"/>
      <c r="V34" s="29"/>
      <c r="W34" s="35"/>
      <c r="X34" s="29"/>
      <c r="Y34" s="35"/>
      <c r="Z34" s="29"/>
      <c r="AB34" s="29"/>
    </row>
    <row r="35" spans="1:29" s="18" customFormat="1" ht="15" customHeight="1" x14ac:dyDescent="0.25">
      <c r="A35" s="31"/>
      <c r="B35" s="243"/>
      <c r="C35" s="30"/>
      <c r="D35" s="160"/>
      <c r="E35" s="169"/>
      <c r="F35" s="271"/>
      <c r="H35" s="98"/>
      <c r="I35" s="169"/>
      <c r="J35" s="36"/>
      <c r="K35" s="172"/>
      <c r="M35" s="36"/>
      <c r="N35" s="89"/>
      <c r="O35" s="36"/>
      <c r="P35" s="177"/>
      <c r="Q35" s="36"/>
      <c r="R35" s="30"/>
      <c r="S35" s="36"/>
      <c r="T35" s="30"/>
      <c r="U35" s="243"/>
      <c r="V35" s="30"/>
      <c r="W35" s="36"/>
      <c r="X35" s="30"/>
      <c r="Y35" s="36">
        <f>675+900+395460</f>
        <v>397035</v>
      </c>
      <c r="Z35" s="30"/>
      <c r="AA35" s="36"/>
      <c r="AB35" s="30"/>
    </row>
    <row r="36" spans="1:29" s="18" customFormat="1" ht="15" customHeight="1" x14ac:dyDescent="0.25">
      <c r="A36" s="31"/>
      <c r="B36" s="204"/>
      <c r="C36" s="30"/>
      <c r="D36" s="160"/>
      <c r="E36" s="168"/>
      <c r="F36" s="271"/>
      <c r="H36" s="36"/>
      <c r="I36" s="168"/>
      <c r="J36" s="36"/>
      <c r="K36" s="183"/>
      <c r="L36" s="184"/>
      <c r="M36" s="36"/>
      <c r="N36" s="89"/>
      <c r="O36" s="36"/>
      <c r="P36" s="30"/>
      <c r="Q36" s="36"/>
      <c r="R36" s="30"/>
      <c r="S36" s="36"/>
      <c r="T36" s="30"/>
      <c r="U36" s="36"/>
      <c r="V36" s="30"/>
      <c r="W36" s="36"/>
      <c r="X36" s="30"/>
      <c r="Y36" s="36"/>
      <c r="Z36" s="30"/>
      <c r="AA36" s="36"/>
      <c r="AB36" s="30"/>
    </row>
    <row r="37" spans="1:29" s="18" customFormat="1" ht="15" customHeight="1" x14ac:dyDescent="0.25">
      <c r="A37" s="31"/>
      <c r="B37" s="36"/>
      <c r="C37" s="30"/>
      <c r="D37" s="97"/>
      <c r="E37" s="168"/>
      <c r="F37" s="272"/>
      <c r="G37" s="30"/>
      <c r="H37" s="36"/>
      <c r="I37" s="177"/>
      <c r="J37" s="36"/>
      <c r="K37" s="168"/>
      <c r="L37" s="36"/>
      <c r="M37" s="36"/>
      <c r="N37" s="89"/>
      <c r="O37" s="36"/>
      <c r="P37" s="30"/>
      <c r="Q37" s="36"/>
      <c r="R37" s="30"/>
      <c r="S37" s="36"/>
      <c r="T37" s="30"/>
      <c r="U37" s="36"/>
      <c r="V37" s="30"/>
      <c r="W37" s="36"/>
      <c r="X37" s="30"/>
      <c r="Y37" s="36"/>
      <c r="Z37" s="30"/>
      <c r="AA37" s="36"/>
      <c r="AB37" s="30"/>
    </row>
    <row r="38" spans="1:29" s="18" customFormat="1" ht="15" customHeight="1" x14ac:dyDescent="0.25">
      <c r="A38" s="31"/>
      <c r="B38" s="36"/>
      <c r="C38" s="30"/>
      <c r="D38" s="97"/>
      <c r="E38" s="168"/>
      <c r="F38" s="272"/>
      <c r="G38" s="30"/>
      <c r="H38" s="36"/>
      <c r="I38" s="177"/>
      <c r="J38" s="36"/>
      <c r="K38" s="168"/>
      <c r="L38" s="36"/>
      <c r="M38" s="36"/>
      <c r="N38" s="89"/>
      <c r="O38" s="36"/>
      <c r="P38" s="30"/>
      <c r="Q38" s="36"/>
      <c r="R38" s="30"/>
      <c r="S38" s="36"/>
      <c r="T38" s="30"/>
      <c r="U38" s="36"/>
      <c r="V38" s="30"/>
      <c r="W38" s="36"/>
      <c r="X38" s="30"/>
      <c r="Y38" s="36"/>
      <c r="Z38" s="30"/>
      <c r="AA38" s="36"/>
      <c r="AB38" s="30"/>
    </row>
    <row r="39" spans="1:29" s="18" customFormat="1" ht="15" customHeight="1" x14ac:dyDescent="0.25">
      <c r="A39" s="31"/>
      <c r="B39" s="36"/>
      <c r="C39" s="30"/>
      <c r="D39" s="97"/>
      <c r="E39" s="168"/>
      <c r="F39" s="272"/>
      <c r="G39" s="30"/>
      <c r="H39" s="36"/>
      <c r="I39" s="177"/>
      <c r="J39" s="36"/>
      <c r="K39" s="168"/>
      <c r="L39" s="36"/>
      <c r="M39" s="36"/>
      <c r="N39" s="89"/>
      <c r="O39" s="36"/>
      <c r="P39" s="30"/>
      <c r="Q39" s="36"/>
      <c r="R39" s="30"/>
      <c r="S39" s="36"/>
      <c r="T39" s="30"/>
      <c r="U39" s="36"/>
      <c r="V39" s="30"/>
      <c r="W39" s="36"/>
      <c r="X39" s="30"/>
      <c r="Y39" s="36"/>
      <c r="Z39" s="30"/>
      <c r="AA39" s="36"/>
      <c r="AB39" s="30"/>
    </row>
    <row r="40" spans="1:29" s="18" customFormat="1" ht="15" customHeight="1" x14ac:dyDescent="0.25">
      <c r="A40" s="139" t="s">
        <v>100</v>
      </c>
      <c r="B40" s="36"/>
      <c r="C40" s="30"/>
      <c r="D40" s="36"/>
      <c r="E40" s="30"/>
      <c r="F40" s="272"/>
      <c r="G40" s="30"/>
      <c r="H40" s="36"/>
      <c r="I40" s="172"/>
      <c r="J40" s="36"/>
      <c r="K40" s="30"/>
      <c r="L40" s="36"/>
      <c r="M40" s="36"/>
      <c r="N40" s="89"/>
      <c r="O40" s="36"/>
      <c r="P40" s="30"/>
      <c r="Q40" s="36"/>
      <c r="R40" s="30"/>
      <c r="S40" s="36"/>
      <c r="T40" s="30"/>
      <c r="U40" s="36"/>
      <c r="V40" s="30"/>
      <c r="W40" s="36"/>
      <c r="X40" s="30"/>
      <c r="Y40" s="36"/>
      <c r="Z40" s="30"/>
      <c r="AA40" s="36"/>
      <c r="AB40" s="30"/>
    </row>
    <row r="41" spans="1:29" s="18" customFormat="1" ht="15" customHeight="1" x14ac:dyDescent="0.25">
      <c r="A41" s="284" t="s">
        <v>13</v>
      </c>
      <c r="B41" s="286" t="s">
        <v>1</v>
      </c>
      <c r="C41" s="287"/>
      <c r="D41" s="288" t="s">
        <v>2</v>
      </c>
      <c r="E41" s="289"/>
      <c r="F41" s="290" t="s">
        <v>3</v>
      </c>
      <c r="G41" s="291"/>
      <c r="H41" s="310" t="s">
        <v>4</v>
      </c>
      <c r="I41" s="311"/>
      <c r="J41" s="308" t="s">
        <v>5</v>
      </c>
      <c r="K41" s="309"/>
      <c r="L41" s="306" t="s">
        <v>14</v>
      </c>
      <c r="M41" s="307"/>
      <c r="N41" s="89"/>
      <c r="O41" s="296" t="s">
        <v>6</v>
      </c>
      <c r="P41" s="297"/>
      <c r="Q41" s="296" t="s">
        <v>11</v>
      </c>
      <c r="R41" s="297"/>
      <c r="S41" s="298" t="s">
        <v>7</v>
      </c>
      <c r="T41" s="299"/>
      <c r="U41" s="300" t="s">
        <v>8</v>
      </c>
      <c r="V41" s="301"/>
      <c r="W41" s="302" t="s">
        <v>9</v>
      </c>
      <c r="X41" s="303"/>
      <c r="Y41" s="304" t="s">
        <v>12</v>
      </c>
      <c r="Z41" s="305"/>
      <c r="AA41" s="292" t="s">
        <v>0</v>
      </c>
      <c r="AB41" s="293"/>
    </row>
    <row r="42" spans="1:29" s="18" customFormat="1" ht="15" customHeight="1" x14ac:dyDescent="0.25">
      <c r="A42" s="285"/>
      <c r="B42" s="241" t="s">
        <v>45</v>
      </c>
      <c r="C42" s="88" t="s">
        <v>51</v>
      </c>
      <c r="D42" s="241" t="s">
        <v>45</v>
      </c>
      <c r="E42" s="88" t="s">
        <v>51</v>
      </c>
      <c r="F42" s="241" t="s">
        <v>45</v>
      </c>
      <c r="G42" s="88" t="s">
        <v>51</v>
      </c>
      <c r="H42" s="241" t="s">
        <v>45</v>
      </c>
      <c r="I42" s="88" t="s">
        <v>51</v>
      </c>
      <c r="J42" s="241" t="s">
        <v>45</v>
      </c>
      <c r="K42" s="88" t="s">
        <v>51</v>
      </c>
      <c r="L42" s="241" t="s">
        <v>45</v>
      </c>
      <c r="M42" s="88" t="s">
        <v>51</v>
      </c>
      <c r="N42" s="89"/>
      <c r="O42" s="241" t="s">
        <v>45</v>
      </c>
      <c r="P42" s="88" t="s">
        <v>51</v>
      </c>
      <c r="Q42" s="241" t="s">
        <v>45</v>
      </c>
      <c r="R42" s="88" t="s">
        <v>51</v>
      </c>
      <c r="S42" s="241" t="s">
        <v>45</v>
      </c>
      <c r="T42" s="88" t="s">
        <v>51</v>
      </c>
      <c r="U42" s="241" t="s">
        <v>45</v>
      </c>
      <c r="V42" s="88" t="s">
        <v>51</v>
      </c>
      <c r="W42" s="241" t="s">
        <v>45</v>
      </c>
      <c r="X42" s="88" t="s">
        <v>51</v>
      </c>
      <c r="Y42" s="241" t="s">
        <v>45</v>
      </c>
      <c r="Z42" s="88" t="s">
        <v>51</v>
      </c>
      <c r="AA42" s="242" t="s">
        <v>45</v>
      </c>
      <c r="AB42" s="88" t="s">
        <v>51</v>
      </c>
    </row>
    <row r="43" spans="1:29" ht="14.1" customHeight="1" x14ac:dyDescent="0.25">
      <c r="A43" s="79" t="s">
        <v>47</v>
      </c>
      <c r="B43" s="65"/>
      <c r="C43" s="66" t="s">
        <v>70</v>
      </c>
      <c r="D43" s="67"/>
      <c r="E43" s="66"/>
      <c r="F43" s="68"/>
      <c r="G43" s="66"/>
      <c r="H43" s="69"/>
      <c r="I43" s="66"/>
      <c r="J43" s="70"/>
      <c r="K43" s="181"/>
      <c r="L43" s="71"/>
      <c r="M43" s="71"/>
      <c r="N43" s="89"/>
      <c r="O43" s="73"/>
      <c r="P43" s="66"/>
      <c r="Q43" s="72"/>
      <c r="R43" s="66"/>
      <c r="S43" s="74"/>
      <c r="T43" s="66"/>
      <c r="U43" s="75"/>
      <c r="V43" s="66"/>
      <c r="W43" s="76"/>
      <c r="X43" s="66"/>
      <c r="Y43" s="77"/>
      <c r="Z43" s="66"/>
      <c r="AA43" s="78"/>
      <c r="AB43" s="66"/>
    </row>
    <row r="44" spans="1:29" s="237" customFormat="1" ht="14.1" customHeight="1" x14ac:dyDescent="0.25">
      <c r="A44" s="23" t="s">
        <v>108</v>
      </c>
      <c r="B44" s="7"/>
      <c r="C44" s="93">
        <f>B44/B58*100</f>
        <v>0</v>
      </c>
      <c r="D44" s="7"/>
      <c r="E44" s="93"/>
      <c r="F44" s="7"/>
      <c r="G44" s="93">
        <f>F44/F58*100</f>
        <v>0</v>
      </c>
      <c r="H44" s="7">
        <v>13140</v>
      </c>
      <c r="I44" s="93">
        <f>H44/H58*100</f>
        <v>3.342108275151654</v>
      </c>
      <c r="J44" s="7"/>
      <c r="K44" s="93" t="e">
        <f>J44/J58*100</f>
        <v>#DIV/0!</v>
      </c>
      <c r="L44" s="7"/>
      <c r="M44" s="133"/>
      <c r="N44" s="89"/>
      <c r="O44" s="7"/>
      <c r="P44" s="93" t="e">
        <f>O44/O58*100</f>
        <v>#DIV/0!</v>
      </c>
      <c r="Q44" s="7"/>
      <c r="R44" s="133" t="e">
        <f>Q44/Q58*100</f>
        <v>#DIV/0!</v>
      </c>
      <c r="S44" s="244"/>
      <c r="T44" s="93" t="e">
        <f>S44/S58*100</f>
        <v>#DIV/0!</v>
      </c>
      <c r="U44" s="7"/>
      <c r="V44" s="133" t="e">
        <f>U44/U58*100</f>
        <v>#DIV/0!</v>
      </c>
      <c r="W44" s="7"/>
      <c r="X44" s="133"/>
      <c r="Y44" s="7"/>
      <c r="Z44" s="133"/>
      <c r="AA44" s="2">
        <f t="shared" ref="AA44:AA57" si="6">B44+D44+F44+H44+J44+L44+Q44+O44+S44+U44+W44+Y44</f>
        <v>13140</v>
      </c>
      <c r="AB44" s="38">
        <f>AA44/AA58*100</f>
        <v>0.81877576199422364</v>
      </c>
      <c r="AC44"/>
    </row>
    <row r="45" spans="1:29" ht="14.1" customHeight="1" x14ac:dyDescent="0.25">
      <c r="A45" s="23" t="s">
        <v>77</v>
      </c>
      <c r="B45" s="6"/>
      <c r="C45" s="93">
        <f>B45/B58*100</f>
        <v>0</v>
      </c>
      <c r="D45" s="7">
        <v>8190</v>
      </c>
      <c r="E45" s="38">
        <f>D45/D58*100</f>
        <v>2.0972574325881537</v>
      </c>
      <c r="F45" s="7"/>
      <c r="G45" s="93">
        <f>F45/F58*100</f>
        <v>0</v>
      </c>
      <c r="H45" s="7">
        <v>6615</v>
      </c>
      <c r="I45" s="38">
        <f>H45/H58*100</f>
        <v>1.682499713860593</v>
      </c>
      <c r="J45" s="7"/>
      <c r="K45" s="93" t="e">
        <f>J45/J58*100</f>
        <v>#DIV/0!</v>
      </c>
      <c r="L45" s="7"/>
      <c r="M45" s="133" t="e">
        <f>L45/L58*100</f>
        <v>#DIV/0!</v>
      </c>
      <c r="N45" s="89"/>
      <c r="O45" s="7"/>
      <c r="P45" s="93"/>
      <c r="Q45" s="7"/>
      <c r="R45" s="133"/>
      <c r="S45" s="7"/>
      <c r="T45" s="93"/>
      <c r="U45" s="7"/>
      <c r="V45" s="133"/>
      <c r="W45" s="7"/>
      <c r="X45" s="133" t="e">
        <f>W45/W58*100</f>
        <v>#DIV/0!</v>
      </c>
      <c r="Y45" s="7"/>
      <c r="Z45" s="133" t="e">
        <f>Y45/Y58*100</f>
        <v>#DIV/0!</v>
      </c>
      <c r="AA45" s="2">
        <f t="shared" si="6"/>
        <v>14805</v>
      </c>
      <c r="AB45" s="38">
        <f>AA45/AA58*100</f>
        <v>0.92252474553458763</v>
      </c>
    </row>
    <row r="46" spans="1:29" ht="14.1" customHeight="1" x14ac:dyDescent="0.25">
      <c r="A46" s="23" t="s">
        <v>78</v>
      </c>
      <c r="B46" s="6">
        <v>374490</v>
      </c>
      <c r="C46" s="93">
        <f>B46/B58*100</f>
        <v>98.930099857346647</v>
      </c>
      <c r="D46" s="7">
        <v>379080</v>
      </c>
      <c r="E46" s="93">
        <f>D46/D58*100</f>
        <v>97.073058308365972</v>
      </c>
      <c r="F46" s="7">
        <f>1350+453510</f>
        <v>454860</v>
      </c>
      <c r="G46" s="93">
        <f>F46/F58*100</f>
        <v>99.802527646129548</v>
      </c>
      <c r="H46" s="7">
        <v>346455</v>
      </c>
      <c r="I46" s="93">
        <f>H46/H58*100</f>
        <v>88.11949181641296</v>
      </c>
      <c r="J46" s="7"/>
      <c r="K46" s="93" t="e">
        <f>J46/J58*100</f>
        <v>#DIV/0!</v>
      </c>
      <c r="L46" s="7"/>
      <c r="M46" s="133" t="e">
        <f>L46/L58*100</f>
        <v>#DIV/0!</v>
      </c>
      <c r="N46" s="89"/>
      <c r="O46" s="7"/>
      <c r="P46" s="93" t="e">
        <f>O46/O58*100</f>
        <v>#DIV/0!</v>
      </c>
      <c r="Q46" s="7"/>
      <c r="R46" s="133" t="e">
        <f>Q46/Q58*100</f>
        <v>#DIV/0!</v>
      </c>
      <c r="S46" s="244"/>
      <c r="T46" s="93" t="e">
        <f>S46/S58*100</f>
        <v>#DIV/0!</v>
      </c>
      <c r="U46" s="7"/>
      <c r="V46" s="133" t="e">
        <f>U46/U58*100</f>
        <v>#DIV/0!</v>
      </c>
      <c r="W46" s="7"/>
      <c r="X46" s="133"/>
      <c r="Y46" s="7"/>
      <c r="Z46" s="133"/>
      <c r="AA46" s="2">
        <f t="shared" si="6"/>
        <v>1554885</v>
      </c>
      <c r="AB46" s="38">
        <f>AA46/AA58*100</f>
        <v>96.887530493789072</v>
      </c>
    </row>
    <row r="47" spans="1:29" ht="14.1" customHeight="1" x14ac:dyDescent="0.25">
      <c r="A47" s="23" t="s">
        <v>99</v>
      </c>
      <c r="B47" s="7"/>
      <c r="C47" s="102"/>
      <c r="D47" s="7">
        <v>315</v>
      </c>
      <c r="E47" s="93">
        <f>D47/D58*100</f>
        <v>8.0663747407236683E-2</v>
      </c>
      <c r="F47" s="7"/>
      <c r="G47" s="93"/>
      <c r="H47" s="7"/>
      <c r="I47" s="93"/>
      <c r="J47" s="7"/>
      <c r="K47" s="93"/>
      <c r="L47" s="7"/>
      <c r="M47" s="133" t="e">
        <f>L47/L58*100</f>
        <v>#DIV/0!</v>
      </c>
      <c r="N47" s="89"/>
      <c r="O47" s="7"/>
      <c r="P47" s="93"/>
      <c r="Q47" s="7"/>
      <c r="R47" s="133"/>
      <c r="S47" s="7"/>
      <c r="T47" s="93"/>
      <c r="U47" s="7"/>
      <c r="V47" s="133"/>
      <c r="W47" s="7"/>
      <c r="X47" s="133" t="e">
        <f>W47/W58*100</f>
        <v>#DIV/0!</v>
      </c>
      <c r="Y47" s="7"/>
      <c r="Z47" s="133"/>
      <c r="AA47" s="2">
        <f t="shared" si="6"/>
        <v>315</v>
      </c>
      <c r="AB47" s="38">
        <f>AA47/AA58*100</f>
        <v>1.9628186075203995E-2</v>
      </c>
    </row>
    <row r="48" spans="1:29" ht="14.1" customHeight="1" x14ac:dyDescent="0.25">
      <c r="A48" s="23" t="s">
        <v>88</v>
      </c>
      <c r="B48" s="7"/>
      <c r="C48" s="102"/>
      <c r="D48" s="7">
        <v>2925</v>
      </c>
      <c r="E48" s="93">
        <f>D48/D58*100</f>
        <v>0.74902051163862637</v>
      </c>
      <c r="F48" s="7">
        <v>900</v>
      </c>
      <c r="G48" s="93">
        <f>F48/F58*100</f>
        <v>0.19747235387045811</v>
      </c>
      <c r="H48" s="7"/>
      <c r="I48" s="93">
        <f>H48/H58*100</f>
        <v>0</v>
      </c>
      <c r="J48" s="7"/>
      <c r="K48" s="93"/>
      <c r="L48" s="7"/>
      <c r="M48" s="133" t="e">
        <f>L48/L58*100</f>
        <v>#DIV/0!</v>
      </c>
      <c r="N48" s="89"/>
      <c r="O48" s="7"/>
      <c r="P48" s="93" t="e">
        <f>O48/O58*100</f>
        <v>#DIV/0!</v>
      </c>
      <c r="Q48" s="7"/>
      <c r="R48" s="133" t="e">
        <f>Q48/Q58*100</f>
        <v>#DIV/0!</v>
      </c>
      <c r="S48" s="7"/>
      <c r="T48" s="93"/>
      <c r="U48" s="7"/>
      <c r="V48" s="133" t="e">
        <f>U48/U58*100</f>
        <v>#DIV/0!</v>
      </c>
      <c r="W48" s="7"/>
      <c r="X48" s="133"/>
      <c r="Y48" s="7"/>
      <c r="Z48" s="133" t="e">
        <f>Y48/Y58*100</f>
        <v>#DIV/0!</v>
      </c>
      <c r="AA48" s="2">
        <f t="shared" si="6"/>
        <v>3825</v>
      </c>
      <c r="AB48" s="38">
        <f>AA48/AA58*100</f>
        <v>0.23834225948461993</v>
      </c>
    </row>
    <row r="49" spans="1:28" ht="14.1" customHeight="1" x14ac:dyDescent="0.25">
      <c r="A49" s="23" t="s">
        <v>95</v>
      </c>
      <c r="B49" s="7"/>
      <c r="C49" s="102"/>
      <c r="D49" s="7"/>
      <c r="E49" s="93">
        <f t="shared" ref="E49:E57" si="7">D49/D61*100</f>
        <v>0</v>
      </c>
      <c r="F49" s="7"/>
      <c r="G49" s="93"/>
      <c r="H49" s="7"/>
      <c r="I49" s="93"/>
      <c r="J49" s="7"/>
      <c r="K49" s="93"/>
      <c r="L49" s="7"/>
      <c r="M49" s="133"/>
      <c r="N49" s="89"/>
      <c r="O49" s="7"/>
      <c r="P49" s="93"/>
      <c r="Q49" s="7"/>
      <c r="R49" s="133"/>
      <c r="S49" s="7"/>
      <c r="T49" s="93"/>
      <c r="U49" s="7"/>
      <c r="V49" s="133"/>
      <c r="W49" s="7"/>
      <c r="X49" s="133"/>
      <c r="Y49" s="7"/>
      <c r="Z49" s="133"/>
      <c r="AA49" s="2">
        <f t="shared" si="6"/>
        <v>0</v>
      </c>
      <c r="AB49" s="38">
        <f>AA49/AA58*100</f>
        <v>0</v>
      </c>
    </row>
    <row r="50" spans="1:28" ht="14.1" customHeight="1" x14ac:dyDescent="0.25">
      <c r="A50" s="23" t="s">
        <v>61</v>
      </c>
      <c r="B50" s="7">
        <v>4050</v>
      </c>
      <c r="C50" s="93">
        <f>B50/B58*100</f>
        <v>1.0699001426533523</v>
      </c>
      <c r="D50" s="7"/>
      <c r="E50" s="93">
        <f t="shared" si="7"/>
        <v>0</v>
      </c>
      <c r="F50" s="7"/>
      <c r="G50" s="93">
        <f>F50/F58*100</f>
        <v>0</v>
      </c>
      <c r="H50" s="7"/>
      <c r="I50" s="93">
        <f>H50/H58*100</f>
        <v>0</v>
      </c>
      <c r="J50" s="7"/>
      <c r="K50" s="93" t="e">
        <f>J50/J58*100</f>
        <v>#DIV/0!</v>
      </c>
      <c r="L50" s="7"/>
      <c r="M50" s="133" t="e">
        <f>L50/L58*100</f>
        <v>#DIV/0!</v>
      </c>
      <c r="N50" s="89"/>
      <c r="O50" s="7"/>
      <c r="P50" s="93" t="e">
        <f>O50/O58*100</f>
        <v>#DIV/0!</v>
      </c>
      <c r="Q50" s="7"/>
      <c r="R50" s="133"/>
      <c r="S50" s="244"/>
      <c r="T50" s="93" t="e">
        <f>S50/S58*100</f>
        <v>#DIV/0!</v>
      </c>
      <c r="U50" s="7"/>
      <c r="V50" s="133" t="e">
        <f>U50/U58*100</f>
        <v>#DIV/0!</v>
      </c>
      <c r="W50" s="7"/>
      <c r="X50" s="133"/>
      <c r="Y50" s="7"/>
      <c r="Z50" s="133" t="e">
        <f>Y50/Y58*100</f>
        <v>#DIV/0!</v>
      </c>
      <c r="AA50" s="2">
        <f t="shared" si="6"/>
        <v>4050</v>
      </c>
      <c r="AB50" s="38">
        <f>AA50/AA58*100</f>
        <v>0.25236239239547992</v>
      </c>
    </row>
    <row r="51" spans="1:28" ht="14.1" customHeight="1" x14ac:dyDescent="0.25">
      <c r="A51" s="23" t="s">
        <v>71</v>
      </c>
      <c r="B51" s="7"/>
      <c r="C51" s="93"/>
      <c r="D51" s="7"/>
      <c r="E51" s="93" t="e">
        <f t="shared" si="7"/>
        <v>#DIV/0!</v>
      </c>
      <c r="F51" s="7"/>
      <c r="G51" s="93"/>
      <c r="H51" s="7"/>
      <c r="I51" s="93"/>
      <c r="J51" s="7"/>
      <c r="K51" s="93"/>
      <c r="L51" s="7"/>
      <c r="M51" s="133"/>
      <c r="N51" s="89"/>
      <c r="O51" s="7"/>
      <c r="P51" s="93"/>
      <c r="Q51" s="7"/>
      <c r="R51" s="133"/>
      <c r="S51" s="7"/>
      <c r="T51" s="93"/>
      <c r="U51" s="7"/>
      <c r="V51" s="133"/>
      <c r="W51" s="7"/>
      <c r="X51" s="133"/>
      <c r="Y51" s="7"/>
      <c r="Z51" s="133"/>
      <c r="AA51" s="2">
        <f t="shared" si="6"/>
        <v>0</v>
      </c>
      <c r="AB51" s="38">
        <f>AA51/AA58*100</f>
        <v>0</v>
      </c>
    </row>
    <row r="52" spans="1:28" ht="14.1" customHeight="1" x14ac:dyDescent="0.25">
      <c r="A52" s="23" t="s">
        <v>79</v>
      </c>
      <c r="B52" s="7"/>
      <c r="C52" s="93"/>
      <c r="D52" s="7"/>
      <c r="E52" s="93" t="e">
        <f t="shared" si="7"/>
        <v>#DIV/0!</v>
      </c>
      <c r="F52" s="7"/>
      <c r="G52" s="93"/>
      <c r="H52" s="7"/>
      <c r="I52" s="39"/>
      <c r="J52" s="7"/>
      <c r="K52" s="93"/>
      <c r="L52" s="7"/>
      <c r="M52" s="133"/>
      <c r="N52" s="89"/>
      <c r="O52" s="7"/>
      <c r="P52" s="93"/>
      <c r="Q52" s="7"/>
      <c r="R52" s="133"/>
      <c r="S52" s="7"/>
      <c r="T52" s="93"/>
      <c r="U52" s="7"/>
      <c r="V52" s="133"/>
      <c r="W52" s="7"/>
      <c r="X52" s="133"/>
      <c r="Y52" s="7"/>
      <c r="Z52" s="133"/>
      <c r="AA52" s="2">
        <f t="shared" si="6"/>
        <v>0</v>
      </c>
      <c r="AB52" s="38">
        <f>AA52/AA58*100</f>
        <v>0</v>
      </c>
    </row>
    <row r="53" spans="1:28" ht="14.1" customHeight="1" x14ac:dyDescent="0.25">
      <c r="A53" s="23" t="s">
        <v>63</v>
      </c>
      <c r="B53" s="7"/>
      <c r="C53" s="93"/>
      <c r="D53" s="7"/>
      <c r="E53" s="93" t="e">
        <f t="shared" si="7"/>
        <v>#DIV/0!</v>
      </c>
      <c r="F53" s="7"/>
      <c r="G53" s="93"/>
      <c r="H53" s="7"/>
      <c r="I53" s="93"/>
      <c r="J53" s="7"/>
      <c r="K53" s="93"/>
      <c r="L53" s="7"/>
      <c r="M53" s="133"/>
      <c r="N53" s="89"/>
      <c r="O53" s="7"/>
      <c r="P53" s="93"/>
      <c r="Q53" s="7"/>
      <c r="R53" s="133"/>
      <c r="S53" s="7"/>
      <c r="T53" s="93"/>
      <c r="U53" s="7"/>
      <c r="V53" s="133"/>
      <c r="W53" s="7"/>
      <c r="X53" s="133"/>
      <c r="Y53" s="7"/>
      <c r="Z53" s="133"/>
      <c r="AA53" s="2">
        <f t="shared" si="6"/>
        <v>0</v>
      </c>
      <c r="AB53" s="38">
        <f>AA53/AA58*100</f>
        <v>0</v>
      </c>
    </row>
    <row r="54" spans="1:28" ht="14.1" customHeight="1" x14ac:dyDescent="0.25">
      <c r="A54" s="23" t="s">
        <v>96</v>
      </c>
      <c r="B54" s="7"/>
      <c r="C54" s="93"/>
      <c r="D54" s="7"/>
      <c r="E54" s="93" t="e">
        <f t="shared" si="7"/>
        <v>#DIV/0!</v>
      </c>
      <c r="F54" s="7"/>
      <c r="G54" s="39"/>
      <c r="H54" s="7"/>
      <c r="I54" s="93"/>
      <c r="J54" s="7"/>
      <c r="K54" s="93"/>
      <c r="L54" s="7"/>
      <c r="M54" s="133"/>
      <c r="N54" s="89"/>
      <c r="O54" s="7"/>
      <c r="P54" s="93"/>
      <c r="Q54" s="7"/>
      <c r="R54" s="133"/>
      <c r="S54" s="7"/>
      <c r="T54" s="93"/>
      <c r="U54" s="7"/>
      <c r="V54" s="133"/>
      <c r="W54" s="7"/>
      <c r="X54" s="133"/>
      <c r="Y54" s="7"/>
      <c r="Z54" s="133"/>
      <c r="AA54" s="2">
        <f t="shared" si="6"/>
        <v>0</v>
      </c>
      <c r="AB54" s="38">
        <f>AA54/AA58*100</f>
        <v>0</v>
      </c>
    </row>
    <row r="55" spans="1:28" ht="14.1" customHeight="1" x14ac:dyDescent="0.25">
      <c r="A55" s="23" t="s">
        <v>67</v>
      </c>
      <c r="B55" s="7"/>
      <c r="C55" s="93"/>
      <c r="D55" s="7"/>
      <c r="E55" s="93">
        <f t="shared" si="7"/>
        <v>0</v>
      </c>
      <c r="F55" s="7"/>
      <c r="G55" s="39"/>
      <c r="H55" s="7"/>
      <c r="I55" s="39"/>
      <c r="J55" s="7"/>
      <c r="K55" s="93"/>
      <c r="L55" s="7"/>
      <c r="M55" s="133" t="e">
        <f>L55/L58*100</f>
        <v>#DIV/0!</v>
      </c>
      <c r="N55" s="89"/>
      <c r="O55" s="7"/>
      <c r="P55" s="93"/>
      <c r="Q55" s="7"/>
      <c r="R55" s="133"/>
      <c r="S55" s="7"/>
      <c r="T55" s="93"/>
      <c r="U55" s="7"/>
      <c r="V55" s="133"/>
      <c r="W55" s="7"/>
      <c r="X55" s="133"/>
      <c r="Y55" s="7"/>
      <c r="Z55" s="133"/>
      <c r="AA55" s="2">
        <f t="shared" si="6"/>
        <v>0</v>
      </c>
      <c r="AB55" s="38">
        <f>AA55/AA58*100</f>
        <v>0</v>
      </c>
    </row>
    <row r="56" spans="1:28" ht="14.1" customHeight="1" x14ac:dyDescent="0.25">
      <c r="A56" s="23" t="s">
        <v>89</v>
      </c>
      <c r="B56" s="7"/>
      <c r="C56" s="93"/>
      <c r="D56" s="7"/>
      <c r="E56" s="93">
        <f t="shared" si="7"/>
        <v>0</v>
      </c>
      <c r="F56" s="7"/>
      <c r="G56" s="93"/>
      <c r="H56" s="7"/>
      <c r="I56" s="93"/>
      <c r="J56" s="7"/>
      <c r="K56" s="93" t="e">
        <f>J56/J58*100</f>
        <v>#DIV/0!</v>
      </c>
      <c r="L56" s="7"/>
      <c r="M56" s="133"/>
      <c r="N56" s="89"/>
      <c r="O56" s="7"/>
      <c r="P56" s="93"/>
      <c r="Q56" s="7"/>
      <c r="R56" s="133"/>
      <c r="S56" s="7"/>
      <c r="T56" s="93"/>
      <c r="U56" s="7"/>
      <c r="V56" s="133"/>
      <c r="W56" s="7"/>
      <c r="X56" s="133"/>
      <c r="Y56" s="7"/>
      <c r="Z56" s="133"/>
      <c r="AA56" s="2">
        <f t="shared" si="6"/>
        <v>0</v>
      </c>
      <c r="AB56" s="38">
        <f>AA56/AA58*100</f>
        <v>0</v>
      </c>
    </row>
    <row r="57" spans="1:28" ht="14.1" customHeight="1" x14ac:dyDescent="0.25">
      <c r="A57" s="23" t="s">
        <v>28</v>
      </c>
      <c r="B57" s="7"/>
      <c r="C57" s="93">
        <f>B57/B58*100</f>
        <v>0</v>
      </c>
      <c r="D57" s="7"/>
      <c r="E57" s="93">
        <f t="shared" si="7"/>
        <v>0</v>
      </c>
      <c r="F57" s="7"/>
      <c r="G57" s="93">
        <f>F57/F58*100</f>
        <v>0</v>
      </c>
      <c r="H57" s="7">
        <v>26955</v>
      </c>
      <c r="I57" s="93">
        <f>H57/H58*100</f>
        <v>6.8559001945747973</v>
      </c>
      <c r="J57" s="7"/>
      <c r="K57" s="93" t="e">
        <f>J57/J58*100</f>
        <v>#DIV/0!</v>
      </c>
      <c r="L57" s="7"/>
      <c r="M57" s="133" t="e">
        <f>L57/L58*100</f>
        <v>#DIV/0!</v>
      </c>
      <c r="N57" s="89"/>
      <c r="O57" s="7"/>
      <c r="P57" s="93" t="e">
        <f>O57/O58*100</f>
        <v>#DIV/0!</v>
      </c>
      <c r="Q57" s="7"/>
      <c r="R57" s="133" t="e">
        <f>Q57/Q58*100</f>
        <v>#DIV/0!</v>
      </c>
      <c r="S57" s="244"/>
      <c r="T57" s="93" t="e">
        <f>S57/S58*100</f>
        <v>#DIV/0!</v>
      </c>
      <c r="U57" s="7"/>
      <c r="V57" s="133" t="e">
        <f>U57/U58*100</f>
        <v>#DIV/0!</v>
      </c>
      <c r="W57" s="7"/>
      <c r="X57" s="133"/>
      <c r="Y57" s="7"/>
      <c r="Z57" s="133"/>
      <c r="AA57" s="2">
        <f t="shared" si="6"/>
        <v>26955</v>
      </c>
      <c r="AB57" s="38">
        <f>AA57/AA58*100</f>
        <v>1.6796119227210273</v>
      </c>
    </row>
    <row r="58" spans="1:28" s="18" customFormat="1" ht="14.1" customHeight="1" x14ac:dyDescent="0.25">
      <c r="A58" s="16" t="s">
        <v>44</v>
      </c>
      <c r="B58" s="19">
        <f>SUM(B44:B57)</f>
        <v>378540</v>
      </c>
      <c r="C58" s="40"/>
      <c r="D58" s="20">
        <f>SUM(D45:D57)</f>
        <v>390510</v>
      </c>
      <c r="E58" s="40" t="e">
        <f t="shared" ref="E58:M58" si="8">SUM(E45:E57)</f>
        <v>#DIV/0!</v>
      </c>
      <c r="F58" s="19">
        <f>SUM(F44:F57)</f>
        <v>455760</v>
      </c>
      <c r="G58" s="136">
        <f>SUM(G44:G57)</f>
        <v>100</v>
      </c>
      <c r="H58" s="19">
        <f>SUM(H44:H57)</f>
        <v>393165</v>
      </c>
      <c r="I58" s="40">
        <f t="shared" si="8"/>
        <v>96.657891724848355</v>
      </c>
      <c r="J58" s="19">
        <f>SUM(J44:J57)</f>
        <v>0</v>
      </c>
      <c r="K58" s="40" t="e">
        <f>SUM(K44:K57)</f>
        <v>#DIV/0!</v>
      </c>
      <c r="L58" s="19">
        <f>SUM(L44:L57)</f>
        <v>0</v>
      </c>
      <c r="M58" s="135" t="e">
        <f t="shared" si="8"/>
        <v>#DIV/0!</v>
      </c>
      <c r="N58" s="89"/>
      <c r="O58" s="19">
        <f>SUM(O44:O57)</f>
        <v>0</v>
      </c>
      <c r="P58" s="40" t="e">
        <f>SUM(P44:P57)</f>
        <v>#DIV/0!</v>
      </c>
      <c r="Q58" s="19">
        <f>SUM(Q44:Q57)</f>
        <v>0</v>
      </c>
      <c r="R58" s="135" t="e">
        <f>SUM(R45:R57)</f>
        <v>#DIV/0!</v>
      </c>
      <c r="S58" s="19">
        <f t="shared" ref="S58:V58" si="9">SUM(S44:S57)</f>
        <v>0</v>
      </c>
      <c r="T58" s="40" t="e">
        <f t="shared" si="9"/>
        <v>#DIV/0!</v>
      </c>
      <c r="U58" s="19">
        <f>SUM(U44:U57)</f>
        <v>0</v>
      </c>
      <c r="V58" s="135" t="e">
        <f t="shared" si="9"/>
        <v>#DIV/0!</v>
      </c>
      <c r="W58" s="19">
        <f>SUM(W44:W57)</f>
        <v>0</v>
      </c>
      <c r="X58" s="135" t="e">
        <f t="shared" ref="X58:AB58" si="10">SUM(X45:X57)</f>
        <v>#DIV/0!</v>
      </c>
      <c r="Y58" s="19">
        <f>SUM(Y44:Y57)</f>
        <v>0</v>
      </c>
      <c r="Z58" s="135" t="e">
        <f>SUM(Z44:Z57)</f>
        <v>#DIV/0!</v>
      </c>
      <c r="AA58" s="19">
        <f>SUM(AA45:AA57)</f>
        <v>1604835</v>
      </c>
      <c r="AB58" s="40">
        <f t="shared" si="10"/>
        <v>100</v>
      </c>
    </row>
    <row r="59" spans="1:28" ht="14.1" customHeight="1" x14ac:dyDescent="0.25">
      <c r="A59" s="79" t="s">
        <v>48</v>
      </c>
      <c r="B59" s="80"/>
      <c r="C59" s="81"/>
      <c r="D59" s="82"/>
      <c r="E59" s="81"/>
      <c r="F59" s="83"/>
      <c r="G59" s="81"/>
      <c r="H59" s="84"/>
      <c r="I59" s="81"/>
      <c r="J59" s="85"/>
      <c r="K59" s="187"/>
      <c r="L59" s="86"/>
      <c r="M59" s="86"/>
      <c r="N59" s="89"/>
      <c r="O59" s="258"/>
      <c r="P59" s="66"/>
      <c r="Q59" s="199"/>
      <c r="R59" s="66"/>
      <c r="S59" s="74"/>
      <c r="T59" s="66"/>
      <c r="U59" s="75"/>
      <c r="V59" s="66"/>
      <c r="W59" s="76"/>
      <c r="X59" s="66"/>
      <c r="Y59" s="77"/>
      <c r="Z59" s="66"/>
      <c r="AA59" s="78"/>
      <c r="AB59" s="66"/>
    </row>
    <row r="60" spans="1:28" ht="14.1" customHeight="1" x14ac:dyDescent="0.25">
      <c r="A60" s="24" t="s">
        <v>76</v>
      </c>
      <c r="B60" s="7"/>
      <c r="C60" s="93">
        <f>B60/B73*100</f>
        <v>0</v>
      </c>
      <c r="D60" s="7"/>
      <c r="E60" s="93"/>
      <c r="F60" s="7"/>
      <c r="G60" s="93"/>
      <c r="H60" s="7">
        <v>1800</v>
      </c>
      <c r="I60" s="93">
        <f>H60/H73*100</f>
        <v>0.6445375443119562</v>
      </c>
      <c r="J60" s="186"/>
      <c r="K60" s="133"/>
      <c r="L60" s="7"/>
      <c r="M60" s="133"/>
      <c r="N60" s="89"/>
      <c r="O60" s="7"/>
      <c r="P60" s="39"/>
      <c r="Q60" s="7"/>
      <c r="R60" s="48"/>
      <c r="S60" s="244"/>
      <c r="T60" s="39" t="e">
        <f>S60/S73*100</f>
        <v>#DIV/0!</v>
      </c>
      <c r="U60" s="7"/>
      <c r="V60" s="133"/>
      <c r="W60" s="7"/>
      <c r="X60" s="133"/>
      <c r="Y60" s="7"/>
      <c r="Z60" s="39"/>
      <c r="AA60" s="2">
        <f>B60+D60+F60+H60+J60+L60+O60+Q60+S60+U60+W60+Y60</f>
        <v>1800</v>
      </c>
      <c r="AB60" s="38">
        <f>AA60/AA73*100</f>
        <v>0.19341424495914125</v>
      </c>
    </row>
    <row r="61" spans="1:28" ht="14.1" customHeight="1" x14ac:dyDescent="0.25">
      <c r="A61" s="24" t="s">
        <v>57</v>
      </c>
      <c r="B61" s="7">
        <v>17910</v>
      </c>
      <c r="C61" s="93">
        <f>B61/B73*100</f>
        <v>9.7764676983542138</v>
      </c>
      <c r="D61" s="7">
        <v>11475</v>
      </c>
      <c r="E61" s="93">
        <f>D61/D73*100</f>
        <v>5.3324968632371395</v>
      </c>
      <c r="F61" s="7">
        <v>8955</v>
      </c>
      <c r="G61" s="93">
        <f>F61/F73*100</f>
        <v>3.5396655994308071</v>
      </c>
      <c r="H61" s="7">
        <v>9900</v>
      </c>
      <c r="I61" s="93">
        <f>H61/H73*100</f>
        <v>3.5449564937157589</v>
      </c>
      <c r="J61" s="95"/>
      <c r="K61" s="133" t="e">
        <f>J61/J73*100</f>
        <v>#DIV/0!</v>
      </c>
      <c r="L61" s="7"/>
      <c r="M61" s="133" t="e">
        <f>L61/L73*100</f>
        <v>#DIV/0!</v>
      </c>
      <c r="N61" s="89"/>
      <c r="O61" s="7"/>
      <c r="P61" s="93" t="e">
        <f>O61/O73*100</f>
        <v>#DIV/0!</v>
      </c>
      <c r="Q61" s="95"/>
      <c r="R61" s="38" t="e">
        <f>Q61/Q73*100</f>
        <v>#DIV/0!</v>
      </c>
      <c r="S61" s="244"/>
      <c r="T61" s="133" t="e">
        <f>S61/S73*100</f>
        <v>#DIV/0!</v>
      </c>
      <c r="U61" s="7"/>
      <c r="V61" s="133" t="e">
        <f>U61/U73*100</f>
        <v>#DIV/0!</v>
      </c>
      <c r="W61" s="7"/>
      <c r="X61" s="133" t="e">
        <f>W61/W73*100</f>
        <v>#DIV/0!</v>
      </c>
      <c r="Y61" s="7"/>
      <c r="Z61" s="93" t="e">
        <f>Y61/Y73*100</f>
        <v>#DIV/0!</v>
      </c>
      <c r="AA61" s="2">
        <f t="shared" ref="AA61:AA72" si="11">B61+D61+F61+H61+J61+L61+O61+Q61+S61+U61+W61+Y61</f>
        <v>48240</v>
      </c>
      <c r="AB61" s="34">
        <f>AA61/AA73*100</f>
        <v>5.1835017649049853</v>
      </c>
    </row>
    <row r="62" spans="1:28" ht="14.1" customHeight="1" x14ac:dyDescent="0.25">
      <c r="A62" s="24" t="s">
        <v>80</v>
      </c>
      <c r="B62" s="7"/>
      <c r="C62" s="93"/>
      <c r="D62" s="7">
        <v>24750</v>
      </c>
      <c r="E62" s="48">
        <f>D62/D73*100</f>
        <v>11.50146382266834</v>
      </c>
      <c r="F62" s="7">
        <v>24300</v>
      </c>
      <c r="G62" s="93">
        <f>F62/F73*100</f>
        <v>9.6051227321237995</v>
      </c>
      <c r="H62" s="7">
        <v>4815</v>
      </c>
      <c r="I62" s="93">
        <f>H62/H73*100</f>
        <v>1.7241379310344827</v>
      </c>
      <c r="J62" s="186"/>
      <c r="K62" s="133"/>
      <c r="L62" s="7"/>
      <c r="M62" s="133" t="e">
        <f>L62/L73*100</f>
        <v>#DIV/0!</v>
      </c>
      <c r="N62" s="89"/>
      <c r="O62" s="7"/>
      <c r="P62" s="93"/>
      <c r="Q62" s="95"/>
      <c r="R62" s="38"/>
      <c r="S62" s="244"/>
      <c r="T62" s="133" t="e">
        <f>S62/S73*100</f>
        <v>#DIV/0!</v>
      </c>
      <c r="U62" s="7"/>
      <c r="V62" s="133" t="e">
        <f>U62/U73*100</f>
        <v>#DIV/0!</v>
      </c>
      <c r="W62" s="7"/>
      <c r="X62" s="133"/>
      <c r="Y62" s="7"/>
      <c r="Z62" s="93"/>
      <c r="AA62" s="2">
        <f t="shared" si="11"/>
        <v>53865</v>
      </c>
      <c r="AB62" s="34">
        <f>AA62/AA73*100</f>
        <v>5.7879212804023012</v>
      </c>
    </row>
    <row r="63" spans="1:28" ht="14.1" customHeight="1" x14ac:dyDescent="0.25">
      <c r="A63" s="24" t="s">
        <v>109</v>
      </c>
      <c r="B63" s="7"/>
      <c r="C63" s="93"/>
      <c r="D63" s="7"/>
      <c r="E63" s="93"/>
      <c r="F63" s="7"/>
      <c r="G63" s="93"/>
      <c r="H63" s="7"/>
      <c r="I63" s="93"/>
      <c r="J63" s="186"/>
      <c r="K63" s="133" t="e">
        <f>J63/J73*100</f>
        <v>#DIV/0!</v>
      </c>
      <c r="L63" s="7"/>
      <c r="M63" s="133" t="e">
        <f>L63/L73*100</f>
        <v>#DIV/0!</v>
      </c>
      <c r="N63" s="89"/>
      <c r="O63" s="7"/>
      <c r="P63" s="93" t="e">
        <f>O63/O73*100</f>
        <v>#DIV/0!</v>
      </c>
      <c r="Q63" s="95"/>
      <c r="R63" s="38" t="e">
        <f>Q63/Q73*100</f>
        <v>#DIV/0!</v>
      </c>
      <c r="S63" s="244"/>
      <c r="T63" s="133" t="e">
        <f>S63/S73*100</f>
        <v>#DIV/0!</v>
      </c>
      <c r="U63" s="7"/>
      <c r="V63" s="133"/>
      <c r="W63" s="7"/>
      <c r="X63" s="133"/>
      <c r="Y63" s="7"/>
      <c r="Z63" s="93"/>
      <c r="AA63" s="2">
        <f t="shared" si="11"/>
        <v>0</v>
      </c>
      <c r="AB63" s="34">
        <f>AA63/AA73*100</f>
        <v>0</v>
      </c>
    </row>
    <row r="64" spans="1:28" ht="14.1" customHeight="1" x14ac:dyDescent="0.25">
      <c r="A64" s="24" t="s">
        <v>93</v>
      </c>
      <c r="B64" s="7"/>
      <c r="C64" s="93"/>
      <c r="D64" s="7"/>
      <c r="E64" s="93"/>
      <c r="F64" s="7"/>
      <c r="G64" s="93"/>
      <c r="H64" s="7"/>
      <c r="I64" s="93"/>
      <c r="J64" s="186"/>
      <c r="K64" s="133"/>
      <c r="L64" s="7"/>
      <c r="M64" s="133"/>
      <c r="N64" s="89"/>
      <c r="O64" s="7"/>
      <c r="P64" s="93"/>
      <c r="Q64" s="95"/>
      <c r="R64" s="38"/>
      <c r="S64" s="7"/>
      <c r="T64" s="133"/>
      <c r="U64" s="7"/>
      <c r="V64" s="133"/>
      <c r="W64" s="7"/>
      <c r="X64" s="133"/>
      <c r="Y64" s="7"/>
      <c r="Z64" s="93"/>
      <c r="AA64" s="2">
        <f t="shared" si="11"/>
        <v>0</v>
      </c>
      <c r="AB64" s="34">
        <f>AA64/AA73*100</f>
        <v>0</v>
      </c>
    </row>
    <row r="65" spans="1:28" ht="14.1" customHeight="1" x14ac:dyDescent="0.25">
      <c r="A65" s="25" t="s">
        <v>72</v>
      </c>
      <c r="B65" s="7"/>
      <c r="C65" s="93"/>
      <c r="D65" s="7"/>
      <c r="E65" s="93"/>
      <c r="F65" s="7"/>
      <c r="G65" s="93"/>
      <c r="H65" s="7"/>
      <c r="I65" s="93">
        <f>H65/H73*100</f>
        <v>0</v>
      </c>
      <c r="J65" s="95"/>
      <c r="K65" s="133"/>
      <c r="L65" s="7"/>
      <c r="M65" s="133"/>
      <c r="N65" s="89"/>
      <c r="O65" s="7"/>
      <c r="P65" s="93" t="e">
        <f>O65/O73*100</f>
        <v>#DIV/0!</v>
      </c>
      <c r="Q65" s="95"/>
      <c r="R65" s="38" t="e">
        <f>Q65/Q73*100</f>
        <v>#DIV/0!</v>
      </c>
      <c r="S65" s="7"/>
      <c r="T65" s="133"/>
      <c r="U65" s="7"/>
      <c r="V65" s="133"/>
      <c r="W65" s="7"/>
      <c r="X65" s="133" t="e">
        <f>W65/W73*100</f>
        <v>#DIV/0!</v>
      </c>
      <c r="Y65" s="7"/>
      <c r="Z65" s="38" t="e">
        <f>Y65/Y73*100</f>
        <v>#DIV/0!</v>
      </c>
      <c r="AA65" s="2">
        <f t="shared" si="11"/>
        <v>0</v>
      </c>
      <c r="AB65" s="34">
        <f>AA65/AA73*100</f>
        <v>0</v>
      </c>
    </row>
    <row r="66" spans="1:28" ht="14.1" customHeight="1" x14ac:dyDescent="0.25">
      <c r="A66" s="25" t="s">
        <v>113</v>
      </c>
      <c r="B66" s="7"/>
      <c r="C66" s="93"/>
      <c r="D66" s="244"/>
      <c r="E66" s="93"/>
      <c r="F66" s="7"/>
      <c r="G66" s="93"/>
      <c r="H66" s="7"/>
      <c r="I66" s="93"/>
      <c r="J66" s="95"/>
      <c r="K66" s="133"/>
      <c r="L66" s="7"/>
      <c r="M66" s="133"/>
      <c r="N66" s="89"/>
      <c r="O66" s="7"/>
      <c r="P66" s="93"/>
      <c r="Q66" s="95"/>
      <c r="R66" s="38" t="e">
        <f>Q66/Q73*100</f>
        <v>#DIV/0!</v>
      </c>
      <c r="S66" s="7"/>
      <c r="T66" s="133"/>
      <c r="U66" s="7"/>
      <c r="V66" s="133"/>
      <c r="W66" s="7"/>
      <c r="X66" s="133" t="e">
        <f>W66/W73*100</f>
        <v>#DIV/0!</v>
      </c>
      <c r="Y66" s="7"/>
      <c r="Z66" s="38"/>
      <c r="AA66" s="2">
        <f t="shared" si="11"/>
        <v>0</v>
      </c>
      <c r="AB66" s="34"/>
    </row>
    <row r="67" spans="1:28" ht="14.1" customHeight="1" x14ac:dyDescent="0.25">
      <c r="A67" s="25" t="s">
        <v>35</v>
      </c>
      <c r="B67" s="7">
        <v>29880</v>
      </c>
      <c r="C67" s="93">
        <f>B67/B73*100</f>
        <v>16.310488823384915</v>
      </c>
      <c r="D67" s="7">
        <v>7380</v>
      </c>
      <c r="E67" s="93">
        <f>D67/D73*100</f>
        <v>3.4295273943956506</v>
      </c>
      <c r="F67" s="7">
        <v>12825</v>
      </c>
      <c r="G67" s="93">
        <f>F67/F73*100</f>
        <v>5.0693703308431166</v>
      </c>
      <c r="H67" s="7">
        <v>9810</v>
      </c>
      <c r="I67" s="93">
        <f>H67/H73*100</f>
        <v>3.5127296165001614</v>
      </c>
      <c r="J67" s="95"/>
      <c r="K67" s="133"/>
      <c r="L67" s="7"/>
      <c r="M67" s="133" t="e">
        <f>L67/L73*100</f>
        <v>#DIV/0!</v>
      </c>
      <c r="N67" s="89"/>
      <c r="O67" s="7"/>
      <c r="P67" s="93"/>
      <c r="Q67" s="95"/>
      <c r="R67" s="38" t="e">
        <f>Q67/Q73*100</f>
        <v>#DIV/0!</v>
      </c>
      <c r="S67" s="244"/>
      <c r="T67" s="133" t="e">
        <f>S67/S73*100</f>
        <v>#DIV/0!</v>
      </c>
      <c r="U67" s="7"/>
      <c r="V67" s="133"/>
      <c r="W67" s="7"/>
      <c r="X67" s="133" t="e">
        <f>W67/W73*100</f>
        <v>#DIV/0!</v>
      </c>
      <c r="Y67" s="7"/>
      <c r="Z67" s="38" t="e">
        <f>Y67/Y73*100</f>
        <v>#DIV/0!</v>
      </c>
      <c r="AA67" s="2">
        <f t="shared" si="11"/>
        <v>59895</v>
      </c>
      <c r="AB67" s="34">
        <f>AA67/AA73*100</f>
        <v>6.4358590010154249</v>
      </c>
    </row>
    <row r="68" spans="1:28" ht="14.1" customHeight="1" x14ac:dyDescent="0.25">
      <c r="A68" s="25" t="s">
        <v>29</v>
      </c>
      <c r="B68" s="7">
        <v>9900</v>
      </c>
      <c r="C68" s="93">
        <f>B68/B73*100</f>
        <v>5.404077622205846</v>
      </c>
      <c r="D68" s="7">
        <v>900</v>
      </c>
      <c r="E68" s="93">
        <f>D68/D73*100</f>
        <v>0.41823504809703055</v>
      </c>
      <c r="F68" s="7"/>
      <c r="G68" s="93"/>
      <c r="H68" s="7"/>
      <c r="I68" s="93">
        <f>H68/H73*100</f>
        <v>0</v>
      </c>
      <c r="J68" s="95"/>
      <c r="K68" s="133" t="e">
        <f>J68/J73*100</f>
        <v>#DIV/0!</v>
      </c>
      <c r="L68" s="7"/>
      <c r="M68" s="133" t="e">
        <f>L68/L73*100</f>
        <v>#DIV/0!</v>
      </c>
      <c r="N68" s="89"/>
      <c r="O68" s="7"/>
      <c r="P68" s="93" t="e">
        <f>O68/O73*100</f>
        <v>#DIV/0!</v>
      </c>
      <c r="Q68" s="95"/>
      <c r="R68" s="38" t="e">
        <f>Q68/Q73*100</f>
        <v>#DIV/0!</v>
      </c>
      <c r="S68" s="7"/>
      <c r="T68" s="133"/>
      <c r="U68" s="7"/>
      <c r="V68" s="133" t="e">
        <f>U68/U73*100</f>
        <v>#DIV/0!</v>
      </c>
      <c r="W68" s="7"/>
      <c r="X68" s="133" t="e">
        <f>W68/W73*100</f>
        <v>#DIV/0!</v>
      </c>
      <c r="Y68" s="7"/>
      <c r="Z68" s="38" t="e">
        <f>Y68/Y73*100</f>
        <v>#DIV/0!</v>
      </c>
      <c r="AA68" s="2">
        <f t="shared" si="11"/>
        <v>10800</v>
      </c>
      <c r="AB68" s="34">
        <f>AA68/AA73*100</f>
        <v>1.1604854697548475</v>
      </c>
    </row>
    <row r="69" spans="1:28" ht="14.1" customHeight="1" x14ac:dyDescent="0.25">
      <c r="A69" s="25" t="s">
        <v>30</v>
      </c>
      <c r="B69" s="7">
        <v>19800</v>
      </c>
      <c r="C69" s="93">
        <f>B69/B73*100</f>
        <v>10.808155244411692</v>
      </c>
      <c r="D69" s="7">
        <v>13320</v>
      </c>
      <c r="E69" s="93">
        <f>D69/D73*100</f>
        <v>6.1898787118360517</v>
      </c>
      <c r="F69" s="7">
        <v>12870</v>
      </c>
      <c r="G69" s="93">
        <f>F69/F73*100</f>
        <v>5.0871575951618642</v>
      </c>
      <c r="H69" s="7">
        <v>36000</v>
      </c>
      <c r="I69" s="93">
        <f>H69/H73*100</f>
        <v>12.890750886239125</v>
      </c>
      <c r="J69" s="95"/>
      <c r="K69" s="133" t="e">
        <f>J69/J73*100</f>
        <v>#DIV/0!</v>
      </c>
      <c r="L69" s="7"/>
      <c r="M69" s="133" t="e">
        <f>L69/L73*100</f>
        <v>#DIV/0!</v>
      </c>
      <c r="N69" s="89"/>
      <c r="O69" s="7"/>
      <c r="P69" s="93" t="e">
        <f>O69/O73*100</f>
        <v>#DIV/0!</v>
      </c>
      <c r="Q69" s="95"/>
      <c r="R69" s="38" t="e">
        <f>Q69/Q73*100</f>
        <v>#DIV/0!</v>
      </c>
      <c r="S69" s="7"/>
      <c r="T69" s="133"/>
      <c r="U69" s="7"/>
      <c r="V69" s="133" t="e">
        <f>U69/U73*100</f>
        <v>#DIV/0!</v>
      </c>
      <c r="W69" s="7"/>
      <c r="X69" s="133" t="e">
        <f>W69/W73*100</f>
        <v>#DIV/0!</v>
      </c>
      <c r="Y69" s="7"/>
      <c r="Z69" s="38" t="e">
        <f>Y69/Y73*100</f>
        <v>#DIV/0!</v>
      </c>
      <c r="AA69" s="2">
        <f t="shared" si="11"/>
        <v>81990</v>
      </c>
      <c r="AB69" s="34">
        <f>AA69/AA73*100</f>
        <v>8.8100188578888829</v>
      </c>
    </row>
    <row r="70" spans="1:28" ht="14.1" customHeight="1" x14ac:dyDescent="0.25">
      <c r="A70" s="25" t="s">
        <v>105</v>
      </c>
      <c r="B70" s="7"/>
      <c r="C70" s="93"/>
      <c r="D70" s="7"/>
      <c r="E70" s="93"/>
      <c r="F70" s="7"/>
      <c r="G70" s="93"/>
      <c r="H70" s="7"/>
      <c r="I70" s="93"/>
      <c r="J70" s="95"/>
      <c r="K70" s="133"/>
      <c r="L70" s="7"/>
      <c r="M70" s="133"/>
      <c r="N70" s="89"/>
      <c r="O70" s="7"/>
      <c r="P70" s="93"/>
      <c r="Q70" s="95"/>
      <c r="R70" s="38" t="e">
        <f>Q70/Q73*100</f>
        <v>#DIV/0!</v>
      </c>
      <c r="S70" s="7"/>
      <c r="T70" s="133"/>
      <c r="U70" s="7"/>
      <c r="V70" s="133"/>
      <c r="W70" s="7"/>
      <c r="X70" s="133"/>
      <c r="Y70" s="7"/>
      <c r="Z70" s="38"/>
      <c r="AA70" s="2">
        <f t="shared" si="11"/>
        <v>0</v>
      </c>
      <c r="AB70" s="34">
        <f>AA70/AA73*100</f>
        <v>0</v>
      </c>
    </row>
    <row r="71" spans="1:28" ht="14.1" customHeight="1" x14ac:dyDescent="0.25">
      <c r="A71" s="25" t="s">
        <v>38</v>
      </c>
      <c r="B71" s="7">
        <v>42840</v>
      </c>
      <c r="C71" s="93">
        <f>B71/B73*100</f>
        <v>23.384917710636209</v>
      </c>
      <c r="D71" s="7">
        <v>39330</v>
      </c>
      <c r="E71" s="93">
        <f>D71/D73*100</f>
        <v>18.276871601840234</v>
      </c>
      <c r="F71" s="7">
        <v>81450</v>
      </c>
      <c r="G71" s="93">
        <f>F71/F73*100</f>
        <v>32.194948416933478</v>
      </c>
      <c r="H71" s="7">
        <v>104220</v>
      </c>
      <c r="I71" s="93">
        <f>H71/H73*100</f>
        <v>37.318723815662267</v>
      </c>
      <c r="J71" s="95"/>
      <c r="K71" s="133" t="e">
        <f>J71/J73*100</f>
        <v>#DIV/0!</v>
      </c>
      <c r="L71" s="7"/>
      <c r="M71" s="133" t="e">
        <f>L71/L73*100</f>
        <v>#DIV/0!</v>
      </c>
      <c r="N71" s="89"/>
      <c r="O71" s="7"/>
      <c r="P71" s="93" t="e">
        <f>O71/O73*100</f>
        <v>#DIV/0!</v>
      </c>
      <c r="Q71" s="95"/>
      <c r="R71" s="38" t="e">
        <f>Q71/Q73*100</f>
        <v>#DIV/0!</v>
      </c>
      <c r="S71" s="244"/>
      <c r="T71" s="133" t="e">
        <f>S71/S73*100</f>
        <v>#DIV/0!</v>
      </c>
      <c r="U71" s="7"/>
      <c r="V71" s="133" t="e">
        <f>U71/U73*100</f>
        <v>#DIV/0!</v>
      </c>
      <c r="W71" s="7"/>
      <c r="X71" s="133" t="e">
        <f>W71/W73*100</f>
        <v>#DIV/0!</v>
      </c>
      <c r="Y71" s="7"/>
      <c r="Z71" s="38" t="e">
        <f>Y71/Y73*100</f>
        <v>#DIV/0!</v>
      </c>
      <c r="AA71" s="2">
        <f t="shared" si="11"/>
        <v>267840</v>
      </c>
      <c r="AB71" s="34">
        <f>AA71/AA73*100</f>
        <v>28.780039649920219</v>
      </c>
    </row>
    <row r="72" spans="1:28" ht="14.1" customHeight="1" x14ac:dyDescent="0.25">
      <c r="A72" s="25" t="s">
        <v>31</v>
      </c>
      <c r="B72" s="7">
        <v>62865</v>
      </c>
      <c r="C72" s="93">
        <f>B72/B73*100</f>
        <v>34.315892901007125</v>
      </c>
      <c r="D72" s="7">
        <v>118035</v>
      </c>
      <c r="E72" s="93">
        <f>D72/D73*100</f>
        <v>54.851526557925553</v>
      </c>
      <c r="F72" s="7">
        <v>112590</v>
      </c>
      <c r="G72" s="93">
        <f>F72/F73*100</f>
        <v>44.503735325506938</v>
      </c>
      <c r="H72" s="7">
        <v>112725</v>
      </c>
      <c r="I72" s="93">
        <f>H72/H73*100</f>
        <v>40.364163712536254</v>
      </c>
      <c r="J72" s="95"/>
      <c r="K72" s="133" t="e">
        <f>J72/J73*100</f>
        <v>#DIV/0!</v>
      </c>
      <c r="L72" s="7"/>
      <c r="M72" s="133" t="e">
        <f>L72/L73*100</f>
        <v>#DIV/0!</v>
      </c>
      <c r="N72" s="89"/>
      <c r="O72" s="7"/>
      <c r="P72" s="93" t="e">
        <f>O72/O73*100</f>
        <v>#DIV/0!</v>
      </c>
      <c r="Q72" s="95"/>
      <c r="R72" s="38" t="e">
        <f>Q72/Q73*100</f>
        <v>#DIV/0!</v>
      </c>
      <c r="S72" s="244"/>
      <c r="T72" s="133" t="e">
        <f>S72/S73*100</f>
        <v>#DIV/0!</v>
      </c>
      <c r="U72" s="7"/>
      <c r="V72" s="133" t="e">
        <f>U72/U73*100</f>
        <v>#DIV/0!</v>
      </c>
      <c r="W72" s="7"/>
      <c r="X72" s="133" t="e">
        <f>W72/W73*100</f>
        <v>#DIV/0!</v>
      </c>
      <c r="Y72" s="7"/>
      <c r="Z72" s="38" t="e">
        <f>Y72/Y73*100</f>
        <v>#DIV/0!</v>
      </c>
      <c r="AA72" s="2">
        <f t="shared" si="11"/>
        <v>406215</v>
      </c>
      <c r="AB72" s="34">
        <f>AA72/AA73*100</f>
        <v>43.6487597311542</v>
      </c>
    </row>
    <row r="73" spans="1:28" s="18" customFormat="1" ht="14.1" customHeight="1" x14ac:dyDescent="0.25">
      <c r="A73" s="16" t="s">
        <v>44</v>
      </c>
      <c r="B73" s="19">
        <f t="shared" ref="B73:M73" si="12">SUM(B60:B72)</f>
        <v>183195</v>
      </c>
      <c r="C73" s="41">
        <f t="shared" si="12"/>
        <v>100</v>
      </c>
      <c r="D73" s="19">
        <f>SUM(D60:D72)</f>
        <v>215190</v>
      </c>
      <c r="E73" s="136">
        <f>SUM(E60:E72)</f>
        <v>100</v>
      </c>
      <c r="F73" s="19">
        <f>SUM(F60:F72)</f>
        <v>252990</v>
      </c>
      <c r="G73" s="41">
        <f t="shared" si="12"/>
        <v>100</v>
      </c>
      <c r="H73" s="19">
        <f>SUM(H60:H72)</f>
        <v>279270</v>
      </c>
      <c r="I73" s="41">
        <f t="shared" si="12"/>
        <v>100</v>
      </c>
      <c r="J73" s="19">
        <f t="shared" si="12"/>
        <v>0</v>
      </c>
      <c r="K73" s="134" t="e">
        <f t="shared" si="12"/>
        <v>#DIV/0!</v>
      </c>
      <c r="L73" s="19">
        <f t="shared" si="12"/>
        <v>0</v>
      </c>
      <c r="M73" s="134" t="e">
        <f t="shared" si="12"/>
        <v>#DIV/0!</v>
      </c>
      <c r="N73" s="91"/>
      <c r="O73" s="19">
        <f>SUM(O60:O72)</f>
        <v>0</v>
      </c>
      <c r="P73" s="41" t="e">
        <f>SUM(P59:P72)</f>
        <v>#DIV/0!</v>
      </c>
      <c r="Q73" s="19">
        <f t="shared" ref="Q73:AB73" si="13">SUM(Q60:Q72)</f>
        <v>0</v>
      </c>
      <c r="R73" s="41" t="e">
        <f t="shared" si="13"/>
        <v>#DIV/0!</v>
      </c>
      <c r="S73" s="19">
        <f t="shared" si="13"/>
        <v>0</v>
      </c>
      <c r="T73" s="41" t="e">
        <f t="shared" si="13"/>
        <v>#DIV/0!</v>
      </c>
      <c r="U73" s="19">
        <f t="shared" si="13"/>
        <v>0</v>
      </c>
      <c r="V73" s="134" t="e">
        <f t="shared" si="13"/>
        <v>#DIV/0!</v>
      </c>
      <c r="W73" s="19">
        <f t="shared" si="13"/>
        <v>0</v>
      </c>
      <c r="X73" s="134" t="e">
        <f t="shared" si="13"/>
        <v>#DIV/0!</v>
      </c>
      <c r="Y73" s="19">
        <f t="shared" si="13"/>
        <v>0</v>
      </c>
      <c r="Z73" s="41" t="e">
        <f t="shared" si="13"/>
        <v>#DIV/0!</v>
      </c>
      <c r="AA73" s="19">
        <f t="shared" si="13"/>
        <v>930645</v>
      </c>
      <c r="AB73" s="40">
        <f t="shared" si="13"/>
        <v>100</v>
      </c>
    </row>
    <row r="74" spans="1:28" s="18" customFormat="1" ht="14.1" customHeight="1" x14ac:dyDescent="0.25">
      <c r="A74" s="79" t="s">
        <v>49</v>
      </c>
      <c r="B74" s="94"/>
      <c r="C74" s="81"/>
      <c r="D74" s="207"/>
      <c r="E74" s="81"/>
      <c r="F74" s="83"/>
      <c r="G74" s="81"/>
      <c r="H74" s="84"/>
      <c r="I74" s="81"/>
      <c r="J74" s="85"/>
      <c r="K74" s="187"/>
      <c r="L74" s="86"/>
      <c r="M74" s="86"/>
      <c r="N74" s="89"/>
      <c r="O74" s="73"/>
      <c r="P74" s="66"/>
      <c r="Q74" s="72"/>
      <c r="R74" s="66"/>
      <c r="S74" s="74"/>
      <c r="T74" s="66"/>
      <c r="U74" s="75"/>
      <c r="V74" s="66"/>
      <c r="W74" s="76"/>
      <c r="X74" s="66"/>
      <c r="Y74" s="77"/>
      <c r="Z74" s="66"/>
      <c r="AA74" s="78"/>
      <c r="AB74" s="66"/>
    </row>
    <row r="75" spans="1:28" s="18" customFormat="1" ht="14.1" customHeight="1" x14ac:dyDescent="0.25">
      <c r="A75" s="26" t="s">
        <v>32</v>
      </c>
      <c r="B75" s="7">
        <v>1125</v>
      </c>
      <c r="C75" s="93">
        <f>B75/B77*100</f>
        <v>21.1864406779661</v>
      </c>
      <c r="D75" s="7">
        <v>2025</v>
      </c>
      <c r="E75" s="93">
        <f>D75/D77*100</f>
        <v>69.230769230769226</v>
      </c>
      <c r="F75" s="7">
        <v>3600</v>
      </c>
      <c r="G75" s="93">
        <f>F75/F77*100</f>
        <v>100</v>
      </c>
      <c r="H75" s="7"/>
      <c r="I75" s="93" t="e">
        <f>H75/H77*100</f>
        <v>#DIV/0!</v>
      </c>
      <c r="J75" s="7"/>
      <c r="K75" s="93" t="e">
        <f>J75/J77*100</f>
        <v>#DIV/0!</v>
      </c>
      <c r="L75" s="7"/>
      <c r="M75" s="133" t="e">
        <f>L75/L77*100</f>
        <v>#DIV/0!</v>
      </c>
      <c r="N75" s="89"/>
      <c r="O75" s="7"/>
      <c r="P75" s="93" t="e">
        <f>O75/O77*100</f>
        <v>#DIV/0!</v>
      </c>
      <c r="Q75" s="7"/>
      <c r="R75" s="93" t="e">
        <f>Q75/Q77*100</f>
        <v>#DIV/0!</v>
      </c>
      <c r="S75" s="244"/>
      <c r="T75" s="93" t="e">
        <f>S75/S77*100</f>
        <v>#DIV/0!</v>
      </c>
      <c r="U75" s="7"/>
      <c r="V75" s="93" t="e">
        <f>U75/U77*100</f>
        <v>#DIV/0!</v>
      </c>
      <c r="W75" s="7"/>
      <c r="X75" s="93" t="e">
        <f>W75/W77*100</f>
        <v>#DIV/0!</v>
      </c>
      <c r="Y75" s="7"/>
      <c r="Z75" s="93" t="e">
        <f>Y75/Y77*100</f>
        <v>#DIV/0!</v>
      </c>
      <c r="AA75" s="2">
        <f t="shared" ref="AA75:AA76" si="14">B75+D75+F75+H75+J75+L75+O75+Q75+S75+U75+W75+Y75</f>
        <v>6750</v>
      </c>
      <c r="AB75" s="34">
        <f>AA75/AA77*100</f>
        <v>57.034220532319388</v>
      </c>
    </row>
    <row r="76" spans="1:28" s="18" customFormat="1" ht="14.1" customHeight="1" x14ac:dyDescent="0.25">
      <c r="A76" s="26" t="s">
        <v>58</v>
      </c>
      <c r="B76" s="7">
        <v>4185</v>
      </c>
      <c r="C76" s="93">
        <f>B76/B77*100</f>
        <v>78.813559322033896</v>
      </c>
      <c r="D76" s="7">
        <v>900</v>
      </c>
      <c r="E76" s="48">
        <f>D76/D77*100</f>
        <v>30.76923076923077</v>
      </c>
      <c r="F76" s="7"/>
      <c r="G76" s="38"/>
      <c r="H76" s="7"/>
      <c r="I76" s="93"/>
      <c r="J76" s="7"/>
      <c r="K76" s="93"/>
      <c r="L76" s="7"/>
      <c r="M76" s="133"/>
      <c r="N76" s="89"/>
      <c r="O76" s="7"/>
      <c r="P76" s="93" t="e">
        <f>O76/O77*100</f>
        <v>#DIV/0!</v>
      </c>
      <c r="Q76" s="7"/>
      <c r="R76" s="93" t="e">
        <f>Q76/Q77*100</f>
        <v>#DIV/0!</v>
      </c>
      <c r="S76" s="244"/>
      <c r="T76" s="93" t="e">
        <f>S76/S77*100</f>
        <v>#DIV/0!</v>
      </c>
      <c r="U76" s="7"/>
      <c r="V76" s="93" t="e">
        <f>U76/U77*100</f>
        <v>#DIV/0!</v>
      </c>
      <c r="W76" s="7"/>
      <c r="X76" s="93" t="e">
        <f>W76/W77*100</f>
        <v>#DIV/0!</v>
      </c>
      <c r="Y76" s="7"/>
      <c r="Z76" s="93" t="e">
        <f>Y76/Y77*100</f>
        <v>#DIV/0!</v>
      </c>
      <c r="AA76" s="2">
        <f t="shared" si="14"/>
        <v>5085</v>
      </c>
      <c r="AB76" s="34">
        <f>AA76/AA77*100</f>
        <v>42.965779467680612</v>
      </c>
    </row>
    <row r="77" spans="1:28" s="18" customFormat="1" ht="14.1" customHeight="1" x14ac:dyDescent="0.25">
      <c r="A77" s="16" t="s">
        <v>44</v>
      </c>
      <c r="B77" s="19">
        <f>SUM(B75:B76)</f>
        <v>5310</v>
      </c>
      <c r="C77" s="41">
        <f t="shared" ref="C77:I77" si="15">SUM(C75:C76)</f>
        <v>100</v>
      </c>
      <c r="D77" s="19">
        <f>SUM(D75:D76)</f>
        <v>2925</v>
      </c>
      <c r="E77" s="41">
        <f>SUM(E75:E76)</f>
        <v>100</v>
      </c>
      <c r="F77" s="20">
        <f>SUM(F75:F76)</f>
        <v>3600</v>
      </c>
      <c r="G77" s="41">
        <f>SUM(G75:G76)</f>
        <v>100</v>
      </c>
      <c r="H77" s="19">
        <f>SUM(H75:H76)</f>
        <v>0</v>
      </c>
      <c r="I77" s="41" t="e">
        <f t="shared" si="15"/>
        <v>#DIV/0!</v>
      </c>
      <c r="J77" s="19">
        <f>SUM(J75:J76)</f>
        <v>0</v>
      </c>
      <c r="K77" s="41" t="e">
        <f>SUM(K75:K76)</f>
        <v>#DIV/0!</v>
      </c>
      <c r="L77" s="19">
        <f>SUM(L75:L76)</f>
        <v>0</v>
      </c>
      <c r="M77" s="134" t="e">
        <f>SUM(M75:M76)</f>
        <v>#DIV/0!</v>
      </c>
      <c r="N77" s="89"/>
      <c r="O77" s="19">
        <f>SUM(O75:O76)</f>
        <v>0</v>
      </c>
      <c r="P77" s="41" t="e">
        <f t="shared" ref="P77:T77" si="16">SUM(P75:P76)</f>
        <v>#DIV/0!</v>
      </c>
      <c r="Q77" s="19">
        <f t="shared" si="16"/>
        <v>0</v>
      </c>
      <c r="R77" s="41" t="e">
        <f t="shared" si="16"/>
        <v>#DIV/0!</v>
      </c>
      <c r="S77" s="19">
        <f t="shared" si="16"/>
        <v>0</v>
      </c>
      <c r="T77" s="41" t="e">
        <f t="shared" si="16"/>
        <v>#DIV/0!</v>
      </c>
      <c r="U77" s="19">
        <f>SUM(U75:U76)</f>
        <v>0</v>
      </c>
      <c r="V77" s="41" t="e">
        <f t="shared" ref="V77" si="17">SUM(V75:V76)</f>
        <v>#DIV/0!</v>
      </c>
      <c r="W77" s="19">
        <f t="shared" ref="W77:Z77" si="18">SUM(W75:W76)</f>
        <v>0</v>
      </c>
      <c r="X77" s="41" t="e">
        <f t="shared" si="18"/>
        <v>#DIV/0!</v>
      </c>
      <c r="Y77" s="19">
        <f>SUM(Y75:Y76)</f>
        <v>0</v>
      </c>
      <c r="Z77" s="41" t="e">
        <f t="shared" si="18"/>
        <v>#DIV/0!</v>
      </c>
      <c r="AA77" s="19">
        <f>SUM(AA75:AA76)</f>
        <v>11835</v>
      </c>
      <c r="AB77" s="41">
        <f>SUM(AB75:AB76)</f>
        <v>100</v>
      </c>
    </row>
    <row r="78" spans="1:28" s="18" customFormat="1" ht="14.1" customHeight="1" x14ac:dyDescent="0.25">
      <c r="A78" s="28"/>
      <c r="B78" s="32"/>
      <c r="C78" s="42"/>
      <c r="D78" s="32"/>
      <c r="E78" s="42"/>
      <c r="F78" s="273"/>
      <c r="G78" s="42"/>
      <c r="H78" s="32"/>
      <c r="I78" s="42"/>
      <c r="J78" s="188"/>
      <c r="K78" s="42"/>
      <c r="L78" s="32"/>
      <c r="M78" s="42"/>
      <c r="N78" s="89"/>
      <c r="O78" s="32"/>
      <c r="P78" s="42"/>
      <c r="Q78" s="32"/>
      <c r="R78" s="42"/>
      <c r="S78" s="32"/>
      <c r="T78" s="42"/>
      <c r="U78" s="32"/>
      <c r="V78" s="42"/>
      <c r="W78" s="32"/>
      <c r="X78" s="42"/>
      <c r="Y78" s="32"/>
      <c r="Z78" s="42"/>
      <c r="AA78" s="32"/>
      <c r="AB78" s="50"/>
    </row>
    <row r="79" spans="1:28" s="18" customFormat="1" ht="14.1" customHeight="1" x14ac:dyDescent="0.25">
      <c r="A79" s="31"/>
      <c r="B79" s="156"/>
      <c r="C79" s="42"/>
      <c r="D79" s="32"/>
      <c r="F79" s="271"/>
      <c r="G79" s="42"/>
      <c r="H79" s="32"/>
      <c r="I79" s="42"/>
      <c r="J79" s="32"/>
      <c r="K79" s="42"/>
      <c r="L79" s="32"/>
      <c r="M79" s="42"/>
      <c r="N79" s="89"/>
      <c r="O79" s="32"/>
      <c r="P79" s="42"/>
      <c r="Q79" s="32"/>
      <c r="R79" s="42"/>
      <c r="S79" s="32"/>
      <c r="T79" s="42"/>
      <c r="U79" s="32">
        <f>111150+104580+9675+4950</f>
        <v>230355</v>
      </c>
      <c r="V79" s="42"/>
      <c r="W79" s="32"/>
      <c r="X79" s="42"/>
      <c r="Y79" s="32"/>
      <c r="Z79" s="42"/>
      <c r="AA79" s="32"/>
      <c r="AB79" s="51"/>
    </row>
    <row r="80" spans="1:28" s="18" customFormat="1" ht="14.1" customHeight="1" x14ac:dyDescent="0.25">
      <c r="A80" s="31"/>
      <c r="B80" s="32"/>
      <c r="C80" s="42"/>
      <c r="D80" s="32"/>
      <c r="E80" s="42"/>
      <c r="F80" s="273"/>
      <c r="G80" s="42"/>
      <c r="H80" s="32"/>
      <c r="I80" s="42"/>
      <c r="J80" s="32"/>
      <c r="K80" s="42"/>
      <c r="L80" s="32"/>
      <c r="M80" s="42"/>
      <c r="N80" s="89"/>
      <c r="O80" s="32"/>
      <c r="P80" s="42"/>
      <c r="Q80" s="32"/>
      <c r="R80" s="42"/>
      <c r="S80" s="32"/>
      <c r="T80" s="42"/>
      <c r="U80" s="32"/>
      <c r="V80" s="42"/>
      <c r="W80" s="32"/>
      <c r="X80" s="42"/>
      <c r="Y80" s="32"/>
      <c r="Z80" s="42"/>
      <c r="AA80" s="32"/>
      <c r="AB80" s="51"/>
    </row>
    <row r="81" spans="1:29" s="18" customFormat="1" ht="14.1" customHeight="1" x14ac:dyDescent="0.25">
      <c r="A81" s="31"/>
      <c r="B81" s="32"/>
      <c r="C81" s="42"/>
      <c r="D81" s="32"/>
      <c r="E81" s="42"/>
      <c r="F81" s="273"/>
      <c r="G81" s="42"/>
      <c r="H81" s="32"/>
      <c r="I81" s="42"/>
      <c r="J81" s="32"/>
      <c r="K81" s="42"/>
      <c r="L81" s="32"/>
      <c r="M81" s="42"/>
      <c r="N81" s="89"/>
      <c r="O81" s="32"/>
      <c r="P81" s="42"/>
      <c r="Q81" s="32"/>
      <c r="R81" s="42"/>
      <c r="S81" s="32"/>
      <c r="T81" s="42"/>
      <c r="U81" s="32"/>
      <c r="V81" s="42"/>
      <c r="W81" s="32"/>
      <c r="X81" s="42"/>
      <c r="Y81" s="32"/>
      <c r="Z81" s="42"/>
      <c r="AA81" s="32"/>
      <c r="AB81" s="51"/>
    </row>
    <row r="82" spans="1:29" s="18" customFormat="1" ht="14.1" customHeight="1" x14ac:dyDescent="0.25">
      <c r="A82" s="139" t="s">
        <v>100</v>
      </c>
      <c r="B82" s="32"/>
      <c r="C82" s="42"/>
      <c r="D82" s="32"/>
      <c r="E82" s="42"/>
      <c r="F82" s="273"/>
      <c r="G82" s="42"/>
      <c r="H82" s="32"/>
      <c r="I82" s="42"/>
      <c r="J82" s="32"/>
      <c r="K82" s="42"/>
      <c r="L82" s="32"/>
      <c r="M82" s="42"/>
      <c r="N82" s="89"/>
      <c r="O82" s="32"/>
      <c r="P82" s="42"/>
      <c r="Q82" s="32"/>
      <c r="R82" s="42"/>
      <c r="S82" s="32"/>
      <c r="T82" s="42"/>
      <c r="U82" s="32"/>
      <c r="V82" s="42"/>
      <c r="W82" s="32"/>
      <c r="X82" s="42"/>
      <c r="Y82" s="32"/>
      <c r="Z82" s="42"/>
      <c r="AA82" s="32"/>
      <c r="AB82" s="51"/>
    </row>
    <row r="83" spans="1:29" s="18" customFormat="1" ht="14.1" customHeight="1" x14ac:dyDescent="0.25">
      <c r="A83" s="284" t="s">
        <v>13</v>
      </c>
      <c r="B83" s="286" t="s">
        <v>1</v>
      </c>
      <c r="C83" s="287"/>
      <c r="D83" s="288" t="s">
        <v>2</v>
      </c>
      <c r="E83" s="289"/>
      <c r="F83" s="290" t="s">
        <v>3</v>
      </c>
      <c r="G83" s="291"/>
      <c r="H83" s="310" t="s">
        <v>4</v>
      </c>
      <c r="I83" s="311"/>
      <c r="J83" s="308" t="s">
        <v>5</v>
      </c>
      <c r="K83" s="309"/>
      <c r="L83" s="306" t="s">
        <v>14</v>
      </c>
      <c r="M83" s="307"/>
      <c r="N83" s="89"/>
      <c r="O83" s="296" t="s">
        <v>11</v>
      </c>
      <c r="P83" s="297"/>
      <c r="Q83" s="294" t="s">
        <v>6</v>
      </c>
      <c r="R83" s="295"/>
      <c r="S83" s="298" t="s">
        <v>7</v>
      </c>
      <c r="T83" s="299"/>
      <c r="U83" s="300" t="s">
        <v>8</v>
      </c>
      <c r="V83" s="301"/>
      <c r="W83" s="302" t="s">
        <v>9</v>
      </c>
      <c r="X83" s="303"/>
      <c r="Y83" s="304" t="s">
        <v>12</v>
      </c>
      <c r="Z83" s="305"/>
      <c r="AA83" s="292" t="s">
        <v>0</v>
      </c>
      <c r="AB83" s="293"/>
    </row>
    <row r="84" spans="1:29" s="18" customFormat="1" ht="14.1" customHeight="1" x14ac:dyDescent="0.25">
      <c r="A84" s="285"/>
      <c r="B84" s="241" t="s">
        <v>45</v>
      </c>
      <c r="C84" s="88" t="s">
        <v>51</v>
      </c>
      <c r="D84" s="241" t="s">
        <v>45</v>
      </c>
      <c r="E84" s="88" t="s">
        <v>51</v>
      </c>
      <c r="F84" s="241" t="s">
        <v>45</v>
      </c>
      <c r="G84" s="88" t="s">
        <v>51</v>
      </c>
      <c r="H84" s="241" t="s">
        <v>45</v>
      </c>
      <c r="I84" s="88" t="s">
        <v>51</v>
      </c>
      <c r="J84" s="241" t="s">
        <v>45</v>
      </c>
      <c r="K84" s="88" t="s">
        <v>51</v>
      </c>
      <c r="L84" s="241" t="s">
        <v>45</v>
      </c>
      <c r="M84" s="88" t="s">
        <v>51</v>
      </c>
      <c r="N84" s="89"/>
      <c r="O84" s="241" t="s">
        <v>45</v>
      </c>
      <c r="P84" s="88" t="s">
        <v>51</v>
      </c>
      <c r="Q84" s="241" t="s">
        <v>45</v>
      </c>
      <c r="R84" s="88" t="s">
        <v>51</v>
      </c>
      <c r="S84" s="241" t="s">
        <v>45</v>
      </c>
      <c r="T84" s="88" t="s">
        <v>51</v>
      </c>
      <c r="U84" s="241" t="s">
        <v>45</v>
      </c>
      <c r="V84" s="88" t="s">
        <v>51</v>
      </c>
      <c r="W84" s="241" t="s">
        <v>45</v>
      </c>
      <c r="X84" s="88" t="s">
        <v>51</v>
      </c>
      <c r="Y84" s="241" t="s">
        <v>45</v>
      </c>
      <c r="Z84" s="88" t="s">
        <v>51</v>
      </c>
      <c r="AA84" s="242" t="s">
        <v>45</v>
      </c>
      <c r="AB84" s="88" t="s">
        <v>51</v>
      </c>
    </row>
    <row r="85" spans="1:29" s="18" customFormat="1" ht="15.75" x14ac:dyDescent="0.25">
      <c r="A85" s="87" t="s">
        <v>65</v>
      </c>
      <c r="B85" s="80"/>
      <c r="C85" s="81"/>
      <c r="D85" s="82"/>
      <c r="E85" s="81"/>
      <c r="F85" s="83"/>
      <c r="G85" s="81"/>
      <c r="H85" s="84"/>
      <c r="I85" s="81"/>
      <c r="J85" s="85"/>
      <c r="K85" s="81"/>
      <c r="L85" s="86"/>
      <c r="M85" s="86"/>
      <c r="N85" s="89"/>
      <c r="O85" s="73"/>
      <c r="P85" s="66"/>
      <c r="Q85" s="72"/>
      <c r="R85" s="66"/>
      <c r="S85" s="74"/>
      <c r="T85" s="66"/>
      <c r="U85" s="75"/>
      <c r="V85" s="66"/>
      <c r="W85" s="76"/>
      <c r="X85" s="66"/>
      <c r="Y85" s="77"/>
      <c r="Z85" s="66"/>
      <c r="AA85" s="78"/>
      <c r="AB85" s="66"/>
    </row>
    <row r="86" spans="1:29" s="18" customFormat="1" x14ac:dyDescent="0.25">
      <c r="A86" s="26" t="s">
        <v>82</v>
      </c>
      <c r="B86" s="20">
        <v>6300</v>
      </c>
      <c r="C86" s="93">
        <f>B86/B87*100</f>
        <v>100</v>
      </c>
      <c r="D86" s="20">
        <v>9225</v>
      </c>
      <c r="E86" s="93">
        <f>D86/D87*100</f>
        <v>100</v>
      </c>
      <c r="F86" s="20">
        <v>9990</v>
      </c>
      <c r="G86" s="93">
        <f>F86/F87*100</f>
        <v>100</v>
      </c>
      <c r="H86" s="20">
        <v>12150</v>
      </c>
      <c r="I86" s="93">
        <f>H86/H87*100</f>
        <v>100</v>
      </c>
      <c r="J86" s="20"/>
      <c r="K86" s="93"/>
      <c r="L86" s="20"/>
      <c r="M86" s="93"/>
      <c r="N86" s="89"/>
      <c r="O86" s="20"/>
      <c r="P86" s="93" t="e">
        <f>O86/O87*100</f>
        <v>#DIV/0!</v>
      </c>
      <c r="Q86" s="20"/>
      <c r="R86" s="93" t="e">
        <f>Q86/Q87*100</f>
        <v>#DIV/0!</v>
      </c>
      <c r="S86" s="19"/>
      <c r="T86" s="93" t="e">
        <f>S86/S87*100</f>
        <v>#DIV/0!</v>
      </c>
      <c r="U86" s="20"/>
      <c r="V86" s="93" t="e">
        <f>U86/U87*100</f>
        <v>#DIV/0!</v>
      </c>
      <c r="W86" s="20"/>
      <c r="X86" s="93" t="e">
        <f>W86/W87*100</f>
        <v>#DIV/0!</v>
      </c>
      <c r="Y86" s="20"/>
      <c r="Z86" s="93" t="e">
        <f>Y86/Y87*100</f>
        <v>#DIV/0!</v>
      </c>
      <c r="AA86" s="2">
        <f t="shared" ref="AA86:AA92" si="19">B86+D86+F86+H86+J86+L86+O86+Q86+S86+U86+W86+Y86</f>
        <v>37665</v>
      </c>
      <c r="AB86" s="34">
        <f>AA86/AA87*100</f>
        <v>100</v>
      </c>
    </row>
    <row r="87" spans="1:29" s="18" customFormat="1" x14ac:dyDescent="0.25">
      <c r="A87" s="16" t="s">
        <v>44</v>
      </c>
      <c r="B87" s="19">
        <f t="shared" ref="B87:G87" si="20">SUM(B86)</f>
        <v>6300</v>
      </c>
      <c r="C87" s="41">
        <f t="shared" si="20"/>
        <v>100</v>
      </c>
      <c r="D87" s="19">
        <f t="shared" si="20"/>
        <v>9225</v>
      </c>
      <c r="E87" s="41">
        <f t="shared" si="20"/>
        <v>100</v>
      </c>
      <c r="F87" s="19">
        <f t="shared" si="20"/>
        <v>9990</v>
      </c>
      <c r="G87" s="41">
        <f t="shared" si="20"/>
        <v>100</v>
      </c>
      <c r="H87" s="19">
        <f>SUM(H86)</f>
        <v>12150</v>
      </c>
      <c r="I87" s="41">
        <f t="shared" ref="I87:M87" si="21">SUM(I86)</f>
        <v>100</v>
      </c>
      <c r="J87" s="19">
        <f>SUM(J86)</f>
        <v>0</v>
      </c>
      <c r="K87" s="41">
        <f t="shared" si="21"/>
        <v>0</v>
      </c>
      <c r="L87" s="33">
        <f t="shared" si="21"/>
        <v>0</v>
      </c>
      <c r="M87" s="136">
        <f t="shared" si="21"/>
        <v>0</v>
      </c>
      <c r="N87" s="89"/>
      <c r="O87" s="19">
        <f>SUM(O86)</f>
        <v>0</v>
      </c>
      <c r="P87" s="41" t="e">
        <f>SUM(P86)</f>
        <v>#DIV/0!</v>
      </c>
      <c r="Q87" s="19">
        <f>SUM(Q86)</f>
        <v>0</v>
      </c>
      <c r="R87" s="41" t="e">
        <f>SUM(R86)</f>
        <v>#DIV/0!</v>
      </c>
      <c r="S87" s="19">
        <f t="shared" ref="S87:T87" si="22">SUM(S86)</f>
        <v>0</v>
      </c>
      <c r="T87" s="41" t="e">
        <f t="shared" si="22"/>
        <v>#DIV/0!</v>
      </c>
      <c r="U87" s="19">
        <f>SUM(U86)</f>
        <v>0</v>
      </c>
      <c r="V87" s="41" t="e">
        <f t="shared" ref="V87:Z87" si="23">SUM(V86)</f>
        <v>#DIV/0!</v>
      </c>
      <c r="W87" s="19">
        <f t="shared" si="23"/>
        <v>0</v>
      </c>
      <c r="X87" s="41" t="e">
        <f t="shared" si="23"/>
        <v>#DIV/0!</v>
      </c>
      <c r="Y87" s="19">
        <f t="shared" si="23"/>
        <v>0</v>
      </c>
      <c r="Z87" s="41" t="e">
        <f t="shared" si="23"/>
        <v>#DIV/0!</v>
      </c>
      <c r="AA87" s="19">
        <f>SUM(AA86:AA86)</f>
        <v>37665</v>
      </c>
      <c r="AB87" s="41">
        <f>SUM(AB85:AB86)</f>
        <v>100</v>
      </c>
    </row>
    <row r="88" spans="1:29" ht="15.75" x14ac:dyDescent="0.25">
      <c r="A88" s="64" t="s">
        <v>36</v>
      </c>
      <c r="B88" s="65"/>
      <c r="C88" s="66"/>
      <c r="D88" s="67"/>
      <c r="E88" s="66"/>
      <c r="F88" s="68"/>
      <c r="G88" s="66"/>
      <c r="H88" s="69"/>
      <c r="I88" s="66"/>
      <c r="J88" s="70"/>
      <c r="K88" s="66"/>
      <c r="L88" s="71"/>
      <c r="M88" s="71"/>
      <c r="N88" s="89"/>
      <c r="O88" s="74"/>
      <c r="P88" s="66"/>
      <c r="Q88" s="73"/>
      <c r="R88" s="66"/>
      <c r="S88" s="74"/>
      <c r="T88" s="66"/>
      <c r="U88" s="75"/>
      <c r="V88" s="66"/>
      <c r="W88" s="76"/>
      <c r="X88" s="66"/>
      <c r="Y88" s="77"/>
      <c r="Z88" s="66"/>
      <c r="AA88" s="2">
        <f t="shared" si="19"/>
        <v>0</v>
      </c>
      <c r="AB88" s="66"/>
    </row>
    <row r="89" spans="1:29" x14ac:dyDescent="0.25">
      <c r="A89" s="26" t="s">
        <v>98</v>
      </c>
      <c r="B89" s="7"/>
      <c r="C89" s="146">
        <f>B89/B93*100</f>
        <v>0</v>
      </c>
      <c r="D89" s="141"/>
      <c r="E89" s="140"/>
      <c r="F89" s="142"/>
      <c r="G89" s="140"/>
      <c r="H89" s="143">
        <v>1575</v>
      </c>
      <c r="I89" s="146">
        <f>H89/H93*100</f>
        <v>19.774011299435028</v>
      </c>
      <c r="J89" s="144"/>
      <c r="K89" s="146"/>
      <c r="L89" s="12"/>
      <c r="M89" s="12"/>
      <c r="N89" s="89"/>
      <c r="O89" s="145"/>
      <c r="P89" s="146"/>
      <c r="Q89" s="13"/>
      <c r="R89" s="146"/>
      <c r="S89" s="145"/>
      <c r="T89" s="146"/>
      <c r="U89" s="14"/>
      <c r="V89" s="93"/>
      <c r="W89" s="15"/>
      <c r="X89" s="140"/>
      <c r="Y89" s="58"/>
      <c r="Z89" s="146"/>
      <c r="AA89" s="2">
        <f t="shared" si="19"/>
        <v>1575</v>
      </c>
      <c r="AB89" s="146">
        <f>AA89/AA93*100</f>
        <v>3.6997885835095139</v>
      </c>
    </row>
    <row r="90" spans="1:29" x14ac:dyDescent="0.25">
      <c r="A90" s="26" t="s">
        <v>59</v>
      </c>
      <c r="B90" s="7">
        <v>7155</v>
      </c>
      <c r="C90" s="93">
        <f>B90/B93*100</f>
        <v>53.177257525083611</v>
      </c>
      <c r="D90" s="7">
        <v>4410</v>
      </c>
      <c r="E90" s="93">
        <f>D90/D93*100</f>
        <v>36.567164179104481</v>
      </c>
      <c r="F90" s="7">
        <v>2565</v>
      </c>
      <c r="G90" s="93">
        <f>F90/F93*100</f>
        <v>28.217821782178216</v>
      </c>
      <c r="H90" s="7">
        <v>6390</v>
      </c>
      <c r="I90" s="93">
        <f>H90/H93*100</f>
        <v>80.225988700564983</v>
      </c>
      <c r="J90" s="7"/>
      <c r="K90" s="133" t="e">
        <f>J90/J93*100</f>
        <v>#DIV/0!</v>
      </c>
      <c r="L90" s="7"/>
      <c r="M90" s="93" t="e">
        <f>L90/L93*100</f>
        <v>#DIV/0!</v>
      </c>
      <c r="N90" s="89"/>
      <c r="O90" s="7"/>
      <c r="P90" s="93" t="e">
        <f>O90/O93*100</f>
        <v>#DIV/0!</v>
      </c>
      <c r="Q90" s="7"/>
      <c r="R90" s="133" t="e">
        <f>Q90/Q93*100</f>
        <v>#DIV/0!</v>
      </c>
      <c r="S90" s="244"/>
      <c r="T90" s="93" t="e">
        <f>S90/S93*100</f>
        <v>#DIV/0!</v>
      </c>
      <c r="U90" s="7"/>
      <c r="V90" s="93" t="e">
        <f>U90/U93*100</f>
        <v>#DIV/0!</v>
      </c>
      <c r="W90" s="7"/>
      <c r="X90" s="93" t="e">
        <f>W90/W93*100</f>
        <v>#DIV/0!</v>
      </c>
      <c r="Y90" s="7"/>
      <c r="Z90" s="93" t="e">
        <f>Y90/Y93*100</f>
        <v>#DIV/0!</v>
      </c>
      <c r="AA90" s="2">
        <f t="shared" si="19"/>
        <v>20520</v>
      </c>
      <c r="AB90" s="34">
        <f>AA90/AA93*100</f>
        <v>48.20295983086681</v>
      </c>
    </row>
    <row r="91" spans="1:29" x14ac:dyDescent="0.25">
      <c r="A91" s="178" t="s">
        <v>106</v>
      </c>
      <c r="B91" s="7">
        <v>6300</v>
      </c>
      <c r="C91" s="93">
        <f>B91/B93*100</f>
        <v>46.822742474916389</v>
      </c>
      <c r="D91" s="267">
        <v>7650</v>
      </c>
      <c r="E91" s="259">
        <f>D91/D93*100</f>
        <v>63.432835820895527</v>
      </c>
      <c r="F91" s="267">
        <v>6525</v>
      </c>
      <c r="G91" s="93">
        <f>F91/F93*100</f>
        <v>71.78217821782178</v>
      </c>
      <c r="H91" s="7"/>
      <c r="I91" s="38">
        <f>H91/H93*100</f>
        <v>0</v>
      </c>
      <c r="J91" s="7"/>
      <c r="K91" s="133" t="e">
        <f>J91/J93*100</f>
        <v>#DIV/0!</v>
      </c>
      <c r="L91" s="7"/>
      <c r="M91" s="93" t="e">
        <f>L91/L93*100</f>
        <v>#DIV/0!</v>
      </c>
      <c r="N91" s="239"/>
      <c r="O91" s="7"/>
      <c r="P91" s="247" t="e">
        <f>O91/O93*100</f>
        <v>#DIV/0!</v>
      </c>
      <c r="Q91" s="248"/>
      <c r="R91" s="247" t="e">
        <f>Q91/Q93*100</f>
        <v>#DIV/0!</v>
      </c>
      <c r="S91" s="265"/>
      <c r="T91" s="266" t="e">
        <f>S91/S93*100</f>
        <v>#DIV/0!</v>
      </c>
      <c r="U91" s="7"/>
      <c r="V91" s="93"/>
      <c r="W91" s="248"/>
      <c r="X91" s="247"/>
      <c r="Y91" s="7"/>
      <c r="Z91" s="93" t="e">
        <f>Y91/Y93*100</f>
        <v>#DIV/0!</v>
      </c>
      <c r="AA91" s="2">
        <f t="shared" si="19"/>
        <v>20475</v>
      </c>
      <c r="AB91" s="34">
        <f>AA91/AA93*100</f>
        <v>48.097251585623681</v>
      </c>
    </row>
    <row r="92" spans="1:29" x14ac:dyDescent="0.25">
      <c r="A92" s="26" t="s">
        <v>62</v>
      </c>
      <c r="B92" s="7"/>
      <c r="C92" s="93"/>
      <c r="D92" s="7"/>
      <c r="E92" s="93"/>
      <c r="F92" s="7"/>
      <c r="G92" s="39"/>
      <c r="H92" s="7"/>
      <c r="I92" s="93"/>
      <c r="J92" s="7"/>
      <c r="K92" s="133"/>
      <c r="L92" s="7"/>
      <c r="M92" s="93"/>
      <c r="N92" s="89"/>
      <c r="O92" s="7"/>
      <c r="P92" s="39"/>
      <c r="Q92" s="7"/>
      <c r="R92" s="133"/>
      <c r="S92" s="7"/>
      <c r="T92" s="39"/>
      <c r="U92" s="7"/>
      <c r="V92" s="39"/>
      <c r="W92" s="7"/>
      <c r="X92" s="93"/>
      <c r="Y92" s="7"/>
      <c r="Z92" s="93"/>
      <c r="AA92" s="2">
        <f t="shared" si="19"/>
        <v>0</v>
      </c>
      <c r="AB92" s="34">
        <f>AA92/AA93*100</f>
        <v>0</v>
      </c>
    </row>
    <row r="93" spans="1:29" s="18" customFormat="1" x14ac:dyDescent="0.25">
      <c r="A93" s="16" t="s">
        <v>44</v>
      </c>
      <c r="B93" s="19">
        <f>SUM(B89:B92)</f>
        <v>13455</v>
      </c>
      <c r="C93" s="41">
        <f t="shared" ref="C93:G93" si="24">SUM(C89:C92)</f>
        <v>100</v>
      </c>
      <c r="D93" s="19">
        <f>SUM(D89:D92)</f>
        <v>12060</v>
      </c>
      <c r="E93" s="41">
        <f t="shared" si="24"/>
        <v>100</v>
      </c>
      <c r="F93" s="19">
        <f>SUM(F89:F92)</f>
        <v>9090</v>
      </c>
      <c r="G93" s="41">
        <f t="shared" si="24"/>
        <v>100</v>
      </c>
      <c r="H93" s="19">
        <f>SUM(H89:H92)</f>
        <v>7965</v>
      </c>
      <c r="I93" s="41">
        <f t="shared" ref="I93:M93" si="25">SUM(I89:I92)</f>
        <v>100.00000000000001</v>
      </c>
      <c r="J93" s="19">
        <f t="shared" si="25"/>
        <v>0</v>
      </c>
      <c r="K93" s="134" t="e">
        <f t="shared" si="25"/>
        <v>#DIV/0!</v>
      </c>
      <c r="L93" s="19">
        <f>SUM(L90:L92)</f>
        <v>0</v>
      </c>
      <c r="M93" s="41" t="e">
        <f t="shared" si="25"/>
        <v>#DIV/0!</v>
      </c>
      <c r="N93" s="89"/>
      <c r="O93" s="19">
        <f>SUM(O89:O92)</f>
        <v>0</v>
      </c>
      <c r="P93" s="41" t="e">
        <f>SUM(P89:P92)</f>
        <v>#DIV/0!</v>
      </c>
      <c r="Q93" s="19">
        <f>SUM(Q89:Q92)</f>
        <v>0</v>
      </c>
      <c r="R93" s="134" t="e">
        <f>SUM(R89:R92)</f>
        <v>#DIV/0!</v>
      </c>
      <c r="S93" s="19">
        <f t="shared" ref="S93:T93" si="26">SUM(S89:S92)</f>
        <v>0</v>
      </c>
      <c r="T93" s="41" t="e">
        <f t="shared" si="26"/>
        <v>#DIV/0!</v>
      </c>
      <c r="U93" s="19">
        <f>SUM(U89:U92)</f>
        <v>0</v>
      </c>
      <c r="V93" s="41" t="e">
        <f t="shared" ref="V93:AB93" si="27">SUM(V89:V92)</f>
        <v>#DIV/0!</v>
      </c>
      <c r="W93" s="19">
        <f t="shared" si="27"/>
        <v>0</v>
      </c>
      <c r="X93" s="41" t="e">
        <f t="shared" si="27"/>
        <v>#DIV/0!</v>
      </c>
      <c r="Y93" s="19">
        <f t="shared" si="27"/>
        <v>0</v>
      </c>
      <c r="Z93" s="41" t="e">
        <f t="shared" si="27"/>
        <v>#DIV/0!</v>
      </c>
      <c r="AA93" s="19">
        <f t="shared" si="27"/>
        <v>42570</v>
      </c>
      <c r="AB93" s="41">
        <f t="shared" si="27"/>
        <v>100</v>
      </c>
    </row>
    <row r="94" spans="1:29" s="18" customFormat="1" ht="15.75" x14ac:dyDescent="0.25">
      <c r="A94" s="64" t="s">
        <v>10</v>
      </c>
      <c r="B94" s="65"/>
      <c r="C94" s="66"/>
      <c r="D94" s="67"/>
      <c r="E94" s="66"/>
      <c r="F94" s="68"/>
      <c r="G94" s="66"/>
      <c r="H94" s="69"/>
      <c r="I94" s="66"/>
      <c r="J94" s="70"/>
      <c r="K94" s="185"/>
      <c r="L94" s="71"/>
      <c r="M94" s="71"/>
      <c r="N94" s="89"/>
      <c r="O94" s="74"/>
      <c r="P94" s="66"/>
      <c r="Q94" s="73"/>
      <c r="R94" s="66"/>
      <c r="S94" s="74"/>
      <c r="T94" s="66"/>
      <c r="U94" s="75"/>
      <c r="V94" s="66"/>
      <c r="W94" s="76"/>
      <c r="X94" s="66"/>
      <c r="Y94" s="77"/>
      <c r="Z94" s="66"/>
      <c r="AA94" s="78"/>
      <c r="AB94" s="66"/>
      <c r="AC94"/>
    </row>
    <row r="95" spans="1:29" s="18" customFormat="1" x14ac:dyDescent="0.25">
      <c r="A95" s="25" t="s">
        <v>56</v>
      </c>
      <c r="B95" s="7">
        <f>62415+7650</f>
        <v>70065</v>
      </c>
      <c r="C95" s="34">
        <f>B95/B96*100</f>
        <v>100</v>
      </c>
      <c r="D95" s="7">
        <f>46755+2610</f>
        <v>49365</v>
      </c>
      <c r="E95" s="38">
        <f>D95/D96*100</f>
        <v>100</v>
      </c>
      <c r="F95" s="7">
        <f>15885+5805</f>
        <v>21690</v>
      </c>
      <c r="G95" s="38">
        <f>F95/F96*100</f>
        <v>100</v>
      </c>
      <c r="H95" s="7">
        <f>2295+2970</f>
        <v>5265</v>
      </c>
      <c r="I95" s="38">
        <f>H95/H96*100</f>
        <v>100</v>
      </c>
      <c r="J95" s="7"/>
      <c r="K95" s="38" t="e">
        <f>J95/J96*100</f>
        <v>#DIV/0!</v>
      </c>
      <c r="L95" s="7"/>
      <c r="M95" s="93" t="e">
        <f>L95/L96*100</f>
        <v>#DIV/0!</v>
      </c>
      <c r="N95" s="89"/>
      <c r="O95" s="7"/>
      <c r="P95" s="93" t="e">
        <f>O95/O96*100</f>
        <v>#DIV/0!</v>
      </c>
      <c r="Q95" s="7"/>
      <c r="R95" s="93" t="e">
        <f>Q95/Q96*100</f>
        <v>#DIV/0!</v>
      </c>
      <c r="S95" s="244"/>
      <c r="T95" s="93" t="e">
        <f>S95/S96*100</f>
        <v>#DIV/0!</v>
      </c>
      <c r="U95" s="7"/>
      <c r="V95" s="93"/>
      <c r="W95" s="7"/>
      <c r="X95" s="93"/>
      <c r="Y95" s="7"/>
      <c r="Z95" s="93" t="e">
        <f>Y95/Y96*100</f>
        <v>#DIV/0!</v>
      </c>
      <c r="AA95" s="2">
        <f t="shared" ref="AA95" si="28">B95+D95+F95+H95+J95+L95+O95+Q95+S95+U95+W95+Y95</f>
        <v>146385</v>
      </c>
      <c r="AB95" s="34">
        <f>AA95/AA96*100</f>
        <v>100</v>
      </c>
      <c r="AC95"/>
    </row>
    <row r="96" spans="1:29" s="18" customFormat="1" x14ac:dyDescent="0.25">
      <c r="A96" s="16" t="s">
        <v>44</v>
      </c>
      <c r="B96" s="19">
        <f t="shared" ref="B96:G96" si="29">SUM(B95)</f>
        <v>70065</v>
      </c>
      <c r="C96" s="41">
        <f t="shared" si="29"/>
        <v>100</v>
      </c>
      <c r="D96" s="19">
        <f t="shared" si="29"/>
        <v>49365</v>
      </c>
      <c r="E96" s="41">
        <f t="shared" si="29"/>
        <v>100</v>
      </c>
      <c r="F96" s="19">
        <f>SUM(F95)</f>
        <v>21690</v>
      </c>
      <c r="G96" s="41">
        <f t="shared" si="29"/>
        <v>100</v>
      </c>
      <c r="H96" s="19">
        <f>SUM(H95)</f>
        <v>5265</v>
      </c>
      <c r="I96" s="41">
        <f t="shared" ref="I96:M96" si="30">SUM(I95)</f>
        <v>100</v>
      </c>
      <c r="J96" s="19">
        <f>SUM(J95)</f>
        <v>0</v>
      </c>
      <c r="K96" s="41" t="e">
        <f t="shared" si="30"/>
        <v>#DIV/0!</v>
      </c>
      <c r="L96" s="19">
        <f t="shared" si="30"/>
        <v>0</v>
      </c>
      <c r="M96" s="41" t="e">
        <f t="shared" si="30"/>
        <v>#DIV/0!</v>
      </c>
      <c r="N96" s="89"/>
      <c r="O96" s="19">
        <f>SUM(O95)</f>
        <v>0</v>
      </c>
      <c r="P96" s="41" t="e">
        <f>SUM(P95)</f>
        <v>#DIV/0!</v>
      </c>
      <c r="Q96" s="19">
        <f>SUM(Q95)</f>
        <v>0</v>
      </c>
      <c r="R96" s="41" t="e">
        <f>SUM(R95)</f>
        <v>#DIV/0!</v>
      </c>
      <c r="S96" s="19">
        <f t="shared" ref="S96:T96" si="31">SUM(S95)</f>
        <v>0</v>
      </c>
      <c r="T96" s="41" t="e">
        <f t="shared" si="31"/>
        <v>#DIV/0!</v>
      </c>
      <c r="U96" s="19">
        <f>SUM(U95)</f>
        <v>0</v>
      </c>
      <c r="V96" s="41">
        <f>SUM(V95)</f>
        <v>0</v>
      </c>
      <c r="W96" s="19">
        <f>SUM(W95)</f>
        <v>0</v>
      </c>
      <c r="X96" s="41">
        <f>SUM(X95)</f>
        <v>0</v>
      </c>
      <c r="Y96" s="19">
        <f>SUM(Y95)</f>
        <v>0</v>
      </c>
      <c r="Z96" s="41"/>
      <c r="AA96" s="19">
        <f>SUM(AA95)</f>
        <v>146385</v>
      </c>
      <c r="AB96" s="40">
        <f>SUM(AB95:AB95)</f>
        <v>100</v>
      </c>
    </row>
    <row r="97" spans="1:29" s="18" customFormat="1" ht="15.75" x14ac:dyDescent="0.25">
      <c r="A97" s="64" t="s">
        <v>53</v>
      </c>
      <c r="B97" s="65"/>
      <c r="C97" s="66"/>
      <c r="D97" s="67"/>
      <c r="E97" s="66"/>
      <c r="F97" s="68"/>
      <c r="G97" s="66"/>
      <c r="H97" s="69"/>
      <c r="I97" s="66"/>
      <c r="J97" s="70"/>
      <c r="K97" s="181"/>
      <c r="L97" s="71"/>
      <c r="M97" s="71"/>
      <c r="N97" s="89"/>
      <c r="O97" s="73"/>
      <c r="P97" s="66"/>
      <c r="Q97" s="72"/>
      <c r="R97" s="66"/>
      <c r="S97" s="74"/>
      <c r="T97" s="66"/>
      <c r="U97" s="75"/>
      <c r="V97" s="66"/>
      <c r="W97" s="76"/>
      <c r="X97" s="66"/>
      <c r="Y97" s="77"/>
      <c r="Z97" s="66"/>
      <c r="AA97" s="78"/>
      <c r="AB97" s="66"/>
    </row>
    <row r="98" spans="1:29" s="18" customFormat="1" x14ac:dyDescent="0.25">
      <c r="A98" s="25" t="s">
        <v>60</v>
      </c>
      <c r="B98" s="191">
        <v>32985</v>
      </c>
      <c r="C98" s="34">
        <f>B98/B99*100</f>
        <v>100</v>
      </c>
      <c r="D98" s="7">
        <v>24705</v>
      </c>
      <c r="E98" s="93">
        <f>D98/D99*100</f>
        <v>100</v>
      </c>
      <c r="F98" s="7">
        <v>35415</v>
      </c>
      <c r="G98" s="38">
        <f>F98/F99*100</f>
        <v>100</v>
      </c>
      <c r="H98" s="7">
        <f>27720</f>
        <v>27720</v>
      </c>
      <c r="I98" s="38">
        <f>H98/H99*100</f>
        <v>100</v>
      </c>
      <c r="J98" s="7"/>
      <c r="K98" s="38" t="e">
        <f>J98/J99*100</f>
        <v>#DIV/0!</v>
      </c>
      <c r="L98" s="7"/>
      <c r="M98" s="93" t="e">
        <f>L98/L99*100</f>
        <v>#DIV/0!</v>
      </c>
      <c r="N98" s="89"/>
      <c r="O98" s="7"/>
      <c r="P98" s="93" t="e">
        <f>O98/O99*100</f>
        <v>#DIV/0!</v>
      </c>
      <c r="Q98" s="7"/>
      <c r="R98" s="93" t="e">
        <f>Q98/Q99*100</f>
        <v>#DIV/0!</v>
      </c>
      <c r="S98" s="244"/>
      <c r="T98" s="93" t="e">
        <f>S98/S99*100</f>
        <v>#DIV/0!</v>
      </c>
      <c r="U98" s="7"/>
      <c r="V98" s="93" t="e">
        <f>U98/U99*100</f>
        <v>#DIV/0!</v>
      </c>
      <c r="W98" s="7"/>
      <c r="X98" s="93" t="e">
        <f>W98/W99*100</f>
        <v>#DIV/0!</v>
      </c>
      <c r="Y98" s="7"/>
      <c r="Z98" s="93" t="e">
        <f>Y98/Y99*100</f>
        <v>#DIV/0!</v>
      </c>
      <c r="AA98" s="2">
        <f>B98+D98+F98+H98+J98+L98+Q98+O98+S98+U98+W98+Y98</f>
        <v>120825</v>
      </c>
      <c r="AB98" s="93">
        <f>AA98/AA99*100</f>
        <v>100</v>
      </c>
      <c r="AC98" s="184"/>
    </row>
    <row r="99" spans="1:29" s="18" customFormat="1" x14ac:dyDescent="0.25">
      <c r="A99" s="16" t="s">
        <v>44</v>
      </c>
      <c r="B99" s="190">
        <f t="shared" ref="B99:G99" si="32">SUM(B98)</f>
        <v>32985</v>
      </c>
      <c r="C99" s="41">
        <f t="shared" si="32"/>
        <v>100</v>
      </c>
      <c r="D99" s="19">
        <f t="shared" si="32"/>
        <v>24705</v>
      </c>
      <c r="E99" s="41">
        <f t="shared" si="32"/>
        <v>100</v>
      </c>
      <c r="F99" s="19">
        <f>SUM(F98)</f>
        <v>35415</v>
      </c>
      <c r="G99" s="41">
        <f t="shared" si="32"/>
        <v>100</v>
      </c>
      <c r="H99" s="19">
        <f>SUM(H98)</f>
        <v>27720</v>
      </c>
      <c r="I99" s="41">
        <f t="shared" ref="I99:M99" si="33">SUM(I98)</f>
        <v>100</v>
      </c>
      <c r="J99" s="19">
        <f>SUM(J98)</f>
        <v>0</v>
      </c>
      <c r="K99" s="41" t="e">
        <f t="shared" si="33"/>
        <v>#DIV/0!</v>
      </c>
      <c r="L99" s="19">
        <f t="shared" si="33"/>
        <v>0</v>
      </c>
      <c r="M99" s="41" t="e">
        <f t="shared" si="33"/>
        <v>#DIV/0!</v>
      </c>
      <c r="N99" s="89"/>
      <c r="O99" s="19">
        <f>SUM(O98)</f>
        <v>0</v>
      </c>
      <c r="P99" s="41" t="e">
        <f>SUM(P98)</f>
        <v>#DIV/0!</v>
      </c>
      <c r="Q99" s="19">
        <f>SUM(Q98)</f>
        <v>0</v>
      </c>
      <c r="R99" s="41" t="e">
        <f>SUM(R98)</f>
        <v>#DIV/0!</v>
      </c>
      <c r="S99" s="19">
        <f t="shared" ref="S99:T99" si="34">SUM(S98)</f>
        <v>0</v>
      </c>
      <c r="T99" s="41" t="e">
        <f t="shared" si="34"/>
        <v>#DIV/0!</v>
      </c>
      <c r="U99" s="19">
        <f>SUM(U98)</f>
        <v>0</v>
      </c>
      <c r="V99" s="41" t="e">
        <f t="shared" ref="V99:AA99" si="35">SUM(V98)</f>
        <v>#DIV/0!</v>
      </c>
      <c r="W99" s="19">
        <f t="shared" si="35"/>
        <v>0</v>
      </c>
      <c r="X99" s="41" t="e">
        <f t="shared" si="35"/>
        <v>#DIV/0!</v>
      </c>
      <c r="Y99" s="19">
        <f t="shared" si="35"/>
        <v>0</v>
      </c>
      <c r="Z99" s="41" t="e">
        <f t="shared" si="35"/>
        <v>#DIV/0!</v>
      </c>
      <c r="AA99" s="19">
        <f t="shared" si="35"/>
        <v>120825</v>
      </c>
      <c r="AB99" s="41">
        <f>SUM(AB97:AB98)</f>
        <v>100</v>
      </c>
    </row>
    <row r="100" spans="1:29" ht="15.75" x14ac:dyDescent="0.25">
      <c r="A100" s="64" t="s">
        <v>39</v>
      </c>
      <c r="B100" s="65"/>
      <c r="C100" s="66"/>
      <c r="D100" s="67"/>
      <c r="E100" s="66"/>
      <c r="F100" s="68"/>
      <c r="G100" s="66"/>
      <c r="H100" s="180"/>
      <c r="I100" s="181"/>
      <c r="J100" s="70"/>
      <c r="K100" s="66"/>
      <c r="L100" s="71"/>
      <c r="M100" s="71"/>
      <c r="N100" s="89"/>
      <c r="O100" s="73"/>
      <c r="P100" s="66"/>
      <c r="Q100" s="72"/>
      <c r="R100" s="66"/>
      <c r="S100" s="74"/>
      <c r="T100" s="66"/>
      <c r="U100" s="75"/>
      <c r="V100" s="66"/>
      <c r="W100" s="76"/>
      <c r="X100" s="66"/>
      <c r="Y100" s="77"/>
      <c r="Z100" s="66"/>
      <c r="AA100" s="78"/>
      <c r="AB100" s="66"/>
    </row>
    <row r="101" spans="1:29" x14ac:dyDescent="0.25">
      <c r="A101" s="26" t="s">
        <v>40</v>
      </c>
      <c r="B101" s="7">
        <v>5220</v>
      </c>
      <c r="C101" s="93">
        <f>B101/B102*100</f>
        <v>100</v>
      </c>
      <c r="D101" s="7">
        <v>3915</v>
      </c>
      <c r="E101" s="38">
        <f>D101/D102*100</f>
        <v>100</v>
      </c>
      <c r="F101" s="7">
        <v>900</v>
      </c>
      <c r="G101" s="93">
        <f>F101/F102*100</f>
        <v>100</v>
      </c>
      <c r="H101" s="7"/>
      <c r="I101" s="38" t="e">
        <f>H101/H102*100</f>
        <v>#DIV/0!</v>
      </c>
      <c r="J101" s="7"/>
      <c r="K101" s="93"/>
      <c r="L101" s="7"/>
      <c r="M101" s="93" t="e">
        <f>L101/L102*100</f>
        <v>#DIV/0!</v>
      </c>
      <c r="N101" s="89"/>
      <c r="O101" s="7"/>
      <c r="P101" s="93" t="e">
        <f>O101/O102*100</f>
        <v>#DIV/0!</v>
      </c>
      <c r="Q101" s="7"/>
      <c r="R101" s="93" t="e">
        <f>Q101/Q102*100</f>
        <v>#DIV/0!</v>
      </c>
      <c r="S101" s="7"/>
      <c r="T101" s="93" t="e">
        <f>S101/S102*100</f>
        <v>#DIV/0!</v>
      </c>
      <c r="U101" s="7"/>
      <c r="V101" s="93" t="e">
        <f>U101/U102*100</f>
        <v>#DIV/0!</v>
      </c>
      <c r="W101" s="7"/>
      <c r="X101" s="93" t="e">
        <f>W101/W102*100</f>
        <v>#DIV/0!</v>
      </c>
      <c r="Y101" s="7"/>
      <c r="Z101" s="93"/>
      <c r="AA101" s="2">
        <f t="shared" ref="AA101" si="36">B101+D101+F101+H101+J101+L101+O101+Q101+S101+U101+W101+Y101</f>
        <v>10035</v>
      </c>
      <c r="AB101" s="34">
        <f>AA101/AA102*100</f>
        <v>100</v>
      </c>
    </row>
    <row r="102" spans="1:29" s="18" customFormat="1" x14ac:dyDescent="0.25">
      <c r="A102" s="16" t="s">
        <v>44</v>
      </c>
      <c r="B102" s="19">
        <f>SUM(B101)</f>
        <v>5220</v>
      </c>
      <c r="C102" s="41">
        <f>SUM(C101)</f>
        <v>100</v>
      </c>
      <c r="D102" s="19">
        <f t="shared" ref="D102:I102" si="37">SUM(D101)</f>
        <v>3915</v>
      </c>
      <c r="E102" s="41">
        <f t="shared" si="37"/>
        <v>100</v>
      </c>
      <c r="F102" s="19">
        <f>SUM(F101)</f>
        <v>900</v>
      </c>
      <c r="G102" s="41">
        <f t="shared" si="37"/>
        <v>100</v>
      </c>
      <c r="H102" s="19">
        <f t="shared" si="37"/>
        <v>0</v>
      </c>
      <c r="I102" s="41" t="e">
        <f t="shared" si="37"/>
        <v>#DIV/0!</v>
      </c>
      <c r="J102" s="19">
        <f>SUM(J101)</f>
        <v>0</v>
      </c>
      <c r="K102" s="41">
        <f>SUM(K101)</f>
        <v>0</v>
      </c>
      <c r="L102" s="19">
        <f>SUM(L101)</f>
        <v>0</v>
      </c>
      <c r="M102" s="41" t="e">
        <f>SUM(M101)</f>
        <v>#DIV/0!</v>
      </c>
      <c r="N102" s="89"/>
      <c r="O102" s="19">
        <f>SUM(O101)</f>
        <v>0</v>
      </c>
      <c r="P102" s="41" t="e">
        <f>SUM(P101)</f>
        <v>#DIV/0!</v>
      </c>
      <c r="Q102" s="19">
        <f>SUM(Q101)</f>
        <v>0</v>
      </c>
      <c r="R102" s="41" t="e">
        <f>SUM(R101)</f>
        <v>#DIV/0!</v>
      </c>
      <c r="S102" s="19">
        <f t="shared" ref="S102:V102" si="38">SUM(S101)</f>
        <v>0</v>
      </c>
      <c r="T102" s="41" t="e">
        <f t="shared" si="38"/>
        <v>#DIV/0!</v>
      </c>
      <c r="U102" s="19">
        <f>SUM(U101)</f>
        <v>0</v>
      </c>
      <c r="V102" s="41" t="e">
        <f t="shared" si="38"/>
        <v>#DIV/0!</v>
      </c>
      <c r="W102" s="19">
        <f>SUM(W101)</f>
        <v>0</v>
      </c>
      <c r="X102" s="41" t="e">
        <f>SUM(X101)</f>
        <v>#DIV/0!</v>
      </c>
      <c r="Y102" s="19">
        <f>SUM(Y101)</f>
        <v>0</v>
      </c>
      <c r="Z102" s="41">
        <f>SUM(Z101)</f>
        <v>0</v>
      </c>
      <c r="AA102" s="19">
        <f>SUM(AA101:AA101)</f>
        <v>10035</v>
      </c>
      <c r="AB102" s="40">
        <f>SUM(AB101:AB101)</f>
        <v>100</v>
      </c>
    </row>
    <row r="103" spans="1:29" ht="15.75" x14ac:dyDescent="0.25">
      <c r="A103" s="64" t="s">
        <v>42</v>
      </c>
      <c r="B103" s="65"/>
      <c r="C103" s="66"/>
      <c r="D103" s="67"/>
      <c r="E103" s="66"/>
      <c r="F103" s="68"/>
      <c r="G103" s="66"/>
      <c r="H103" s="179"/>
      <c r="I103" s="66"/>
      <c r="J103" s="182"/>
      <c r="K103" s="66"/>
      <c r="L103" s="71"/>
      <c r="M103" s="71"/>
      <c r="N103" s="89"/>
      <c r="O103" s="73"/>
      <c r="P103" s="66"/>
      <c r="Q103" s="72"/>
      <c r="R103" s="66"/>
      <c r="S103" s="74"/>
      <c r="T103" s="66"/>
      <c r="U103" s="75"/>
      <c r="V103" s="66"/>
      <c r="W103" s="76"/>
      <c r="X103" s="66"/>
      <c r="Y103" s="77"/>
      <c r="Z103" s="66"/>
      <c r="AA103" s="78"/>
      <c r="AB103" s="66"/>
    </row>
    <row r="104" spans="1:29" x14ac:dyDescent="0.25">
      <c r="A104" s="27" t="s">
        <v>90</v>
      </c>
      <c r="B104" s="108"/>
      <c r="C104" s="132"/>
      <c r="D104" s="110"/>
      <c r="E104" s="109"/>
      <c r="F104" s="111"/>
      <c r="G104" s="132"/>
      <c r="H104" s="112"/>
      <c r="I104" s="38"/>
      <c r="J104" s="113"/>
      <c r="K104" s="132"/>
      <c r="L104" s="114"/>
      <c r="M104" s="114"/>
      <c r="N104" s="89"/>
      <c r="O104" s="116"/>
      <c r="P104" s="109"/>
      <c r="Q104" s="115"/>
      <c r="R104" s="109"/>
      <c r="S104" s="117"/>
      <c r="T104" s="109"/>
      <c r="U104" s="118"/>
      <c r="V104" s="109"/>
      <c r="W104" s="119"/>
      <c r="X104" s="132"/>
      <c r="Y104" s="120"/>
      <c r="Z104" s="132"/>
      <c r="AA104" s="2">
        <f t="shared" ref="AA104:AA105" si="39">B104+D104+F104+H104+J104+L104+O104+Q104+S104+U104+W104+Y104</f>
        <v>0</v>
      </c>
      <c r="AB104" s="132">
        <f>AA104/AA106*100</f>
        <v>0</v>
      </c>
    </row>
    <row r="105" spans="1:29" x14ac:dyDescent="0.25">
      <c r="A105" s="27" t="s">
        <v>94</v>
      </c>
      <c r="B105" s="108"/>
      <c r="C105" s="132"/>
      <c r="D105" s="110"/>
      <c r="E105" s="132"/>
      <c r="F105" s="111">
        <v>2700</v>
      </c>
      <c r="G105" s="132">
        <f>F105/F106*100</f>
        <v>100</v>
      </c>
      <c r="H105" s="112">
        <v>675</v>
      </c>
      <c r="I105" s="132">
        <f>H105/H106*100</f>
        <v>100</v>
      </c>
      <c r="J105" s="113"/>
      <c r="K105" s="132"/>
      <c r="L105" s="114"/>
      <c r="M105" s="209"/>
      <c r="N105" s="89"/>
      <c r="O105" s="116"/>
      <c r="P105" s="132"/>
      <c r="Q105" s="115"/>
      <c r="R105" s="109"/>
      <c r="S105" s="117"/>
      <c r="T105" s="132"/>
      <c r="U105" s="118"/>
      <c r="V105" s="132"/>
      <c r="W105" s="119"/>
      <c r="X105" s="132"/>
      <c r="Y105" s="120"/>
      <c r="Z105" s="132"/>
      <c r="AA105" s="2">
        <f t="shared" si="39"/>
        <v>3375</v>
      </c>
      <c r="AB105" s="132">
        <f>AA105/AA106*100</f>
        <v>100</v>
      </c>
    </row>
    <row r="106" spans="1:29" s="18" customFormat="1" x14ac:dyDescent="0.25">
      <c r="A106" s="16" t="s">
        <v>44</v>
      </c>
      <c r="B106" s="19">
        <f>SUM(B104:B105)</f>
        <v>0</v>
      </c>
      <c r="C106" s="41">
        <f>SUM(C105)</f>
        <v>0</v>
      </c>
      <c r="D106" s="19">
        <f>SUM(D104:D105)</f>
        <v>0</v>
      </c>
      <c r="E106" s="41">
        <f>SUM(E104:E105)</f>
        <v>0</v>
      </c>
      <c r="F106" s="19">
        <f>SUM(F105)</f>
        <v>2700</v>
      </c>
      <c r="G106" s="41">
        <f>SUM(G105)</f>
        <v>100</v>
      </c>
      <c r="H106" s="19">
        <f>SUM(H105)</f>
        <v>675</v>
      </c>
      <c r="I106" s="41">
        <f>SUM(I104:I105)</f>
        <v>100</v>
      </c>
      <c r="J106" s="19">
        <f>SUM(J104:J105)</f>
        <v>0</v>
      </c>
      <c r="K106" s="41">
        <f>SUM(K105)</f>
        <v>0</v>
      </c>
      <c r="L106" s="19">
        <f>SUM(L105)</f>
        <v>0</v>
      </c>
      <c r="M106" s="41">
        <f>SUM(M105)</f>
        <v>0</v>
      </c>
      <c r="N106" s="89"/>
      <c r="O106" s="19">
        <f>SUM(O104:O105)</f>
        <v>0</v>
      </c>
      <c r="P106" s="41">
        <f>SUM(P105)</f>
        <v>0</v>
      </c>
      <c r="Q106" s="19"/>
      <c r="R106" s="41"/>
      <c r="S106" s="19">
        <f>SUM(S104:S105)</f>
        <v>0</v>
      </c>
      <c r="T106" s="41">
        <f>SUM(T104:T105)</f>
        <v>0</v>
      </c>
      <c r="U106" s="19"/>
      <c r="V106" s="41"/>
      <c r="W106" s="19"/>
      <c r="X106" s="41"/>
      <c r="Y106" s="19"/>
      <c r="Z106" s="41"/>
      <c r="AA106" s="19">
        <f>SUM(AA104:AA105)</f>
        <v>3375</v>
      </c>
      <c r="AB106" s="40">
        <f>SUM(AB104:AB105)</f>
        <v>100</v>
      </c>
    </row>
    <row r="107" spans="1:29" ht="15.75" x14ac:dyDescent="0.25">
      <c r="A107" s="64" t="s">
        <v>50</v>
      </c>
      <c r="B107" s="65"/>
      <c r="C107" s="66"/>
      <c r="D107" s="67"/>
      <c r="E107" s="66"/>
      <c r="F107" s="68"/>
      <c r="G107" s="66"/>
      <c r="H107" s="69"/>
      <c r="I107" s="66"/>
      <c r="J107" s="70"/>
      <c r="K107" s="66"/>
      <c r="L107" s="71"/>
      <c r="M107" s="71"/>
      <c r="N107" s="89"/>
      <c r="O107" s="73"/>
      <c r="P107" s="66"/>
      <c r="Q107" s="72"/>
      <c r="R107" s="66"/>
      <c r="S107" s="74"/>
      <c r="T107" s="66"/>
      <c r="U107" s="75"/>
      <c r="V107" s="66"/>
      <c r="W107" s="76"/>
      <c r="X107" s="66"/>
      <c r="Y107" s="77"/>
      <c r="Z107" s="66"/>
      <c r="AA107" s="78"/>
      <c r="AB107" s="66"/>
    </row>
    <row r="108" spans="1:29" x14ac:dyDescent="0.25">
      <c r="A108" s="26" t="s">
        <v>87</v>
      </c>
      <c r="B108" s="7">
        <v>26370</v>
      </c>
      <c r="C108" s="93"/>
      <c r="D108" s="7"/>
      <c r="E108" s="93"/>
      <c r="F108" s="7">
        <f>23400+10125</f>
        <v>33525</v>
      </c>
      <c r="G108" s="93">
        <f>F108/F110*100</f>
        <v>100</v>
      </c>
      <c r="H108" s="7"/>
      <c r="I108" s="93"/>
      <c r="J108" s="7"/>
      <c r="K108" s="93"/>
      <c r="L108" s="7"/>
      <c r="M108" s="133" t="e">
        <f>L108/L110*100</f>
        <v>#DIV/0!</v>
      </c>
      <c r="N108" s="89"/>
      <c r="O108" s="7"/>
      <c r="P108" s="93" t="e">
        <f>O108/O110*100</f>
        <v>#DIV/0!</v>
      </c>
      <c r="Q108" s="7"/>
      <c r="R108" s="93"/>
      <c r="S108" s="7"/>
      <c r="T108" s="93" t="e">
        <f>S108/S110*100</f>
        <v>#DIV/0!</v>
      </c>
      <c r="U108" s="7"/>
      <c r="V108" s="93"/>
      <c r="W108" s="7"/>
      <c r="X108" s="93"/>
      <c r="Y108" s="7"/>
      <c r="Z108" s="93"/>
      <c r="AA108" s="2">
        <f t="shared" ref="AA108:AA109" si="40">B108+D108+F108+H108+J108+L108+O108+Q108+S108+U108+W108+Y108</f>
        <v>59895</v>
      </c>
      <c r="AB108" s="34">
        <f>AA108/AA110*100</f>
        <v>57.594115101687585</v>
      </c>
    </row>
    <row r="109" spans="1:29" x14ac:dyDescent="0.25">
      <c r="A109" s="26" t="s">
        <v>84</v>
      </c>
      <c r="B109" s="7">
        <v>9000</v>
      </c>
      <c r="C109" s="93">
        <f>B109/B110*100</f>
        <v>25.445292620865139</v>
      </c>
      <c r="D109" s="7">
        <f>8415+11115</f>
        <v>19530</v>
      </c>
      <c r="E109" s="93">
        <f>D109/D110*100</f>
        <v>100</v>
      </c>
      <c r="F109" s="7"/>
      <c r="G109" s="93"/>
      <c r="H109" s="7">
        <f>5850+9720</f>
        <v>15570</v>
      </c>
      <c r="I109" s="93">
        <f>H109/H110*100</f>
        <v>100</v>
      </c>
      <c r="J109" s="7"/>
      <c r="K109" s="93" t="e">
        <f>J109/J110*100</f>
        <v>#DIV/0!</v>
      </c>
      <c r="L109" s="7"/>
      <c r="M109" s="133"/>
      <c r="N109" s="89"/>
      <c r="O109" s="7"/>
      <c r="P109" s="93"/>
      <c r="Q109" s="7"/>
      <c r="R109" s="93" t="e">
        <f>Q109/Q110*100</f>
        <v>#DIV/0!</v>
      </c>
      <c r="S109" s="7"/>
      <c r="T109" s="93"/>
      <c r="U109" s="7"/>
      <c r="V109" s="93" t="e">
        <f>U109/U110*100</f>
        <v>#DIV/0!</v>
      </c>
      <c r="W109" s="7"/>
      <c r="X109" s="93" t="e">
        <f>W109/W110*100</f>
        <v>#DIV/0!</v>
      </c>
      <c r="Y109" s="7"/>
      <c r="Z109" s="93" t="e">
        <f>Y109/Y110*100</f>
        <v>#DIV/0!</v>
      </c>
      <c r="AA109" s="2">
        <f t="shared" si="40"/>
        <v>44100</v>
      </c>
      <c r="AB109" s="34">
        <f>AA109/AA110*100</f>
        <v>42.405884898312415</v>
      </c>
    </row>
    <row r="110" spans="1:29" s="18" customFormat="1" x14ac:dyDescent="0.25">
      <c r="A110" s="16" t="s">
        <v>44</v>
      </c>
      <c r="B110" s="19">
        <f>SUM(B108:B109)</f>
        <v>35370</v>
      </c>
      <c r="C110" s="41">
        <f>SUM(C108:C109)</f>
        <v>25.445292620865139</v>
      </c>
      <c r="D110" s="19">
        <f>SUM(D108:D109)</f>
        <v>19530</v>
      </c>
      <c r="E110" s="41">
        <f>SUM(E108:E109)</f>
        <v>100</v>
      </c>
      <c r="F110" s="19">
        <f>SUM(F108:F109)</f>
        <v>33525</v>
      </c>
      <c r="G110" s="41">
        <f>SUM(G108)</f>
        <v>100</v>
      </c>
      <c r="H110" s="19">
        <f>SUM(H109)</f>
        <v>15570</v>
      </c>
      <c r="I110" s="41">
        <f t="shared" ref="I110:M110" si="41">SUM(I108:I109)</f>
        <v>100</v>
      </c>
      <c r="J110" s="19">
        <f>SUM(J108:J109)</f>
        <v>0</v>
      </c>
      <c r="K110" s="41" t="e">
        <f t="shared" si="41"/>
        <v>#DIV/0!</v>
      </c>
      <c r="L110" s="19">
        <f>SUM(L108:L109)</f>
        <v>0</v>
      </c>
      <c r="M110" s="134" t="e">
        <f t="shared" si="41"/>
        <v>#DIV/0!</v>
      </c>
      <c r="N110" s="89"/>
      <c r="O110" s="19">
        <f>SUM(O108:O109)</f>
        <v>0</v>
      </c>
      <c r="P110" s="41">
        <f>SUM(P109)</f>
        <v>0</v>
      </c>
      <c r="Q110" s="19">
        <f>SUM(Q108:Q109)</f>
        <v>0</v>
      </c>
      <c r="R110" s="41" t="e">
        <f>SUM(R108:R109)</f>
        <v>#DIV/0!</v>
      </c>
      <c r="S110" s="19">
        <f t="shared" ref="S110:Y110" si="42">SUM(S108:S109)</f>
        <v>0</v>
      </c>
      <c r="T110" s="41" t="e">
        <f t="shared" si="42"/>
        <v>#DIV/0!</v>
      </c>
      <c r="U110" s="19">
        <f>SUM(U109)</f>
        <v>0</v>
      </c>
      <c r="V110" s="41" t="e">
        <f t="shared" si="42"/>
        <v>#DIV/0!</v>
      </c>
      <c r="W110" s="19">
        <f t="shared" si="42"/>
        <v>0</v>
      </c>
      <c r="X110" s="41" t="e">
        <f t="shared" si="42"/>
        <v>#DIV/0!</v>
      </c>
      <c r="Y110" s="19">
        <f t="shared" si="42"/>
        <v>0</v>
      </c>
      <c r="Z110" s="41" t="e">
        <f>SUM(Z109)</f>
        <v>#DIV/0!</v>
      </c>
      <c r="AA110" s="19">
        <f>SUM(AA108:AA109)</f>
        <v>103995</v>
      </c>
      <c r="AB110" s="40">
        <f>SUM(AB108:AB109)</f>
        <v>100</v>
      </c>
    </row>
    <row r="111" spans="1:29" s="18" customFormat="1" ht="15.75" x14ac:dyDescent="0.25">
      <c r="A111" s="64" t="s">
        <v>86</v>
      </c>
      <c r="B111" s="65"/>
      <c r="C111" s="66"/>
      <c r="D111" s="67"/>
      <c r="E111" s="66"/>
      <c r="F111" s="68"/>
      <c r="G111" s="66"/>
      <c r="H111" s="69"/>
      <c r="I111" s="66"/>
      <c r="J111" s="70"/>
      <c r="K111" s="66"/>
      <c r="L111" s="71"/>
      <c r="M111" s="71"/>
      <c r="N111" s="89"/>
      <c r="O111" s="73"/>
      <c r="P111" s="66"/>
      <c r="Q111" s="72"/>
      <c r="R111" s="66"/>
      <c r="S111" s="74"/>
      <c r="T111" s="66"/>
      <c r="U111" s="75"/>
      <c r="V111" s="66"/>
      <c r="W111" s="76"/>
      <c r="X111" s="66"/>
      <c r="Y111" s="77"/>
      <c r="Z111" s="66"/>
      <c r="AA111" s="78"/>
      <c r="AB111" s="66"/>
    </row>
    <row r="112" spans="1:29" s="18" customFormat="1" x14ac:dyDescent="0.25">
      <c r="A112" s="149" t="s">
        <v>92</v>
      </c>
      <c r="B112" s="19"/>
      <c r="C112" s="41"/>
      <c r="D112" s="19"/>
      <c r="E112" s="41"/>
      <c r="F112" s="142"/>
      <c r="G112" s="146"/>
      <c r="H112" s="208"/>
      <c r="I112" s="146"/>
      <c r="J112" s="189"/>
      <c r="K112" s="146"/>
      <c r="L112" s="7"/>
      <c r="M112" s="133"/>
      <c r="N112" s="89"/>
      <c r="O112" s="93"/>
      <c r="P112" s="41"/>
      <c r="Q112" s="7"/>
      <c r="R112" s="93" t="e">
        <f>Q112/Q114*100</f>
        <v>#DIV/0!</v>
      </c>
      <c r="S112" s="20"/>
      <c r="T112" s="34" t="e">
        <f>S112/S114*100</f>
        <v>#DIV/0!</v>
      </c>
      <c r="U112" s="7"/>
      <c r="V112" s="93"/>
      <c r="W112" s="19"/>
      <c r="X112" s="41"/>
      <c r="Y112" s="19"/>
      <c r="Z112" s="41"/>
      <c r="AA112" s="2"/>
      <c r="AB112" s="34" t="e">
        <f t="shared" ref="AB112" si="43">AA112/AA113*100</f>
        <v>#DIV/0!</v>
      </c>
    </row>
    <row r="113" spans="1:28" s="18" customFormat="1" x14ac:dyDescent="0.25">
      <c r="A113" s="149" t="s">
        <v>107</v>
      </c>
      <c r="B113" s="7"/>
      <c r="C113" s="41"/>
      <c r="D113" s="7">
        <v>675</v>
      </c>
      <c r="E113" s="34">
        <f>D113/D114*100</f>
        <v>100</v>
      </c>
      <c r="F113" s="142"/>
      <c r="G113" s="146"/>
      <c r="H113" s="7">
        <v>675</v>
      </c>
      <c r="I113" s="146">
        <f>H113/H114*100</f>
        <v>100</v>
      </c>
      <c r="J113" s="189"/>
      <c r="K113" s="146"/>
      <c r="L113" s="7"/>
      <c r="M113" s="133" t="e">
        <f>L113/L114*100</f>
        <v>#DIV/0!</v>
      </c>
      <c r="N113" s="89"/>
      <c r="O113" s="102"/>
      <c r="P113" s="41" t="e">
        <f>O113/O114*100</f>
        <v>#DIV/0!</v>
      </c>
      <c r="Q113" s="102"/>
      <c r="R113" s="41"/>
      <c r="S113" s="19"/>
      <c r="T113" s="41"/>
      <c r="U113" s="7"/>
      <c r="V113" s="93"/>
      <c r="W113" s="7"/>
      <c r="X113" s="93"/>
      <c r="Y113" s="19"/>
      <c r="Z113" s="41"/>
      <c r="AA113" s="2"/>
      <c r="AB113" s="34">
        <f>AA113/AA114*100</f>
        <v>0</v>
      </c>
    </row>
    <row r="114" spans="1:28" s="18" customFormat="1" x14ac:dyDescent="0.25">
      <c r="A114" s="16" t="s">
        <v>44</v>
      </c>
      <c r="B114" s="19">
        <f>SUM(B112:B113)</f>
        <v>0</v>
      </c>
      <c r="C114" s="41">
        <f t="shared" ref="C114:M114" si="44">SUM(C112:C113)</f>
        <v>0</v>
      </c>
      <c r="D114" s="19">
        <f>SUM(D112:D113)</f>
        <v>675</v>
      </c>
      <c r="E114" s="41">
        <f t="shared" si="44"/>
        <v>100</v>
      </c>
      <c r="F114" s="20">
        <f t="shared" si="44"/>
        <v>0</v>
      </c>
      <c r="G114" s="41">
        <f t="shared" si="44"/>
        <v>0</v>
      </c>
      <c r="H114" s="19">
        <f>SUM(H113)</f>
        <v>675</v>
      </c>
      <c r="I114" s="41">
        <f t="shared" si="44"/>
        <v>100</v>
      </c>
      <c r="J114" s="190">
        <f>SUM(J112:J113)</f>
        <v>0</v>
      </c>
      <c r="K114" s="41">
        <f t="shared" si="44"/>
        <v>0</v>
      </c>
      <c r="L114" s="19">
        <f>SUM(L113)</f>
        <v>0</v>
      </c>
      <c r="M114" s="134" t="e">
        <f t="shared" si="44"/>
        <v>#DIV/0!</v>
      </c>
      <c r="N114" s="89"/>
      <c r="O114" s="19">
        <f>SUM(O112:O113)</f>
        <v>0</v>
      </c>
      <c r="P114" s="41" t="e">
        <f>SUM(P112:P113)</f>
        <v>#DIV/0!</v>
      </c>
      <c r="Q114" s="19">
        <f>SUM(Q112:Q113)</f>
        <v>0</v>
      </c>
      <c r="R114" s="41">
        <f>SUM(R113)</f>
        <v>0</v>
      </c>
      <c r="S114" s="19">
        <f t="shared" ref="S114:V114" si="45">SUM(S112:S113)</f>
        <v>0</v>
      </c>
      <c r="T114" s="41" t="e">
        <f t="shared" si="45"/>
        <v>#DIV/0!</v>
      </c>
      <c r="U114" s="19">
        <f t="shared" si="45"/>
        <v>0</v>
      </c>
      <c r="V114" s="41">
        <f t="shared" si="45"/>
        <v>0</v>
      </c>
      <c r="W114" s="19">
        <f>SUM(W112:W113)</f>
        <v>0</v>
      </c>
      <c r="X114" s="41">
        <f>SUM(X112:X113)</f>
        <v>0</v>
      </c>
      <c r="Y114" s="19"/>
      <c r="Z114" s="41"/>
      <c r="AA114" s="211">
        <f>B114+D114+F114+H114+J114+L114+Q114+O114+S114+U114+W114+Y114</f>
        <v>1350</v>
      </c>
      <c r="AB114" s="40" t="e">
        <f>SUM(AB112:AB113)</f>
        <v>#DIV/0!</v>
      </c>
    </row>
    <row r="115" spans="1:28" s="18" customFormat="1" x14ac:dyDescent="0.25">
      <c r="A115" s="28"/>
      <c r="B115" s="228"/>
      <c r="C115" s="229"/>
      <c r="D115" s="228"/>
      <c r="E115" s="229"/>
      <c r="F115" s="274"/>
      <c r="G115" s="229"/>
      <c r="H115" s="228"/>
      <c r="I115" s="229"/>
      <c r="J115" s="230"/>
      <c r="K115" s="229"/>
      <c r="L115" s="228"/>
      <c r="M115" s="231"/>
      <c r="N115" s="89"/>
      <c r="O115" s="228"/>
      <c r="P115" s="229"/>
      <c r="Q115" s="228"/>
      <c r="R115" s="229"/>
      <c r="S115" s="228"/>
      <c r="T115" s="229"/>
      <c r="U115" s="228"/>
      <c r="V115" s="229"/>
      <c r="W115" s="228"/>
      <c r="X115" s="229"/>
      <c r="Y115" s="228"/>
      <c r="Z115" s="229"/>
      <c r="AA115" s="232"/>
      <c r="AB115" s="50"/>
    </row>
    <row r="116" spans="1:28" s="18" customFormat="1" x14ac:dyDescent="0.25">
      <c r="A116" s="31"/>
      <c r="B116" s="32"/>
      <c r="C116" s="42"/>
      <c r="D116" s="32"/>
      <c r="E116" s="42"/>
      <c r="F116" s="273"/>
      <c r="G116" s="42"/>
      <c r="H116" s="32"/>
      <c r="I116" s="42"/>
      <c r="J116" s="233"/>
      <c r="K116" s="42"/>
      <c r="L116" s="32"/>
      <c r="M116" s="234"/>
      <c r="N116" s="89"/>
      <c r="O116" s="32"/>
      <c r="P116" s="42"/>
      <c r="Q116" s="32"/>
      <c r="R116" s="42"/>
      <c r="S116" s="32"/>
      <c r="T116" s="42"/>
      <c r="U116" s="32"/>
      <c r="V116" s="42"/>
      <c r="W116" s="32"/>
      <c r="X116" s="42"/>
      <c r="Y116" s="32"/>
      <c r="Z116" s="42"/>
      <c r="AA116" s="235"/>
      <c r="AB116" s="51"/>
    </row>
    <row r="117" spans="1:28" x14ac:dyDescent="0.25">
      <c r="O117" s="5"/>
      <c r="P117" s="4"/>
    </row>
    <row r="118" spans="1:28" s="18" customFormat="1" x14ac:dyDescent="0.25">
      <c r="A118" s="139" t="s">
        <v>100</v>
      </c>
      <c r="F118" s="276"/>
      <c r="N118" s="92"/>
    </row>
    <row r="119" spans="1:28" s="18" customFormat="1" ht="15.75" x14ac:dyDescent="0.25">
      <c r="A119" s="284" t="s">
        <v>13</v>
      </c>
      <c r="B119" s="286" t="s">
        <v>1</v>
      </c>
      <c r="C119" s="287"/>
      <c r="D119" s="288" t="s">
        <v>2</v>
      </c>
      <c r="E119" s="289"/>
      <c r="F119" s="290" t="s">
        <v>3</v>
      </c>
      <c r="G119" s="291"/>
      <c r="H119" s="310" t="s">
        <v>4</v>
      </c>
      <c r="I119" s="311"/>
      <c r="J119" s="308" t="s">
        <v>5</v>
      </c>
      <c r="K119" s="309"/>
      <c r="L119" s="306" t="s">
        <v>14</v>
      </c>
      <c r="M119" s="307"/>
      <c r="N119" s="89"/>
      <c r="O119" s="296" t="s">
        <v>6</v>
      </c>
      <c r="P119" s="297"/>
      <c r="Q119" s="294" t="s">
        <v>11</v>
      </c>
      <c r="R119" s="295"/>
      <c r="S119" s="298" t="s">
        <v>7</v>
      </c>
      <c r="T119" s="299"/>
      <c r="U119" s="300" t="s">
        <v>8</v>
      </c>
      <c r="V119" s="301"/>
      <c r="W119" s="302" t="s">
        <v>9</v>
      </c>
      <c r="X119" s="303"/>
      <c r="Y119" s="304" t="s">
        <v>12</v>
      </c>
      <c r="Z119" s="305"/>
      <c r="AA119" s="292" t="s">
        <v>0</v>
      </c>
      <c r="AB119" s="293"/>
    </row>
    <row r="120" spans="1:28" s="18" customFormat="1" ht="15" customHeight="1" x14ac:dyDescent="0.25">
      <c r="A120" s="285"/>
      <c r="B120" s="241" t="s">
        <v>45</v>
      </c>
      <c r="C120" s="88" t="s">
        <v>51</v>
      </c>
      <c r="D120" s="241" t="s">
        <v>45</v>
      </c>
      <c r="E120" s="88" t="s">
        <v>51</v>
      </c>
      <c r="F120" s="241" t="s">
        <v>45</v>
      </c>
      <c r="G120" s="88" t="s">
        <v>51</v>
      </c>
      <c r="H120" s="241" t="s">
        <v>45</v>
      </c>
      <c r="I120" s="88" t="s">
        <v>51</v>
      </c>
      <c r="J120" s="241" t="s">
        <v>45</v>
      </c>
      <c r="K120" s="88" t="s">
        <v>51</v>
      </c>
      <c r="L120" s="241" t="s">
        <v>45</v>
      </c>
      <c r="M120" s="88" t="s">
        <v>51</v>
      </c>
      <c r="N120" s="89"/>
      <c r="O120" s="241" t="s">
        <v>45</v>
      </c>
      <c r="P120" s="88" t="s">
        <v>51</v>
      </c>
      <c r="Q120" s="241" t="s">
        <v>45</v>
      </c>
      <c r="R120" s="88" t="s">
        <v>51</v>
      </c>
      <c r="S120" s="241" t="s">
        <v>45</v>
      </c>
      <c r="T120" s="88" t="s">
        <v>51</v>
      </c>
      <c r="U120" s="241" t="s">
        <v>45</v>
      </c>
      <c r="V120" s="88" t="s">
        <v>51</v>
      </c>
      <c r="W120" s="241" t="s">
        <v>45</v>
      </c>
      <c r="X120" s="88" t="s">
        <v>51</v>
      </c>
      <c r="Y120" s="241" t="s">
        <v>45</v>
      </c>
      <c r="Z120" s="88" t="s">
        <v>51</v>
      </c>
      <c r="AA120" s="242" t="s">
        <v>45</v>
      </c>
      <c r="AB120" s="88" t="s">
        <v>51</v>
      </c>
    </row>
    <row r="121" spans="1:28" s="18" customFormat="1" ht="15" customHeight="1" x14ac:dyDescent="0.25">
      <c r="A121" s="212" t="s">
        <v>41</v>
      </c>
      <c r="B121" s="213"/>
      <c r="C121" s="214"/>
      <c r="D121" s="215"/>
      <c r="E121" s="214"/>
      <c r="F121" s="216"/>
      <c r="G121" s="214"/>
      <c r="H121" s="217"/>
      <c r="I121" s="214"/>
      <c r="J121" s="218"/>
      <c r="K121" s="219"/>
      <c r="L121" s="220"/>
      <c r="M121" s="220"/>
      <c r="N121" s="89"/>
      <c r="O121" s="222"/>
      <c r="P121" s="214"/>
      <c r="Q121" s="221"/>
      <c r="R121" s="214"/>
      <c r="S121" s="223"/>
      <c r="T121" s="214"/>
      <c r="U121" s="224"/>
      <c r="V121" s="214"/>
      <c r="W121" s="225"/>
      <c r="X121" s="214"/>
      <c r="Y121" s="226"/>
      <c r="Z121" s="214"/>
      <c r="AA121" s="227"/>
      <c r="AB121" s="214"/>
    </row>
    <row r="122" spans="1:28" s="18" customFormat="1" ht="15" customHeight="1" x14ac:dyDescent="0.25">
      <c r="A122" s="25" t="s">
        <v>54</v>
      </c>
      <c r="B122" s="7">
        <v>8100</v>
      </c>
      <c r="C122" s="93">
        <f>B122/B123*100</f>
        <v>100</v>
      </c>
      <c r="D122" s="7">
        <v>13500</v>
      </c>
      <c r="E122" s="38">
        <f>D122/D123*100</f>
        <v>100</v>
      </c>
      <c r="F122" s="7"/>
      <c r="G122" s="38" t="e">
        <f>F122/F123*100</f>
        <v>#DIV/0!</v>
      </c>
      <c r="H122" s="7"/>
      <c r="I122" s="93" t="e">
        <f>H122/H123*100</f>
        <v>#DIV/0!</v>
      </c>
      <c r="J122" s="191"/>
      <c r="K122" s="93" t="e">
        <f>J122/J123*100</f>
        <v>#DIV/0!</v>
      </c>
      <c r="L122" s="7"/>
      <c r="M122" s="93" t="e">
        <f>L122/L123*100</f>
        <v>#DIV/0!</v>
      </c>
      <c r="N122" s="89"/>
      <c r="O122" s="7"/>
      <c r="P122" s="93" t="e">
        <f>O122/O123*100</f>
        <v>#DIV/0!</v>
      </c>
      <c r="Q122" s="102"/>
      <c r="R122" s="38" t="e">
        <f>Q122/Q123*100</f>
        <v>#DIV/0!</v>
      </c>
      <c r="S122" s="7"/>
      <c r="T122" s="93" t="e">
        <f>S122/S123*100</f>
        <v>#DIV/0!</v>
      </c>
      <c r="U122" s="7"/>
      <c r="V122" s="93" t="e">
        <f>U122/U123*100</f>
        <v>#DIV/0!</v>
      </c>
      <c r="W122" s="7"/>
      <c r="X122" s="93" t="e">
        <f>W122/W123*100</f>
        <v>#DIV/0!</v>
      </c>
      <c r="Y122" s="7"/>
      <c r="Z122" s="93" t="e">
        <f>Y122/Y123*100</f>
        <v>#DIV/0!</v>
      </c>
      <c r="AA122" s="2">
        <f t="shared" ref="AA122" si="46">B122+D122+F122+H122+J122+L122+O122+Q122+S122+U122+W122+Y122</f>
        <v>21600</v>
      </c>
      <c r="AB122" s="34">
        <f>AA122/AA123*100</f>
        <v>100</v>
      </c>
    </row>
    <row r="123" spans="1:28" s="18" customFormat="1" ht="15" customHeight="1" x14ac:dyDescent="0.25">
      <c r="A123" s="16" t="s">
        <v>44</v>
      </c>
      <c r="B123" s="19">
        <f>SUM(B122)</f>
        <v>8100</v>
      </c>
      <c r="C123" s="41">
        <f>SUM(C121:C122)</f>
        <v>100</v>
      </c>
      <c r="D123" s="19">
        <f>SUM(D122:D122)</f>
        <v>13500</v>
      </c>
      <c r="E123" s="41">
        <f>SUM(E121:E122)</f>
        <v>100</v>
      </c>
      <c r="F123" s="20">
        <f>SUM(F122)</f>
        <v>0</v>
      </c>
      <c r="G123" s="41" t="e">
        <f t="shared" ref="G123:I123" si="47">SUM(G121:G122)</f>
        <v>#DIV/0!</v>
      </c>
      <c r="H123" s="19">
        <f>SUM(H122)</f>
        <v>0</v>
      </c>
      <c r="I123" s="41" t="e">
        <f t="shared" si="47"/>
        <v>#DIV/0!</v>
      </c>
      <c r="J123" s="190">
        <f>SUM(J122)</f>
        <v>0</v>
      </c>
      <c r="K123" s="41" t="e">
        <f>SUM(K122)</f>
        <v>#DIV/0!</v>
      </c>
      <c r="L123" s="19">
        <f>SUM(L122)</f>
        <v>0</v>
      </c>
      <c r="M123" s="41" t="e">
        <f>SUM(M122)</f>
        <v>#DIV/0!</v>
      </c>
      <c r="N123" s="236"/>
      <c r="O123" s="19">
        <f>SUM(O122)</f>
        <v>0</v>
      </c>
      <c r="P123" s="41" t="e">
        <f>SUM(P121:P122)</f>
        <v>#DIV/0!</v>
      </c>
      <c r="Q123" s="19">
        <f>SUM(Q122)</f>
        <v>0</v>
      </c>
      <c r="R123" s="41" t="e">
        <f>SUM(R122)</f>
        <v>#DIV/0!</v>
      </c>
      <c r="S123" s="19">
        <f>SUM(S122)</f>
        <v>0</v>
      </c>
      <c r="T123" s="41" t="e">
        <f>SUM(T122)</f>
        <v>#DIV/0!</v>
      </c>
      <c r="U123" s="19">
        <f>SUM(U122)</f>
        <v>0</v>
      </c>
      <c r="V123" s="41" t="e">
        <f t="shared" ref="V123:X123" si="48">SUM(V121:V122)</f>
        <v>#DIV/0!</v>
      </c>
      <c r="W123" s="19">
        <f>SUM(W122)</f>
        <v>0</v>
      </c>
      <c r="X123" s="41" t="e">
        <f t="shared" si="48"/>
        <v>#DIV/0!</v>
      </c>
      <c r="Y123" s="19">
        <f>SUM(Y122:Y122)</f>
        <v>0</v>
      </c>
      <c r="Z123" s="41" t="e">
        <f>SUM(Z121:Z122)</f>
        <v>#DIV/0!</v>
      </c>
      <c r="AA123" s="19">
        <f>SUM(AA122)</f>
        <v>21600</v>
      </c>
      <c r="AB123" s="41">
        <f>SUM(AB121:AB122)</f>
        <v>100</v>
      </c>
    </row>
    <row r="124" spans="1:28" s="18" customFormat="1" ht="15.75" x14ac:dyDescent="0.25">
      <c r="A124" s="64" t="s">
        <v>59</v>
      </c>
      <c r="B124" s="65"/>
      <c r="C124" s="66"/>
      <c r="D124" s="67"/>
      <c r="E124" s="66"/>
      <c r="F124" s="68"/>
      <c r="G124" s="66"/>
      <c r="H124" s="69"/>
      <c r="I124" s="66"/>
      <c r="J124" s="70"/>
      <c r="K124" s="66"/>
      <c r="L124" s="71"/>
      <c r="M124" s="71"/>
      <c r="N124" s="89"/>
      <c r="O124" s="73"/>
      <c r="P124" s="66"/>
      <c r="Q124" s="72"/>
      <c r="R124" s="66"/>
      <c r="S124" s="74"/>
      <c r="T124" s="66"/>
      <c r="U124" s="75"/>
      <c r="V124" s="66"/>
      <c r="W124" s="76"/>
      <c r="X124" s="66"/>
      <c r="Y124" s="77"/>
      <c r="Z124" s="66"/>
      <c r="AA124" s="78"/>
      <c r="AB124" s="66"/>
    </row>
    <row r="125" spans="1:28" s="18" customFormat="1" x14ac:dyDescent="0.25">
      <c r="A125" s="25" t="s">
        <v>112</v>
      </c>
      <c r="B125" s="7"/>
      <c r="C125" s="93"/>
      <c r="D125" s="7"/>
      <c r="E125" s="38"/>
      <c r="F125" s="7"/>
      <c r="G125" s="38" t="e">
        <f>F125/F126*100</f>
        <v>#DIV/0!</v>
      </c>
      <c r="H125" s="7"/>
      <c r="I125" s="93"/>
      <c r="J125" s="7"/>
      <c r="K125" s="93"/>
      <c r="L125" s="7"/>
      <c r="M125" s="93"/>
      <c r="N125" s="89"/>
      <c r="O125" s="7"/>
      <c r="P125" s="132"/>
      <c r="Q125" s="7"/>
      <c r="R125" s="93"/>
      <c r="S125" s="7"/>
      <c r="T125" s="132" t="e">
        <f>S125/S126*100</f>
        <v>#DIV/0!</v>
      </c>
      <c r="U125" s="7"/>
      <c r="V125" s="93"/>
      <c r="W125" s="7"/>
      <c r="X125" s="93"/>
      <c r="Y125" s="7"/>
      <c r="Z125" s="133"/>
      <c r="AA125" s="2"/>
      <c r="AB125" s="34" t="e">
        <f>AA125/AA126*100</f>
        <v>#DIV/0!</v>
      </c>
    </row>
    <row r="126" spans="1:28" s="18" customFormat="1" x14ac:dyDescent="0.25">
      <c r="A126" s="43" t="s">
        <v>44</v>
      </c>
      <c r="B126" s="44">
        <f>SUM(B125:B125)</f>
        <v>0</v>
      </c>
      <c r="C126" s="45">
        <f>SUM(C125:C125)</f>
        <v>0</v>
      </c>
      <c r="D126" s="44">
        <f>SUM(D125:D125)</f>
        <v>0</v>
      </c>
      <c r="E126" s="45">
        <f>SUM(E124:E125)</f>
        <v>0</v>
      </c>
      <c r="F126" s="277">
        <f>SUM(F125)</f>
        <v>0</v>
      </c>
      <c r="G126" s="45" t="e">
        <f>SUM(G125:G125)</f>
        <v>#DIV/0!</v>
      </c>
      <c r="H126" s="44">
        <f>SUM(H125:H125)</f>
        <v>0</v>
      </c>
      <c r="I126" s="45">
        <f>SUM(I124:I125)</f>
        <v>0</v>
      </c>
      <c r="J126" s="44">
        <f>SUM(J124:J125)</f>
        <v>0</v>
      </c>
      <c r="K126" s="45">
        <f>SUM(K124:K125)</f>
        <v>0</v>
      </c>
      <c r="L126" s="44">
        <f>SUM(L125:L125)</f>
        <v>0</v>
      </c>
      <c r="M126" s="45">
        <f>SUM(M125)</f>
        <v>0</v>
      </c>
      <c r="N126" s="89"/>
      <c r="O126" s="44">
        <f>SUM(O125)</f>
        <v>0</v>
      </c>
      <c r="P126" s="45">
        <f t="shared" ref="P126" si="49">SUM(P125:P125)</f>
        <v>0</v>
      </c>
      <c r="Q126" s="44">
        <f>SUM(Q125)</f>
        <v>0</v>
      </c>
      <c r="R126" s="45">
        <f>SUM(R125:R125)</f>
        <v>0</v>
      </c>
      <c r="S126" s="44">
        <f>SUM(S125)</f>
        <v>0</v>
      </c>
      <c r="T126" s="45" t="e">
        <f>SUM(T125)</f>
        <v>#DIV/0!</v>
      </c>
      <c r="U126" s="44">
        <f t="shared" ref="U126:Y126" si="50">SUM(U125:U125)</f>
        <v>0</v>
      </c>
      <c r="V126" s="45">
        <f t="shared" si="50"/>
        <v>0</v>
      </c>
      <c r="W126" s="44">
        <f t="shared" si="50"/>
        <v>0</v>
      </c>
      <c r="X126" s="45">
        <f t="shared" si="50"/>
        <v>0</v>
      </c>
      <c r="Y126" s="44">
        <f t="shared" si="50"/>
        <v>0</v>
      </c>
      <c r="Z126" s="147">
        <f>SUM(Z124:Z125)</f>
        <v>0</v>
      </c>
      <c r="AA126" s="44">
        <f>SUM(AA125:AA125)</f>
        <v>0</v>
      </c>
      <c r="AB126" s="45" t="e">
        <f>SUM(AB125:AB125)</f>
        <v>#DIV/0!</v>
      </c>
    </row>
    <row r="127" spans="1:28" s="18" customFormat="1" ht="15.75" x14ac:dyDescent="0.25">
      <c r="A127" s="64" t="s">
        <v>73</v>
      </c>
      <c r="B127" s="65"/>
      <c r="C127" s="66"/>
      <c r="D127" s="67"/>
      <c r="E127" s="66"/>
      <c r="F127" s="68"/>
      <c r="G127" s="66"/>
      <c r="H127" s="69"/>
      <c r="I127" s="66"/>
      <c r="J127" s="70"/>
      <c r="K127" s="181"/>
      <c r="L127" s="71"/>
      <c r="M127" s="71"/>
      <c r="N127" s="92"/>
      <c r="O127" s="74"/>
      <c r="P127" s="66"/>
      <c r="Q127" s="73"/>
      <c r="R127" s="66"/>
      <c r="S127" s="74"/>
      <c r="T127" s="66"/>
      <c r="U127" s="75"/>
      <c r="V127" s="66"/>
      <c r="W127" s="76"/>
      <c r="X127" s="66"/>
      <c r="Y127" s="77"/>
      <c r="Z127" s="66"/>
      <c r="AA127" s="78"/>
      <c r="AB127" s="66"/>
    </row>
    <row r="128" spans="1:28" s="18" customFormat="1" x14ac:dyDescent="0.25">
      <c r="A128" s="25" t="s">
        <v>55</v>
      </c>
      <c r="B128" s="7">
        <v>23130</v>
      </c>
      <c r="C128" s="93">
        <f>B128/B129*100</f>
        <v>100</v>
      </c>
      <c r="D128" s="7">
        <v>40770</v>
      </c>
      <c r="E128" s="38">
        <f>D128/D129*100</f>
        <v>100</v>
      </c>
      <c r="F128" s="7">
        <f>7920+32850+36450</f>
        <v>77220</v>
      </c>
      <c r="G128" s="38">
        <f>F128/F129*100</f>
        <v>100</v>
      </c>
      <c r="H128" s="7">
        <f>22545+17775</f>
        <v>40320</v>
      </c>
      <c r="I128" s="38">
        <f>H128/H129*100</f>
        <v>100</v>
      </c>
      <c r="J128" s="7"/>
      <c r="K128" s="38" t="e">
        <f>J128/J129*100</f>
        <v>#DIV/0!</v>
      </c>
      <c r="L128" s="7"/>
      <c r="M128" s="93" t="e">
        <f>L128/L129*100</f>
        <v>#DIV/0!</v>
      </c>
      <c r="N128" s="92"/>
      <c r="O128" s="7"/>
      <c r="P128" s="93" t="e">
        <f>O128/O129*100</f>
        <v>#DIV/0!</v>
      </c>
      <c r="Q128" s="7"/>
      <c r="R128" s="93" t="e">
        <f>Q128/Q129*100</f>
        <v>#DIV/0!</v>
      </c>
      <c r="S128" s="7"/>
      <c r="T128" s="93" t="e">
        <f>S128/S129*100</f>
        <v>#DIV/0!</v>
      </c>
      <c r="U128" s="7"/>
      <c r="V128" s="93" t="e">
        <f>U128/U129*100</f>
        <v>#DIV/0!</v>
      </c>
      <c r="W128" s="7"/>
      <c r="X128" s="93" t="e">
        <f>W128/W129*100</f>
        <v>#DIV/0!</v>
      </c>
      <c r="Y128" s="7"/>
      <c r="Z128" s="93" t="e">
        <f>Y128/Y129*100</f>
        <v>#DIV/0!</v>
      </c>
      <c r="AA128" s="2">
        <f t="shared" ref="AA128" si="51">B128+D128+F128+H128+J128+L128+O128+Q128+S128+U128+W128+Y128</f>
        <v>181440</v>
      </c>
      <c r="AB128" s="34">
        <f>AA128/AA129*100</f>
        <v>100</v>
      </c>
    </row>
    <row r="129" spans="1:29" s="18" customFormat="1" x14ac:dyDescent="0.25">
      <c r="A129" s="16" t="s">
        <v>44</v>
      </c>
      <c r="B129" s="19">
        <f>SUM(B128)</f>
        <v>23130</v>
      </c>
      <c r="C129" s="41">
        <f t="shared" ref="C129:G129" si="52">SUM(C128:C128)</f>
        <v>100</v>
      </c>
      <c r="D129" s="19">
        <f>SUM(D128)</f>
        <v>40770</v>
      </c>
      <c r="E129" s="41">
        <f t="shared" si="52"/>
        <v>100</v>
      </c>
      <c r="F129" s="19">
        <f>SUM(F128)</f>
        <v>77220</v>
      </c>
      <c r="G129" s="41">
        <f t="shared" si="52"/>
        <v>100</v>
      </c>
      <c r="H129" s="19">
        <f>SUM(H128)</f>
        <v>40320</v>
      </c>
      <c r="I129" s="41">
        <f>SUM(I128:I128)</f>
        <v>100</v>
      </c>
      <c r="J129" s="19">
        <f>SUM(J128)</f>
        <v>0</v>
      </c>
      <c r="K129" s="41" t="e">
        <f>SUM(K128:K128)</f>
        <v>#DIV/0!</v>
      </c>
      <c r="L129" s="19">
        <f>SUM(L128)</f>
        <v>0</v>
      </c>
      <c r="M129" s="41" t="e">
        <f>SUM(M128)</f>
        <v>#DIV/0!</v>
      </c>
      <c r="N129" s="92"/>
      <c r="O129" s="19">
        <f>SUM(O128)</f>
        <v>0</v>
      </c>
      <c r="P129" s="41" t="e">
        <f t="shared" ref="P129" si="53">SUM(P128:P128)</f>
        <v>#DIV/0!</v>
      </c>
      <c r="Q129" s="19">
        <f>SUM(Q128)</f>
        <v>0</v>
      </c>
      <c r="R129" s="41" t="e">
        <f>SUM(R128:R128)</f>
        <v>#DIV/0!</v>
      </c>
      <c r="S129" s="19">
        <f>SUM(S128)</f>
        <v>0</v>
      </c>
      <c r="T129" s="41" t="e">
        <f>SUM(T128)</f>
        <v>#DIV/0!</v>
      </c>
      <c r="U129" s="19">
        <f>SUM(U128)</f>
        <v>0</v>
      </c>
      <c r="V129" s="41" t="e">
        <f t="shared" ref="V129:Z129" si="54">SUM(V128:V128)</f>
        <v>#DIV/0!</v>
      </c>
      <c r="W129" s="19">
        <f>SUM(W128)</f>
        <v>0</v>
      </c>
      <c r="X129" s="41" t="e">
        <f t="shared" si="54"/>
        <v>#DIV/0!</v>
      </c>
      <c r="Y129" s="19">
        <f>SUM(Y128)</f>
        <v>0</v>
      </c>
      <c r="Z129" s="41" t="e">
        <f t="shared" si="54"/>
        <v>#DIV/0!</v>
      </c>
      <c r="AA129" s="19">
        <f>SUM(AA128)</f>
        <v>181440</v>
      </c>
      <c r="AB129" s="41">
        <f>SUM(AB128:AB128)</f>
        <v>100</v>
      </c>
    </row>
    <row r="130" spans="1:29" s="18" customFormat="1" x14ac:dyDescent="0.25">
      <c r="A130" s="101" t="s">
        <v>68</v>
      </c>
      <c r="B130" s="65"/>
      <c r="C130" s="66"/>
      <c r="D130" s="67"/>
      <c r="E130" s="66"/>
      <c r="F130" s="68"/>
      <c r="G130" s="66"/>
      <c r="H130" s="69"/>
      <c r="I130" s="66"/>
      <c r="J130" s="192"/>
      <c r="K130" s="193"/>
      <c r="L130" s="71"/>
      <c r="M130" s="71"/>
      <c r="N130" s="92"/>
      <c r="O130" s="74"/>
      <c r="P130" s="66"/>
      <c r="Q130" s="73"/>
      <c r="R130" s="66"/>
      <c r="S130" s="74"/>
      <c r="T130" s="66"/>
      <c r="U130" s="75"/>
      <c r="V130" s="66"/>
      <c r="W130" s="76"/>
      <c r="X130" s="66"/>
      <c r="Y130" s="77"/>
      <c r="Z130" s="66"/>
      <c r="AA130" s="78"/>
      <c r="AB130" s="66"/>
    </row>
    <row r="131" spans="1:29" s="18" customFormat="1" x14ac:dyDescent="0.25">
      <c r="A131" s="25" t="s">
        <v>69</v>
      </c>
      <c r="B131" s="7">
        <v>392670</v>
      </c>
      <c r="C131" s="93">
        <f>B131/B132*100</f>
        <v>100</v>
      </c>
      <c r="D131" s="7">
        <v>426015</v>
      </c>
      <c r="E131" s="93">
        <f>D131/D132*100</f>
        <v>100</v>
      </c>
      <c r="F131" s="7">
        <f>90+610605</f>
        <v>610695</v>
      </c>
      <c r="G131" s="93">
        <f>F131/F132*100</f>
        <v>100</v>
      </c>
      <c r="H131" s="7">
        <f>710775+12555</f>
        <v>723330</v>
      </c>
      <c r="I131" s="93">
        <f>H131/H132*100</f>
        <v>100</v>
      </c>
      <c r="J131" s="191"/>
      <c r="K131" s="93" t="e">
        <f>J131/J132*100</f>
        <v>#DIV/0!</v>
      </c>
      <c r="L131" s="191"/>
      <c r="M131" s="93" t="e">
        <f>L131/L132*100</f>
        <v>#DIV/0!</v>
      </c>
      <c r="N131" s="92"/>
      <c r="O131" s="7"/>
      <c r="P131" s="93" t="e">
        <f>O131/O132*100</f>
        <v>#DIV/0!</v>
      </c>
      <c r="Q131" s="7"/>
      <c r="R131" s="93" t="e">
        <f>Q131/Q132*100</f>
        <v>#DIV/0!</v>
      </c>
      <c r="S131" s="7"/>
      <c r="T131" s="93" t="e">
        <f>S131/S132*100</f>
        <v>#DIV/0!</v>
      </c>
      <c r="U131" s="7"/>
      <c r="V131" s="93" t="e">
        <f>U131/U132*100</f>
        <v>#DIV/0!</v>
      </c>
      <c r="W131" s="7"/>
      <c r="X131" s="93" t="e">
        <f>W131/W132*100</f>
        <v>#DIV/0!</v>
      </c>
      <c r="Y131" s="7"/>
      <c r="Z131" s="93" t="e">
        <f>Y131/Y132*100</f>
        <v>#DIV/0!</v>
      </c>
      <c r="AA131" s="2">
        <f t="shared" ref="AA131" si="55">B131+D131+F131+H131+J131+L131+O131+Q131+S131+U131+W131+Y131</f>
        <v>2152710</v>
      </c>
      <c r="AB131" s="93">
        <f>AA131/AA132*100</f>
        <v>100</v>
      </c>
    </row>
    <row r="132" spans="1:29" s="18" customFormat="1" x14ac:dyDescent="0.25">
      <c r="A132" s="16" t="s">
        <v>44</v>
      </c>
      <c r="B132" s="19">
        <f>SUM(B131)</f>
        <v>392670</v>
      </c>
      <c r="C132" s="41">
        <f>SUM(C130:C131)</f>
        <v>100</v>
      </c>
      <c r="D132" s="19">
        <f>SUM(D131)</f>
        <v>426015</v>
      </c>
      <c r="E132" s="41">
        <f>SUM(E130:E131)</f>
        <v>100</v>
      </c>
      <c r="F132" s="19">
        <f>SUM(F131)</f>
        <v>610695</v>
      </c>
      <c r="G132" s="41">
        <f>SUM(G130:G131)</f>
        <v>100</v>
      </c>
      <c r="H132" s="19">
        <f>SUM(H131)</f>
        <v>723330</v>
      </c>
      <c r="I132" s="41">
        <f>SUM(I130:I131)</f>
        <v>100</v>
      </c>
      <c r="J132" s="190">
        <f>SUM(J131)</f>
        <v>0</v>
      </c>
      <c r="K132" s="41" t="e">
        <f>SUM(K130:K131)</f>
        <v>#DIV/0!</v>
      </c>
      <c r="L132" s="19">
        <f>SUM(L131)</f>
        <v>0</v>
      </c>
      <c r="M132" s="41" t="e">
        <f>SUM(M131)</f>
        <v>#DIV/0!</v>
      </c>
      <c r="N132" s="92"/>
      <c r="O132" s="19">
        <f>SUM(O131)</f>
        <v>0</v>
      </c>
      <c r="P132" s="41" t="e">
        <f>SUM(P130:P131)</f>
        <v>#DIV/0!</v>
      </c>
      <c r="Q132" s="19">
        <f>SUM(Q131)</f>
        <v>0</v>
      </c>
      <c r="R132" s="41" t="e">
        <f>SUM(R130:R131)</f>
        <v>#DIV/0!</v>
      </c>
      <c r="S132" s="19">
        <f>SUM(S131)</f>
        <v>0</v>
      </c>
      <c r="T132" s="41" t="e">
        <f>SUM(T131)</f>
        <v>#DIV/0!</v>
      </c>
      <c r="U132" s="19">
        <f>SUM(U131)</f>
        <v>0</v>
      </c>
      <c r="V132" s="41" t="e">
        <f>SUM(V130:V131)</f>
        <v>#DIV/0!</v>
      </c>
      <c r="W132" s="19">
        <f>SUM(W131)</f>
        <v>0</v>
      </c>
      <c r="X132" s="41" t="e">
        <f>SUM(X130:X131)</f>
        <v>#DIV/0!</v>
      </c>
      <c r="Y132" s="19">
        <f>SUM(Y131)</f>
        <v>0</v>
      </c>
      <c r="Z132" s="41" t="e">
        <f>SUM(Z130:Z131)</f>
        <v>#DIV/0!</v>
      </c>
      <c r="AA132" s="19">
        <f>SUM(AA131)</f>
        <v>2152710</v>
      </c>
      <c r="AB132" s="41">
        <f>SUM(AB130:AB131)</f>
        <v>100</v>
      </c>
    </row>
    <row r="133" spans="1:29" s="18" customFormat="1" x14ac:dyDescent="0.25">
      <c r="A133" s="101" t="s">
        <v>103</v>
      </c>
      <c r="B133" s="65"/>
      <c r="C133" s="66"/>
      <c r="D133" s="67"/>
      <c r="E133" s="66"/>
      <c r="F133" s="68"/>
      <c r="G133" s="66"/>
      <c r="H133" s="69"/>
      <c r="I133" s="66"/>
      <c r="J133" s="192"/>
      <c r="K133" s="193"/>
      <c r="L133" s="71"/>
      <c r="M133" s="71"/>
      <c r="N133" s="92"/>
      <c r="O133" s="73"/>
      <c r="P133" s="66"/>
      <c r="Q133" s="72"/>
      <c r="R133" s="66"/>
      <c r="S133" s="74"/>
      <c r="T133" s="66"/>
      <c r="U133" s="75"/>
      <c r="V133" s="66"/>
      <c r="W133" s="76"/>
      <c r="X133" s="66"/>
      <c r="Y133" s="77"/>
      <c r="Z133" s="66"/>
      <c r="AA133" s="78"/>
      <c r="AB133" s="66"/>
    </row>
    <row r="134" spans="1:29" s="18" customFormat="1" x14ac:dyDescent="0.25">
      <c r="A134" s="25" t="s">
        <v>104</v>
      </c>
      <c r="B134" s="7"/>
      <c r="C134" s="93"/>
      <c r="D134" s="7"/>
      <c r="E134" s="93"/>
      <c r="F134" s="7"/>
      <c r="G134" s="93"/>
      <c r="H134" s="7"/>
      <c r="I134" s="93"/>
      <c r="J134" s="191"/>
      <c r="K134" s="93"/>
      <c r="L134" s="7"/>
      <c r="M134" s="93"/>
      <c r="N134" s="92"/>
      <c r="O134" s="7"/>
      <c r="P134" s="93"/>
      <c r="Q134" s="7"/>
      <c r="R134" s="93"/>
      <c r="S134" s="7"/>
      <c r="T134" s="93"/>
      <c r="U134" s="7"/>
      <c r="V134" s="93"/>
      <c r="W134" s="7"/>
      <c r="X134" s="93"/>
      <c r="Y134" s="7"/>
      <c r="Z134" s="93"/>
      <c r="AA134" s="2">
        <f t="shared" ref="AA134" si="56">B134+D134+F134+H134+J134+L134+O134+Q134+S134+U134+W134+Y134</f>
        <v>0</v>
      </c>
      <c r="AB134" s="93" t="e">
        <f>AA134/AA135*100</f>
        <v>#DIV/0!</v>
      </c>
    </row>
    <row r="135" spans="1:29" s="18" customFormat="1" x14ac:dyDescent="0.25">
      <c r="A135" s="16" t="s">
        <v>44</v>
      </c>
      <c r="B135" s="244"/>
      <c r="C135" s="245"/>
      <c r="D135" s="244">
        <f>SUM(D134)</f>
        <v>0</v>
      </c>
      <c r="E135" s="245">
        <f>SUM(E134)</f>
        <v>0</v>
      </c>
      <c r="F135" s="7"/>
      <c r="G135" s="245"/>
      <c r="H135" s="244"/>
      <c r="I135" s="245"/>
      <c r="J135" s="246"/>
      <c r="K135" s="245"/>
      <c r="L135" s="244"/>
      <c r="M135" s="245"/>
      <c r="N135" s="92"/>
      <c r="O135" s="244"/>
      <c r="P135" s="245"/>
      <c r="Q135" s="244"/>
      <c r="R135" s="245"/>
      <c r="S135" s="244"/>
      <c r="T135" s="245"/>
      <c r="U135" s="244"/>
      <c r="V135" s="245"/>
      <c r="W135" s="244"/>
      <c r="X135" s="245"/>
      <c r="Y135" s="244"/>
      <c r="Z135" s="245"/>
      <c r="AA135" s="211">
        <f>SUM(AA134)</f>
        <v>0</v>
      </c>
      <c r="AB135" s="245" t="e">
        <f>SUM(AB134)</f>
        <v>#DIV/0!</v>
      </c>
    </row>
    <row r="136" spans="1:29" ht="15.75" x14ac:dyDescent="0.25">
      <c r="A136" s="64" t="s">
        <v>37</v>
      </c>
      <c r="B136" s="65"/>
      <c r="C136" s="66"/>
      <c r="D136" s="67"/>
      <c r="E136" s="66"/>
      <c r="F136" s="68"/>
      <c r="G136" s="66"/>
      <c r="H136" s="69"/>
      <c r="I136" s="66"/>
      <c r="J136" s="70"/>
      <c r="K136" s="66"/>
      <c r="L136" s="121"/>
      <c r="M136" s="71"/>
      <c r="N136" s="92"/>
      <c r="O136" s="73"/>
      <c r="P136" s="66"/>
      <c r="Q136" s="72"/>
      <c r="R136" s="66"/>
      <c r="S136" s="74"/>
      <c r="T136" s="66"/>
      <c r="U136" s="75"/>
      <c r="V136" s="66"/>
      <c r="W136" s="76"/>
      <c r="X136" s="66"/>
      <c r="Y136" s="77"/>
      <c r="Z136" s="66"/>
      <c r="AA136" s="78"/>
      <c r="AB136" s="66"/>
    </row>
    <row r="137" spans="1:29" x14ac:dyDescent="0.25">
      <c r="A137" s="25" t="s">
        <v>74</v>
      </c>
      <c r="B137" s="108"/>
      <c r="C137" s="195"/>
      <c r="D137" s="110"/>
      <c r="E137" s="109"/>
      <c r="F137" s="111"/>
      <c r="G137" s="132"/>
      <c r="H137" s="112"/>
      <c r="I137" s="109"/>
      <c r="J137" s="113"/>
      <c r="K137" s="132"/>
      <c r="L137" s="7"/>
      <c r="M137" s="114"/>
      <c r="N137" s="92"/>
      <c r="O137" s="116"/>
      <c r="P137" s="132"/>
      <c r="Q137" s="115"/>
      <c r="R137" s="109"/>
      <c r="S137" s="117"/>
      <c r="T137" s="109"/>
      <c r="U137" s="118"/>
      <c r="V137" s="109"/>
      <c r="W137" s="119"/>
      <c r="X137" s="93"/>
      <c r="Y137" s="120"/>
      <c r="Z137" s="93"/>
      <c r="AA137" s="2">
        <f t="shared" ref="AA137:AA140" si="57">B137+D137+F137+H137+J137+L137+O137+Q137+S137+U137+W137+Y137</f>
        <v>0</v>
      </c>
      <c r="AB137" s="34" t="e">
        <f>AA137/AA138*100</f>
        <v>#DIV/0!</v>
      </c>
    </row>
    <row r="138" spans="1:29" s="18" customFormat="1" x14ac:dyDescent="0.25">
      <c r="A138" s="16" t="s">
        <v>44</v>
      </c>
      <c r="B138" s="19">
        <f t="shared" ref="B138:I138" si="58">SUM(B136:B137)</f>
        <v>0</v>
      </c>
      <c r="C138" s="41">
        <f t="shared" si="58"/>
        <v>0</v>
      </c>
      <c r="D138" s="19">
        <f t="shared" si="58"/>
        <v>0</v>
      </c>
      <c r="E138" s="41">
        <f t="shared" si="58"/>
        <v>0</v>
      </c>
      <c r="F138" s="20">
        <f t="shared" si="58"/>
        <v>0</v>
      </c>
      <c r="G138" s="41">
        <f t="shared" si="58"/>
        <v>0</v>
      </c>
      <c r="H138" s="19">
        <f>SUM(H137)</f>
        <v>0</v>
      </c>
      <c r="I138" s="41">
        <f t="shared" si="58"/>
        <v>0</v>
      </c>
      <c r="J138" s="19">
        <f>SUM(J137:J137)</f>
        <v>0</v>
      </c>
      <c r="K138" s="41">
        <f>SUM(K136:K137)</f>
        <v>0</v>
      </c>
      <c r="L138" s="19">
        <f>SUM(L137:L137)</f>
        <v>0</v>
      </c>
      <c r="M138" s="41">
        <f>SUM(M136:M137)</f>
        <v>0</v>
      </c>
      <c r="N138" s="92"/>
      <c r="O138" s="19">
        <f>SUM(O137)</f>
        <v>0</v>
      </c>
      <c r="P138" s="41">
        <f>SUM(P136:P137)</f>
        <v>0</v>
      </c>
      <c r="Q138" s="19">
        <f>SUM(Q136:Q137)</f>
        <v>0</v>
      </c>
      <c r="R138" s="41">
        <f>SUM(R136:R137)</f>
        <v>0</v>
      </c>
      <c r="S138" s="19">
        <f t="shared" ref="S138:Z138" si="59">SUM(S136:S137)</f>
        <v>0</v>
      </c>
      <c r="T138" s="41">
        <f t="shared" si="59"/>
        <v>0</v>
      </c>
      <c r="U138" s="19">
        <f t="shared" si="59"/>
        <v>0</v>
      </c>
      <c r="V138" s="41">
        <f t="shared" si="59"/>
        <v>0</v>
      </c>
      <c r="W138" s="19">
        <f t="shared" si="59"/>
        <v>0</v>
      </c>
      <c r="X138" s="41">
        <f t="shared" si="59"/>
        <v>0</v>
      </c>
      <c r="Y138" s="19">
        <f t="shared" si="59"/>
        <v>0</v>
      </c>
      <c r="Z138" s="41">
        <f t="shared" si="59"/>
        <v>0</v>
      </c>
      <c r="AA138" s="19">
        <f>SUM(AA137:AA137)</f>
        <v>0</v>
      </c>
      <c r="AB138" s="41" t="e">
        <f>SUM(AB136:AB137)</f>
        <v>#DIV/0!</v>
      </c>
    </row>
    <row r="139" spans="1:29" s="18" customFormat="1" x14ac:dyDescent="0.25">
      <c r="A139" s="148" t="s">
        <v>85</v>
      </c>
      <c r="B139" s="19"/>
      <c r="C139" s="41"/>
      <c r="D139" s="19"/>
      <c r="E139" s="41"/>
      <c r="F139" s="20"/>
      <c r="G139" s="41"/>
      <c r="H139" s="19"/>
      <c r="I139" s="41"/>
      <c r="J139" s="20"/>
      <c r="K139" s="34"/>
      <c r="L139" s="19"/>
      <c r="M139" s="41"/>
      <c r="N139" s="92"/>
      <c r="O139" s="20"/>
      <c r="P139" s="34"/>
      <c r="Q139" s="20"/>
      <c r="R139" s="34"/>
      <c r="S139" s="20"/>
      <c r="T139" s="34"/>
      <c r="U139" s="20"/>
      <c r="V139" s="34"/>
      <c r="W139" s="20"/>
      <c r="X139" s="34"/>
      <c r="Y139" s="20"/>
      <c r="Z139" s="34"/>
      <c r="AA139" s="2">
        <f t="shared" si="57"/>
        <v>0</v>
      </c>
      <c r="AB139" s="34"/>
    </row>
    <row r="140" spans="1:29" s="18" customFormat="1" x14ac:dyDescent="0.25">
      <c r="A140" s="148"/>
      <c r="B140" s="19"/>
      <c r="C140" s="41"/>
      <c r="D140" s="19"/>
      <c r="E140" s="41"/>
      <c r="F140" s="20"/>
      <c r="G140" s="41"/>
      <c r="H140" s="19"/>
      <c r="I140" s="41"/>
      <c r="J140" s="19">
        <f>SUM(J139)</f>
        <v>0</v>
      </c>
      <c r="K140" s="41">
        <f>SUM(K139)</f>
        <v>0</v>
      </c>
      <c r="L140" s="19"/>
      <c r="M140" s="41"/>
      <c r="N140" s="92"/>
      <c r="O140" s="19"/>
      <c r="P140" s="41"/>
      <c r="Q140" s="19">
        <f>SUM(Q139)</f>
        <v>0</v>
      </c>
      <c r="R140" s="41">
        <f>SUM(R139)</f>
        <v>0</v>
      </c>
      <c r="S140" s="19"/>
      <c r="T140" s="41"/>
      <c r="U140" s="19"/>
      <c r="V140" s="41"/>
      <c r="W140" s="19"/>
      <c r="X140" s="41"/>
      <c r="Y140" s="19"/>
      <c r="Z140" s="41"/>
      <c r="AA140" s="2">
        <f t="shared" si="57"/>
        <v>0</v>
      </c>
      <c r="AB140" s="41"/>
    </row>
    <row r="141" spans="1:29" s="18" customFormat="1" ht="20.25" x14ac:dyDescent="0.3">
      <c r="A141" s="52" t="s">
        <v>33</v>
      </c>
      <c r="B141" s="56">
        <f>B33+B58+B73+B77+B87+B93+B96+B99+B102+B106+B110+B123+B129+B132</f>
        <v>1517625</v>
      </c>
      <c r="C141" s="54"/>
      <c r="D141" s="129">
        <f>D33+D58+D73+D77+D87+D93+D96+D99+D102+D110+D114+D123+D129+D132</f>
        <v>1572660</v>
      </c>
      <c r="E141" s="56"/>
      <c r="F141" s="56">
        <f>F33+F58+F73+F77+F87+F93+F96+F99+F102+F106+F110+F129+F132</f>
        <v>1892430</v>
      </c>
      <c r="G141" s="56"/>
      <c r="H141" s="56">
        <f>H33+H58+H73+H77+H87+H93+H96+H99+H102+H110+H114+H123+H129+H132</f>
        <v>1826685</v>
      </c>
      <c r="I141" s="54"/>
      <c r="J141" s="129">
        <f>J33+J58+J73+J77+J87+J93+J96+J99+J102+J106+J110+J123+J129+J132</f>
        <v>0</v>
      </c>
      <c r="K141" s="54"/>
      <c r="L141" s="56">
        <f>L33+L58+L73+L77+L93+L96+L99+L102+L110+L114+L123+L129+L132</f>
        <v>0</v>
      </c>
      <c r="M141" s="53"/>
      <c r="N141" s="92"/>
      <c r="O141" s="56">
        <f>O33+O58+O73+O77+O87+O93+O96+O99+O102+O110+O114+O123+O129+O132</f>
        <v>0</v>
      </c>
      <c r="P141" s="54"/>
      <c r="Q141" s="56">
        <f>Q33+Q58+Q73+Q77+Q87+Q93+Q96+Q99+Q102+Q110+Q123+Q129+Q132</f>
        <v>0</v>
      </c>
      <c r="R141" s="54"/>
      <c r="S141" s="56">
        <f>S33+S58+S73+S77+S87+S93+S96+S99+S102+S110+S112+S123+S126+S129+S132</f>
        <v>0</v>
      </c>
      <c r="T141" s="54"/>
      <c r="U141" s="56">
        <f>U33+U58+U73+U77+U87+U93+U99+U102+U110+U123+U129+U132</f>
        <v>0</v>
      </c>
      <c r="V141" s="54"/>
      <c r="W141" s="56">
        <f>W33+W58+W73+W77+W87+W93+W96+W99+W102+W110+W123+W126+W129+W132</f>
        <v>0</v>
      </c>
      <c r="X141" s="54"/>
      <c r="Y141" s="56">
        <f>Y33+Y58+Y73+Y77+Y87+Y93+Y96+Y99+Y102+Y110+Y123+Y126+Y129+Y132</f>
        <v>0</v>
      </c>
      <c r="Z141" s="54"/>
      <c r="AA141" s="57">
        <f>AA33+AA58+AA73+AA77+AA87+AA93+AA96+AA99+AA102+AA106+AA110+AA114+AA123+AA126+AA129+AA132+AA135</f>
        <v>6796935</v>
      </c>
      <c r="AB141" s="55"/>
    </row>
    <row r="142" spans="1:29" x14ac:dyDescent="0.25">
      <c r="B142" s="159"/>
      <c r="D142" s="107"/>
      <c r="E142" s="171"/>
      <c r="F142" s="278"/>
      <c r="H142" s="8"/>
      <c r="I142" s="46"/>
      <c r="J142" s="194"/>
      <c r="N142" s="92"/>
      <c r="O142" s="5"/>
      <c r="P142" s="4"/>
      <c r="Q142" s="104"/>
      <c r="T142" s="104"/>
      <c r="W142" s="104"/>
      <c r="Y142" s="8"/>
      <c r="Z142" s="49"/>
      <c r="AA142" s="104">
        <f>SUM(B142:Y142)</f>
        <v>0</v>
      </c>
      <c r="AB142" s="125">
        <f>AA142*45</f>
        <v>0</v>
      </c>
      <c r="AC142" s="126"/>
    </row>
    <row r="143" spans="1:29" x14ac:dyDescent="0.25">
      <c r="A143" s="157"/>
      <c r="B143" s="104">
        <f>B141/45</f>
        <v>33725</v>
      </c>
      <c r="D143" s="107">
        <f>D141/45</f>
        <v>34948</v>
      </c>
      <c r="F143" s="279">
        <f>F141/45</f>
        <v>42054</v>
      </c>
      <c r="H143" s="107">
        <f>H141/45</f>
        <v>40593</v>
      </c>
      <c r="I143" s="46"/>
      <c r="J143" s="107">
        <f>J141/45</f>
        <v>0</v>
      </c>
      <c r="L143" s="8">
        <f>L141/45</f>
        <v>0</v>
      </c>
      <c r="N143" s="92"/>
      <c r="O143" s="137">
        <f>O141/45</f>
        <v>0</v>
      </c>
      <c r="P143" s="8"/>
      <c r="Q143" s="8">
        <f>Q141/45</f>
        <v>0</v>
      </c>
      <c r="S143" s="104">
        <f>S141/45</f>
        <v>0</v>
      </c>
      <c r="U143" s="104">
        <f>U141/45</f>
        <v>0</v>
      </c>
      <c r="W143" s="104">
        <f>W141/45</f>
        <v>0</v>
      </c>
      <c r="Y143" s="104">
        <f>Y141/45</f>
        <v>0</v>
      </c>
      <c r="Z143" s="49"/>
      <c r="AA143" s="124">
        <f>B143+D143+F143+H143+J143+L143+Q143+O143+S143+U143+W143+Y143</f>
        <v>151320</v>
      </c>
      <c r="AB143" s="127"/>
    </row>
    <row r="144" spans="1:29" x14ac:dyDescent="0.25">
      <c r="B144" s="8"/>
      <c r="E144" s="123"/>
      <c r="H144" s="205"/>
      <c r="I144" s="46"/>
      <c r="J144" s="159"/>
      <c r="K144" s="123"/>
      <c r="L144" s="159"/>
      <c r="N144" s="92"/>
      <c r="O144" s="257"/>
      <c r="P144" s="92"/>
      <c r="Q144" s="200"/>
      <c r="T144" s="158"/>
      <c r="U144" s="8"/>
      <c r="Y144" s="8"/>
      <c r="Z144" s="46"/>
      <c r="AA144" s="122"/>
      <c r="AB144" s="126"/>
    </row>
    <row r="145" spans="1:28" s="18" customFormat="1" x14ac:dyDescent="0.25">
      <c r="B145" s="37"/>
      <c r="C145" s="130"/>
      <c r="D145" s="164">
        <f>1694295-D141</f>
        <v>121635</v>
      </c>
      <c r="E145" s="165"/>
      <c r="F145" s="280"/>
      <c r="H145" s="283"/>
      <c r="J145" s="255"/>
      <c r="L145" s="98"/>
      <c r="N145" s="92"/>
      <c r="O145" s="92"/>
      <c r="P145" s="92"/>
      <c r="Q145" s="98"/>
      <c r="S145" s="37"/>
      <c r="U145" s="98"/>
      <c r="W145" s="37"/>
      <c r="Y145" s="130"/>
      <c r="AA145" s="98"/>
      <c r="AB145" s="210"/>
    </row>
    <row r="146" spans="1:28" x14ac:dyDescent="0.25">
      <c r="B146"/>
      <c r="C146" s="131"/>
      <c r="D146" s="162"/>
      <c r="E146" s="163"/>
      <c r="F146" s="281"/>
      <c r="G146"/>
      <c r="H146" s="131"/>
      <c r="I146" s="173"/>
      <c r="J146" s="131"/>
      <c r="K146"/>
      <c r="L146" s="150"/>
      <c r="M146" s="197"/>
      <c r="N146" s="92"/>
      <c r="O146" s="92"/>
      <c r="P146" s="92"/>
      <c r="Q146"/>
      <c r="R146" s="201"/>
      <c r="S146"/>
      <c r="T146"/>
      <c r="U146" s="126"/>
      <c r="V146"/>
      <c r="W146"/>
      <c r="X146"/>
      <c r="Y146" s="3"/>
      <c r="Z146"/>
      <c r="AA146" s="162"/>
      <c r="AB146"/>
    </row>
    <row r="147" spans="1:28" x14ac:dyDescent="0.25">
      <c r="A147" s="1"/>
      <c r="B147" s="8"/>
      <c r="D147" s="161"/>
      <c r="E147" s="166"/>
      <c r="F147" s="282"/>
      <c r="G147" s="260"/>
      <c r="H147" s="262"/>
      <c r="I147" s="8"/>
      <c r="J147" s="8"/>
      <c r="L147" s="202"/>
      <c r="M147" s="197"/>
      <c r="N147" s="92"/>
      <c r="O147" s="92"/>
      <c r="P147" s="92"/>
      <c r="Q147" s="249"/>
      <c r="R147" s="250"/>
      <c r="S147" s="263"/>
    </row>
    <row r="148" spans="1:28" x14ac:dyDescent="0.25">
      <c r="A148" s="1"/>
      <c r="B148" s="8"/>
      <c r="D148" s="161"/>
      <c r="E148" s="166"/>
      <c r="F148" s="282"/>
      <c r="G148" s="261"/>
      <c r="H148" s="206"/>
      <c r="I148" s="8"/>
      <c r="J148" s="8"/>
      <c r="L148" s="196"/>
      <c r="M148" s="197"/>
      <c r="N148" s="92"/>
      <c r="O148" s="92"/>
      <c r="P148" s="92"/>
      <c r="Q148" s="249"/>
      <c r="R148" s="250"/>
    </row>
    <row r="149" spans="1:28" x14ac:dyDescent="0.25">
      <c r="A149" s="1"/>
      <c r="B149" s="8"/>
      <c r="D149" s="161"/>
      <c r="E149" s="8"/>
      <c r="F149" s="278"/>
      <c r="H149" s="206"/>
      <c r="I149" s="8"/>
      <c r="J149" s="8"/>
      <c r="L149" s="196"/>
      <c r="M149" s="197"/>
      <c r="N149" s="92"/>
      <c r="O149" s="92"/>
      <c r="P149" s="92"/>
      <c r="Q149" s="196"/>
      <c r="R149" s="250"/>
    </row>
    <row r="150" spans="1:28" x14ac:dyDescent="0.25">
      <c r="A150" s="1"/>
      <c r="B150" s="8"/>
      <c r="D150" s="161"/>
      <c r="E150"/>
      <c r="F150" s="278"/>
      <c r="H150" s="206"/>
      <c r="I150" s="8"/>
      <c r="J150" s="8"/>
      <c r="L150" s="196"/>
      <c r="M150" s="197"/>
      <c r="N150" s="92"/>
      <c r="O150" s="92"/>
      <c r="P150" s="92"/>
      <c r="Q150" s="196"/>
      <c r="R150" s="250"/>
    </row>
    <row r="151" spans="1:28" x14ac:dyDescent="0.25">
      <c r="A151" s="1"/>
      <c r="B151" s="8"/>
      <c r="C151" s="158"/>
      <c r="D151" s="8"/>
      <c r="F151" s="278"/>
      <c r="H151" s="206"/>
      <c r="I151" s="8"/>
      <c r="J151" s="8"/>
      <c r="L151" s="196"/>
      <c r="M151" s="197"/>
      <c r="N151" s="92"/>
      <c r="O151" s="92"/>
      <c r="P151" s="92"/>
      <c r="Q151" s="202"/>
      <c r="R151" s="250"/>
      <c r="Y151" s="8"/>
      <c r="Z151" s="46"/>
    </row>
    <row r="152" spans="1:28" x14ac:dyDescent="0.25">
      <c r="A152" s="18"/>
      <c r="B152" s="8"/>
      <c r="C152" s="158"/>
      <c r="D152" s="8"/>
      <c r="F152" s="278"/>
      <c r="H152" s="206"/>
      <c r="I152" s="8"/>
      <c r="J152" s="8"/>
      <c r="L152" s="196"/>
      <c r="M152" s="197"/>
      <c r="N152" s="92"/>
      <c r="O152" s="92"/>
      <c r="P152" s="92"/>
      <c r="Q152" s="196"/>
      <c r="R152" s="251"/>
      <c r="Z152" s="46"/>
    </row>
    <row r="153" spans="1:28" x14ac:dyDescent="0.25">
      <c r="A153" s="18"/>
      <c r="B153" s="8"/>
      <c r="C153" s="158"/>
      <c r="D153" s="8"/>
      <c r="E153" s="123"/>
      <c r="F153" s="278"/>
      <c r="H153" s="206"/>
      <c r="I153" s="8"/>
      <c r="J153" s="8"/>
      <c r="L153" s="196"/>
      <c r="M153" s="198"/>
      <c r="N153" s="92"/>
      <c r="O153" s="92"/>
      <c r="P153" s="92"/>
      <c r="Q153" s="196"/>
      <c r="R153" s="250"/>
      <c r="Z153" s="46"/>
    </row>
    <row r="154" spans="1:28" x14ac:dyDescent="0.25">
      <c r="A154" s="150"/>
      <c r="B154" s="8"/>
      <c r="C154" s="158"/>
      <c r="D154" s="8"/>
      <c r="F154" s="278"/>
      <c r="H154" s="206"/>
      <c r="I154" s="8"/>
      <c r="J154" s="8"/>
      <c r="L154" s="196"/>
      <c r="M154" s="198"/>
      <c r="N154" s="92"/>
      <c r="O154" s="92"/>
      <c r="P154" s="92"/>
      <c r="R154" s="251"/>
      <c r="Z154" s="46"/>
    </row>
    <row r="155" spans="1:28" x14ac:dyDescent="0.25">
      <c r="A155" s="150"/>
      <c r="B155" s="8"/>
      <c r="C155" s="158"/>
      <c r="D155" s="8"/>
      <c r="F155" s="278"/>
      <c r="H155" s="206"/>
      <c r="I155" s="8"/>
      <c r="J155" s="8"/>
      <c r="N155" s="92"/>
      <c r="O155" s="92"/>
      <c r="P155" s="92"/>
      <c r="Q155" s="196"/>
      <c r="R155" s="252"/>
      <c r="X155" s="49"/>
      <c r="Z155" s="46"/>
    </row>
    <row r="156" spans="1:28" x14ac:dyDescent="0.25">
      <c r="A156" s="150"/>
      <c r="B156" s="8"/>
      <c r="C156" s="158"/>
      <c r="D156" s="8"/>
      <c r="F156" s="278"/>
      <c r="H156" s="206"/>
      <c r="I156" s="8"/>
      <c r="J156" s="8"/>
      <c r="N156" s="92"/>
      <c r="O156" s="92"/>
      <c r="P156" s="92"/>
      <c r="Q156" s="196"/>
      <c r="R156" s="250"/>
      <c r="X156" s="49"/>
      <c r="Z156" s="46"/>
    </row>
    <row r="157" spans="1:28" x14ac:dyDescent="0.25">
      <c r="A157" s="150"/>
      <c r="B157" s="8"/>
      <c r="C157" s="158"/>
      <c r="D157" s="8"/>
      <c r="F157" s="278"/>
      <c r="H157" s="206"/>
      <c r="I157" s="8"/>
      <c r="J157" s="8"/>
      <c r="N157" s="92"/>
      <c r="O157" s="92"/>
      <c r="P157" s="92"/>
      <c r="Q157" s="196"/>
      <c r="R157" s="250"/>
      <c r="X157" s="49"/>
      <c r="Z157" s="46"/>
    </row>
    <row r="158" spans="1:28" x14ac:dyDescent="0.25">
      <c r="A158" s="150"/>
      <c r="B158" s="8"/>
      <c r="C158" s="158"/>
      <c r="D158" s="8"/>
      <c r="F158" s="278"/>
      <c r="H158" s="206"/>
      <c r="I158" s="8"/>
      <c r="J158" s="8"/>
      <c r="N158" s="92"/>
      <c r="O158" s="92"/>
      <c r="P158" s="92"/>
      <c r="Q158" s="196"/>
      <c r="R158" s="250"/>
      <c r="X158" s="49"/>
      <c r="Z158" s="46"/>
    </row>
    <row r="159" spans="1:28" x14ac:dyDescent="0.25">
      <c r="A159" s="150"/>
      <c r="B159" s="8"/>
      <c r="C159" s="158"/>
      <c r="D159" s="8"/>
      <c r="F159" s="278"/>
      <c r="H159" s="206"/>
      <c r="I159" s="8"/>
      <c r="J159" s="8"/>
      <c r="N159" s="92"/>
      <c r="O159" s="92"/>
      <c r="P159" s="92"/>
      <c r="Q159" s="196"/>
      <c r="R159" s="250"/>
      <c r="X159" s="49"/>
      <c r="Z159" s="46"/>
    </row>
    <row r="160" spans="1:28" x14ac:dyDescent="0.25">
      <c r="B160" s="8"/>
      <c r="C160" s="158"/>
      <c r="D160" s="8"/>
      <c r="F160" s="278"/>
      <c r="H160" s="206"/>
      <c r="I160" s="203"/>
      <c r="J160" s="8"/>
      <c r="N160" s="92"/>
      <c r="O160" s="92"/>
      <c r="P160" s="92"/>
      <c r="Q160" s="196"/>
      <c r="R160" s="253"/>
    </row>
    <row r="161" spans="1:28" x14ac:dyDescent="0.25">
      <c r="A161" s="150"/>
      <c r="B161" s="8"/>
      <c r="C161" s="158"/>
      <c r="D161" s="8"/>
      <c r="F161" s="278"/>
      <c r="H161" s="206"/>
      <c r="I161" s="167"/>
      <c r="J161" s="8"/>
      <c r="N161" s="92"/>
      <c r="O161" s="92"/>
      <c r="P161" s="92"/>
      <c r="R161" s="254"/>
    </row>
    <row r="162" spans="1:28" x14ac:dyDescent="0.25">
      <c r="A162" s="150"/>
      <c r="B162" s="8"/>
      <c r="C162" s="158"/>
      <c r="D162" s="8"/>
      <c r="F162" s="278"/>
      <c r="H162" s="206"/>
      <c r="I162" s="8"/>
      <c r="J162" s="8"/>
      <c r="N162" s="92"/>
      <c r="O162" s="92"/>
      <c r="P162" s="92"/>
      <c r="R162" s="155"/>
    </row>
    <row r="163" spans="1:28" x14ac:dyDescent="0.25">
      <c r="A163" s="152"/>
      <c r="B163" s="8"/>
      <c r="C163" s="158"/>
      <c r="D163" s="8"/>
      <c r="F163" s="278"/>
      <c r="H163" s="4"/>
      <c r="I163" s="8"/>
      <c r="J163" s="8"/>
      <c r="N163" s="92"/>
      <c r="O163" s="92"/>
      <c r="P163" s="92"/>
      <c r="Q163" s="153"/>
      <c r="R163" s="154"/>
    </row>
    <row r="164" spans="1:28" x14ac:dyDescent="0.25">
      <c r="A164" s="150"/>
      <c r="B164" s="8"/>
      <c r="C164" s="158"/>
      <c r="D164" s="8"/>
      <c r="F164" s="278"/>
      <c r="H164" s="4"/>
      <c r="I164" s="8"/>
      <c r="J164" s="8"/>
      <c r="N164" s="92"/>
      <c r="O164" s="92"/>
      <c r="P164" s="92"/>
    </row>
    <row r="165" spans="1:28" s="4" customFormat="1" hidden="1" x14ac:dyDescent="0.25">
      <c r="A165" s="1"/>
      <c r="B165" s="8"/>
      <c r="C165" s="158"/>
      <c r="D165" s="8"/>
      <c r="F165" s="278"/>
      <c r="H165"/>
      <c r="I165" s="8"/>
      <c r="J165" s="8"/>
      <c r="L165" s="5"/>
      <c r="M165" s="5"/>
      <c r="N165" s="92"/>
      <c r="O165" s="92"/>
      <c r="P165" s="92"/>
    </row>
    <row r="166" spans="1:28" s="4" customFormat="1" x14ac:dyDescent="0.25">
      <c r="A166" s="1"/>
      <c r="B166" s="8"/>
      <c r="C166" s="158"/>
      <c r="D166" s="8"/>
      <c r="F166" s="278"/>
      <c r="I166" s="8"/>
      <c r="J166" s="8"/>
      <c r="L166" s="5"/>
      <c r="M166" s="5"/>
      <c r="N166" s="92"/>
      <c r="O166" s="92"/>
      <c r="P166" s="92"/>
    </row>
    <row r="167" spans="1:28" x14ac:dyDescent="0.25">
      <c r="A167" s="150"/>
      <c r="B167" s="8"/>
      <c r="C167" s="158"/>
      <c r="D167" s="8"/>
      <c r="E167" s="123"/>
      <c r="F167" s="278"/>
      <c r="H167"/>
      <c r="I167" s="174"/>
      <c r="J167" s="8"/>
      <c r="N167" s="92"/>
      <c r="O167" s="92"/>
      <c r="P167" s="92"/>
      <c r="R167"/>
      <c r="S167"/>
      <c r="T167"/>
      <c r="U167"/>
      <c r="V167"/>
      <c r="W167"/>
      <c r="X167"/>
      <c r="Y167"/>
      <c r="Z167"/>
      <c r="AB167"/>
    </row>
    <row r="168" spans="1:28" x14ac:dyDescent="0.25">
      <c r="A168" s="150"/>
      <c r="B168" s="8"/>
      <c r="C168" s="158"/>
      <c r="D168" s="8"/>
      <c r="F168" s="278"/>
      <c r="G168"/>
      <c r="H168" s="8"/>
      <c r="J168" s="8"/>
      <c r="N168" s="92"/>
      <c r="O168" s="92"/>
      <c r="P168" s="92"/>
      <c r="R168"/>
      <c r="S168"/>
      <c r="T168"/>
      <c r="U168"/>
      <c r="V168"/>
      <c r="W168"/>
      <c r="X168"/>
      <c r="Y168"/>
      <c r="Z168"/>
      <c r="AB168"/>
    </row>
    <row r="169" spans="1:28" x14ac:dyDescent="0.25">
      <c r="A169" s="150"/>
      <c r="B169" s="8"/>
      <c r="C169" s="158"/>
      <c r="D169" s="8"/>
      <c r="F169" s="278"/>
      <c r="G169"/>
      <c r="H169" s="8"/>
      <c r="J169" s="8"/>
      <c r="N169" s="92"/>
      <c r="O169" s="92"/>
      <c r="P169" s="92"/>
      <c r="R169"/>
      <c r="S169"/>
      <c r="T169"/>
      <c r="U169"/>
      <c r="V169"/>
      <c r="W169"/>
      <c r="X169"/>
      <c r="Y169"/>
      <c r="Z169"/>
      <c r="AB169"/>
    </row>
    <row r="170" spans="1:28" x14ac:dyDescent="0.25">
      <c r="A170" s="150"/>
      <c r="B170" s="8"/>
      <c r="C170" s="158"/>
      <c r="D170" s="8"/>
      <c r="F170" s="278"/>
      <c r="G170"/>
      <c r="H170" s="8"/>
      <c r="J170" s="8"/>
      <c r="N170" s="92"/>
      <c r="O170" s="92"/>
      <c r="P170" s="92"/>
      <c r="R170"/>
      <c r="S170"/>
      <c r="T170"/>
      <c r="U170"/>
      <c r="V170"/>
      <c r="W170"/>
      <c r="X170"/>
      <c r="Y170"/>
      <c r="Z170"/>
      <c r="AB170"/>
    </row>
    <row r="171" spans="1:28" x14ac:dyDescent="0.25">
      <c r="A171" s="150"/>
      <c r="B171" s="8"/>
      <c r="C171" s="123"/>
      <c r="D171" s="8"/>
      <c r="F171" s="278"/>
      <c r="G171"/>
      <c r="H171" s="8"/>
      <c r="J171" s="8"/>
      <c r="N171" s="92"/>
      <c r="O171" s="92"/>
      <c r="P171" s="92"/>
      <c r="R171"/>
      <c r="S171"/>
      <c r="T171"/>
      <c r="U171"/>
      <c r="V171"/>
      <c r="W171"/>
      <c r="X171"/>
      <c r="Y171"/>
      <c r="Z171"/>
      <c r="AB171"/>
    </row>
    <row r="172" spans="1:28" x14ac:dyDescent="0.25">
      <c r="A172" s="150"/>
      <c r="B172" s="8"/>
      <c r="C172" s="123"/>
      <c r="D172" s="8"/>
      <c r="F172" s="278"/>
      <c r="G172"/>
      <c r="H172" s="8"/>
      <c r="J172" s="8"/>
      <c r="N172" s="92"/>
      <c r="O172" s="92"/>
      <c r="P172" s="92"/>
      <c r="R172"/>
      <c r="S172"/>
      <c r="T172"/>
      <c r="U172"/>
      <c r="V172"/>
      <c r="W172"/>
      <c r="X172"/>
      <c r="Y172"/>
      <c r="Z172"/>
      <c r="AB172"/>
    </row>
    <row r="173" spans="1:28" x14ac:dyDescent="0.25">
      <c r="A173" s="150"/>
      <c r="B173" s="8"/>
      <c r="C173" s="123"/>
      <c r="D173" s="8"/>
      <c r="F173" s="278"/>
      <c r="G173"/>
      <c r="H173" s="8"/>
      <c r="J173" s="8"/>
      <c r="N173" s="92"/>
      <c r="O173" s="92"/>
      <c r="P173" s="92"/>
      <c r="R173"/>
      <c r="S173"/>
      <c r="T173"/>
      <c r="U173"/>
      <c r="V173"/>
      <c r="W173"/>
      <c r="X173"/>
      <c r="Y173"/>
      <c r="Z173"/>
      <c r="AB173"/>
    </row>
    <row r="174" spans="1:28" x14ac:dyDescent="0.25">
      <c r="A174" s="150"/>
      <c r="B174" s="8"/>
      <c r="C174" s="123"/>
      <c r="D174" s="8"/>
      <c r="F174" s="278"/>
      <c r="G174"/>
      <c r="H174" s="8"/>
      <c r="J174" s="8"/>
      <c r="N174" s="92"/>
      <c r="O174" s="92"/>
      <c r="P174" s="92"/>
      <c r="R174"/>
      <c r="S174"/>
      <c r="T174"/>
      <c r="U174"/>
      <c r="V174"/>
      <c r="W174"/>
      <c r="X174"/>
      <c r="Y174"/>
      <c r="Z174"/>
      <c r="AB174"/>
    </row>
    <row r="175" spans="1:28" x14ac:dyDescent="0.25">
      <c r="A175" s="151"/>
      <c r="B175" s="8"/>
      <c r="D175" s="8"/>
      <c r="F175" s="278"/>
      <c r="H175" s="8"/>
      <c r="J175" s="8"/>
      <c r="N175" s="92"/>
      <c r="O175" s="92"/>
      <c r="P175" s="92"/>
      <c r="Q175"/>
      <c r="R175"/>
      <c r="S175"/>
      <c r="T175"/>
      <c r="U175"/>
      <c r="V175"/>
      <c r="W175"/>
      <c r="X175"/>
      <c r="Y175"/>
      <c r="Z175"/>
      <c r="AB175"/>
    </row>
    <row r="176" spans="1:28" x14ac:dyDescent="0.25">
      <c r="A176" s="150"/>
      <c r="B176" s="8"/>
      <c r="D176" s="8"/>
      <c r="F176" s="278"/>
      <c r="H176" s="8"/>
      <c r="J176" s="8"/>
      <c r="N176" s="92"/>
      <c r="O176" s="92"/>
      <c r="P176" s="92"/>
      <c r="Q176"/>
      <c r="R176"/>
      <c r="S176"/>
      <c r="T176"/>
      <c r="U176"/>
      <c r="V176"/>
      <c r="W176"/>
      <c r="X176"/>
      <c r="Y176"/>
      <c r="Z176"/>
      <c r="AB176"/>
    </row>
    <row r="177" spans="1:28" x14ac:dyDescent="0.25">
      <c r="A177" s="1"/>
      <c r="B177" s="8"/>
      <c r="D177" s="8"/>
      <c r="F177" s="278"/>
      <c r="H177" s="8"/>
      <c r="J177" s="8"/>
      <c r="N177" s="92"/>
      <c r="O177" s="92"/>
      <c r="P177" s="92"/>
      <c r="Q177"/>
      <c r="R177"/>
      <c r="S177"/>
      <c r="T177"/>
      <c r="U177"/>
      <c r="V177"/>
      <c r="W177"/>
      <c r="X177"/>
      <c r="Y177"/>
      <c r="Z177"/>
      <c r="AB177"/>
    </row>
    <row r="178" spans="1:28" x14ac:dyDescent="0.25">
      <c r="A178" s="1"/>
      <c r="B178" s="8"/>
      <c r="D178" s="8"/>
      <c r="F178" s="278"/>
      <c r="H178" s="8"/>
      <c r="J178" s="8"/>
      <c r="N178" s="92"/>
      <c r="O178" s="92"/>
      <c r="P178" s="92"/>
      <c r="Q178"/>
      <c r="R178"/>
      <c r="S178"/>
      <c r="T178"/>
      <c r="U178"/>
      <c r="V178"/>
      <c r="W178"/>
      <c r="X178"/>
      <c r="Y178"/>
      <c r="Z178"/>
      <c r="AB178"/>
    </row>
    <row r="179" spans="1:28" x14ac:dyDescent="0.25">
      <c r="A179" s="1"/>
      <c r="B179" s="8"/>
      <c r="D179" s="8"/>
      <c r="F179" s="278"/>
      <c r="H179" s="8"/>
      <c r="J179" s="8"/>
      <c r="N179" s="92"/>
      <c r="O179" s="92"/>
      <c r="P179" s="92"/>
      <c r="Q179"/>
      <c r="R179"/>
      <c r="S179"/>
      <c r="T179"/>
      <c r="U179"/>
      <c r="V179"/>
      <c r="W179"/>
      <c r="X179"/>
      <c r="Y179"/>
      <c r="Z179"/>
      <c r="AB179"/>
    </row>
    <row r="180" spans="1:28" x14ac:dyDescent="0.25">
      <c r="A180" s="1"/>
      <c r="B180" s="8"/>
      <c r="D180" s="8"/>
      <c r="F180" s="278"/>
      <c r="H180" s="8"/>
      <c r="J180" s="8"/>
      <c r="Q180"/>
      <c r="R180"/>
      <c r="S180"/>
      <c r="T180"/>
      <c r="U180"/>
      <c r="V180"/>
      <c r="W180"/>
      <c r="X180"/>
      <c r="Y180"/>
      <c r="Z180"/>
      <c r="AB180"/>
    </row>
    <row r="182" spans="1:28" x14ac:dyDescent="0.25">
      <c r="B182"/>
      <c r="C182"/>
      <c r="D182"/>
      <c r="E182"/>
      <c r="F182" s="276"/>
      <c r="G182"/>
      <c r="H182"/>
      <c r="I182"/>
      <c r="J182"/>
      <c r="K182"/>
      <c r="L182"/>
      <c r="M182"/>
      <c r="Q182"/>
      <c r="R182"/>
      <c r="S182"/>
      <c r="T182"/>
      <c r="U182"/>
      <c r="V182"/>
      <c r="W182"/>
      <c r="X182"/>
      <c r="Y182"/>
      <c r="Z182"/>
      <c r="AB182"/>
    </row>
  </sheetData>
  <sheetProtection selectLockedCells="1"/>
  <mergeCells count="56">
    <mergeCell ref="Y83:Z83"/>
    <mergeCell ref="AA83:AB83"/>
    <mergeCell ref="A119:A120"/>
    <mergeCell ref="B119:C119"/>
    <mergeCell ref="D119:E119"/>
    <mergeCell ref="F119:G119"/>
    <mergeCell ref="H119:I119"/>
    <mergeCell ref="J119:K119"/>
    <mergeCell ref="L119:M119"/>
    <mergeCell ref="Q119:R119"/>
    <mergeCell ref="O119:P119"/>
    <mergeCell ref="S119:T119"/>
    <mergeCell ref="U119:V119"/>
    <mergeCell ref="W119:X119"/>
    <mergeCell ref="Y119:Z119"/>
    <mergeCell ref="AA119:AB119"/>
    <mergeCell ref="U41:V41"/>
    <mergeCell ref="W41:X41"/>
    <mergeCell ref="Y41:Z41"/>
    <mergeCell ref="AA41:AB41"/>
    <mergeCell ref="A83:A84"/>
    <mergeCell ref="B83:C83"/>
    <mergeCell ref="D83:E83"/>
    <mergeCell ref="F83:G83"/>
    <mergeCell ref="H83:I83"/>
    <mergeCell ref="J83:K83"/>
    <mergeCell ref="L83:M83"/>
    <mergeCell ref="Q83:R83"/>
    <mergeCell ref="O83:P83"/>
    <mergeCell ref="S83:T83"/>
    <mergeCell ref="U83:V83"/>
    <mergeCell ref="W83:X83"/>
    <mergeCell ref="J41:K41"/>
    <mergeCell ref="L41:M41"/>
    <mergeCell ref="Q41:R41"/>
    <mergeCell ref="O41:P41"/>
    <mergeCell ref="S41:T41"/>
    <mergeCell ref="A41:A42"/>
    <mergeCell ref="B41:C41"/>
    <mergeCell ref="D41:E41"/>
    <mergeCell ref="F41:G41"/>
    <mergeCell ref="H41:I41"/>
    <mergeCell ref="A3:A4"/>
    <mergeCell ref="B3:C3"/>
    <mergeCell ref="D3:E3"/>
    <mergeCell ref="F3:G3"/>
    <mergeCell ref="AA3:AB3"/>
    <mergeCell ref="Q3:R3"/>
    <mergeCell ref="O3:P3"/>
    <mergeCell ref="S3:T3"/>
    <mergeCell ref="U3:V3"/>
    <mergeCell ref="W3:X3"/>
    <mergeCell ref="Y3:Z3"/>
    <mergeCell ref="L3:M3"/>
    <mergeCell ref="J3:K3"/>
    <mergeCell ref="H3:I3"/>
  </mergeCells>
  <pageMargins left="0.7" right="0.63" top="0.75" bottom="0.57999999999999996" header="0.3" footer="0.3"/>
  <pageSetup paperSize="9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FISH UNLOADING OVER LND VEHICLS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PC-2</cp:lastModifiedBy>
  <cp:lastPrinted>2023-01-10T01:54:22Z</cp:lastPrinted>
  <dcterms:created xsi:type="dcterms:W3CDTF">2010-07-07T09:12:52Z</dcterms:created>
  <dcterms:modified xsi:type="dcterms:W3CDTF">2023-05-18T02:47:29Z</dcterms:modified>
</cp:coreProperties>
</file>