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bookViews>
    <workbookView xWindow="0" yWindow="0" windowWidth="23040" windowHeight="9195" activeTab="2"/>
  </bookViews>
  <sheets>
    <sheet name="Financial Model" sheetId="4" r:id="rId1"/>
    <sheet name="Building Financial Model" sheetId="1" r:id="rId2"/>
    <sheet name="Financial Model(2019)" sheetId="5" r:id="rId3"/>
    <sheet name="Historical Data" sheetId="2" r:id="rId4"/>
    <sheet name="Sensitivity Analysis" sheetId="3" r:id="rId5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5" i="5"/>
  <c r="C16" i="5"/>
  <c r="E15" i="5" l="1"/>
  <c r="F21" i="5"/>
  <c r="G21" i="5"/>
  <c r="H21" i="5"/>
  <c r="I21" i="5"/>
  <c r="E21" i="5"/>
  <c r="F20" i="5"/>
  <c r="G20" i="5"/>
  <c r="H20" i="5"/>
  <c r="I20" i="5"/>
  <c r="E20" i="5"/>
  <c r="F19" i="5"/>
  <c r="G19" i="5"/>
  <c r="H19" i="5"/>
  <c r="I19" i="5"/>
  <c r="E19" i="5"/>
  <c r="F18" i="5"/>
  <c r="G18" i="5"/>
  <c r="H18" i="5"/>
  <c r="I18" i="5"/>
  <c r="E18" i="5"/>
  <c r="F17" i="5"/>
  <c r="G17" i="5"/>
  <c r="H17" i="5"/>
  <c r="I17" i="5"/>
  <c r="E17" i="5"/>
  <c r="F16" i="5"/>
  <c r="G16" i="5"/>
  <c r="H16" i="5"/>
  <c r="I16" i="5"/>
  <c r="E16" i="5"/>
  <c r="F15" i="5"/>
  <c r="G15" i="5"/>
  <c r="H15" i="5"/>
  <c r="I15" i="5"/>
  <c r="F14" i="5"/>
  <c r="G14" i="5"/>
  <c r="H14" i="5"/>
  <c r="I14" i="5"/>
  <c r="E14" i="5"/>
  <c r="F13" i="5"/>
  <c r="G13" i="5"/>
  <c r="H13" i="5"/>
  <c r="I13" i="5"/>
  <c r="E13" i="5"/>
  <c r="E12" i="5"/>
  <c r="H12" i="5"/>
  <c r="I12" i="5"/>
  <c r="F12" i="5"/>
  <c r="G12" i="5" s="1"/>
  <c r="D9" i="5"/>
  <c r="D8" i="5"/>
  <c r="C8" i="5"/>
  <c r="D7" i="5"/>
  <c r="C7" i="5"/>
  <c r="D6" i="5"/>
  <c r="C6" i="5"/>
  <c r="D5" i="5"/>
  <c r="D4" i="5"/>
  <c r="C19" i="5"/>
  <c r="C21" i="5" s="1"/>
  <c r="D21" i="5"/>
  <c r="D19" i="5"/>
  <c r="D16" i="5"/>
  <c r="D14" i="5"/>
  <c r="C14" i="5"/>
  <c r="C15" i="1"/>
  <c r="F13" i="3" l="1"/>
  <c r="G13" i="3" s="1"/>
  <c r="E19" i="1"/>
  <c r="E18" i="1"/>
  <c r="E16" i="1"/>
  <c r="E14" i="1"/>
  <c r="E13" i="1"/>
  <c r="E15" i="1" s="1"/>
  <c r="E17" i="1" s="1"/>
  <c r="E20" i="1" s="1"/>
  <c r="D6" i="1"/>
  <c r="D5" i="1"/>
  <c r="C8" i="1"/>
  <c r="C7" i="1"/>
  <c r="C6" i="1"/>
  <c r="D15" i="1"/>
  <c r="E21" i="1" l="1"/>
  <c r="E22" i="1" s="1"/>
  <c r="H13" i="3"/>
  <c r="D8" i="3"/>
  <c r="E5" i="3"/>
  <c r="D6" i="3"/>
  <c r="D15" i="3"/>
  <c r="D17" i="3" s="1"/>
  <c r="D20" i="3" s="1"/>
  <c r="K19" i="3"/>
  <c r="J19" i="3"/>
  <c r="I19" i="3"/>
  <c r="H19" i="3"/>
  <c r="G19" i="3"/>
  <c r="F19" i="3"/>
  <c r="K16" i="3"/>
  <c r="J16" i="3"/>
  <c r="I16" i="3"/>
  <c r="H16" i="3"/>
  <c r="G16" i="3"/>
  <c r="F16" i="3"/>
  <c r="E15" i="3"/>
  <c r="E17" i="3" s="1"/>
  <c r="E20" i="3" s="1"/>
  <c r="E22" i="3" s="1"/>
  <c r="E9" i="3"/>
  <c r="D9" i="3"/>
  <c r="E8" i="3"/>
  <c r="E7" i="3"/>
  <c r="D7" i="3"/>
  <c r="E6" i="3"/>
  <c r="D22" i="3" l="1"/>
  <c r="D10" i="3"/>
  <c r="I13" i="3"/>
  <c r="J13" i="3" s="1"/>
  <c r="K13" i="3" s="1"/>
  <c r="H14" i="3"/>
  <c r="F14" i="3"/>
  <c r="F15" i="3" s="1"/>
  <c r="F17" i="3" s="1"/>
  <c r="E10" i="3"/>
  <c r="F18" i="3"/>
  <c r="J19" i="1"/>
  <c r="I19" i="1"/>
  <c r="H19" i="1"/>
  <c r="G19" i="1"/>
  <c r="F19" i="1"/>
  <c r="D17" i="1"/>
  <c r="D20" i="1" s="1"/>
  <c r="C20" i="1"/>
  <c r="J16" i="1"/>
  <c r="I16" i="1"/>
  <c r="H16" i="1"/>
  <c r="G16" i="1"/>
  <c r="F16" i="1"/>
  <c r="C17" i="1"/>
  <c r="F13" i="1"/>
  <c r="D9" i="1"/>
  <c r="C9" i="1"/>
  <c r="D8" i="1"/>
  <c r="D7" i="1"/>
  <c r="C22" i="1" l="1"/>
  <c r="C10" i="1"/>
  <c r="F20" i="3"/>
  <c r="D10" i="1"/>
  <c r="D22" i="1"/>
  <c r="G13" i="1"/>
  <c r="F14" i="1"/>
  <c r="F15" i="1" s="1"/>
  <c r="F17" i="1" s="1"/>
  <c r="F20" i="1" s="1"/>
  <c r="F18" i="1"/>
  <c r="F21" i="3" l="1"/>
  <c r="F22" i="3" s="1"/>
  <c r="E43" i="3" s="1"/>
  <c r="F21" i="1"/>
  <c r="F22" i="1" s="1"/>
  <c r="G14" i="1"/>
  <c r="G15" i="1" s="1"/>
  <c r="G17" i="1" s="1"/>
  <c r="G20" i="1" s="1"/>
  <c r="G18" i="1"/>
  <c r="H13" i="1"/>
  <c r="G14" i="3" l="1"/>
  <c r="G15" i="3" s="1"/>
  <c r="G17" i="3" s="1"/>
  <c r="G18" i="3"/>
  <c r="H43" i="3"/>
  <c r="D31" i="3"/>
  <c r="G21" i="1"/>
  <c r="G22" i="1" s="1"/>
  <c r="H14" i="1"/>
  <c r="H15" i="1" s="1"/>
  <c r="H17" i="1" s="1"/>
  <c r="H20" i="1" s="1"/>
  <c r="H18" i="1"/>
  <c r="I13" i="1"/>
  <c r="G20" i="3" l="1"/>
  <c r="G21" i="3" s="1"/>
  <c r="G22" i="3" s="1"/>
  <c r="H15" i="3"/>
  <c r="H17" i="3" s="1"/>
  <c r="H18" i="3"/>
  <c r="H21" i="1"/>
  <c r="H22" i="1" s="1"/>
  <c r="I18" i="1"/>
  <c r="J13" i="1"/>
  <c r="I14" i="1"/>
  <c r="I15" i="1" s="1"/>
  <c r="I17" i="1" s="1"/>
  <c r="I20" i="1" s="1"/>
  <c r="H20" i="3" l="1"/>
  <c r="H21" i="3" s="1"/>
  <c r="H22" i="3" s="1"/>
  <c r="I14" i="3"/>
  <c r="I15" i="3" s="1"/>
  <c r="I17" i="3" s="1"/>
  <c r="I18" i="3"/>
  <c r="I21" i="1"/>
  <c r="I22" i="1" s="1"/>
  <c r="J18" i="1"/>
  <c r="J14" i="1"/>
  <c r="J15" i="1" s="1"/>
  <c r="J17" i="1" s="1"/>
  <c r="J20" i="1" s="1"/>
  <c r="I20" i="3" l="1"/>
  <c r="I21" i="3" s="1"/>
  <c r="I22" i="3" s="1"/>
  <c r="J14" i="3"/>
  <c r="J15" i="3" s="1"/>
  <c r="J17" i="3" s="1"/>
  <c r="J18" i="3"/>
  <c r="J21" i="1"/>
  <c r="J22" i="1" s="1"/>
  <c r="J20" i="3" l="1"/>
  <c r="J21" i="3" s="1"/>
  <c r="J22" i="3" s="1"/>
  <c r="K14" i="3"/>
  <c r="K15" i="3" s="1"/>
  <c r="K17" i="3" s="1"/>
  <c r="K18" i="3"/>
  <c r="K20" i="3" l="1"/>
  <c r="K21" i="3" s="1"/>
  <c r="K22" i="3" s="1"/>
</calcChain>
</file>

<file path=xl/sharedStrings.xml><?xml version="1.0" encoding="utf-8"?>
<sst xmlns="http://schemas.openxmlformats.org/spreadsheetml/2006/main" count="95" uniqueCount="32">
  <si>
    <t>Historical Data</t>
  </si>
  <si>
    <t>Forecast Data</t>
  </si>
  <si>
    <t>Assumptions</t>
  </si>
  <si>
    <t>Revenue Growth</t>
  </si>
  <si>
    <t>COGS %age of Revenue</t>
  </si>
  <si>
    <t>SG&amp;A</t>
  </si>
  <si>
    <t>Deprecreciation % of revenue</t>
  </si>
  <si>
    <t xml:space="preserve">Interest </t>
  </si>
  <si>
    <t>Tax Rate</t>
  </si>
  <si>
    <t>Income Statement</t>
  </si>
  <si>
    <t>Revenue</t>
  </si>
  <si>
    <t>COGS</t>
  </si>
  <si>
    <t>Gross Profit</t>
  </si>
  <si>
    <t>EBITDA</t>
  </si>
  <si>
    <t>Depreciation</t>
  </si>
  <si>
    <t>Interest</t>
  </si>
  <si>
    <t>EBT</t>
  </si>
  <si>
    <t>Taxes</t>
  </si>
  <si>
    <t>Net Income</t>
  </si>
  <si>
    <t>Sensitivity Analysis</t>
  </si>
  <si>
    <t>Cogs</t>
  </si>
  <si>
    <t>COGS % of revenue</t>
  </si>
  <si>
    <t>-</t>
  </si>
  <si>
    <t>Forecasted Data</t>
  </si>
  <si>
    <t>RevenueGrowth</t>
  </si>
  <si>
    <t>Depreciation % of revenue</t>
  </si>
  <si>
    <t>Tax</t>
  </si>
  <si>
    <t>COGS=Cost of good sale</t>
  </si>
  <si>
    <t>EBITDA: Earnings before Interest,Taxes Depreciation,Amortization 
EBITDA=Profit-SG&amp;A</t>
  </si>
  <si>
    <t>Cogs % of Revenue</t>
  </si>
  <si>
    <t>TO solve sensitivity analysis, perform What-IF analysis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</si>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</sst>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FF"/>
      <name val="Arial Narrow"/>
      <family val="2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0" applyFont="1"/>
    <xf numFmtId="9" fontId="4" fillId="0" borderId="0" xfId="2" applyFont="1"/>
    <xf numFmtId="9" fontId="5" fillId="0" borderId="0" xfId="2" applyFont="1"/>
    <xf numFmtId="0" fontId="5" fillId="0" borderId="0" xfId="1" applyNumberFormat="1" applyFont="1"/>
    <xf numFmtId="164" fontId="4" fillId="0" borderId="0" xfId="2" applyNumberFormat="1" applyFont="1"/>
    <xf numFmtId="0" fontId="5" fillId="0" borderId="0" xfId="2" applyNumberFormat="1" applyFont="1"/>
    <xf numFmtId="165" fontId="5" fillId="0" borderId="0" xfId="0" applyNumberFormat="1" applyFont="1"/>
    <xf numFmtId="165" fontId="4" fillId="0" borderId="0" xfId="0" applyNumberFormat="1" applyFont="1"/>
    <xf numFmtId="0" fontId="4" fillId="0" borderId="1" xfId="0" applyFont="1" applyBorder="1"/>
    <xf numFmtId="0" fontId="0" fillId="0" borderId="1" xfId="0" applyBorder="1"/>
    <xf numFmtId="165" fontId="5" fillId="0" borderId="1" xfId="0" applyNumberFormat="1" applyFont="1" applyBorder="1"/>
    <xf numFmtId="165" fontId="4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165" fontId="4" fillId="0" borderId="2" xfId="0" applyNumberFormat="1" applyFont="1" applyBorder="1"/>
    <xf numFmtId="0" fontId="4" fillId="0" borderId="3" xfId="0" applyFont="1" applyBorder="1"/>
    <xf numFmtId="0" fontId="0" fillId="0" borderId="3" xfId="0" applyBorder="1"/>
    <xf numFmtId="165" fontId="4" fillId="0" borderId="3" xfId="0" applyNumberFormat="1" applyFont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4" fillId="5" borderId="0" xfId="0" applyFont="1" applyFill="1"/>
    <xf numFmtId="9" fontId="4" fillId="5" borderId="0" xfId="2" applyFont="1" applyFill="1"/>
    <xf numFmtId="0" fontId="4" fillId="7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165" fontId="4" fillId="0" borderId="4" xfId="0" applyNumberFormat="1" applyFont="1" applyBorder="1"/>
    <xf numFmtId="9" fontId="4" fillId="0" borderId="1" xfId="2" applyFont="1" applyBorder="1"/>
    <xf numFmtId="9" fontId="4" fillId="0" borderId="5" xfId="2" applyFont="1" applyBorder="1"/>
    <xf numFmtId="0" fontId="4" fillId="0" borderId="0" xfId="0" applyFont="1" applyBorder="1"/>
    <xf numFmtId="0" fontId="4" fillId="0" borderId="0" xfId="0" applyFont="1" applyAlignment="1">
      <alignment horizontal="right"/>
    </xf>
    <xf numFmtId="0" fontId="4" fillId="7" borderId="1" xfId="0" applyFont="1" applyFill="1" applyBorder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0" fontId="0" fillId="11" borderId="0" xfId="0" applyFill="1"/>
    <xf numFmtId="9" fontId="0" fillId="0" borderId="0" xfId="2" applyFont="1"/>
    <xf numFmtId="164" fontId="0" fillId="0" borderId="0" xfId="2" applyNumberFormat="1" applyFont="1"/>
    <xf numFmtId="9" fontId="7" fillId="0" borderId="0" xfId="2" applyFont="1"/>
    <xf numFmtId="0" fontId="7" fillId="0" borderId="0" xfId="0" applyFont="1"/>
    <xf numFmtId="0" fontId="7" fillId="0" borderId="0" xfId="2" applyNumberFormat="1" applyFont="1"/>
    <xf numFmtId="165" fontId="0" fillId="0" borderId="0" xfId="0" applyNumberFormat="1"/>
    <xf numFmtId="165" fontId="0" fillId="0" borderId="1" xfId="0" applyNumberFormat="1" applyBorder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4" fillId="7" borderId="0" xfId="0" applyFont="1" applyFill="1" applyAlignment="1">
      <alignment horizontal="center"/>
    </xf>
    <xf numFmtId="0" fontId="4" fillId="7" borderId="6" xfId="0" applyFont="1" applyFill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3A7F4CF-6C2C-4B63-BD86-0E5B99DAFB10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7922A21-5889-42FB-A7F0-6E2C28A9BBCD}">
      <dgm:prSet phldrT="[Text]" custT="1"/>
      <dgm:spPr>
        <a:solidFill>
          <a:schemeClr val="accent3"/>
        </a:solidFill>
      </dgm:spPr>
      <dgm:t>
        <a:bodyPr/>
        <a:lstStyle/>
        <a:p>
          <a:r>
            <a:rPr lang="en-US" sz="1600" b="1"/>
            <a:t>Historical Data</a:t>
          </a:r>
        </a:p>
      </dgm:t>
    </dgm:pt>
    <dgm:pt modelId="{1CF5DB05-3FE8-4037-B268-5290947CDB26}" type="parTrans" cxnId="{51BFBA1D-C48B-4BB5-83DC-F18C7E3CF578}">
      <dgm:prSet/>
      <dgm:spPr/>
      <dgm:t>
        <a:bodyPr/>
        <a:lstStyle/>
        <a:p>
          <a:endParaRPr lang="en-US"/>
        </a:p>
      </dgm:t>
    </dgm:pt>
    <dgm:pt modelId="{63D12607-F0B6-4169-9DC5-967283A4A261}" type="sibTrans" cxnId="{51BFBA1D-C48B-4BB5-83DC-F18C7E3CF578}">
      <dgm:prSet/>
      <dgm:spPr/>
      <dgm:t>
        <a:bodyPr/>
        <a:lstStyle/>
        <a:p>
          <a:endParaRPr lang="en-US"/>
        </a:p>
      </dgm:t>
    </dgm:pt>
    <dgm:pt modelId="{C4FE2E6F-BF35-4DE5-9C78-1DFFD2653AB7}">
      <dgm:prSet phldrT="[Text]" custT="1"/>
      <dgm:spPr>
        <a:solidFill>
          <a:schemeClr val="accent6"/>
        </a:solidFill>
      </dgm:spPr>
      <dgm:t>
        <a:bodyPr/>
        <a:lstStyle/>
        <a:p>
          <a:r>
            <a:rPr lang="en-US" sz="1400" b="1"/>
            <a:t>Calculate ratios and metrics such as margin, growth</a:t>
          </a:r>
        </a:p>
      </dgm:t>
    </dgm:pt>
    <dgm:pt modelId="{3FD2524B-3C87-4881-9E8E-D30934145B04}" type="parTrans" cxnId="{B514B8B6-BCA7-48B7-BD30-29F7E02F025F}">
      <dgm:prSet/>
      <dgm:spPr/>
      <dgm:t>
        <a:bodyPr/>
        <a:lstStyle/>
        <a:p>
          <a:endParaRPr lang="en-US"/>
        </a:p>
      </dgm:t>
    </dgm:pt>
    <dgm:pt modelId="{7D054731-7D1F-445E-A655-6E4E32DA281C}" type="sibTrans" cxnId="{B514B8B6-BCA7-48B7-BD30-29F7E02F025F}">
      <dgm:prSet/>
      <dgm:spPr/>
      <dgm:t>
        <a:bodyPr/>
        <a:lstStyle/>
        <a:p>
          <a:endParaRPr lang="en-US"/>
        </a:p>
      </dgm:t>
    </dgm:pt>
    <dgm:pt modelId="{239E830E-83A8-49C0-8DA6-692687B2D7CF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600" b="1"/>
            <a:t>Assumptions:</a:t>
          </a:r>
        </a:p>
        <a:p>
          <a:r>
            <a:rPr lang="en-US" sz="1600" b="1"/>
            <a:t>Build ratios and metrics into the future by making assumptions about growth</a:t>
          </a:r>
        </a:p>
      </dgm:t>
    </dgm:pt>
    <dgm:pt modelId="{8C7A9658-83C5-4B85-8BB1-B6B6F9BDACF8}" type="parTrans" cxnId="{47BCECB9-EB2B-4BE5-A423-0B4DBBF61249}">
      <dgm:prSet/>
      <dgm:spPr/>
      <dgm:t>
        <a:bodyPr/>
        <a:lstStyle/>
        <a:p>
          <a:endParaRPr lang="en-US"/>
        </a:p>
      </dgm:t>
    </dgm:pt>
    <dgm:pt modelId="{48078308-A53B-48C8-8612-4465E5E20683}" type="sibTrans" cxnId="{47BCECB9-EB2B-4BE5-A423-0B4DBBF61249}">
      <dgm:prSet/>
      <dgm:spPr/>
      <dgm:t>
        <a:bodyPr/>
        <a:lstStyle/>
        <a:p>
          <a:endParaRPr lang="en-US"/>
        </a:p>
      </dgm:t>
    </dgm:pt>
    <dgm:pt modelId="{F23E1C99-1505-4D82-B621-F1AB4591BE40}">
      <dgm:prSet phldrT="[Text]" custT="1"/>
      <dgm:spPr>
        <a:solidFill>
          <a:srgbClr val="7030A0"/>
        </a:solidFill>
      </dgm:spPr>
      <dgm:t>
        <a:bodyPr/>
        <a:lstStyle/>
        <a:p>
          <a:r>
            <a:rPr lang="en-US" sz="1600" b="1"/>
            <a:t>Forercast the financial statements into future by using assumptions</a:t>
          </a:r>
        </a:p>
      </dgm:t>
    </dgm:pt>
    <dgm:pt modelId="{47564590-9A3D-4B13-B621-0118167D379D}" type="parTrans" cxnId="{43A42A31-2635-40C1-A2F5-AA82EB7AE024}">
      <dgm:prSet/>
      <dgm:spPr/>
      <dgm:t>
        <a:bodyPr/>
        <a:lstStyle/>
        <a:p>
          <a:endParaRPr lang="en-US"/>
        </a:p>
      </dgm:t>
    </dgm:pt>
    <dgm:pt modelId="{9F0185AE-5458-4661-9198-B38B8CF70CB1}" type="sibTrans" cxnId="{43A42A31-2635-40C1-A2F5-AA82EB7AE024}">
      <dgm:prSet/>
      <dgm:spPr/>
      <dgm:t>
        <a:bodyPr/>
        <a:lstStyle/>
        <a:p>
          <a:endParaRPr lang="en-US"/>
        </a:p>
      </dgm:t>
    </dgm:pt>
    <dgm:pt modelId="{8DB66E8F-F350-454A-A33D-54FC1288BD71}">
      <dgm:prSet phldrT="[Text]" custT="1"/>
      <dgm:spPr>
        <a:solidFill>
          <a:schemeClr val="accent2">
            <a:lumMod val="75000"/>
          </a:schemeClr>
        </a:solidFill>
      </dgm:spPr>
      <dgm:t>
        <a:bodyPr/>
        <a:lstStyle/>
        <a:p>
          <a:r>
            <a:rPr lang="en-US" sz="1600" b="1"/>
            <a:t>Additional Analysis such as Sensitivity Analysis, Charts , graphs </a:t>
          </a:r>
        </a:p>
      </dgm:t>
    </dgm:pt>
    <dgm:pt modelId="{D67959BB-2F2F-4B33-B43C-6B6970798D52}" type="parTrans" cxnId="{AE3856FB-FCC4-4992-A94F-1EBDA9A03710}">
      <dgm:prSet/>
      <dgm:spPr/>
      <dgm:t>
        <a:bodyPr/>
        <a:lstStyle/>
        <a:p>
          <a:endParaRPr lang="en-US"/>
        </a:p>
      </dgm:t>
    </dgm:pt>
    <dgm:pt modelId="{57BC305D-5E95-4030-A326-FDB1D5D4FB7B}" type="sibTrans" cxnId="{AE3856FB-FCC4-4992-A94F-1EBDA9A03710}">
      <dgm:prSet/>
      <dgm:spPr/>
      <dgm:t>
        <a:bodyPr/>
        <a:lstStyle/>
        <a:p>
          <a:endParaRPr lang="en-US"/>
        </a:p>
      </dgm:t>
    </dgm:pt>
    <dgm:pt modelId="{3A148500-1F5A-4F86-B456-34AF6B6771F6}" type="pres">
      <dgm:prSet presAssocID="{33A7F4CF-6C2C-4B63-BD86-0E5B99DAFB10}" presName="cycle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59CB95D-D5C5-4CFD-8023-48F2B8401E5C}" type="pres">
      <dgm:prSet presAssocID="{D7922A21-5889-42FB-A7F0-6E2C28A9BBCD}" presName="node" presStyleLbl="node1" presStyleIdx="0" presStyleCnt="5" custRadScaleRad="129919" custRadScaleInc="-609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A6EB321-3484-495F-B1B4-CD618C648389}" type="pres">
      <dgm:prSet presAssocID="{63D12607-F0B6-4169-9DC5-967283A4A261}" presName="sibTrans" presStyleLbl="sibTrans2D1" presStyleIdx="0" presStyleCnt="5"/>
      <dgm:spPr/>
      <dgm:t>
        <a:bodyPr/>
        <a:lstStyle/>
        <a:p>
          <a:endParaRPr lang="en-US"/>
        </a:p>
      </dgm:t>
    </dgm:pt>
    <dgm:pt modelId="{DF4AE688-9A8A-4182-8033-ADF449A62395}" type="pres">
      <dgm:prSet presAssocID="{63D12607-F0B6-4169-9DC5-967283A4A261}" presName="connectorText" presStyleLbl="sibTrans2D1" presStyleIdx="0" presStyleCnt="5"/>
      <dgm:spPr/>
      <dgm:t>
        <a:bodyPr/>
        <a:lstStyle/>
        <a:p>
          <a:endParaRPr lang="en-US"/>
        </a:p>
      </dgm:t>
    </dgm:pt>
    <dgm:pt modelId="{9CEB3FBF-6E40-49B4-8975-95ABB74F5AE9}" type="pres">
      <dgm:prSet presAssocID="{C4FE2E6F-BF35-4DE5-9C78-1DFFD2653AB7}" presName="node" presStyleLbl="node1" presStyleIdx="1" presStyleCnt="5" custScaleX="115277" custScaleY="116896" custRadScaleRad="120626" custRadScaleInc="-1023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9CAC316-73F3-420D-9B33-9B8C82B47EEC}" type="pres">
      <dgm:prSet presAssocID="{7D054731-7D1F-445E-A655-6E4E32DA281C}" presName="sibTrans" presStyleLbl="sibTrans2D1" presStyleIdx="1" presStyleCnt="5"/>
      <dgm:spPr/>
      <dgm:t>
        <a:bodyPr/>
        <a:lstStyle/>
        <a:p>
          <a:endParaRPr lang="en-US"/>
        </a:p>
      </dgm:t>
    </dgm:pt>
    <dgm:pt modelId="{68F5F67B-81F0-429D-9D92-6C1D532D6BEF}" type="pres">
      <dgm:prSet presAssocID="{7D054731-7D1F-445E-A655-6E4E32DA281C}" presName="connectorText" presStyleLbl="sibTrans2D1" presStyleIdx="1" presStyleCnt="5"/>
      <dgm:spPr/>
      <dgm:t>
        <a:bodyPr/>
        <a:lstStyle/>
        <a:p>
          <a:endParaRPr lang="en-US"/>
        </a:p>
      </dgm:t>
    </dgm:pt>
    <dgm:pt modelId="{5297EDC1-4576-4FDC-BB41-4063A2375FCB}" type="pres">
      <dgm:prSet presAssocID="{239E830E-83A8-49C0-8DA6-692687B2D7CF}" presName="node" presStyleLbl="node1" presStyleIdx="2" presStyleCnt="5" custScaleX="162595" custScaleY="15509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03A44C0-BFAA-41B2-9093-39CB86DF9FF7}" type="pres">
      <dgm:prSet presAssocID="{48078308-A53B-48C8-8612-4465E5E20683}" presName="sibTrans" presStyleLbl="sibTrans2D1" presStyleIdx="2" presStyleCnt="5"/>
      <dgm:spPr/>
      <dgm:t>
        <a:bodyPr/>
        <a:lstStyle/>
        <a:p>
          <a:endParaRPr lang="en-US"/>
        </a:p>
      </dgm:t>
    </dgm:pt>
    <dgm:pt modelId="{7CABDC12-B72E-46FD-AC99-CFC47B36FE5A}" type="pres">
      <dgm:prSet presAssocID="{48078308-A53B-48C8-8612-4465E5E20683}" presName="connectorText" presStyleLbl="sibTrans2D1" presStyleIdx="2" presStyleCnt="5"/>
      <dgm:spPr/>
      <dgm:t>
        <a:bodyPr/>
        <a:lstStyle/>
        <a:p>
          <a:endParaRPr lang="en-US"/>
        </a:p>
      </dgm:t>
    </dgm:pt>
    <dgm:pt modelId="{4768F7A5-A68A-422A-9E49-F0CEADC18D0C}" type="pres">
      <dgm:prSet presAssocID="{F23E1C99-1505-4D82-B621-F1AB4591BE40}" presName="node" presStyleLbl="node1" presStyleIdx="3" presStyleCnt="5" custScaleX="126603" custScaleY="127726" custRadScaleRad="122998" custRadScaleInc="3432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E65C5A9-6E1A-46F1-9295-CB2AC926A487}" type="pres">
      <dgm:prSet presAssocID="{9F0185AE-5458-4661-9198-B38B8CF70CB1}" presName="sibTrans" presStyleLbl="sibTrans2D1" presStyleIdx="3" presStyleCnt="5"/>
      <dgm:spPr/>
      <dgm:t>
        <a:bodyPr/>
        <a:lstStyle/>
        <a:p>
          <a:endParaRPr lang="en-US"/>
        </a:p>
      </dgm:t>
    </dgm:pt>
    <dgm:pt modelId="{91BD68E8-667D-444E-BDE1-AB5269E87E36}" type="pres">
      <dgm:prSet presAssocID="{9F0185AE-5458-4661-9198-B38B8CF70CB1}" presName="connectorText" presStyleLbl="sibTrans2D1" presStyleIdx="3" presStyleCnt="5"/>
      <dgm:spPr/>
      <dgm:t>
        <a:bodyPr/>
        <a:lstStyle/>
        <a:p>
          <a:endParaRPr lang="en-US"/>
        </a:p>
      </dgm:t>
    </dgm:pt>
    <dgm:pt modelId="{A34DF7CA-4FA6-4979-8D12-DB129DB37E46}" type="pres">
      <dgm:prSet presAssocID="{8DB66E8F-F350-454A-A33D-54FC1288BD71}" presName="node" presStyleLbl="node1" presStyleIdx="4" presStyleCnt="5" custScaleX="120341" custScaleY="124306" custRadScaleRad="132758" custRadScaleInc="3439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E61473B-6C4B-4B6B-9A55-C6DFB8E46D6F}" type="pres">
      <dgm:prSet presAssocID="{57BC305D-5E95-4030-A326-FDB1D5D4FB7B}" presName="sibTrans" presStyleLbl="sibTrans2D1" presStyleIdx="4" presStyleCnt="5"/>
      <dgm:spPr/>
      <dgm:t>
        <a:bodyPr/>
        <a:lstStyle/>
        <a:p>
          <a:endParaRPr lang="en-US"/>
        </a:p>
      </dgm:t>
    </dgm:pt>
    <dgm:pt modelId="{2A16466C-C0A6-4861-A105-3943DCC5E907}" type="pres">
      <dgm:prSet presAssocID="{57BC305D-5E95-4030-A326-FDB1D5D4FB7B}" presName="connectorText" presStyleLbl="sibTrans2D1" presStyleIdx="4" presStyleCnt="5"/>
      <dgm:spPr/>
      <dgm:t>
        <a:bodyPr/>
        <a:lstStyle/>
        <a:p>
          <a:endParaRPr lang="en-US"/>
        </a:p>
      </dgm:t>
    </dgm:pt>
  </dgm:ptLst>
  <dgm:cxnLst>
    <dgm:cxn modelId="{F7FB8A4F-725B-4F1B-A5A0-6270EDF091DD}" type="presOf" srcId="{F23E1C99-1505-4D82-B621-F1AB4591BE40}" destId="{4768F7A5-A68A-422A-9E49-F0CEADC18D0C}" srcOrd="0" destOrd="0" presId="urn:microsoft.com/office/officeart/2005/8/layout/cycle2"/>
    <dgm:cxn modelId="{F0A94098-CFB1-4EF3-9BFB-3CA3A02757C3}" type="presOf" srcId="{D7922A21-5889-42FB-A7F0-6E2C28A9BBCD}" destId="{659CB95D-D5C5-4CFD-8023-48F2B8401E5C}" srcOrd="0" destOrd="0" presId="urn:microsoft.com/office/officeart/2005/8/layout/cycle2"/>
    <dgm:cxn modelId="{AFC95363-2EF7-4694-B83B-474285AFDB0B}" type="presOf" srcId="{57BC305D-5E95-4030-A326-FDB1D5D4FB7B}" destId="{0E61473B-6C4B-4B6B-9A55-C6DFB8E46D6F}" srcOrd="0" destOrd="0" presId="urn:microsoft.com/office/officeart/2005/8/layout/cycle2"/>
    <dgm:cxn modelId="{AE3856FB-FCC4-4992-A94F-1EBDA9A03710}" srcId="{33A7F4CF-6C2C-4B63-BD86-0E5B99DAFB10}" destId="{8DB66E8F-F350-454A-A33D-54FC1288BD71}" srcOrd="4" destOrd="0" parTransId="{D67959BB-2F2F-4B33-B43C-6B6970798D52}" sibTransId="{57BC305D-5E95-4030-A326-FDB1D5D4FB7B}"/>
    <dgm:cxn modelId="{332DCB7B-902A-49F3-A57C-991AFAD11B76}" type="presOf" srcId="{63D12607-F0B6-4169-9DC5-967283A4A261}" destId="{4A6EB321-3484-495F-B1B4-CD618C648389}" srcOrd="0" destOrd="0" presId="urn:microsoft.com/office/officeart/2005/8/layout/cycle2"/>
    <dgm:cxn modelId="{51BFBA1D-C48B-4BB5-83DC-F18C7E3CF578}" srcId="{33A7F4CF-6C2C-4B63-BD86-0E5B99DAFB10}" destId="{D7922A21-5889-42FB-A7F0-6E2C28A9BBCD}" srcOrd="0" destOrd="0" parTransId="{1CF5DB05-3FE8-4037-B268-5290947CDB26}" sibTransId="{63D12607-F0B6-4169-9DC5-967283A4A261}"/>
    <dgm:cxn modelId="{231AFE82-3877-4D0C-87C5-009CDF9BBE8E}" type="presOf" srcId="{7D054731-7D1F-445E-A655-6E4E32DA281C}" destId="{68F5F67B-81F0-429D-9D92-6C1D532D6BEF}" srcOrd="1" destOrd="0" presId="urn:microsoft.com/office/officeart/2005/8/layout/cycle2"/>
    <dgm:cxn modelId="{4BDCE740-034E-4D3C-B97D-30CB5762CD84}" type="presOf" srcId="{48078308-A53B-48C8-8612-4465E5E20683}" destId="{503A44C0-BFAA-41B2-9093-39CB86DF9FF7}" srcOrd="0" destOrd="0" presId="urn:microsoft.com/office/officeart/2005/8/layout/cycle2"/>
    <dgm:cxn modelId="{C73648CF-781D-4F70-9E36-146777D7B932}" type="presOf" srcId="{239E830E-83A8-49C0-8DA6-692687B2D7CF}" destId="{5297EDC1-4576-4FDC-BB41-4063A2375FCB}" srcOrd="0" destOrd="0" presId="urn:microsoft.com/office/officeart/2005/8/layout/cycle2"/>
    <dgm:cxn modelId="{D22109D5-4CBE-4E54-9D9D-8EBCC4F4BBAD}" type="presOf" srcId="{C4FE2E6F-BF35-4DE5-9C78-1DFFD2653AB7}" destId="{9CEB3FBF-6E40-49B4-8975-95ABB74F5AE9}" srcOrd="0" destOrd="0" presId="urn:microsoft.com/office/officeart/2005/8/layout/cycle2"/>
    <dgm:cxn modelId="{115D5814-06CB-4927-A49E-2364B0550568}" type="presOf" srcId="{33A7F4CF-6C2C-4B63-BD86-0E5B99DAFB10}" destId="{3A148500-1F5A-4F86-B456-34AF6B6771F6}" srcOrd="0" destOrd="0" presId="urn:microsoft.com/office/officeart/2005/8/layout/cycle2"/>
    <dgm:cxn modelId="{47BCECB9-EB2B-4BE5-A423-0B4DBBF61249}" srcId="{33A7F4CF-6C2C-4B63-BD86-0E5B99DAFB10}" destId="{239E830E-83A8-49C0-8DA6-692687B2D7CF}" srcOrd="2" destOrd="0" parTransId="{8C7A9658-83C5-4B85-8BB1-B6B6F9BDACF8}" sibTransId="{48078308-A53B-48C8-8612-4465E5E20683}"/>
    <dgm:cxn modelId="{E47EBA15-5956-453A-B6E1-9AB3B064E6F1}" type="presOf" srcId="{57BC305D-5E95-4030-A326-FDB1D5D4FB7B}" destId="{2A16466C-C0A6-4861-A105-3943DCC5E907}" srcOrd="1" destOrd="0" presId="urn:microsoft.com/office/officeart/2005/8/layout/cycle2"/>
    <dgm:cxn modelId="{83FB6B0B-C110-46B7-9758-551AACDC6671}" type="presOf" srcId="{63D12607-F0B6-4169-9DC5-967283A4A261}" destId="{DF4AE688-9A8A-4182-8033-ADF449A62395}" srcOrd="1" destOrd="0" presId="urn:microsoft.com/office/officeart/2005/8/layout/cycle2"/>
    <dgm:cxn modelId="{C455E50F-9D24-416F-9210-A026DB9A658C}" type="presOf" srcId="{9F0185AE-5458-4661-9198-B38B8CF70CB1}" destId="{91BD68E8-667D-444E-BDE1-AB5269E87E36}" srcOrd="1" destOrd="0" presId="urn:microsoft.com/office/officeart/2005/8/layout/cycle2"/>
    <dgm:cxn modelId="{B514B8B6-BCA7-48B7-BD30-29F7E02F025F}" srcId="{33A7F4CF-6C2C-4B63-BD86-0E5B99DAFB10}" destId="{C4FE2E6F-BF35-4DE5-9C78-1DFFD2653AB7}" srcOrd="1" destOrd="0" parTransId="{3FD2524B-3C87-4881-9E8E-D30934145B04}" sibTransId="{7D054731-7D1F-445E-A655-6E4E32DA281C}"/>
    <dgm:cxn modelId="{282F7555-6A8A-4DC0-8C1A-4F5BF21A65B3}" type="presOf" srcId="{8DB66E8F-F350-454A-A33D-54FC1288BD71}" destId="{A34DF7CA-4FA6-4979-8D12-DB129DB37E46}" srcOrd="0" destOrd="0" presId="urn:microsoft.com/office/officeart/2005/8/layout/cycle2"/>
    <dgm:cxn modelId="{4487EC2B-A1C2-4ACD-8D28-617C64486426}" type="presOf" srcId="{7D054731-7D1F-445E-A655-6E4E32DA281C}" destId="{49CAC316-73F3-420D-9B33-9B8C82B47EEC}" srcOrd="0" destOrd="0" presId="urn:microsoft.com/office/officeart/2005/8/layout/cycle2"/>
    <dgm:cxn modelId="{43A42A31-2635-40C1-A2F5-AA82EB7AE024}" srcId="{33A7F4CF-6C2C-4B63-BD86-0E5B99DAFB10}" destId="{F23E1C99-1505-4D82-B621-F1AB4591BE40}" srcOrd="3" destOrd="0" parTransId="{47564590-9A3D-4B13-B621-0118167D379D}" sibTransId="{9F0185AE-5458-4661-9198-B38B8CF70CB1}"/>
    <dgm:cxn modelId="{09CCFC15-4203-4581-90A5-C0DAEFE5AA20}" type="presOf" srcId="{9F0185AE-5458-4661-9198-B38B8CF70CB1}" destId="{6E65C5A9-6E1A-46F1-9295-CB2AC926A487}" srcOrd="0" destOrd="0" presId="urn:microsoft.com/office/officeart/2005/8/layout/cycle2"/>
    <dgm:cxn modelId="{20B42B53-B95D-4F58-ACB6-15929370D89B}" type="presOf" srcId="{48078308-A53B-48C8-8612-4465E5E20683}" destId="{7CABDC12-B72E-46FD-AC99-CFC47B36FE5A}" srcOrd="1" destOrd="0" presId="urn:microsoft.com/office/officeart/2005/8/layout/cycle2"/>
    <dgm:cxn modelId="{78CC928D-9984-4045-B7FF-2E0F0B33DA23}" type="presParOf" srcId="{3A148500-1F5A-4F86-B456-34AF6B6771F6}" destId="{659CB95D-D5C5-4CFD-8023-48F2B8401E5C}" srcOrd="0" destOrd="0" presId="urn:microsoft.com/office/officeart/2005/8/layout/cycle2"/>
    <dgm:cxn modelId="{B907677C-CAD8-4610-B112-6746AC838FA6}" type="presParOf" srcId="{3A148500-1F5A-4F86-B456-34AF6B6771F6}" destId="{4A6EB321-3484-495F-B1B4-CD618C648389}" srcOrd="1" destOrd="0" presId="urn:microsoft.com/office/officeart/2005/8/layout/cycle2"/>
    <dgm:cxn modelId="{0B2E487E-7499-481E-9494-8406483A193B}" type="presParOf" srcId="{4A6EB321-3484-495F-B1B4-CD618C648389}" destId="{DF4AE688-9A8A-4182-8033-ADF449A62395}" srcOrd="0" destOrd="0" presId="urn:microsoft.com/office/officeart/2005/8/layout/cycle2"/>
    <dgm:cxn modelId="{C76CEAF5-3C43-4ADA-A1AD-15A2B3E426CE}" type="presParOf" srcId="{3A148500-1F5A-4F86-B456-34AF6B6771F6}" destId="{9CEB3FBF-6E40-49B4-8975-95ABB74F5AE9}" srcOrd="2" destOrd="0" presId="urn:microsoft.com/office/officeart/2005/8/layout/cycle2"/>
    <dgm:cxn modelId="{8359D768-5B6D-494B-8C3A-1D395B7522BC}" type="presParOf" srcId="{3A148500-1F5A-4F86-B456-34AF6B6771F6}" destId="{49CAC316-73F3-420D-9B33-9B8C82B47EEC}" srcOrd="3" destOrd="0" presId="urn:microsoft.com/office/officeart/2005/8/layout/cycle2"/>
    <dgm:cxn modelId="{9DDCCCE6-7828-41FC-A938-2ECF6493DD7C}" type="presParOf" srcId="{49CAC316-73F3-420D-9B33-9B8C82B47EEC}" destId="{68F5F67B-81F0-429D-9D92-6C1D532D6BEF}" srcOrd="0" destOrd="0" presId="urn:microsoft.com/office/officeart/2005/8/layout/cycle2"/>
    <dgm:cxn modelId="{2056EB44-24C2-4A7A-8819-4B9FCEE986F0}" type="presParOf" srcId="{3A148500-1F5A-4F86-B456-34AF6B6771F6}" destId="{5297EDC1-4576-4FDC-BB41-4063A2375FCB}" srcOrd="4" destOrd="0" presId="urn:microsoft.com/office/officeart/2005/8/layout/cycle2"/>
    <dgm:cxn modelId="{9FDF4396-15BE-4216-ACFC-FD7007AD8BF2}" type="presParOf" srcId="{3A148500-1F5A-4F86-B456-34AF6B6771F6}" destId="{503A44C0-BFAA-41B2-9093-39CB86DF9FF7}" srcOrd="5" destOrd="0" presId="urn:microsoft.com/office/officeart/2005/8/layout/cycle2"/>
    <dgm:cxn modelId="{562962DE-0B01-4371-80A5-00F056E11463}" type="presParOf" srcId="{503A44C0-BFAA-41B2-9093-39CB86DF9FF7}" destId="{7CABDC12-B72E-46FD-AC99-CFC47B36FE5A}" srcOrd="0" destOrd="0" presId="urn:microsoft.com/office/officeart/2005/8/layout/cycle2"/>
    <dgm:cxn modelId="{BA5265F7-81EA-4D11-A10F-E5B1EFE232E1}" type="presParOf" srcId="{3A148500-1F5A-4F86-B456-34AF6B6771F6}" destId="{4768F7A5-A68A-422A-9E49-F0CEADC18D0C}" srcOrd="6" destOrd="0" presId="urn:microsoft.com/office/officeart/2005/8/layout/cycle2"/>
    <dgm:cxn modelId="{856CF312-7DCB-412B-B29A-559B1CFC270B}" type="presParOf" srcId="{3A148500-1F5A-4F86-B456-34AF6B6771F6}" destId="{6E65C5A9-6E1A-46F1-9295-CB2AC926A487}" srcOrd="7" destOrd="0" presId="urn:microsoft.com/office/officeart/2005/8/layout/cycle2"/>
    <dgm:cxn modelId="{50D4B436-8A42-4E73-B4DE-601F75A027CE}" type="presParOf" srcId="{6E65C5A9-6E1A-46F1-9295-CB2AC926A487}" destId="{91BD68E8-667D-444E-BDE1-AB5269E87E36}" srcOrd="0" destOrd="0" presId="urn:microsoft.com/office/officeart/2005/8/layout/cycle2"/>
    <dgm:cxn modelId="{89788122-45BA-4B8F-9D67-2037A0184EBC}" type="presParOf" srcId="{3A148500-1F5A-4F86-B456-34AF6B6771F6}" destId="{A34DF7CA-4FA6-4979-8D12-DB129DB37E46}" srcOrd="8" destOrd="0" presId="urn:microsoft.com/office/officeart/2005/8/layout/cycle2"/>
    <dgm:cxn modelId="{5836949D-DB3A-4B05-9FA6-D61B4979F101}" type="presParOf" srcId="{3A148500-1F5A-4F86-B456-34AF6B6771F6}" destId="{0E61473B-6C4B-4B6B-9A55-C6DFB8E46D6F}" srcOrd="9" destOrd="0" presId="urn:microsoft.com/office/officeart/2005/8/layout/cycle2"/>
    <dgm:cxn modelId="{17121DA2-56E8-41E6-ADB7-CF7070551B5C}" type="presParOf" srcId="{0E61473B-6C4B-4B6B-9A55-C6DFB8E46D6F}" destId="{2A16466C-C0A6-4861-A105-3943DCC5E907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59CB95D-D5C5-4CFD-8023-48F2B8401E5C}">
      <dsp:nvSpPr>
        <dsp:cNvPr id="0" name=""/>
        <dsp:cNvSpPr/>
      </dsp:nvSpPr>
      <dsp:spPr>
        <a:xfrm>
          <a:off x="2293188" y="-202012"/>
          <a:ext cx="1477671" cy="1477671"/>
        </a:xfrm>
        <a:prstGeom prst="ellipse">
          <a:avLst/>
        </a:prstGeom>
        <a:solidFill>
          <a:schemeClr val="accent3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Historical Data</a:t>
          </a:r>
        </a:p>
      </dsp:txBody>
      <dsp:txXfrm>
        <a:off x="2509588" y="14388"/>
        <a:ext cx="1044871" cy="1044871"/>
      </dsp:txXfrm>
    </dsp:sp>
    <dsp:sp modelId="{4A6EB321-3484-495F-B1B4-CD618C648389}">
      <dsp:nvSpPr>
        <dsp:cNvPr id="0" name=""/>
        <dsp:cNvSpPr/>
      </dsp:nvSpPr>
      <dsp:spPr>
        <a:xfrm rot="1520262">
          <a:off x="3847076" y="780016"/>
          <a:ext cx="450347" cy="49871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100" kern="1200"/>
        </a:p>
      </dsp:txBody>
      <dsp:txXfrm>
        <a:off x="3853574" y="850850"/>
        <a:ext cx="315243" cy="299228"/>
      </dsp:txXfrm>
    </dsp:sp>
    <dsp:sp modelId="{9CEB3FBF-6E40-49B4-8975-95ABB74F5AE9}">
      <dsp:nvSpPr>
        <dsp:cNvPr id="0" name=""/>
        <dsp:cNvSpPr/>
      </dsp:nvSpPr>
      <dsp:spPr>
        <a:xfrm>
          <a:off x="4387768" y="718389"/>
          <a:ext cx="1703415" cy="1727339"/>
        </a:xfrm>
        <a:prstGeom prst="ellipse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b="1" kern="1200"/>
            <a:t>Calculate ratios and metrics such as margin, growth</a:t>
          </a:r>
        </a:p>
      </dsp:txBody>
      <dsp:txXfrm>
        <a:off x="4637227" y="971352"/>
        <a:ext cx="1204497" cy="1221413"/>
      </dsp:txXfrm>
    </dsp:sp>
    <dsp:sp modelId="{49CAC316-73F3-420D-9B33-9B8C82B47EEC}">
      <dsp:nvSpPr>
        <dsp:cNvPr id="0" name=""/>
        <dsp:cNvSpPr/>
      </dsp:nvSpPr>
      <dsp:spPr>
        <a:xfrm rot="6781171">
          <a:off x="4650074" y="2373686"/>
          <a:ext cx="294221" cy="49871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100" kern="1200"/>
        </a:p>
      </dsp:txBody>
      <dsp:txXfrm rot="10800000">
        <a:off x="4711465" y="2432810"/>
        <a:ext cx="205955" cy="299228"/>
      </dsp:txXfrm>
    </dsp:sp>
    <dsp:sp modelId="{5297EDC1-4576-4FDC-BB41-4063A2375FCB}">
      <dsp:nvSpPr>
        <dsp:cNvPr id="0" name=""/>
        <dsp:cNvSpPr/>
      </dsp:nvSpPr>
      <dsp:spPr>
        <a:xfrm>
          <a:off x="3032863" y="2802272"/>
          <a:ext cx="2402620" cy="2291780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Assumptions:</a:t>
          </a:r>
        </a:p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Build ratios and metrics into the future by making assumptions about growth</a:t>
          </a:r>
        </a:p>
      </dsp:txBody>
      <dsp:txXfrm>
        <a:off x="3384719" y="3137895"/>
        <a:ext cx="1698908" cy="1620534"/>
      </dsp:txXfrm>
    </dsp:sp>
    <dsp:sp modelId="{503A44C0-BFAA-41B2-9093-39CB86DF9FF7}">
      <dsp:nvSpPr>
        <dsp:cNvPr id="0" name=""/>
        <dsp:cNvSpPr/>
      </dsp:nvSpPr>
      <dsp:spPr>
        <a:xfrm rot="10799768">
          <a:off x="2504099" y="3698909"/>
          <a:ext cx="373659" cy="49871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100" kern="1200"/>
        </a:p>
      </dsp:txBody>
      <dsp:txXfrm rot="10800000">
        <a:off x="2616197" y="3798648"/>
        <a:ext cx="261561" cy="299228"/>
      </dsp:txXfrm>
    </dsp:sp>
    <dsp:sp modelId="{4768F7A5-A68A-422A-9E49-F0CEADC18D0C}">
      <dsp:nvSpPr>
        <dsp:cNvPr id="0" name=""/>
        <dsp:cNvSpPr/>
      </dsp:nvSpPr>
      <dsp:spPr>
        <a:xfrm>
          <a:off x="457068" y="3004669"/>
          <a:ext cx="1870776" cy="1887370"/>
        </a:xfrm>
        <a:prstGeom prst="ellipse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Forercast the financial statements into future by using assumptions</a:t>
          </a:r>
        </a:p>
      </dsp:txBody>
      <dsp:txXfrm>
        <a:off x="731037" y="3281068"/>
        <a:ext cx="1322838" cy="1334572"/>
      </dsp:txXfrm>
    </dsp:sp>
    <dsp:sp modelId="{6E65C5A9-6E1A-46F1-9295-CB2AC926A487}">
      <dsp:nvSpPr>
        <dsp:cNvPr id="0" name=""/>
        <dsp:cNvSpPr/>
      </dsp:nvSpPr>
      <dsp:spPr>
        <a:xfrm rot="15474846">
          <a:off x="995705" y="2518804"/>
          <a:ext cx="288088" cy="49871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100" kern="1200"/>
        </a:p>
      </dsp:txBody>
      <dsp:txXfrm rot="10800000">
        <a:off x="1047966" y="2660802"/>
        <a:ext cx="201662" cy="299228"/>
      </dsp:txXfrm>
    </dsp:sp>
    <dsp:sp modelId="{A34DF7CA-4FA6-4979-8D12-DB129DB37E46}">
      <dsp:nvSpPr>
        <dsp:cNvPr id="0" name=""/>
        <dsp:cNvSpPr/>
      </dsp:nvSpPr>
      <dsp:spPr>
        <a:xfrm>
          <a:off x="0" y="679269"/>
          <a:ext cx="1778244" cy="1836834"/>
        </a:xfrm>
        <a:prstGeom prst="ellipse">
          <a:avLst/>
        </a:prstGeom>
        <a:solidFill>
          <a:schemeClr val="accent2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b="1" kern="1200"/>
            <a:t>Additional Analysis such as Sensitivity Analysis, Charts , graphs </a:t>
          </a:r>
        </a:p>
      </dsp:txBody>
      <dsp:txXfrm>
        <a:off x="260418" y="948267"/>
        <a:ext cx="1257408" cy="1298838"/>
      </dsp:txXfrm>
    </dsp:sp>
    <dsp:sp modelId="{0E61473B-6C4B-4B6B-9A55-C6DFB8E46D6F}">
      <dsp:nvSpPr>
        <dsp:cNvPr id="0" name=""/>
        <dsp:cNvSpPr/>
      </dsp:nvSpPr>
      <dsp:spPr>
        <a:xfrm rot="20019711">
          <a:off x="1819447" y="788371"/>
          <a:ext cx="401537" cy="49871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2100" kern="1200"/>
        </a:p>
      </dsp:txBody>
      <dsp:txXfrm>
        <a:off x="1825699" y="914836"/>
        <a:ext cx="281076" cy="2992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91440</xdr:rowOff>
    </xdr:from>
    <xdr:to>
      <xdr:col>11</xdr:col>
      <xdr:colOff>579120</xdr:colOff>
      <xdr:row>13</xdr:row>
      <xdr:rowOff>106680</xdr:rowOff>
    </xdr:to>
    <xdr:sp macro="" textlink="">
      <xdr:nvSpPr>
        <xdr:cNvPr id="2" name="Snip Diagonal Corner Rectangle 1"/>
        <xdr:cNvSpPr/>
      </xdr:nvSpPr>
      <xdr:spPr>
        <a:xfrm>
          <a:off x="495300" y="1005840"/>
          <a:ext cx="6789420" cy="147828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Objective:</a:t>
          </a:r>
        </a:p>
        <a:p>
          <a:pPr algn="l"/>
          <a:r>
            <a:rPr lang="en-IN" sz="1800" b="1"/>
            <a:t>To combine accounting, finance and business metrics to create an abstract representation of a company</a:t>
          </a:r>
          <a:r>
            <a:rPr lang="en-IN" sz="1800" b="1" baseline="0"/>
            <a:t> in Excel, forcasted into the future. </a:t>
          </a:r>
          <a:endParaRPr lang="en-IN" sz="1800" b="1"/>
        </a:p>
      </xdr:txBody>
    </xdr:sp>
    <xdr:clientData/>
  </xdr:twoCellAnchor>
  <xdr:twoCellAnchor>
    <xdr:from>
      <xdr:col>7</xdr:col>
      <xdr:colOff>548640</xdr:colOff>
      <xdr:row>0</xdr:row>
      <xdr:rowOff>114300</xdr:rowOff>
    </xdr:from>
    <xdr:to>
      <xdr:col>14</xdr:col>
      <xdr:colOff>76200</xdr:colOff>
      <xdr:row>3</xdr:row>
      <xdr:rowOff>121920</xdr:rowOff>
    </xdr:to>
    <xdr:sp macro="" textlink="">
      <xdr:nvSpPr>
        <xdr:cNvPr id="3" name="Snip Diagonal Corner Rectangle 2"/>
        <xdr:cNvSpPr/>
      </xdr:nvSpPr>
      <xdr:spPr>
        <a:xfrm>
          <a:off x="4815840" y="114300"/>
          <a:ext cx="3794760" cy="556260"/>
        </a:xfrm>
        <a:prstGeom prst="snip2Diag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Financial</a:t>
          </a:r>
          <a:r>
            <a:rPr lang="en-IN" sz="1800" baseline="0"/>
            <a:t> Modelling</a:t>
          </a:r>
        </a:p>
        <a:p>
          <a:pPr algn="ctr"/>
          <a:endParaRPr lang="en-IN" sz="1800"/>
        </a:p>
      </xdr:txBody>
    </xdr:sp>
    <xdr:clientData/>
  </xdr:twoCellAnchor>
  <xdr:twoCellAnchor>
    <xdr:from>
      <xdr:col>10</xdr:col>
      <xdr:colOff>335280</xdr:colOff>
      <xdr:row>12</xdr:row>
      <xdr:rowOff>83820</xdr:rowOff>
    </xdr:from>
    <xdr:to>
      <xdr:col>21</xdr:col>
      <xdr:colOff>53340</xdr:colOff>
      <xdr:row>38</xdr:row>
      <xdr:rowOff>22860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30480</xdr:colOff>
      <xdr:row>20</xdr:row>
      <xdr:rowOff>53340</xdr:rowOff>
    </xdr:from>
    <xdr:to>
      <xdr:col>8</xdr:col>
      <xdr:colOff>228600</xdr:colOff>
      <xdr:row>25</xdr:row>
      <xdr:rowOff>68580</xdr:rowOff>
    </xdr:to>
    <xdr:sp macro="" textlink="">
      <xdr:nvSpPr>
        <xdr:cNvPr id="6" name="Snip Diagonal Corner Rectangle 5"/>
        <xdr:cNvSpPr/>
      </xdr:nvSpPr>
      <xdr:spPr>
        <a:xfrm>
          <a:off x="1859280" y="3710940"/>
          <a:ext cx="3246120" cy="92964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Steps in</a:t>
          </a:r>
          <a:r>
            <a:rPr lang="en-IN" sz="1800" b="1" baseline="0"/>
            <a:t> building financial model</a:t>
          </a:r>
          <a:endParaRPr lang="en-IN" sz="1800" b="1"/>
        </a:p>
      </xdr:txBody>
    </xdr:sp>
    <xdr:clientData/>
  </xdr:twoCellAnchor>
  <xdr:twoCellAnchor>
    <xdr:from>
      <xdr:col>8</xdr:col>
      <xdr:colOff>533400</xdr:colOff>
      <xdr:row>22</xdr:row>
      <xdr:rowOff>0</xdr:rowOff>
    </xdr:from>
    <xdr:to>
      <xdr:col>10</xdr:col>
      <xdr:colOff>304800</xdr:colOff>
      <xdr:row>24</xdr:row>
      <xdr:rowOff>45720</xdr:rowOff>
    </xdr:to>
    <xdr:sp macro="" textlink="">
      <xdr:nvSpPr>
        <xdr:cNvPr id="7" name="Right Arrow 6"/>
        <xdr:cNvSpPr/>
      </xdr:nvSpPr>
      <xdr:spPr>
        <a:xfrm>
          <a:off x="5410200" y="4023360"/>
          <a:ext cx="990600" cy="4114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358140</xdr:colOff>
      <xdr:row>37</xdr:row>
      <xdr:rowOff>129540</xdr:rowOff>
    </xdr:from>
    <xdr:to>
      <xdr:col>10</xdr:col>
      <xdr:colOff>68580</xdr:colOff>
      <xdr:row>41</xdr:row>
      <xdr:rowOff>83820</xdr:rowOff>
    </xdr:to>
    <xdr:sp macro="" textlink="">
      <xdr:nvSpPr>
        <xdr:cNvPr id="8" name="Snip Diagonal Corner Rectangle 7"/>
        <xdr:cNvSpPr/>
      </xdr:nvSpPr>
      <xdr:spPr>
        <a:xfrm>
          <a:off x="2796540" y="6896100"/>
          <a:ext cx="3368040" cy="685800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Performing Sensitivity Analysis</a:t>
          </a:r>
        </a:p>
        <a:p>
          <a:pPr algn="l"/>
          <a:endParaRPr lang="en-IN" sz="1600" b="1"/>
        </a:p>
      </xdr:txBody>
    </xdr:sp>
    <xdr:clientData/>
  </xdr:twoCellAnchor>
  <xdr:twoCellAnchor>
    <xdr:from>
      <xdr:col>4</xdr:col>
      <xdr:colOff>403860</xdr:colOff>
      <xdr:row>42</xdr:row>
      <xdr:rowOff>38100</xdr:rowOff>
    </xdr:from>
    <xdr:to>
      <xdr:col>10</xdr:col>
      <xdr:colOff>601980</xdr:colOff>
      <xdr:row>57</xdr:row>
      <xdr:rowOff>83820</xdr:rowOff>
    </xdr:to>
    <xdr:sp macro="" textlink="">
      <xdr:nvSpPr>
        <xdr:cNvPr id="9" name="Snip Diagonal Corner Rectangle 8"/>
        <xdr:cNvSpPr/>
      </xdr:nvSpPr>
      <xdr:spPr>
        <a:xfrm>
          <a:off x="2842260" y="7719060"/>
          <a:ext cx="3855720" cy="2788920"/>
        </a:xfrm>
        <a:prstGeom prst="snip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Assess the impact on valuation as assumtions change.</a:t>
          </a:r>
        </a:p>
        <a:p>
          <a:pPr algn="ctr"/>
          <a:r>
            <a:rPr lang="en-IN" sz="1600" b="1"/>
            <a:t>Range of values for the business under different scenarios.</a:t>
          </a:r>
        </a:p>
        <a:p>
          <a:pPr algn="ctr"/>
          <a:endParaRPr lang="en-IN" sz="1600" b="1"/>
        </a:p>
        <a:p>
          <a:pPr algn="ctr"/>
          <a:r>
            <a:rPr lang="en-IN" sz="1600" b="1"/>
            <a:t>Types of sensitivity analysis</a:t>
          </a:r>
        </a:p>
        <a:p>
          <a:pPr algn="ctr"/>
          <a:r>
            <a:rPr lang="en-IN" sz="1600" b="1"/>
            <a:t>1) DIRECT</a:t>
          </a:r>
        </a:p>
        <a:p>
          <a:pPr algn="ctr"/>
          <a:r>
            <a:rPr lang="en-IN" sz="1600" b="1"/>
            <a:t>2) INDIRECT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Q45"/>
  <sheetViews>
    <sheetView showGridLines="0" topLeftCell="A13" workbookViewId="0">
      <selection activeCell="W24" sqref="W24"/>
    </sheetView>
  </sheetViews>
  <sheetFormatPr defaultColWidth="8.85546875" defaultRowHeight="15" x14ac:dyDescent="0.25"/>
  <cols>
    <col min="1" max="16384" width="8.85546875" style="24"/>
  </cols>
  <sheetData>
    <row r="45" spans="17:17" x14ac:dyDescent="0.25">
      <c r="Q45" s="2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23"/>
  <sheetViews>
    <sheetView showGridLines="0" zoomScale="175" zoomScaleNormal="175" workbookViewId="0">
      <selection activeCell="L17" sqref="L17"/>
    </sheetView>
  </sheetViews>
  <sheetFormatPr defaultRowHeight="15" x14ac:dyDescent="0.25"/>
  <cols>
    <col min="2" max="2" width="8.85546875" customWidth="1"/>
    <col min="3" max="3" width="11.42578125" customWidth="1"/>
    <col min="4" max="4" width="13.42578125" customWidth="1"/>
    <col min="5" max="10" width="9.5703125" bestFit="1" customWidth="1"/>
  </cols>
  <sheetData>
    <row r="1" spans="1:10" ht="18" x14ac:dyDescent="0.25">
      <c r="A1" s="21"/>
      <c r="B1" s="21"/>
      <c r="C1" s="49" t="s">
        <v>0</v>
      </c>
      <c r="D1" s="49"/>
      <c r="E1" s="50" t="s">
        <v>1</v>
      </c>
      <c r="F1" s="50"/>
      <c r="G1" s="50"/>
      <c r="H1" s="50"/>
      <c r="I1" s="50"/>
      <c r="J1" s="50"/>
    </row>
    <row r="2" spans="1:10" ht="18" x14ac:dyDescent="0.25">
      <c r="A2" s="22"/>
      <c r="B2" s="22"/>
      <c r="C2" s="1">
        <v>2016</v>
      </c>
      <c r="D2" s="1">
        <v>2017</v>
      </c>
      <c r="E2" s="1">
        <v>2019</v>
      </c>
      <c r="F2" s="1">
        <v>2020</v>
      </c>
      <c r="G2" s="1">
        <v>2021</v>
      </c>
      <c r="H2" s="1">
        <v>2022</v>
      </c>
      <c r="I2" s="1">
        <v>2023</v>
      </c>
      <c r="J2" s="1">
        <v>2024</v>
      </c>
    </row>
    <row r="3" spans="1:10" ht="16.5" x14ac:dyDescent="0.3">
      <c r="A3" s="2"/>
      <c r="B3" s="2"/>
      <c r="C3" s="3"/>
      <c r="D3" s="3"/>
    </row>
    <row r="4" spans="1:10" ht="16.5" x14ac:dyDescent="0.3">
      <c r="A4" s="2" t="s">
        <v>2</v>
      </c>
      <c r="B4" s="2"/>
      <c r="C4" s="3"/>
      <c r="D4" s="4"/>
    </row>
    <row r="5" spans="1:10" ht="16.5" x14ac:dyDescent="0.3">
      <c r="A5" s="3" t="s">
        <v>3</v>
      </c>
      <c r="B5" s="2"/>
      <c r="C5" s="36" t="s">
        <v>22</v>
      </c>
      <c r="D5" s="4">
        <f>D13/C13-1</f>
        <v>0.10000000000000009</v>
      </c>
      <c r="E5" s="5">
        <v>0.1</v>
      </c>
      <c r="F5" s="5">
        <v>0.1</v>
      </c>
      <c r="G5" s="5">
        <v>0.1</v>
      </c>
      <c r="H5" s="5">
        <v>0.1</v>
      </c>
      <c r="I5" s="5">
        <v>0.1</v>
      </c>
      <c r="J5" s="5">
        <v>0.1</v>
      </c>
    </row>
    <row r="6" spans="1:10" ht="16.5" x14ac:dyDescent="0.3">
      <c r="A6" s="3" t="s">
        <v>4</v>
      </c>
      <c r="B6" s="2"/>
      <c r="C6" s="4">
        <f>C14/C13</f>
        <v>0.45</v>
      </c>
      <c r="D6" s="4">
        <f>D14/D13</f>
        <v>0.45</v>
      </c>
      <c r="E6" s="5">
        <v>0.45</v>
      </c>
      <c r="F6" s="5">
        <v>0.45</v>
      </c>
      <c r="G6" s="5">
        <v>0.45</v>
      </c>
      <c r="H6" s="5">
        <v>0.45</v>
      </c>
      <c r="I6" s="5">
        <v>0.45</v>
      </c>
      <c r="J6" s="5">
        <v>0.45</v>
      </c>
    </row>
    <row r="7" spans="1:10" ht="16.5" x14ac:dyDescent="0.3">
      <c r="A7" s="3" t="s">
        <v>5</v>
      </c>
      <c r="B7" s="2"/>
      <c r="C7" s="10">
        <f>C16</f>
        <v>16500</v>
      </c>
      <c r="D7" s="3">
        <f>D16</f>
        <v>18150</v>
      </c>
      <c r="E7" s="6">
        <v>20000</v>
      </c>
      <c r="F7" s="6">
        <v>20000</v>
      </c>
      <c r="G7" s="6">
        <v>20000</v>
      </c>
      <c r="H7" s="6">
        <v>20000</v>
      </c>
      <c r="I7" s="6">
        <v>20000</v>
      </c>
      <c r="J7" s="6">
        <v>20000</v>
      </c>
    </row>
    <row r="8" spans="1:10" ht="16.5" x14ac:dyDescent="0.3">
      <c r="A8" s="3" t="s">
        <v>6</v>
      </c>
      <c r="B8" s="2"/>
      <c r="C8" s="7">
        <f>C18/C13</f>
        <v>4.3999999999999997E-2</v>
      </c>
      <c r="D8" s="7">
        <f>D18/D13</f>
        <v>4.3999999999999997E-2</v>
      </c>
      <c r="E8" s="5">
        <v>0.05</v>
      </c>
      <c r="F8" s="5">
        <v>0.05</v>
      </c>
      <c r="G8" s="5">
        <v>0.05</v>
      </c>
      <c r="H8" s="5">
        <v>0.05</v>
      </c>
      <c r="I8" s="5">
        <v>0.05</v>
      </c>
      <c r="J8" s="5">
        <v>0.05</v>
      </c>
    </row>
    <row r="9" spans="1:10" ht="16.5" x14ac:dyDescent="0.3">
      <c r="A9" s="3" t="s">
        <v>7</v>
      </c>
      <c r="B9" s="2"/>
      <c r="C9" s="3">
        <f>C19</f>
        <v>1000</v>
      </c>
      <c r="D9" s="3">
        <f>D19</f>
        <v>1000</v>
      </c>
      <c r="E9" s="8">
        <v>1000</v>
      </c>
      <c r="F9" s="8">
        <v>1000</v>
      </c>
      <c r="G9" s="8">
        <v>1000</v>
      </c>
      <c r="H9" s="8">
        <v>1000</v>
      </c>
      <c r="I9" s="8">
        <v>1000</v>
      </c>
      <c r="J9" s="8">
        <v>1000</v>
      </c>
    </row>
    <row r="10" spans="1:10" ht="16.5" x14ac:dyDescent="0.3">
      <c r="A10" s="3" t="s">
        <v>8</v>
      </c>
      <c r="B10" s="2"/>
      <c r="C10" s="4">
        <f>C21/C20</f>
        <v>0.3</v>
      </c>
      <c r="D10" s="4">
        <f>D21/D20</f>
        <v>0.3</v>
      </c>
      <c r="E10" s="5">
        <v>0.3</v>
      </c>
      <c r="F10" s="5">
        <v>0.3</v>
      </c>
      <c r="G10" s="5">
        <v>0.3</v>
      </c>
      <c r="H10" s="5">
        <v>0.3</v>
      </c>
      <c r="I10" s="5">
        <v>0.3</v>
      </c>
      <c r="J10" s="5">
        <v>0.3</v>
      </c>
    </row>
    <row r="11" spans="1:10" ht="16.5" x14ac:dyDescent="0.3">
      <c r="A11" s="2"/>
      <c r="B11" s="2"/>
      <c r="C11" s="3"/>
      <c r="D11" s="3"/>
    </row>
    <row r="12" spans="1:10" ht="16.5" x14ac:dyDescent="0.3">
      <c r="A12" s="2" t="s">
        <v>9</v>
      </c>
      <c r="B12" s="2"/>
      <c r="C12" s="3"/>
      <c r="D12" s="3"/>
    </row>
    <row r="13" spans="1:10" ht="16.5" x14ac:dyDescent="0.3">
      <c r="A13" s="3" t="s">
        <v>10</v>
      </c>
      <c r="C13" s="9">
        <v>150000</v>
      </c>
      <c r="D13" s="9">
        <v>165000</v>
      </c>
      <c r="E13" s="10">
        <f>D13*(E5+1)</f>
        <v>181500.00000000003</v>
      </c>
      <c r="F13" s="10">
        <f t="shared" ref="F13:J13" si="0">E13*(F5+1)</f>
        <v>199650.00000000006</v>
      </c>
      <c r="G13" s="10">
        <f t="shared" si="0"/>
        <v>219615.00000000009</v>
      </c>
      <c r="H13" s="10">
        <f t="shared" si="0"/>
        <v>241576.50000000012</v>
      </c>
      <c r="I13" s="10">
        <f t="shared" si="0"/>
        <v>265734.15000000014</v>
      </c>
      <c r="J13" s="10">
        <f t="shared" si="0"/>
        <v>292307.56500000018</v>
      </c>
    </row>
    <row r="14" spans="1:10" ht="16.5" x14ac:dyDescent="0.3">
      <c r="A14" s="11" t="s">
        <v>11</v>
      </c>
      <c r="B14" s="12"/>
      <c r="C14" s="13">
        <v>67500</v>
      </c>
      <c r="D14" s="13">
        <v>74250</v>
      </c>
      <c r="E14" s="14">
        <f>E13*E6</f>
        <v>81675.000000000015</v>
      </c>
      <c r="F14" s="14">
        <f t="shared" ref="F14:J14" si="1">F13*F6</f>
        <v>89842.500000000029</v>
      </c>
      <c r="G14" s="14">
        <f t="shared" si="1"/>
        <v>98826.750000000044</v>
      </c>
      <c r="H14" s="14">
        <f t="shared" si="1"/>
        <v>108709.42500000006</v>
      </c>
      <c r="I14" s="14">
        <f t="shared" si="1"/>
        <v>119580.36750000007</v>
      </c>
      <c r="J14" s="14">
        <f t="shared" si="1"/>
        <v>131538.40425000008</v>
      </c>
    </row>
    <row r="15" spans="1:10" ht="16.5" x14ac:dyDescent="0.3">
      <c r="A15" s="15" t="s">
        <v>12</v>
      </c>
      <c r="B15" s="16"/>
      <c r="C15" s="17">
        <f>C13-C14</f>
        <v>82500</v>
      </c>
      <c r="D15" s="17">
        <f>D13-D14</f>
        <v>90750</v>
      </c>
      <c r="E15" s="17">
        <f>E13-E14</f>
        <v>99825.000000000015</v>
      </c>
      <c r="F15" s="17">
        <f t="shared" ref="F15:J15" si="2">F13-F14</f>
        <v>109807.50000000003</v>
      </c>
      <c r="G15" s="17">
        <f t="shared" si="2"/>
        <v>120788.25000000004</v>
      </c>
      <c r="H15" s="17">
        <f t="shared" si="2"/>
        <v>132867.07500000007</v>
      </c>
      <c r="I15" s="17">
        <f t="shared" si="2"/>
        <v>146153.78250000009</v>
      </c>
      <c r="J15" s="17">
        <f t="shared" si="2"/>
        <v>160769.1607500001</v>
      </c>
    </row>
    <row r="16" spans="1:10" ht="16.5" x14ac:dyDescent="0.3">
      <c r="A16" s="11" t="s">
        <v>5</v>
      </c>
      <c r="B16" s="12"/>
      <c r="C16" s="13">
        <v>16500</v>
      </c>
      <c r="D16" s="13">
        <v>18150</v>
      </c>
      <c r="E16" s="14">
        <f>E7</f>
        <v>20000</v>
      </c>
      <c r="F16" s="14">
        <f t="shared" ref="F16:J16" si="3">F7</f>
        <v>20000</v>
      </c>
      <c r="G16" s="14">
        <f t="shared" si="3"/>
        <v>20000</v>
      </c>
      <c r="H16" s="14">
        <f t="shared" si="3"/>
        <v>20000</v>
      </c>
      <c r="I16" s="14">
        <f t="shared" si="3"/>
        <v>20000</v>
      </c>
      <c r="J16" s="14">
        <f t="shared" si="3"/>
        <v>20000</v>
      </c>
    </row>
    <row r="17" spans="1:10" ht="16.5" x14ac:dyDescent="0.3">
      <c r="A17" s="3" t="s">
        <v>13</v>
      </c>
      <c r="C17" s="10">
        <f>C15-C16</f>
        <v>66000</v>
      </c>
      <c r="D17" s="10">
        <f>D15-D16</f>
        <v>72600</v>
      </c>
      <c r="E17" s="10">
        <f>E15-E16</f>
        <v>79825.000000000015</v>
      </c>
      <c r="F17" s="10">
        <f t="shared" ref="F17:J17" si="4">F15-F16</f>
        <v>89807.500000000029</v>
      </c>
      <c r="G17" s="10">
        <f t="shared" si="4"/>
        <v>100788.25000000004</v>
      </c>
      <c r="H17" s="10">
        <f t="shared" si="4"/>
        <v>112867.07500000007</v>
      </c>
      <c r="I17" s="10">
        <f t="shared" si="4"/>
        <v>126153.78250000009</v>
      </c>
      <c r="J17" s="10">
        <f t="shared" si="4"/>
        <v>140769.1607500001</v>
      </c>
    </row>
    <row r="18" spans="1:10" ht="16.5" x14ac:dyDescent="0.3">
      <c r="A18" s="3" t="s">
        <v>14</v>
      </c>
      <c r="C18" s="9">
        <v>6600</v>
      </c>
      <c r="D18" s="9">
        <v>7260</v>
      </c>
      <c r="E18" s="10">
        <f>E8*E13</f>
        <v>9075.0000000000018</v>
      </c>
      <c r="F18" s="10">
        <f t="shared" ref="F18:J18" si="5">F8*F13</f>
        <v>9982.5000000000036</v>
      </c>
      <c r="G18" s="10">
        <f t="shared" si="5"/>
        <v>10980.750000000005</v>
      </c>
      <c r="H18" s="10">
        <f t="shared" si="5"/>
        <v>12078.825000000006</v>
      </c>
      <c r="I18" s="10">
        <f t="shared" si="5"/>
        <v>13286.707500000008</v>
      </c>
      <c r="J18" s="10">
        <f t="shared" si="5"/>
        <v>14615.378250000009</v>
      </c>
    </row>
    <row r="19" spans="1:10" ht="16.5" x14ac:dyDescent="0.3">
      <c r="A19" s="11" t="s">
        <v>15</v>
      </c>
      <c r="B19" s="12"/>
      <c r="C19" s="13">
        <v>1000</v>
      </c>
      <c r="D19" s="13">
        <v>1000</v>
      </c>
      <c r="E19" s="14">
        <f>E9</f>
        <v>1000</v>
      </c>
      <c r="F19" s="14">
        <f t="shared" ref="F19:J19" si="6">F9</f>
        <v>1000</v>
      </c>
      <c r="G19" s="14">
        <f t="shared" si="6"/>
        <v>1000</v>
      </c>
      <c r="H19" s="14">
        <f t="shared" si="6"/>
        <v>1000</v>
      </c>
      <c r="I19" s="14">
        <f t="shared" si="6"/>
        <v>1000</v>
      </c>
      <c r="J19" s="14">
        <f t="shared" si="6"/>
        <v>1000</v>
      </c>
    </row>
    <row r="20" spans="1:10" ht="16.5" x14ac:dyDescent="0.3">
      <c r="A20" s="15" t="s">
        <v>16</v>
      </c>
      <c r="B20" s="16"/>
      <c r="C20" s="17">
        <f>C17-SUM(C18:C19)</f>
        <v>58400</v>
      </c>
      <c r="D20" s="17">
        <f>D17-SUM(D18:D19)</f>
        <v>64340</v>
      </c>
      <c r="E20" s="17">
        <f>E17-SUM(E18:E19)</f>
        <v>69750.000000000015</v>
      </c>
      <c r="F20" s="17">
        <f t="shared" ref="F20:J20" si="7">F17-SUM(F18:F19)</f>
        <v>78825.000000000029</v>
      </c>
      <c r="G20" s="17">
        <f t="shared" si="7"/>
        <v>88807.500000000044</v>
      </c>
      <c r="H20" s="17">
        <f t="shared" si="7"/>
        <v>99788.250000000058</v>
      </c>
      <c r="I20" s="17">
        <f t="shared" si="7"/>
        <v>111867.07500000008</v>
      </c>
      <c r="J20" s="17">
        <f t="shared" si="7"/>
        <v>125153.78250000009</v>
      </c>
    </row>
    <row r="21" spans="1:10" ht="16.5" x14ac:dyDescent="0.3">
      <c r="A21" s="11" t="s">
        <v>17</v>
      </c>
      <c r="B21" s="12"/>
      <c r="C21" s="13">
        <v>17520</v>
      </c>
      <c r="D21" s="13">
        <v>19302</v>
      </c>
      <c r="E21" s="14">
        <f>E10*E20</f>
        <v>20925.000000000004</v>
      </c>
      <c r="F21" s="14">
        <f t="shared" ref="F21:J21" si="8">F10*F20</f>
        <v>23647.500000000007</v>
      </c>
      <c r="G21" s="14">
        <f t="shared" si="8"/>
        <v>26642.250000000011</v>
      </c>
      <c r="H21" s="14">
        <f t="shared" si="8"/>
        <v>29936.475000000017</v>
      </c>
      <c r="I21" s="14">
        <f>I10*I20</f>
        <v>33560.122500000027</v>
      </c>
      <c r="J21" s="14">
        <f t="shared" si="8"/>
        <v>37546.134750000027</v>
      </c>
    </row>
    <row r="22" spans="1:10" ht="17.25" thickBot="1" x14ac:dyDescent="0.35">
      <c r="A22" s="18" t="s">
        <v>18</v>
      </c>
      <c r="B22" s="19"/>
      <c r="C22" s="20">
        <f>C20-C21</f>
        <v>40880</v>
      </c>
      <c r="D22" s="20">
        <f>D20-D21</f>
        <v>45038</v>
      </c>
      <c r="E22" s="20">
        <f>E20-E21</f>
        <v>48825.000000000015</v>
      </c>
      <c r="F22" s="20">
        <f t="shared" ref="F22:J22" si="9">F20-F21</f>
        <v>55177.500000000022</v>
      </c>
      <c r="G22" s="20">
        <f t="shared" si="9"/>
        <v>62165.250000000029</v>
      </c>
      <c r="H22" s="20">
        <f t="shared" si="9"/>
        <v>69851.775000000038</v>
      </c>
      <c r="I22" s="20">
        <f t="shared" si="9"/>
        <v>78306.952500000058</v>
      </c>
      <c r="J22" s="20">
        <f t="shared" si="9"/>
        <v>87607.647750000062</v>
      </c>
    </row>
    <row r="23" spans="1:10" ht="15.75" thickTop="1" x14ac:dyDescent="0.25"/>
  </sheetData>
  <mergeCells count="2">
    <mergeCell ref="C1:D1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1"/>
  <sheetViews>
    <sheetView tabSelected="1" zoomScale="115" zoomScaleNormal="11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RowHeight="15" x14ac:dyDescent="0.25"/>
  <sheetData>
    <row r="1" spans="1:13" x14ac:dyDescent="0.25">
      <c r="A1" s="51" t="s">
        <v>0</v>
      </c>
      <c r="B1" s="51"/>
      <c r="C1" s="51"/>
      <c r="D1" s="51"/>
      <c r="E1" s="52" t="s">
        <v>23</v>
      </c>
      <c r="F1" s="52"/>
      <c r="G1" s="52"/>
      <c r="H1" s="52"/>
      <c r="I1" s="52"/>
      <c r="J1" s="52"/>
    </row>
    <row r="2" spans="1:13" x14ac:dyDescent="0.25"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13" x14ac:dyDescent="0.25">
      <c r="A3" s="41" t="s">
        <v>2</v>
      </c>
      <c r="B3" s="41"/>
      <c r="C3" s="41"/>
      <c r="D3" s="41"/>
      <c r="E3" s="41"/>
      <c r="F3" s="41"/>
      <c r="G3" s="41"/>
      <c r="H3" s="41"/>
      <c r="I3" s="41"/>
    </row>
    <row r="4" spans="1:13" x14ac:dyDescent="0.25">
      <c r="A4" t="s">
        <v>24</v>
      </c>
      <c r="C4" s="40" t="s">
        <v>22</v>
      </c>
      <c r="D4" s="42">
        <f>D12/C12-1</f>
        <v>0.10000000000000009</v>
      </c>
      <c r="E4" s="44">
        <v>0.1</v>
      </c>
      <c r="F4" s="44">
        <v>0.1</v>
      </c>
      <c r="G4" s="44">
        <v>0.1</v>
      </c>
      <c r="H4" s="44">
        <v>0.1</v>
      </c>
      <c r="I4" s="44">
        <v>0.1</v>
      </c>
    </row>
    <row r="5" spans="1:13" x14ac:dyDescent="0.25">
      <c r="A5" t="s">
        <v>29</v>
      </c>
      <c r="C5" s="42">
        <f>C13/C12</f>
        <v>0.45</v>
      </c>
      <c r="D5" s="42">
        <f>D13/D12</f>
        <v>0.45</v>
      </c>
      <c r="E5" s="44">
        <v>0.45</v>
      </c>
      <c r="F5" s="44">
        <v>0.45</v>
      </c>
      <c r="G5" s="44">
        <v>0.45</v>
      </c>
      <c r="H5" s="44">
        <v>0.45</v>
      </c>
      <c r="I5" s="44">
        <v>0.45</v>
      </c>
    </row>
    <row r="6" spans="1:13" x14ac:dyDescent="0.25">
      <c r="A6" t="s">
        <v>5</v>
      </c>
      <c r="C6">
        <f>C15</f>
        <v>16500</v>
      </c>
      <c r="D6">
        <f>D15</f>
        <v>18150</v>
      </c>
      <c r="E6" s="45">
        <v>19000</v>
      </c>
      <c r="F6" s="45">
        <v>19500</v>
      </c>
      <c r="G6" s="45">
        <v>20000</v>
      </c>
      <c r="H6" s="45">
        <v>20000</v>
      </c>
      <c r="I6" s="45">
        <v>20000</v>
      </c>
    </row>
    <row r="7" spans="1:13" x14ac:dyDescent="0.25">
      <c r="A7" t="s">
        <v>25</v>
      </c>
      <c r="C7" s="43">
        <f>C17/C12</f>
        <v>4.3999999999999997E-2</v>
      </c>
      <c r="D7" s="43">
        <f>D17/D12</f>
        <v>4.3999999999999997E-2</v>
      </c>
      <c r="E7" s="44">
        <v>0.05</v>
      </c>
      <c r="F7" s="44">
        <v>0.05</v>
      </c>
      <c r="G7" s="44">
        <v>0.05</v>
      </c>
      <c r="H7" s="44">
        <v>0.05</v>
      </c>
      <c r="I7" s="44">
        <v>0.05</v>
      </c>
    </row>
    <row r="8" spans="1:13" ht="14.45" customHeight="1" x14ac:dyDescent="0.25">
      <c r="A8" t="s">
        <v>15</v>
      </c>
      <c r="C8">
        <f>C18</f>
        <v>1000</v>
      </c>
      <c r="D8">
        <f>D18</f>
        <v>1000</v>
      </c>
      <c r="E8" s="46">
        <v>1000</v>
      </c>
      <c r="F8" s="46">
        <v>1000</v>
      </c>
      <c r="G8" s="46">
        <v>1000</v>
      </c>
      <c r="H8" s="46">
        <v>1000</v>
      </c>
      <c r="I8" s="46">
        <v>1000</v>
      </c>
      <c r="K8" s="53" t="s">
        <v>28</v>
      </c>
      <c r="L8" s="53"/>
      <c r="M8" s="53"/>
    </row>
    <row r="9" spans="1:13" x14ac:dyDescent="0.25">
      <c r="A9" t="s">
        <v>26</v>
      </c>
      <c r="C9" s="42">
        <f>C20/C19</f>
        <v>0.3</v>
      </c>
      <c r="D9" s="42">
        <f>D20/D19</f>
        <v>0.3</v>
      </c>
      <c r="E9" s="44">
        <v>0.3</v>
      </c>
      <c r="F9" s="44">
        <v>0.3</v>
      </c>
      <c r="G9" s="44">
        <v>0.3</v>
      </c>
      <c r="H9" s="44">
        <v>0.3</v>
      </c>
      <c r="I9" s="44">
        <v>0.3</v>
      </c>
      <c r="K9" s="53"/>
      <c r="L9" s="53"/>
      <c r="M9" s="53"/>
    </row>
    <row r="10" spans="1:13" x14ac:dyDescent="0.25">
      <c r="K10" s="53"/>
      <c r="L10" s="53"/>
      <c r="M10" s="53"/>
    </row>
    <row r="11" spans="1:13" x14ac:dyDescent="0.25">
      <c r="A11" s="41" t="s">
        <v>9</v>
      </c>
      <c r="B11" s="41"/>
      <c r="C11" s="41"/>
      <c r="D11" s="41"/>
      <c r="E11" s="41"/>
      <c r="F11" s="41"/>
      <c r="G11" s="41"/>
      <c r="H11" s="41"/>
      <c r="I11" s="41"/>
      <c r="K11" s="53"/>
      <c r="L11" s="53"/>
      <c r="M11" s="53"/>
    </row>
    <row r="12" spans="1:13" ht="16.5" x14ac:dyDescent="0.3">
      <c r="A12" s="3" t="s">
        <v>10</v>
      </c>
      <c r="B12" s="3"/>
      <c r="C12" s="9">
        <v>150000</v>
      </c>
      <c r="D12" s="9">
        <v>165000</v>
      </c>
      <c r="E12" s="47">
        <f>D12*(E4+1)</f>
        <v>181500.00000000003</v>
      </c>
      <c r="F12" s="47">
        <f t="shared" ref="F12:G12" si="0">E12*(F4+1)</f>
        <v>199650.00000000006</v>
      </c>
      <c r="G12" s="47">
        <f t="shared" si="0"/>
        <v>219615.00000000009</v>
      </c>
      <c r="H12" s="47">
        <f>G12*(H4+1)</f>
        <v>241576.50000000012</v>
      </c>
      <c r="I12" s="47">
        <f>H12*(I4+1)</f>
        <v>265734.15000000014</v>
      </c>
      <c r="K12" s="53"/>
      <c r="L12" s="53"/>
      <c r="M12" s="53"/>
    </row>
    <row r="13" spans="1:13" ht="14.45" customHeight="1" x14ac:dyDescent="0.3">
      <c r="A13" s="11" t="s">
        <v>11</v>
      </c>
      <c r="B13" s="11"/>
      <c r="C13" s="13">
        <v>67500</v>
      </c>
      <c r="D13" s="13">
        <v>74250</v>
      </c>
      <c r="E13" s="48">
        <f>E5*E12</f>
        <v>81675.000000000015</v>
      </c>
      <c r="F13" s="48">
        <f t="shared" ref="F13:I13" si="1">F5*F12</f>
        <v>89842.500000000029</v>
      </c>
      <c r="G13" s="48">
        <f t="shared" si="1"/>
        <v>98826.750000000044</v>
      </c>
      <c r="H13" s="48">
        <f t="shared" si="1"/>
        <v>108709.42500000006</v>
      </c>
      <c r="I13" s="48">
        <f t="shared" si="1"/>
        <v>119580.36750000007</v>
      </c>
      <c r="K13" s="53" t="s">
        <v>27</v>
      </c>
      <c r="L13" s="53"/>
    </row>
    <row r="14" spans="1:13" ht="16.5" x14ac:dyDescent="0.3">
      <c r="A14" s="3" t="s">
        <v>12</v>
      </c>
      <c r="B14" s="3"/>
      <c r="C14" s="10">
        <f>C12-C13</f>
        <v>82500</v>
      </c>
      <c r="D14" s="10">
        <f>D12-D13</f>
        <v>90750</v>
      </c>
      <c r="E14" s="47">
        <f>E12-E13</f>
        <v>99825.000000000015</v>
      </c>
      <c r="F14" s="47">
        <f t="shared" ref="F14:I14" si="2">F12-F13</f>
        <v>109807.50000000003</v>
      </c>
      <c r="G14" s="47">
        <f t="shared" si="2"/>
        <v>120788.25000000004</v>
      </c>
      <c r="H14" s="47">
        <f t="shared" si="2"/>
        <v>132867.07500000007</v>
      </c>
      <c r="I14" s="47">
        <f t="shared" si="2"/>
        <v>146153.78250000009</v>
      </c>
      <c r="K14" s="53"/>
      <c r="L14" s="53"/>
    </row>
    <row r="15" spans="1:13" ht="16.5" x14ac:dyDescent="0.3">
      <c r="A15" s="11" t="s">
        <v>5</v>
      </c>
      <c r="B15" s="11"/>
      <c r="C15" s="13">
        <v>16500</v>
      </c>
      <c r="D15" s="13">
        <v>18150</v>
      </c>
      <c r="E15" s="48">
        <f>E6</f>
        <v>19000</v>
      </c>
      <c r="F15" s="48">
        <f t="shared" ref="F15:I15" si="3">F6</f>
        <v>19500</v>
      </c>
      <c r="G15" s="48">
        <f t="shared" si="3"/>
        <v>20000</v>
      </c>
      <c r="H15" s="48">
        <f t="shared" si="3"/>
        <v>20000</v>
      </c>
      <c r="I15" s="48">
        <f t="shared" si="3"/>
        <v>20000</v>
      </c>
      <c r="K15" s="53"/>
      <c r="L15" s="53"/>
    </row>
    <row r="16" spans="1:13" ht="16.5" x14ac:dyDescent="0.3">
      <c r="A16" s="3" t="s">
        <v>13</v>
      </c>
      <c r="B16" s="3"/>
      <c r="C16" s="10">
        <f>C14-C15</f>
        <v>66000</v>
      </c>
      <c r="D16" s="10">
        <f>D14-D15</f>
        <v>72600</v>
      </c>
      <c r="E16" s="47">
        <f>E14-E15</f>
        <v>80825.000000000015</v>
      </c>
      <c r="F16" s="47">
        <f t="shared" ref="F16:I16" si="4">F14-F15</f>
        <v>90307.500000000029</v>
      </c>
      <c r="G16" s="47">
        <f t="shared" si="4"/>
        <v>100788.25000000004</v>
      </c>
      <c r="H16" s="47">
        <f t="shared" si="4"/>
        <v>112867.07500000007</v>
      </c>
      <c r="I16" s="47">
        <f t="shared" si="4"/>
        <v>126153.78250000009</v>
      </c>
      <c r="K16" s="53"/>
      <c r="L16" s="53"/>
    </row>
    <row r="17" spans="1:9" ht="16.5" x14ac:dyDescent="0.3">
      <c r="A17" s="3" t="s">
        <v>14</v>
      </c>
      <c r="B17" s="3"/>
      <c r="C17" s="9">
        <v>6600</v>
      </c>
      <c r="D17" s="9">
        <v>7260</v>
      </c>
      <c r="E17" s="47">
        <f>E7*E12</f>
        <v>9075.0000000000018</v>
      </c>
      <c r="F17" s="47">
        <f t="shared" ref="F17:I17" si="5">F7*F12</f>
        <v>9982.5000000000036</v>
      </c>
      <c r="G17" s="47">
        <f t="shared" si="5"/>
        <v>10980.750000000005</v>
      </c>
      <c r="H17" s="47">
        <f t="shared" si="5"/>
        <v>12078.825000000006</v>
      </c>
      <c r="I17" s="47">
        <f t="shared" si="5"/>
        <v>13286.707500000008</v>
      </c>
    </row>
    <row r="18" spans="1:9" ht="16.5" x14ac:dyDescent="0.3">
      <c r="A18" s="11" t="s">
        <v>15</v>
      </c>
      <c r="B18" s="11"/>
      <c r="C18" s="13">
        <v>1000</v>
      </c>
      <c r="D18" s="13">
        <v>1000</v>
      </c>
      <c r="E18" s="48">
        <f>E8</f>
        <v>1000</v>
      </c>
      <c r="F18" s="48">
        <f t="shared" ref="F18:I18" si="6">F8</f>
        <v>1000</v>
      </c>
      <c r="G18" s="48">
        <f t="shared" si="6"/>
        <v>1000</v>
      </c>
      <c r="H18" s="48">
        <f t="shared" si="6"/>
        <v>1000</v>
      </c>
      <c r="I18" s="48">
        <f t="shared" si="6"/>
        <v>1000</v>
      </c>
    </row>
    <row r="19" spans="1:9" ht="16.5" x14ac:dyDescent="0.3">
      <c r="A19" s="3" t="s">
        <v>16</v>
      </c>
      <c r="B19" s="3"/>
      <c r="C19" s="10">
        <f>C16-SUM(C17:C18)</f>
        <v>58400</v>
      </c>
      <c r="D19" s="10">
        <f>D16-SUM(D17:D18)</f>
        <v>64340</v>
      </c>
      <c r="E19" s="47">
        <f>E16-SUM(E17,E18)</f>
        <v>70750.000000000015</v>
      </c>
      <c r="F19" s="47">
        <f t="shared" ref="F19:I19" si="7">F16-SUM(F17,F18)</f>
        <v>79325.000000000029</v>
      </c>
      <c r="G19" s="47">
        <f t="shared" si="7"/>
        <v>88807.500000000044</v>
      </c>
      <c r="H19" s="47">
        <f t="shared" si="7"/>
        <v>99788.250000000058</v>
      </c>
      <c r="I19" s="47">
        <f t="shared" si="7"/>
        <v>111867.07500000008</v>
      </c>
    </row>
    <row r="20" spans="1:9" ht="16.5" x14ac:dyDescent="0.3">
      <c r="A20" s="11" t="s">
        <v>17</v>
      </c>
      <c r="B20" s="11"/>
      <c r="C20" s="13">
        <v>17520</v>
      </c>
      <c r="D20" s="13">
        <v>19302</v>
      </c>
      <c r="E20" s="48">
        <f>E9*E19</f>
        <v>21225.000000000004</v>
      </c>
      <c r="F20" s="48">
        <f t="shared" ref="F20:I20" si="8">F9*F19</f>
        <v>23797.500000000007</v>
      </c>
      <c r="G20" s="48">
        <f t="shared" si="8"/>
        <v>26642.250000000011</v>
      </c>
      <c r="H20" s="48">
        <f t="shared" si="8"/>
        <v>29936.475000000017</v>
      </c>
      <c r="I20" s="48">
        <f t="shared" si="8"/>
        <v>33560.122500000027</v>
      </c>
    </row>
    <row r="21" spans="1:9" ht="16.5" x14ac:dyDescent="0.3">
      <c r="A21" s="3" t="s">
        <v>18</v>
      </c>
      <c r="B21" s="3"/>
      <c r="C21" s="10">
        <f>C19-C20</f>
        <v>40880</v>
      </c>
      <c r="D21" s="10">
        <f>D19-D20</f>
        <v>45038</v>
      </c>
      <c r="E21" s="47">
        <f>E19-E20</f>
        <v>49525.000000000015</v>
      </c>
      <c r="F21" s="47">
        <f t="shared" ref="F21:I21" si="9">F19-F20</f>
        <v>55527.500000000022</v>
      </c>
      <c r="G21" s="47">
        <f t="shared" si="9"/>
        <v>62165.250000000029</v>
      </c>
      <c r="H21" s="47">
        <f t="shared" si="9"/>
        <v>69851.775000000038</v>
      </c>
      <c r="I21" s="47">
        <f t="shared" si="9"/>
        <v>78306.952500000058</v>
      </c>
    </row>
  </sheetData>
  <mergeCells count="4">
    <mergeCell ref="A1:D1"/>
    <mergeCell ref="E1:J1"/>
    <mergeCell ref="K13:L16"/>
    <mergeCell ref="K8:M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2:D28"/>
  <sheetViews>
    <sheetView topLeftCell="A16" zoomScale="205" zoomScaleNormal="205" workbookViewId="0">
      <selection activeCell="A18" sqref="A18:D28"/>
    </sheetView>
  </sheetViews>
  <sheetFormatPr defaultRowHeight="15" x14ac:dyDescent="0.25"/>
  <sheetData>
    <row r="2" spans="1:4" ht="16.5" x14ac:dyDescent="0.3">
      <c r="A2" s="2" t="s">
        <v>9</v>
      </c>
      <c r="B2" s="3"/>
      <c r="C2" s="3"/>
      <c r="D2" s="3"/>
    </row>
    <row r="3" spans="1:4" ht="16.5" x14ac:dyDescent="0.3">
      <c r="A3" s="3" t="s">
        <v>10</v>
      </c>
      <c r="B3" s="3"/>
      <c r="C3" s="3">
        <v>150000</v>
      </c>
      <c r="D3" s="3">
        <v>165000</v>
      </c>
    </row>
    <row r="4" spans="1:4" ht="16.5" x14ac:dyDescent="0.3">
      <c r="A4" s="3" t="s">
        <v>11</v>
      </c>
      <c r="B4" s="3"/>
      <c r="C4" s="3">
        <v>67500</v>
      </c>
      <c r="D4" s="3">
        <v>74250</v>
      </c>
    </row>
    <row r="5" spans="1:4" ht="16.5" x14ac:dyDescent="0.3">
      <c r="A5" s="3" t="s">
        <v>12</v>
      </c>
      <c r="B5" s="3"/>
      <c r="C5" s="3">
        <v>82500</v>
      </c>
      <c r="D5" s="3">
        <v>90750</v>
      </c>
    </row>
    <row r="6" spans="1:4" ht="16.5" x14ac:dyDescent="0.3">
      <c r="A6" s="3" t="s">
        <v>5</v>
      </c>
      <c r="B6" s="3"/>
      <c r="C6" s="3">
        <v>16500</v>
      </c>
      <c r="D6" s="3">
        <v>18150</v>
      </c>
    </row>
    <row r="7" spans="1:4" ht="16.5" x14ac:dyDescent="0.3">
      <c r="A7" s="3" t="s">
        <v>13</v>
      </c>
      <c r="B7" s="3"/>
      <c r="C7" s="3">
        <v>66000</v>
      </c>
      <c r="D7" s="3">
        <v>72600</v>
      </c>
    </row>
    <row r="8" spans="1:4" ht="16.5" x14ac:dyDescent="0.3">
      <c r="A8" s="3" t="s">
        <v>14</v>
      </c>
      <c r="B8" s="3"/>
      <c r="C8" s="3">
        <v>6600</v>
      </c>
      <c r="D8" s="3">
        <v>7260</v>
      </c>
    </row>
    <row r="9" spans="1:4" ht="16.5" x14ac:dyDescent="0.3">
      <c r="A9" s="3" t="s">
        <v>15</v>
      </c>
      <c r="B9" s="3"/>
      <c r="C9" s="3">
        <v>1000</v>
      </c>
      <c r="D9" s="3">
        <v>1000</v>
      </c>
    </row>
    <row r="10" spans="1:4" ht="16.5" x14ac:dyDescent="0.3">
      <c r="A10" s="3" t="s">
        <v>16</v>
      </c>
      <c r="B10" s="3"/>
      <c r="C10" s="3">
        <v>58400</v>
      </c>
      <c r="D10" s="3">
        <v>64340</v>
      </c>
    </row>
    <row r="11" spans="1:4" ht="16.5" x14ac:dyDescent="0.3">
      <c r="A11" s="3" t="s">
        <v>17</v>
      </c>
      <c r="B11" s="3"/>
      <c r="C11" s="3">
        <v>17520</v>
      </c>
      <c r="D11" s="3">
        <v>19302</v>
      </c>
    </row>
    <row r="12" spans="1:4" ht="16.5" x14ac:dyDescent="0.3">
      <c r="A12" s="3" t="s">
        <v>18</v>
      </c>
      <c r="B12" s="3"/>
      <c r="C12" s="3">
        <v>40880</v>
      </c>
      <c r="D12" s="3">
        <v>45038</v>
      </c>
    </row>
    <row r="18" spans="1:4" ht="16.5" x14ac:dyDescent="0.3">
      <c r="A18" s="38" t="s">
        <v>9</v>
      </c>
      <c r="B18" s="39"/>
      <c r="C18" s="39">
        <v>2016</v>
      </c>
      <c r="D18" s="39">
        <v>2017</v>
      </c>
    </row>
    <row r="19" spans="1:4" ht="16.5" x14ac:dyDescent="0.3">
      <c r="A19" s="3" t="s">
        <v>10</v>
      </c>
      <c r="B19" s="3"/>
      <c r="C19" s="3">
        <v>150000</v>
      </c>
      <c r="D19" s="3">
        <v>165000</v>
      </c>
    </row>
    <row r="20" spans="1:4" ht="16.5" x14ac:dyDescent="0.3">
      <c r="A20" s="3" t="s">
        <v>11</v>
      </c>
      <c r="B20" s="3"/>
      <c r="C20" s="3">
        <v>67500</v>
      </c>
      <c r="D20" s="3">
        <v>74250</v>
      </c>
    </row>
    <row r="21" spans="1:4" ht="16.5" x14ac:dyDescent="0.3">
      <c r="A21" s="3" t="s">
        <v>12</v>
      </c>
      <c r="B21" s="3"/>
      <c r="C21" s="3"/>
      <c r="D21" s="3"/>
    </row>
    <row r="22" spans="1:4" ht="16.5" x14ac:dyDescent="0.3">
      <c r="A22" s="3" t="s">
        <v>5</v>
      </c>
      <c r="B22" s="3"/>
      <c r="C22" s="3">
        <v>16500</v>
      </c>
      <c r="D22" s="3">
        <v>18150</v>
      </c>
    </row>
    <row r="23" spans="1:4" ht="16.5" x14ac:dyDescent="0.3">
      <c r="A23" s="3" t="s">
        <v>13</v>
      </c>
      <c r="B23" s="3"/>
      <c r="C23" s="3"/>
      <c r="D23" s="3"/>
    </row>
    <row r="24" spans="1:4" ht="16.5" x14ac:dyDescent="0.3">
      <c r="A24" s="3" t="s">
        <v>14</v>
      </c>
      <c r="B24" s="3"/>
      <c r="C24" s="3">
        <v>6600</v>
      </c>
      <c r="D24" s="3">
        <v>7260</v>
      </c>
    </row>
    <row r="25" spans="1:4" ht="16.5" x14ac:dyDescent="0.3">
      <c r="A25" s="3" t="s">
        <v>15</v>
      </c>
      <c r="B25" s="3"/>
      <c r="C25" s="3">
        <v>1000</v>
      </c>
      <c r="D25" s="3">
        <v>1000</v>
      </c>
    </row>
    <row r="26" spans="1:4" ht="16.5" x14ac:dyDescent="0.3">
      <c r="A26" s="3" t="s">
        <v>16</v>
      </c>
      <c r="B26" s="3"/>
      <c r="C26" s="3"/>
      <c r="D26" s="3"/>
    </row>
    <row r="27" spans="1:4" ht="16.5" x14ac:dyDescent="0.3">
      <c r="A27" s="3" t="s">
        <v>17</v>
      </c>
      <c r="B27" s="3"/>
      <c r="C27" s="3">
        <v>17520</v>
      </c>
      <c r="D27" s="3">
        <v>19302</v>
      </c>
    </row>
    <row r="28" spans="1:4" ht="16.5" x14ac:dyDescent="0.3">
      <c r="A28" s="3" t="s">
        <v>18</v>
      </c>
      <c r="B28" s="3"/>
      <c r="C28" s="3"/>
      <c r="D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47"/>
  <sheetViews>
    <sheetView showGridLines="0" workbookViewId="0">
      <selection activeCell="L14" sqref="L14"/>
    </sheetView>
  </sheetViews>
  <sheetFormatPr defaultRowHeight="15" x14ac:dyDescent="0.25"/>
  <cols>
    <col min="3" max="3" width="6.85546875" customWidth="1"/>
    <col min="4" max="4" width="12.140625" customWidth="1"/>
    <col min="5" max="5" width="13.42578125" customWidth="1"/>
    <col min="6" max="11" width="9.5703125" bestFit="1" customWidth="1"/>
  </cols>
  <sheetData>
    <row r="1" spans="1:11" ht="18" x14ac:dyDescent="0.25">
      <c r="A1" s="21"/>
      <c r="B1" s="21"/>
      <c r="C1" s="21"/>
      <c r="D1" s="49" t="s">
        <v>0</v>
      </c>
      <c r="E1" s="49"/>
      <c r="F1" s="50" t="s">
        <v>1</v>
      </c>
      <c r="G1" s="50"/>
      <c r="H1" s="50"/>
      <c r="I1" s="50"/>
      <c r="J1" s="50"/>
      <c r="K1" s="50"/>
    </row>
    <row r="2" spans="1:11" ht="18" x14ac:dyDescent="0.25">
      <c r="A2" s="22"/>
      <c r="B2" s="22"/>
      <c r="C2" s="22"/>
      <c r="D2" s="1">
        <v>2016</v>
      </c>
      <c r="E2" s="1">
        <v>2017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</row>
    <row r="3" spans="1:11" ht="16.5" x14ac:dyDescent="0.3">
      <c r="A3" s="2"/>
      <c r="B3" s="2"/>
      <c r="C3" s="2"/>
      <c r="D3" s="3"/>
      <c r="E3" s="3"/>
    </row>
    <row r="4" spans="1:11" ht="16.5" x14ac:dyDescent="0.3">
      <c r="A4" s="25" t="s">
        <v>2</v>
      </c>
      <c r="B4" s="25"/>
      <c r="C4" s="25"/>
      <c r="D4" s="26"/>
      <c r="E4" s="27"/>
      <c r="F4" s="23"/>
      <c r="G4" s="23"/>
      <c r="H4" s="23"/>
      <c r="I4" s="23"/>
      <c r="J4" s="23"/>
      <c r="K4" s="23"/>
    </row>
    <row r="5" spans="1:11" ht="16.5" x14ac:dyDescent="0.3">
      <c r="A5" s="3" t="s">
        <v>3</v>
      </c>
      <c r="B5" s="3"/>
      <c r="C5" s="2"/>
      <c r="D5" s="3"/>
      <c r="E5" s="4">
        <f>E13/D13-1</f>
        <v>0.10000000000000009</v>
      </c>
      <c r="F5" s="5">
        <v>0.1</v>
      </c>
      <c r="G5" s="5">
        <v>0.1</v>
      </c>
      <c r="H5" s="5">
        <v>0.1</v>
      </c>
      <c r="I5" s="5">
        <v>0.1</v>
      </c>
      <c r="J5" s="5">
        <v>0.1</v>
      </c>
      <c r="K5" s="5">
        <v>0.1</v>
      </c>
    </row>
    <row r="6" spans="1:11" ht="16.5" x14ac:dyDescent="0.3">
      <c r="A6" s="3" t="s">
        <v>4</v>
      </c>
      <c r="B6" s="3"/>
      <c r="C6" s="2"/>
      <c r="D6" s="4">
        <f>D14/D13</f>
        <v>0.45</v>
      </c>
      <c r="E6" s="4">
        <f>E14/E13</f>
        <v>0.45</v>
      </c>
      <c r="F6" s="5">
        <v>0.45</v>
      </c>
      <c r="G6" s="5">
        <v>0.45</v>
      </c>
      <c r="H6" s="5">
        <v>0.45</v>
      </c>
      <c r="I6" s="5">
        <v>0.45</v>
      </c>
      <c r="J6" s="5">
        <v>0.45</v>
      </c>
      <c r="K6" s="5">
        <v>0.45</v>
      </c>
    </row>
    <row r="7" spans="1:11" ht="16.5" x14ac:dyDescent="0.3">
      <c r="A7" s="3" t="s">
        <v>5</v>
      </c>
      <c r="B7" s="3"/>
      <c r="C7" s="2"/>
      <c r="D7" s="3">
        <f>D16</f>
        <v>16500</v>
      </c>
      <c r="E7" s="3">
        <f>E16</f>
        <v>18150</v>
      </c>
      <c r="F7" s="6">
        <v>20000</v>
      </c>
      <c r="G7" s="6">
        <v>20000</v>
      </c>
      <c r="H7" s="6">
        <v>20000</v>
      </c>
      <c r="I7" s="6">
        <v>20000</v>
      </c>
      <c r="J7" s="6">
        <v>20000</v>
      </c>
      <c r="K7" s="6">
        <v>20000</v>
      </c>
    </row>
    <row r="8" spans="1:11" ht="16.5" x14ac:dyDescent="0.3">
      <c r="A8" s="3" t="s">
        <v>6</v>
      </c>
      <c r="B8" s="3"/>
      <c r="C8" s="2"/>
      <c r="D8" s="7">
        <f>D18/D13</f>
        <v>4.3999999999999997E-2</v>
      </c>
      <c r="E8" s="7">
        <f>E18/E13</f>
        <v>4.3999999999999997E-2</v>
      </c>
      <c r="F8" s="5">
        <v>0.05</v>
      </c>
      <c r="G8" s="5">
        <v>0.05</v>
      </c>
      <c r="H8" s="5">
        <v>0.05</v>
      </c>
      <c r="I8" s="5">
        <v>0.05</v>
      </c>
      <c r="J8" s="5">
        <v>0.05</v>
      </c>
      <c r="K8" s="5">
        <v>0.05</v>
      </c>
    </row>
    <row r="9" spans="1:11" ht="16.5" x14ac:dyDescent="0.3">
      <c r="A9" s="3" t="s">
        <v>7</v>
      </c>
      <c r="B9" s="3"/>
      <c r="C9" s="2"/>
      <c r="D9" s="3">
        <f>D19</f>
        <v>1000</v>
      </c>
      <c r="E9" s="3">
        <f>E19</f>
        <v>1000</v>
      </c>
      <c r="F9" s="8">
        <v>1000</v>
      </c>
      <c r="G9" s="8">
        <v>1000</v>
      </c>
      <c r="H9" s="8">
        <v>1000</v>
      </c>
      <c r="I9" s="8">
        <v>1000</v>
      </c>
      <c r="J9" s="8">
        <v>1000</v>
      </c>
      <c r="K9" s="8">
        <v>1000</v>
      </c>
    </row>
    <row r="10" spans="1:11" ht="16.5" x14ac:dyDescent="0.3">
      <c r="A10" s="3" t="s">
        <v>8</v>
      </c>
      <c r="B10" s="3"/>
      <c r="C10" s="2"/>
      <c r="D10" s="4">
        <f>D21/D20</f>
        <v>0.3</v>
      </c>
      <c r="E10" s="4">
        <f>E21/E20</f>
        <v>0.3</v>
      </c>
      <c r="F10" s="5">
        <v>0.3</v>
      </c>
      <c r="G10" s="5">
        <v>0.3</v>
      </c>
      <c r="H10" s="5">
        <v>0.3</v>
      </c>
      <c r="I10" s="5">
        <v>0.3</v>
      </c>
      <c r="J10" s="5">
        <v>0.3</v>
      </c>
      <c r="K10" s="5">
        <v>0.3</v>
      </c>
    </row>
    <row r="11" spans="1:11" ht="16.5" x14ac:dyDescent="0.3">
      <c r="A11" s="2"/>
      <c r="B11" s="2"/>
      <c r="C11" s="2"/>
      <c r="D11" s="3"/>
      <c r="E11" s="3"/>
    </row>
    <row r="12" spans="1:11" ht="16.5" x14ac:dyDescent="0.3">
      <c r="A12" s="25" t="s">
        <v>9</v>
      </c>
      <c r="B12" s="25"/>
      <c r="C12" s="25"/>
      <c r="D12" s="26"/>
      <c r="E12" s="26"/>
      <c r="F12" s="23"/>
      <c r="G12" s="23"/>
      <c r="H12" s="23"/>
      <c r="I12" s="23"/>
      <c r="J12" s="23"/>
      <c r="K12" s="23"/>
    </row>
    <row r="13" spans="1:11" ht="16.5" x14ac:dyDescent="0.3">
      <c r="A13" s="3" t="s">
        <v>10</v>
      </c>
      <c r="B13" s="3"/>
      <c r="D13" s="9">
        <v>150000</v>
      </c>
      <c r="E13" s="9">
        <v>165000</v>
      </c>
      <c r="F13" s="10">
        <f>E13*(F5+1+D43)</f>
        <v>181500.00000000003</v>
      </c>
      <c r="G13" s="10">
        <f>F13*(G5+1+$D$43)</f>
        <v>199650.00000000006</v>
      </c>
      <c r="H13" s="10">
        <f t="shared" ref="H13:J13" si="0">G13*(H5+1+$D$43)</f>
        <v>219615.00000000009</v>
      </c>
      <c r="I13" s="10">
        <f t="shared" si="0"/>
        <v>241576.50000000012</v>
      </c>
      <c r="J13" s="10">
        <f t="shared" si="0"/>
        <v>265734.15000000014</v>
      </c>
      <c r="K13" s="10">
        <f>J13*(K5+1+$D$43)</f>
        <v>292307.56500000018</v>
      </c>
    </row>
    <row r="14" spans="1:11" ht="16.5" x14ac:dyDescent="0.3">
      <c r="A14" s="11" t="s">
        <v>11</v>
      </c>
      <c r="B14" s="11"/>
      <c r="C14" s="12"/>
      <c r="D14" s="13">
        <v>67500</v>
      </c>
      <c r="E14" s="13">
        <v>74250</v>
      </c>
      <c r="F14" s="14">
        <f>F13*(F6+$G$43)</f>
        <v>81675.000000000015</v>
      </c>
      <c r="G14" s="14">
        <f>G13*(G6+$G$43)</f>
        <v>89842.500000000029</v>
      </c>
      <c r="H14" s="14">
        <f>H13*(H6+$G$43)</f>
        <v>98826.750000000044</v>
      </c>
      <c r="I14" s="14">
        <f t="shared" ref="I14:J14" si="1">I13*(I6+$G$43)</f>
        <v>108709.42500000006</v>
      </c>
      <c r="J14" s="14">
        <f t="shared" si="1"/>
        <v>119580.36750000007</v>
      </c>
      <c r="K14" s="14">
        <f>K13*(K6+$G$43)</f>
        <v>131538.40425000008</v>
      </c>
    </row>
    <row r="15" spans="1:11" ht="16.5" x14ac:dyDescent="0.3">
      <c r="A15" s="15" t="s">
        <v>12</v>
      </c>
      <c r="B15" s="15"/>
      <c r="C15" s="16"/>
      <c r="D15" s="17">
        <f>D13-D14</f>
        <v>82500</v>
      </c>
      <c r="E15" s="17">
        <f>E13-E14</f>
        <v>90750</v>
      </c>
      <c r="F15" s="17">
        <f>F13-F14</f>
        <v>99825.000000000015</v>
      </c>
      <c r="G15" s="17">
        <f>G13-G14</f>
        <v>109807.50000000003</v>
      </c>
      <c r="H15" s="17">
        <f t="shared" ref="H15:K15" si="2">H13-H14</f>
        <v>120788.25000000004</v>
      </c>
      <c r="I15" s="17">
        <f t="shared" si="2"/>
        <v>132867.07500000007</v>
      </c>
      <c r="J15" s="17">
        <f t="shared" si="2"/>
        <v>146153.78250000009</v>
      </c>
      <c r="K15" s="17">
        <f t="shared" si="2"/>
        <v>160769.1607500001</v>
      </c>
    </row>
    <row r="16" spans="1:11" ht="16.5" x14ac:dyDescent="0.3">
      <c r="A16" s="11" t="s">
        <v>5</v>
      </c>
      <c r="B16" s="11"/>
      <c r="C16" s="12"/>
      <c r="D16" s="13">
        <v>16500</v>
      </c>
      <c r="E16" s="13">
        <v>18150</v>
      </c>
      <c r="F16" s="14">
        <f>F7</f>
        <v>20000</v>
      </c>
      <c r="G16" s="14">
        <f t="shared" ref="G16:K16" si="3">G7</f>
        <v>20000</v>
      </c>
      <c r="H16" s="14">
        <f t="shared" si="3"/>
        <v>20000</v>
      </c>
      <c r="I16" s="14">
        <f t="shared" si="3"/>
        <v>20000</v>
      </c>
      <c r="J16" s="14">
        <f t="shared" si="3"/>
        <v>20000</v>
      </c>
      <c r="K16" s="14">
        <f t="shared" si="3"/>
        <v>20000</v>
      </c>
    </row>
    <row r="17" spans="1:19" ht="22.15" customHeight="1" x14ac:dyDescent="0.3">
      <c r="A17" s="31" t="s">
        <v>13</v>
      </c>
      <c r="B17" s="3"/>
      <c r="D17" s="10">
        <f>D15-D16</f>
        <v>66000</v>
      </c>
      <c r="E17" s="10">
        <f>E15-E16</f>
        <v>72600</v>
      </c>
      <c r="F17" s="10">
        <f>F15-F16</f>
        <v>79825.000000000015</v>
      </c>
      <c r="G17" s="10">
        <f t="shared" ref="G17:K17" si="4">G15-G16</f>
        <v>89807.500000000029</v>
      </c>
      <c r="H17" s="10">
        <f t="shared" si="4"/>
        <v>100788.25000000004</v>
      </c>
      <c r="I17" s="10">
        <f t="shared" si="4"/>
        <v>112867.07500000007</v>
      </c>
      <c r="J17" s="10">
        <f t="shared" si="4"/>
        <v>126153.78250000009</v>
      </c>
      <c r="K17" s="10">
        <f t="shared" si="4"/>
        <v>140769.1607500001</v>
      </c>
    </row>
    <row r="18" spans="1:19" ht="16.5" x14ac:dyDescent="0.3">
      <c r="A18" s="3" t="s">
        <v>14</v>
      </c>
      <c r="B18" s="3"/>
      <c r="D18" s="9">
        <v>6600</v>
      </c>
      <c r="E18" s="9">
        <v>7260</v>
      </c>
      <c r="F18" s="10">
        <f>F8*F13</f>
        <v>9075.0000000000018</v>
      </c>
      <c r="G18" s="10">
        <f t="shared" ref="G18:K18" si="5">G8*G13</f>
        <v>9982.5000000000036</v>
      </c>
      <c r="H18" s="10">
        <f t="shared" si="5"/>
        <v>10980.750000000005</v>
      </c>
      <c r="I18" s="10">
        <f t="shared" si="5"/>
        <v>12078.825000000006</v>
      </c>
      <c r="J18" s="10">
        <f t="shared" si="5"/>
        <v>13286.707500000008</v>
      </c>
      <c r="K18" s="10">
        <f t="shared" si="5"/>
        <v>14615.378250000009</v>
      </c>
    </row>
    <row r="19" spans="1:19" ht="16.5" x14ac:dyDescent="0.3">
      <c r="A19" s="11" t="s">
        <v>15</v>
      </c>
      <c r="B19" s="11"/>
      <c r="C19" s="12"/>
      <c r="D19" s="13">
        <v>1000</v>
      </c>
      <c r="E19" s="13">
        <v>1000</v>
      </c>
      <c r="F19" s="14">
        <f>F9</f>
        <v>1000</v>
      </c>
      <c r="G19" s="14">
        <f t="shared" ref="G19:K19" si="6">G9</f>
        <v>1000</v>
      </c>
      <c r="H19" s="14">
        <f t="shared" si="6"/>
        <v>1000</v>
      </c>
      <c r="I19" s="14">
        <f t="shared" si="6"/>
        <v>1000</v>
      </c>
      <c r="J19" s="14">
        <f t="shared" si="6"/>
        <v>1000</v>
      </c>
      <c r="K19" s="14">
        <f t="shared" si="6"/>
        <v>1000</v>
      </c>
    </row>
    <row r="20" spans="1:19" ht="16.5" x14ac:dyDescent="0.3">
      <c r="A20" s="15" t="s">
        <v>16</v>
      </c>
      <c r="B20" s="15"/>
      <c r="C20" s="16"/>
      <c r="D20" s="17">
        <f>D17-SUM(D18:D19)</f>
        <v>58400</v>
      </c>
      <c r="E20" s="17">
        <f>E17-SUM(E18:E19)</f>
        <v>64340</v>
      </c>
      <c r="F20" s="17">
        <f>F17-SUM(F18:F19)</f>
        <v>69750.000000000015</v>
      </c>
      <c r="G20" s="17">
        <f t="shared" ref="G20:K20" si="7">G17-SUM(G18:G19)</f>
        <v>78825.000000000029</v>
      </c>
      <c r="H20" s="17">
        <f t="shared" si="7"/>
        <v>88807.500000000044</v>
      </c>
      <c r="I20" s="17">
        <f t="shared" si="7"/>
        <v>99788.250000000058</v>
      </c>
      <c r="J20" s="17">
        <f t="shared" si="7"/>
        <v>111867.07500000008</v>
      </c>
      <c r="K20" s="17">
        <f t="shared" si="7"/>
        <v>125153.78250000009</v>
      </c>
    </row>
    <row r="21" spans="1:19" ht="16.5" x14ac:dyDescent="0.3">
      <c r="A21" s="11" t="s">
        <v>17</v>
      </c>
      <c r="B21" s="11"/>
      <c r="C21" s="12"/>
      <c r="D21" s="13">
        <v>17520</v>
      </c>
      <c r="E21" s="13">
        <v>19302</v>
      </c>
      <c r="F21" s="14">
        <f>F10*F20</f>
        <v>20925.000000000004</v>
      </c>
      <c r="G21" s="14">
        <f>G10*G20</f>
        <v>23647.500000000007</v>
      </c>
      <c r="H21" s="14">
        <f t="shared" ref="H21:K21" si="8">H10*H20</f>
        <v>26642.250000000011</v>
      </c>
      <c r="I21" s="14">
        <f t="shared" si="8"/>
        <v>29936.475000000017</v>
      </c>
      <c r="J21" s="14">
        <f>J10*J20</f>
        <v>33560.122500000027</v>
      </c>
      <c r="K21" s="14">
        <f t="shared" si="8"/>
        <v>37546.134750000027</v>
      </c>
    </row>
    <row r="22" spans="1:19" ht="17.25" thickBot="1" x14ac:dyDescent="0.35">
      <c r="A22" s="18" t="s">
        <v>18</v>
      </c>
      <c r="B22" s="18"/>
      <c r="C22" s="19"/>
      <c r="D22" s="20">
        <f>D20-D21</f>
        <v>40880</v>
      </c>
      <c r="E22" s="20">
        <f>E20-E21</f>
        <v>45038</v>
      </c>
      <c r="F22" s="20">
        <f>F20-F21</f>
        <v>48825.000000000015</v>
      </c>
      <c r="G22" s="20">
        <f>G20-G21</f>
        <v>55177.500000000022</v>
      </c>
      <c r="H22" s="20">
        <f t="shared" ref="H22:K22" si="9">H20-H21</f>
        <v>62165.250000000029</v>
      </c>
      <c r="I22" s="20">
        <f t="shared" si="9"/>
        <v>69851.775000000038</v>
      </c>
      <c r="J22" s="20">
        <f t="shared" si="9"/>
        <v>78306.952500000058</v>
      </c>
      <c r="K22" s="20">
        <f t="shared" si="9"/>
        <v>87607.647750000062</v>
      </c>
    </row>
    <row r="23" spans="1:19" ht="15.75" thickTop="1" x14ac:dyDescent="0.25"/>
    <row r="26" spans="1:19" ht="16.5" x14ac:dyDescent="0.3">
      <c r="A26" s="25" t="s">
        <v>19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M26" t="s">
        <v>30</v>
      </c>
    </row>
    <row r="27" spans="1:19" ht="14.45" customHeight="1" x14ac:dyDescent="0.25">
      <c r="M27" t="s">
        <v>31</v>
      </c>
      <c r="N27" s="29"/>
      <c r="O27" s="29"/>
      <c r="P27" s="29"/>
      <c r="Q27" s="29"/>
      <c r="R27" s="29"/>
      <c r="S27" s="29"/>
    </row>
    <row r="28" spans="1:19" x14ac:dyDescent="0.25">
      <c r="N28" s="29"/>
      <c r="O28" s="29"/>
      <c r="P28" s="29"/>
      <c r="Q28" s="29"/>
      <c r="R28" s="29"/>
      <c r="S28" s="29"/>
    </row>
    <row r="29" spans="1:19" ht="14.45" customHeight="1" x14ac:dyDescent="0.3">
      <c r="C29" s="28"/>
      <c r="D29" s="28"/>
      <c r="E29" s="54" t="s">
        <v>3</v>
      </c>
      <c r="F29" s="54"/>
      <c r="G29" s="54"/>
      <c r="H29" s="28"/>
      <c r="I29" s="28"/>
      <c r="J29" s="3"/>
      <c r="P29" s="29"/>
      <c r="Q29" s="29"/>
      <c r="R29" s="29"/>
      <c r="S29" s="29"/>
    </row>
    <row r="30" spans="1:19" ht="14.45" customHeight="1" x14ac:dyDescent="0.3">
      <c r="C30" s="28"/>
      <c r="D30" s="37"/>
      <c r="E30" s="37"/>
      <c r="F30" s="37"/>
      <c r="G30" s="37"/>
      <c r="H30" s="37"/>
      <c r="I30" s="37"/>
      <c r="J30" s="3"/>
      <c r="P30" s="29"/>
      <c r="Q30" s="29"/>
      <c r="R30" s="29"/>
      <c r="S30" s="29"/>
    </row>
    <row r="31" spans="1:19" ht="28.15" customHeight="1" x14ac:dyDescent="0.3">
      <c r="C31" s="28"/>
      <c r="D31" s="32">
        <f>F22</f>
        <v>48825.000000000015</v>
      </c>
      <c r="E31" s="33">
        <v>0</v>
      </c>
      <c r="F31" s="33">
        <v>0.05</v>
      </c>
      <c r="G31" s="33">
        <v>0.1</v>
      </c>
      <c r="H31" s="33">
        <v>0.15</v>
      </c>
      <c r="I31" s="33">
        <v>0.2</v>
      </c>
      <c r="J31" s="3"/>
      <c r="P31" s="29"/>
      <c r="Q31" s="29"/>
      <c r="R31" s="29"/>
      <c r="S31" s="29"/>
    </row>
    <row r="32" spans="1:19" ht="14.45" customHeight="1" x14ac:dyDescent="0.3">
      <c r="C32" s="55" t="s">
        <v>21</v>
      </c>
      <c r="D32" s="34">
        <v>0.25</v>
      </c>
      <c r="E32" s="10">
        <f t="dataTable" ref="E32:I38" dt2D="1" dtr="1" r1="F5" r2="F6"/>
        <v>66150</v>
      </c>
      <c r="F32" s="10">
        <v>70192.5</v>
      </c>
      <c r="G32" s="10">
        <v>74235.000000000029</v>
      </c>
      <c r="H32" s="10">
        <v>78277.499999999971</v>
      </c>
      <c r="I32" s="10">
        <v>82320</v>
      </c>
      <c r="J32" s="3"/>
      <c r="P32" s="29"/>
      <c r="Q32" s="29"/>
      <c r="R32" s="29"/>
      <c r="S32" s="29"/>
    </row>
    <row r="33" spans="3:19" ht="14.45" customHeight="1" x14ac:dyDescent="0.3">
      <c r="C33" s="55"/>
      <c r="D33" s="34">
        <v>0.3</v>
      </c>
      <c r="E33" s="10">
        <v>60375</v>
      </c>
      <c r="F33" s="10">
        <v>64128.75</v>
      </c>
      <c r="G33" s="10">
        <v>67882.500000000029</v>
      </c>
      <c r="H33" s="10">
        <v>71636.249999999985</v>
      </c>
      <c r="I33" s="10">
        <v>75390</v>
      </c>
      <c r="J33" s="3"/>
      <c r="P33" s="29"/>
      <c r="Q33" s="29"/>
      <c r="R33" s="29"/>
      <c r="S33" s="29"/>
    </row>
    <row r="34" spans="3:19" ht="14.45" customHeight="1" x14ac:dyDescent="0.3">
      <c r="C34" s="55"/>
      <c r="D34" s="34">
        <v>0.35</v>
      </c>
      <c r="E34" s="10">
        <v>54600</v>
      </c>
      <c r="F34" s="10">
        <v>58065</v>
      </c>
      <c r="G34" s="10">
        <v>61530.000000000022</v>
      </c>
      <c r="H34" s="10">
        <v>64994.999999999985</v>
      </c>
      <c r="I34" s="10">
        <v>68460</v>
      </c>
      <c r="J34" s="3"/>
      <c r="P34" s="30"/>
      <c r="Q34" s="30"/>
      <c r="R34" s="30"/>
      <c r="S34" s="30"/>
    </row>
    <row r="35" spans="3:19" ht="14.45" customHeight="1" x14ac:dyDescent="0.3">
      <c r="C35" s="55"/>
      <c r="D35" s="34">
        <v>0.4</v>
      </c>
      <c r="E35" s="10">
        <v>48825</v>
      </c>
      <c r="F35" s="10">
        <v>52001.25</v>
      </c>
      <c r="G35" s="10">
        <v>55177.500000000015</v>
      </c>
      <c r="H35" s="10">
        <v>58353.749999999985</v>
      </c>
      <c r="I35" s="10">
        <v>61530</v>
      </c>
      <c r="J35" s="3"/>
      <c r="P35" s="30"/>
      <c r="Q35" s="30"/>
      <c r="R35" s="30"/>
      <c r="S35" s="30"/>
    </row>
    <row r="36" spans="3:19" ht="14.45" customHeight="1" x14ac:dyDescent="0.3">
      <c r="C36" s="55"/>
      <c r="D36" s="34">
        <v>0.45</v>
      </c>
      <c r="E36" s="10">
        <v>43050</v>
      </c>
      <c r="F36" s="10">
        <v>45937.5</v>
      </c>
      <c r="G36" s="10">
        <v>48825.000000000015</v>
      </c>
      <c r="H36" s="10">
        <v>51712.499999999985</v>
      </c>
      <c r="I36" s="10">
        <v>54600</v>
      </c>
      <c r="J36" s="3"/>
      <c r="P36" s="30"/>
      <c r="Q36" s="30"/>
      <c r="R36" s="30"/>
      <c r="S36" s="30"/>
    </row>
    <row r="37" spans="3:19" ht="14.45" customHeight="1" x14ac:dyDescent="0.3">
      <c r="C37" s="55"/>
      <c r="D37" s="34">
        <v>0.5</v>
      </c>
      <c r="E37" s="10">
        <v>37275</v>
      </c>
      <c r="F37" s="10">
        <v>39873.75</v>
      </c>
      <c r="G37" s="10">
        <v>42472.500000000015</v>
      </c>
      <c r="H37" s="10">
        <v>45071.249999999985</v>
      </c>
      <c r="I37" s="10">
        <v>47670</v>
      </c>
      <c r="J37" s="3"/>
      <c r="P37" s="30"/>
      <c r="Q37" s="30"/>
      <c r="R37" s="30"/>
      <c r="S37" s="30"/>
    </row>
    <row r="38" spans="3:19" ht="14.45" customHeight="1" x14ac:dyDescent="0.3">
      <c r="C38" s="55"/>
      <c r="D38" s="34">
        <v>0.55000000000000004</v>
      </c>
      <c r="E38" s="10">
        <v>31499.999999999993</v>
      </c>
      <c r="F38" s="10">
        <v>33809.999999999993</v>
      </c>
      <c r="G38" s="10">
        <v>36120</v>
      </c>
      <c r="H38" s="10">
        <v>38429.999999999985</v>
      </c>
      <c r="I38" s="10">
        <v>40739.999999999985</v>
      </c>
      <c r="J38" s="3"/>
      <c r="P38" s="30"/>
      <c r="Q38" s="30"/>
      <c r="R38" s="30"/>
      <c r="S38" s="30"/>
    </row>
    <row r="39" spans="3:19" ht="14.45" customHeight="1" x14ac:dyDescent="0.3">
      <c r="C39" s="3"/>
      <c r="D39" s="3"/>
      <c r="E39" s="35"/>
      <c r="F39" s="3"/>
      <c r="G39" s="3"/>
      <c r="H39" s="3"/>
      <c r="I39" s="3"/>
      <c r="J39" s="3"/>
      <c r="P39" s="30"/>
      <c r="Q39" s="30"/>
      <c r="R39" s="30"/>
      <c r="S39" s="30"/>
    </row>
    <row r="40" spans="3:19" ht="14.45" customHeight="1" x14ac:dyDescent="0.3">
      <c r="C40" s="3"/>
      <c r="D40" s="3"/>
      <c r="E40" s="3"/>
      <c r="F40" s="3"/>
      <c r="G40" s="3"/>
      <c r="H40" s="3"/>
      <c r="I40" s="3"/>
      <c r="J40" s="3"/>
      <c r="P40" s="30"/>
      <c r="Q40" s="30"/>
      <c r="R40" s="30"/>
      <c r="S40" s="30"/>
    </row>
    <row r="41" spans="3:19" ht="16.5" x14ac:dyDescent="0.3">
      <c r="C41" s="3"/>
      <c r="D41" s="3"/>
      <c r="E41" s="3"/>
      <c r="F41" s="3"/>
      <c r="G41" s="3"/>
      <c r="H41" s="3"/>
      <c r="I41" s="3"/>
      <c r="J41" s="3"/>
      <c r="N41" s="30"/>
      <c r="O41" s="30"/>
      <c r="P41" s="30"/>
      <c r="Q41" s="30"/>
      <c r="R41" s="30"/>
      <c r="S41" s="30"/>
    </row>
    <row r="42" spans="3:19" ht="16.5" x14ac:dyDescent="0.3">
      <c r="C42" s="3"/>
      <c r="D42" s="28" t="s">
        <v>3</v>
      </c>
      <c r="E42" s="28" t="s">
        <v>18</v>
      </c>
      <c r="F42" s="3"/>
      <c r="G42" s="28" t="s">
        <v>20</v>
      </c>
      <c r="H42" s="28" t="s">
        <v>18</v>
      </c>
      <c r="I42" s="3"/>
      <c r="J42" s="3"/>
      <c r="N42" s="30"/>
      <c r="O42" s="30"/>
      <c r="P42" s="30"/>
      <c r="Q42" s="30"/>
      <c r="R42" s="30"/>
      <c r="S42" s="30"/>
    </row>
    <row r="43" spans="3:19" ht="16.5" x14ac:dyDescent="0.3">
      <c r="C43" s="3"/>
      <c r="D43" s="7">
        <v>0</v>
      </c>
      <c r="E43" s="10">
        <f>F22</f>
        <v>48825.000000000015</v>
      </c>
      <c r="F43" s="3"/>
      <c r="G43" s="7">
        <v>0</v>
      </c>
      <c r="H43" s="10">
        <f>F22</f>
        <v>48825.000000000015</v>
      </c>
      <c r="I43" s="3"/>
      <c r="J43" s="3"/>
    </row>
    <row r="44" spans="3:19" ht="16.5" x14ac:dyDescent="0.3">
      <c r="C44" s="3"/>
      <c r="D44" s="7">
        <v>-0.05</v>
      </c>
      <c r="E44" s="3">
        <f t="dataTable" ref="E44:E45" dt2D="0" dtr="0" r1="D43" ca="1"/>
        <v>45937.5</v>
      </c>
      <c r="F44" s="3"/>
      <c r="G44" s="7">
        <v>-0.05</v>
      </c>
      <c r="H44" s="3">
        <f t="dataTable" ref="H44:H45" dt2D="0" dtr="0" r1="G43" ca="1"/>
        <v>55177.500000000015</v>
      </c>
      <c r="I44" s="3"/>
      <c r="J44" s="3"/>
    </row>
    <row r="45" spans="3:19" ht="16.5" x14ac:dyDescent="0.3">
      <c r="C45" s="3"/>
      <c r="D45" s="7">
        <v>0.05</v>
      </c>
      <c r="E45" s="3">
        <v>51712.500000000015</v>
      </c>
      <c r="F45" s="3"/>
      <c r="G45" s="7">
        <v>0.05</v>
      </c>
      <c r="H45" s="3">
        <v>42472.500000000015</v>
      </c>
      <c r="I45" s="3"/>
      <c r="J45" s="3"/>
    </row>
    <row r="46" spans="3:19" ht="16.5" x14ac:dyDescent="0.3">
      <c r="C46" s="3"/>
      <c r="D46" s="3"/>
      <c r="E46" s="3"/>
      <c r="F46" s="3"/>
      <c r="G46" s="3"/>
      <c r="H46" s="3"/>
      <c r="I46" s="3"/>
      <c r="J46" s="3"/>
    </row>
    <row r="47" spans="3:19" ht="16.5" x14ac:dyDescent="0.3">
      <c r="C47" s="3"/>
      <c r="D47" s="3"/>
      <c r="E47" s="3"/>
      <c r="F47" s="3"/>
      <c r="G47" s="3"/>
      <c r="H47" s="3"/>
      <c r="I47" s="3"/>
      <c r="J47" s="3"/>
    </row>
  </sheetData>
  <mergeCells count="4">
    <mergeCell ref="D1:E1"/>
    <mergeCell ref="F1:K1"/>
    <mergeCell ref="E29:G29"/>
    <mergeCell ref="C32:C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Model</vt:lpstr>
      <vt:lpstr>Building Financial Model</vt:lpstr>
      <vt:lpstr>Financial Model(2019)</vt:lpstr>
      <vt:lpstr>Historical Data</vt:lpstr>
      <vt:lpstr>Sensitivity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win</cp:lastModifiedBy>
  <dcterms:created xsi:type="dcterms:W3CDTF">2019-10-02T09:09:09Z</dcterms:created>
  <dcterms:modified xsi:type="dcterms:W3CDTF">2020-11-05T05:32:53Z</dcterms:modified>
</cp:coreProperties>
</file>