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ag960\Downloads\"/>
    </mc:Choice>
  </mc:AlternateContent>
  <xr:revisionPtr revIDLastSave="0" documentId="13_ncr:1_{34BC6EAC-3D03-40E2-BCFB-835085C1D0CC}" xr6:coauthVersionLast="47" xr6:coauthVersionMax="47" xr10:uidLastSave="{00000000-0000-0000-0000-000000000000}"/>
  <bookViews>
    <workbookView showHorizontalScroll="0" showVerticalScroll="0" showSheetTabs="0" xWindow="-108" yWindow="-108" windowWidth="23256" windowHeight="13176" xr2:uid="{00000000-000D-0000-FFFF-FFFF00000000}"/>
  </bookViews>
  <sheets>
    <sheet name="Dashboard" sheetId="27" r:id="rId1"/>
    <sheet name="total sales chart" sheetId="21" r:id="rId2"/>
    <sheet name="country bar chart" sheetId="22" r:id="rId3"/>
    <sheet name="Top 5 customers" sheetId="25"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J5" i="17"/>
  <c r="O5" i="17" s="1"/>
  <c r="J3" i="17"/>
  <c r="O3" i="17" s="1"/>
  <c r="J4" i="17"/>
  <c r="O4"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J2" i="17"/>
  <c r="O2" i="17" s="1"/>
  <c r="K2" i="17"/>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<sst xmlns="http://schemas.openxmlformats.org/spreadsheetml/2006/main" count="11138" uniqueCount="6229">
  <si>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</si>
  <si>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</si>
  <si>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</si>
  <si>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</si>
  <si>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</si>
  <si>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</si>
  <si>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</si>
  <si>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</si>
  <si>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</si>
  <si>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</si>
  <si>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</si>
  <si>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</si>
  <si>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</si>
  <si>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</si>
  <si>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</si>
  <si>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</si>
  <si>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</si>
  <si>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</si>
  <si>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</si>
  <si>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</si>
  <si>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</si>
  <si>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</si>
  <si>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</si>
  <si>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</si>
  <si>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</si>
  <si>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</si>
  <si>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</si>
  <si>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</si>
  <si>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</si>
  <si>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</si>
  <si>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</si>
  <si>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</si>
  <si>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</si>
  <si>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</si>
  <si>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</si>
  <si>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</si>
  <si>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</si>
  <si>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</si>
  <si>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</si>
  <si>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</si>
  <si>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</si>
  <si>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</si>
  <si>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</si>
  <si>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</si>
  <si>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</si>
  <si>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</si>
  <si>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</si>
  <si>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</si>
  <si>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</si>
  <si>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</si>
  <si>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</si>
  <si>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</si>
  <si>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</si>
  <si>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</si>
  <si>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</si>
  <si>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</si>
  <si>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</si>
  <si>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</si>
  <si>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</si>
  <si>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</si>
  <si>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</si>
  <si>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</si>
  <si>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</si>
  <si>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</si>
  <si>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</si>
  <si>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</si>
  <si>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</si>
  <si>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</si>
  <si>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</si>
  <si>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</si>
  <si>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</si>
  <si>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</si>
  <si>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</si>
  <si>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</si>
  <si>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</si>
  <si>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</si>
  <si>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</si>
  <si>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</si>
  <si>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</si>
  <si>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</si>
  <si>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</si>
  <si>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</si>
  <si>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</si>
  <si>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</si>
  <si>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</si>
  <si>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</si>
  <si>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</si>
  <si>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</si>
  <si>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</si>
  <si>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</si>
  <si>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</si>
  <si>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</si>
  <si>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</si>
  <si>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</si>
  <si>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</si>
  <si>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</si>
  <si>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</si>
  <si>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</si>
  <si>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</si>
  <si>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</si>
  <si>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</si>
  <si>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</si>
  <si>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</si>
  <si>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</si>
  <si>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</si>
  <si>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</si>
  <si>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</si>
  <si>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</si>
  <si>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</si>
  <si>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</si>
  <si>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</si>
  <si>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</si>
  <si>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</si>
  <si>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</si>
  <si>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</si>
  <si>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</si>
  <si>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</si>
  <si>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</si>
  <si>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</si>
  <si>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</si>
  <si>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</si>
  <si>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</si>
  <si>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</si>
  <si>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</si>
  <si>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</si>
  <si>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</si>
  <si>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</si>
  <si>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</si>
  <si>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</si>
  <si>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</si>
  <si>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</si>
  <si>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</si>
  <si>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</si>
  <si>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</si>
  <si>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</si>
  <si>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</si>
  <si>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</si>
  <si>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</si>
  <si>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</si>
  <si>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</si>
  <si>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</si>
  <si>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</si>
  <si>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</si>
  <si>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</si>
  <si>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</si>
  <si>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</si>
  <si>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</si>
  <si>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</si>
  <si>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</si>
  <si>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</si>
  <si>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</si>
  <si>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</si>
  <si>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</si>
  <si>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</si>
  <si>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</si>
  <si>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</si>
  <si>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</si>
  <si>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</si>
  <si>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</si>
  <si>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</si>
  <si>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</si>
  <si>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</si>
  <si>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</si>
  <si>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</si>
  <si>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</si>
  <si>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</si>
  <si>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</si>
  <si>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</si>
  <si>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</si>
  <si>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</si>
  <si>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</si>
  <si>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</si>
  <si>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</si>
  <si>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</si>
  <si>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</si>
  <si>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</si>
  <si>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</si>
  <si>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</si>
  <si>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</si>
  <si>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</si>
  <si>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</si>
  <si>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</si>
  <si>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</si>
  <si>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</si>
  <si>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</si>
  <si>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</si>
  <si>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</si>
  <si>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</si>
  <si>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</si>
  <si>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</si>
  <si>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</si>
  <si>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</si>
  <si>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</si>
  <si>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</si>
  <si>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</si>
  <si>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</si>
  <si>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</si>
  <si>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</si>
  <si>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</si>
  <si>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</si>
  <si>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</si>
  <si>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</si>
  <si>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</si>
  <si>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</si>
  <si>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</si>
  <si>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</si>
  <si>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</si>
  <si>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</si>
  <si>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</si>
  <si>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</si>
  <si>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</si>
  <si>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</si>
  <si>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</si>
  <si>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</si>
  <si>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</si>
  <si>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</si>
  <si>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</si>
  <si>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</si>
  <si>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</si>
  <si>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</si>
  <si>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</si>
  <si>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</si>
  <si>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</si>
  <si>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</si>
  <si>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</si>
  <si>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</si>
  <si>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</si>
  <si>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</si>
  <si>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</si>
  <si>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</si>
  <si>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</si>
  <si>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</si>
  <si>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</si>
  <si>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</si>
  <si>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</si>
  <si>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</si>
  <si>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</si>
  <si>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</si>
  <si>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</si>
  <si>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</si>
  <si>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</si>
  <si>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</si>
  <si>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</si>
  <si>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</si>
  <si>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</si>
  <si>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</si>
  <si>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</si>
  <si>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</si>
  <si>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</si>
  <si>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</si>
  <si>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</si>
  <si>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</si>
  <si>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</si>
  <si>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</si>
  <si>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</si>
  <si>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</si>
  <si>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</si>
  <si>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</si>
  <si>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</si>
  <si>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</si>
  <si>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</si>
  <si>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</si>
  <si>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</si>
  <si>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</si>
  <si>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</si>
  <si>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</si>
  <si>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</si>
  <si>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</si>
  <si>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</si>
  <si>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</si>
  <si>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</si>
  <si>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</si>
  <si>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</si>
  <si>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</si>
  <si>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</si>
  <si>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</si>
  <si>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</si>
  <si>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</si>
  <si>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</si>
  <si>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</si>
  <si>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</si>
  <si>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</si>
  <si>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</si>
  <si>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</si>
  <si>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</si>
  <si>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</si>
  <si>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</si>
  <si>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</si>
  <si>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</si>
  <si>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</si>
  <si>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</si>
  <si>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</si>
  <si>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</si>
  <si>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</si>
  <si>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</si>
  <si>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</si>
  <si>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</si>
  <si>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</si>
  <si>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</si>
  <si>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</si>
  <si>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</si>
  <si>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</si>
  <si>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</si>
  <si>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</si>
  <si>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</si>
  <si>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</si>
  <si>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</si>
  <si>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</si>
  <si>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</si>
  <si>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</si>
  <si>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</si>
  <si>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</si>
  <si>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</si>
  <si>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</si>
  <si>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</si>
  <si>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</si>
  <si>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</si>
  <si>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</si>
  <si>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</si>
  <si>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</si>
  <si>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</si>
  <si>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</si>
  <si>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</si>
  <si>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</si>
  <si>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</si>
  <si>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</si>
  <si>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</si>
  <si>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</si>
  <si>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</si>
  <si>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</si>
  <si>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</si>
  <si>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</si>
  <si>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</si>
  <si>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</si>
  <si>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</si>
  <si>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</si>
  <si>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</si>
  <si>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</si>
  <si>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</si>
  <si>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</si>
  <si>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</si>
  <si>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</si>
  <si>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</si>
  <si>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</si>
  <si>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</si>
  <si>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</si>
  <si>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</si>
  <si>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</si>
  <si>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</si>
  <si>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</si>
  <si>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</si>
  <si>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</si>
  <si>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</si>
  <si>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</si>
  <si>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</si>
  <si>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</si>
  <si>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</si>
  <si>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</si>
  <si>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</si>
  <si>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</si>
  <si>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</si>
  <si>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</si>
  <si>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</si>
  <si>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</si>
  <si>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</si>
  <si>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</si>
  <si>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</si>
  <si>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</si>
  <si>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</si>
  <si>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</si>
  <si>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</si>
  <si>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</si>
  <si>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</si>
  <si>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</si>
  <si>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</si>
  <si>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</si>
  <si>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</si>
  <si>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</si>
  <si>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</si>
  <si>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</si>
  <si>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</si>
  <si>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</si>
  <si>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</si>
  <si>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</si>
  <si>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</si>
  <si>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</si>
  <si>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</si>
  <si>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</si>
  <si>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</si>
  <si>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</si>
  <si>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</si>
  <si>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</si>
  <si>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</si>
  <si>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</si>
  <si>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</si>
  <si>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</si>
  <si>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</si>
  <si>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</si>
  <si>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</si>
  <si>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</si>
  <si>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</si>
  <si>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</si>
  <si>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</si>
  <si>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</si>
  <si>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</si>
  <si>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</si>
  <si>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</si>
  <si>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</si>
  <si>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</si>
  <si>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</si>
  <si>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</si>
  <si>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</si>
  <si>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</si>
  <si>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</si>
  <si>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</si>
  <si>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</si>
  <si>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</si>
  <si>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</si>
  <si>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</si>
  <si>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</si>
  <si>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</si>
  <si>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</si>
  <si>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</si>
  <si>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</si>
  <si>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</si>
  <si>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</si>
  <si>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</si>
  <si>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</si>
  <si>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</si>
  <si>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</si>
  <si>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</si>
  <si>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</si>
  <si>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</si>
  <si>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</si>
  <si>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</si>
  <si>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</si>
  <si>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</si>
  <si>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</si>
  <si>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</si>
  <si>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</si>
  <si>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</si>
  <si>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</si>
  <si>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</si>
  <si>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</si>
  <si>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</si>
  <si>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</si>
  <si>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</si>
  <si>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</si>
  <si>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</si>
  <si>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</si>
  <si>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</si>
  <si>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</si>
  <si>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</si>
  <si>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</si>
  <si>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</si>
  <si>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</si>
  <si>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</si>
  <si>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</si>
  <si>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</si>
  <si>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</si>
  <si>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</si>
  <si>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</si>
  <si>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</si>
  <si>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</si>
  <si>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</si>
  <si>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</si>
  <si>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</si>
  <si>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</si>
  <si>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</si>
  <si>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</si>
  <si>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</si>
  <si>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</si>
  <si>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</si>
  <si>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</si>
  <si>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</si>
  <si>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</si>
  <si>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</si>
  <si>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</si>
  <si>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</si>
  <si>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</si>
  <si>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</si>
  <si>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</si>
  <si>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</si>
  <si>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</si>
  <si>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</si>
  <si>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</si>
  <si>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</si>
  <si>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</si>
  <si>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</si>
  <si>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</si>
  <si>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</si>
  <si>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</si>
  <si>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</si>
  <si>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</si>
  <si>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</si>
  <si>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</si>
  <si>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</si>
  <si>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</si>
  <si>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</si>
  <si>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</si>
  <si>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</si>
  <si>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</si>
  <si>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</si>
  <si>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</si>
  <si>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</si>
  <si>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</si>
  <si>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</si>
  <si>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</si>
  <si>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</si>
  <si>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</si>
  <si>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</si>
  <si>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</si>
  <si>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</si>
  <si>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</si>
  <si>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</si>
  <si>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</si>
  <si>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</si>
  <si>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</si>
  <si>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</si>
  <si>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</si>
  <si>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</si>
  <si>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</si>
  <si>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</si>
  <si>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</si>
  <si>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</si>
  <si>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</si>
  <si>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</si>
  <si>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</si>
  <si>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</si>
  <si>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</si>
  <si>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</si>
  <si>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</si>
  <si>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</si>
  <si>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</si>
  <si>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</si>
  <si>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</si>
  <si>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</si>
  <si>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</si>
  <si>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</si>
  <si>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</si>
  <si>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</si>
  <si>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</si>
  <si>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</si>
  <si>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</si>
  <si>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</si>
  <si>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</si>
  <si>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</si>
  <si>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</si>
  <si>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</si>
  <si>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</si>
  <si>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</si>
  <si>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</si>
  <si>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</si>
  <si>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</si>
  <si>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</si>
  <si>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</si>
  <si>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</si>
  <si>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</si>
  <si>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</si>
  <si>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</si>
  <si>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</si>
  <si>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</si>
  <si>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</si>
  <si>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</si>
  <si>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</si>
  <si>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</si>
  <si>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</si>
  <si>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</si>
  <si>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</si>
  <si>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</si>
  <si>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</si>
  <si>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</si>
  <si>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</si>
  <si>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</si>
  <si>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</si>
  <si>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</si>
  <si>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</si>
  <si>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</si>
  <si>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</si>
  <si>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</si>
  <si>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</si>
  <si>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</si>
  <si>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</si>
  <si>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</si>
  <si>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</si>
  <si>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</si>
  <si>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</si>
  <si>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</si>
  <si>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</si>
  <si>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</si>
  <si>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</si>
  <si>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</si>
  <si>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</si>
  <si>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</si>
  <si>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</si>
  <si>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</si>
  <si>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</si>
  <si>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</si>
  <si>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</si>
  <si>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</si>
  <si>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</si>
  <si>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</si>
  <si>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</si>
  <si>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</si>
  <si>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</si>
  <si>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</si>
  <si>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</si>
  <si>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</si>
  <si>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</si>
  <si>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</si>
  <si>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</si>
  <si>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</si>
  <si>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</si>
  <si>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</si>
  <si>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</si>
  <si>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</si>
  <si>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</si>
  <si>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</si>
  <si>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</si>
  <si>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</si>
  <si>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</si>
  <si>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</si>
  <si>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</si>
  <si>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</si>
  <si>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</si>
  <si>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</si>
  <si>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</si>
  <si>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</si>
  <si>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</si>
  <si>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</si>
  <si>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</si>
  <si>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</si>
  <si>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</si>
  <si>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</si>
  <si>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</si>
  <si>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</si>
  <si>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</si>
  <si>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</si>
  <si>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</si>
  <si>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</si>
  <si>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</si>
  <si>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</si>
  <si>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</si>
  <si>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</si>
  <si>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</si>
  <si>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</si>
  <si>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</si>
  <si>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</si>
  <si>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</si>
  <si>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</si>
  <si>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</si>
  <si>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</si>
  <si>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</si>
  <si>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</si>
  <si>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</si>
  <si>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</si>
  <si>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</si>
  <si>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</si>
  <si>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</si>
  <si>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</si>
  <si>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</si>
  <si>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</si>
  <si>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</si>
  <si>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</si>
  <si>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</si>
  <si>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</si>
  <si>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</si>
  <si>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</si>
  <si>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</si>
  <si>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</si>
  <si>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</si>
  <si>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</si>
  <si>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</si>
  <si>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</si>
  <si>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</si>
  <si>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</si>
  <si>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</si>
  <si>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</si>
  <si>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</si>
  <si>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</si>
  <si>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</si>
  <si>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</si>
  <si>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</si>
  <si>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</si>
  <si>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</si>
  <si>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</si>
  <si>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</si>
  <si>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</si>
  <si>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</si>
  <si>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</si>
  <si>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</si>
  <si>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</si>
  <si>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</si>
  <si>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</si>
  <si>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</si>
  <si>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</si>
  <si>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</si>
  <si>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</si>
  <si>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</si>
  <si>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</si>
  <si>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</si>
  <si>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</si>
  <si>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</si>
  <si>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</si>
  <si>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</si>
  <si>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</si>
  <si>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</si>
  <si>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</si>
  <si>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</si>
  <si>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</si>
  <si>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</si>
  <si>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</si>
  <si>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</si>
  <si>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</si>
  <si>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</si>
  <si>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</si>
  <si>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</si>
  <si>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</si>
  <si>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</si>
  <si>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</si>
  <si>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</si>
  <si>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</si>
  <si>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</si>
  <si>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</si>
  <si>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</si>
  <si>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</si>
  <si>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</si>
  <si>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</si>
  <si>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</si>
  <si>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</si>
  <si>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</si>
  <si>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</si>
  <si>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</si>
  <si>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</si>
  <si>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</si>
  <si>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</si>
  <si>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</si>
  <si>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</si>
  <si>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</si>
  <si>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</si>
  <si>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</si>
  <si>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</si>
  <si>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</si>
  <si>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</si>
  <si>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</si>
  <si>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</si>
  <si>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</si>
  <si>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</si>
  <si>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</si>
  <si>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</si>
  <si>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</si>
  <si>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</si>
  <si>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</si>
  <si>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</si>
  <si>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</si>
  <si>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</si>
  <si>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</si>
  <si>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</si>
  <si>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</si>
  <si>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</si>
  <si>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</si>
  <si>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</si>
  <si>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</si>
  <si>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</si>
  <si>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</si>
  <si>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</si>
  <si>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</si>
  <si>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</si>
  <si>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</si>
  <si>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</si>
  <si>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</si>
  <si>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</si>
  <si>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</si>
  <si>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</si>
  <si>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</si>
  <si>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</si>
  <si>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</si>
  <si>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</si>
  <si>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</si>
  <si>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</si>
  <si>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</si>
  <si>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</si>
  <si>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</si>
  <si>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</si>
  <si>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</si>
  <si>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</si>
  <si>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</si>
  <si>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</si>
  <si>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</si>
  <si>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</si>
  <si>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</si>
  <si>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</si>
  <si>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</si>
  <si>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</si>
  <si>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</si>
  <si>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</si>
  <si>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</si>
  <si>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</si>
  <si>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</si>
  <si>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</si>
  <si>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</si>
  <si>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</si>
  <si>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</si>
  <si>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</si>
  <si>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</si>
  <si>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</si>
  <si>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</si>
  <si>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</si>
  <si>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</si>
  <si>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</si>
  <si>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</si>
  <si>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</si>
  <si>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</si>
  <si>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</si>
  <si>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</si>
  <si>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</si>
  <si>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</si>
  <si>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</si>
  <si>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</si>
  <si>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</si>
  <si>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</si>
  <si>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</si>
  <si>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</si>
  <si>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</si>
  <si>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</si>
  <si>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</si>
  <si>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</si>
  <si>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</si>
  <si>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</si>
  <si>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</si>
  <si>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</si>
  <si>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</si>
  <si>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</si>
  <si>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</si>
  <si>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</si>
  <si>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</si>
  <si>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</si>
  <si>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</si>
  <si>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</si>
  <si>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</si>
  <si>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</si>
  <si>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</si>
  <si>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</si>
  <si>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</si>
  <si>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</si>
  <si>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</si>
  <si>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</si>
  <si>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</si>
  <si>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</si>
  <si>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</si>
  <si>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</si>
  <si>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</si>
  <si>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</si>
  <si>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</si>
  <si>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</si>
  <si>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</si>
  <si>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</si>
  <si>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</si>
  <si>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</si>
  <si>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</si>
  <si>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</si>
  <si>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</si>
  <si>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</si>
  <si>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</si>
  <si>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</si>
  <si>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</si>
  <si>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</si>
  <si>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</si>
  <si>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</si>
  <si>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</si>
  <si>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</si>
  <si>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</si>
  <si>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</si>
  <si>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</si>
  <si>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</si>
  <si>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</si>
  <si>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</si>
  <si>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</si>
  <si>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</si>
  <si>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</si>
  <si>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</si>
  <si>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</si>
  <si>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</si>
  <si>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</si>
  <si>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</si>
  <si>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</si>
  <si>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</si>
  <si>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</si>
  <si>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</si>
  <si>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</si>
  <si>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</si>
  <si>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</si>
  <si>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</si>
  <si>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</si>
  <si>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</si>
  <si>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</si>
  <si>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</si>
  <si>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</si>
  <si>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</si>
  <si>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</si>
  <si>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</si>
  <si>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</si>
  <si>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</si>
  <si>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</si>
  <si>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</si>
  <si>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</si>
  <si>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</si>
  <si>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</si>
  <si>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</si>
  <si>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</si>
  <si>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</si>
  <si>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</si>
  <si>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</si>
  <si>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</si>
  <si>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</si>
  <si>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</si>
  <si>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</si>
  <si>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</si>
  <si>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</si>
  <si>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</si>
  <si>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</si>
  <si>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</si>
  <si>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</si>
  <si>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</si>
  <si>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</si>
  <si>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</si>
  <si>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</si>
  <si>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</si>
  <si>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</si>
  <si>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</si>
  <si>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</si>
  <si>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</si>
  <si>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</si>
  <si>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</si>
  <si>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</si>
  <si>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</si>
  <si>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</si>
  <si>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</si>
  <si>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</si>
  <si>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</si>
  <si>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</si>
  <si>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</si>
  <si>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</si>
  <si>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</si>
  <si>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</si>
  <si>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</si>
  <si>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</si>
  <si>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</si>
  <si>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</si>
  <si>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</si>
  <si>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</si>
  <si>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</si>
  <si>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</si>
  <si>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</si>
  <si>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</si>
  <si>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</si>
  <si>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</si>
  <si>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</si>
  <si>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</si>
  <si>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</si>
  <si>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</si>
  <si>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</si>
  <si>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</si>
  <si>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</si>
  <si>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</si>
  <si>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</si>
  <si>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</si>
  <si>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</si>
  <si>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</si>
  <si>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</si>
  <si>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</si>
  <si>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</si>
  <si>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</si>
  <si>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</si>
  <si>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</si>
  <si>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</si>
  <si>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</si>
  <si>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</si>
  <si>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</si>
  <si>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</si>
  <si>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</si>
  <si>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</si>
  <si>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</si>
  <si>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</si>
  <si>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</si>
  <si>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</si>
  <si>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</si>
  <si>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</si>
  <si>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</si>
  <si>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</si>
  <si>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</si>
  <si>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</si>
  <si>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</si>
  <si>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</si>
  <si>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</si>
  <si>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</si>
  <si>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</si>
  <si>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</si>
  <si>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</si>
  <si>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</si>
  <si>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</si>
  <si>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</si>
  <si>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</si>
  <si>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</si>
  <si>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</si>
  <si>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</si>
  <si>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</si>
  <si>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</si>
  <si>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</si>
  <si>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</si>
  <si>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</si>
  <si>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</si>
  <si>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</si>
  <si>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</si>
  <si>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</si>
  <si>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</si>
  <si>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</si>
  <si>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</si>
  <si>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</si>
  <si>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</si>
  <si>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</si>
  <si>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</si>
  <si>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</si>
  <si>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</si>
  <si>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</si>
  <si>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</si>
  <si>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</si>
  <si>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</si>
  <si>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</si>
  <si>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</si>
  <si>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</si>
  <si>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</si>
  <si>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</si>
  <si>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</si>
  <si>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</si>
  <si>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</si>
  <si>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</si>
  <si>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</si>
  <si>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</si>
  <si>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</si>
  <si>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</si>
  <si>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</si>
  <si>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</si>
  <si>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</si>
  <si>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</si>
  <si>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</si>
  <si>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</si>
  <si>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</si>
  <si>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</si>
  <si>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</si>
  <si>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</si>
  <si>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</si>
  <si>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</si>
  <si>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</si>
  <si>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</si>
  <si>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</si>
  <si>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</si>
  <si>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</si>
  <si>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</si>
  <si>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</si>
  <si>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</si>
  <si>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</si>
  <si>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</si>
  <si>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</si>
  <si>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</si>
  <si>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</si>
  <si>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</si>
  <si>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</si>
  <si>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</si>
  <si>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</si>
  <si>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</si>
  <si>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</si>
  <si>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</si>
  <si>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</si>
  <si>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</si>
  <si>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</si>
  <si>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</si>
  <si>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</si>
  <si>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</si>
  <si>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</si>
  <si>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</si>
  <si>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</si>
  <si>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</si>
  <si>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</si>
  <si>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</si>
  <si>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</si>
  <si>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</si>
  <si>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</si>
  <si>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</si>
  <si>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</si>
  <si>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</si>
  <si>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</si>
  <si>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</si>
  <si>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</si>
  <si>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</si>
  <si>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</si>
  <si>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</si>
  <si>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</si>
  <si>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</si>
  <si>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</si>
  <si>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</si>
  <si>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</si>
  <si>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</si>
  <si>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</si>
  <si>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</si>
  <si>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</si>
  <si>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</si>
  <si>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</si>
  <si>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</si>
  <si>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</si>
  <si>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</si>
  <si>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</si>
  <si>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</si>
  <si>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</si>
  <si>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</si>
  <si>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</si>
  <si>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</si>
  <si>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</si>
  <si>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</si>
  <si>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</si>
  <si>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</si>
  <si>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</si>
  <si>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</si>
  <si>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</si>
  <si>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</si>
  <si>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</si>
  <si>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</si>
  <si>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</si>
  <si>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</si>
  <si>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</si>
  <si>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</si>
  <si>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</si>
  <si>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</si>
  <si>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</si>
  <si>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</si>
  <si>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</si>
  <si>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</si>
  <si>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</si>
  <si>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</si>
  <si>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</si>
  <si>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</si>
  <si>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</si>
  <si>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</si>
  <si>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</si>
  <si>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</si>
  <si>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</si>
  <si>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</si>
  <si>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</si>
  <si>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</si>
  <si>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</si>
  <si>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</si>
  <si>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</si>
  <si>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</si>
  <si>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</si>
  <si>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</si>
  <si>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</si>
  <si>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</si>
  <si>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</si>
  <si>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</si>
  <si>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</si>
  <si>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</si>
  <si>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</si>
  <si>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</si>
  <si>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</si>
  <si>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</si>
  <si>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</si>
  <si>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</si>
  <si>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</si>
  <si>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</si>
  <si>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</si>
  <si>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</si>
  <si>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</si>
  <si>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</si>
  <si>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</si>
  <si>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</si>
  <si>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</si>
  <si>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</si>
  <si>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</si>
  <si>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</si>
  <si>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</si>
  <si>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</si>
  <si>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</si>
  <si>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</si>
  <si>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</si>
  <si>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</si>
  <si>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</si>
  <si>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</si>
  <si>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</si>
  <si>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</si>
  <si>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</si>
  <si>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</si>
  <si>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</si>
  <si>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</si>
  <si>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</si>
  <si>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</si>
  <si>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</si>
  <si>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</si>
  <si>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</si>
  <si>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</si>
  <si>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</si>
  <si>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</si>
  <si>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</si>
  <si>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</si>
  <si>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</si>
  <si>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</si>
  <si>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</si>
  <si>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</si>
  <si>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</si>
  <si>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</si>
  <si>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</si>
  <si>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</si>
  <si>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</si>
  <si>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</si>
  <si>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</si>
  <si>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</si>
  <si>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</si>
  <si>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</si>
  <si>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</si>
  <si>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</si>
  <si>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</si>
  <si>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</si>
  <si>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</si>
  <si>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</si>
  <si>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</si>
  <si>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</si>
  <si>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</si>
  <si>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</si>
  <si>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</si>
  <si>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</si>
  <si>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</si>
  <si>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</si>
  <si>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</si>
  <si>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</si>
  <si>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</si>
  <si>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</si>
  <si>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</si>
  <si>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</si>
  <si>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</si>
  <si>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</si>
  <si>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</si>
  <si>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</si>
  <si>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</si>
  <si>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</si>
  <si>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</si>
  <si>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</si>
  <si>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</si>
  <si>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</si>
  <si>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</si>
  <si>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</si>
  <si>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</si>
  <si>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</si>
  <si>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</si>
  <si>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</si>
  <si>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</si>
  <si>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</si>
  <si>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</si>
  <si>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</si>
  <si>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</si>
  <si>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</si>
  <si>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</si>
  <si>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</si>
  <si>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</si>
  <si>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</si>
  <si>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</si>
  <si>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</si>
  <si>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</si>
  <si>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</si>
  <si>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</si>
  <si>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</si>
  <si>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</si>
  <si>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</si>
  <si>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</si>
  <si>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</si>
  <si>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</si>
  <si>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</si>
  <si>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</si>
  <si>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</si>
  <si>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</si>
  <si>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</si>
  <si>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</si>
  <si>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</si>
  <si>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</si>
  <si>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</si>
  <si>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</si>
  <si>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</si>
  <si>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</si>
  <si>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</si>
  <si>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</si>
  <si>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</si>
  <si>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</si>
  <si>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</si>
  <si>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</si>
  <si>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</si>
  <si>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</si>
  <si>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</si>
  <si>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</si>
  <si>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</si>
  <si>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</si>
  <si>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</si>
  <si>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</si>
  <si>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</si>
  <si>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</si>
  <si>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</si>
  <si>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</si>
  <si>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</si>
  <si>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</si>
  <si>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</si>
  <si>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</si>
  <si>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</si>
  <si>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</si>
  <si>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</si>
  <si>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</si>
  <si>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</si>
  <si>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</si>
  <si>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</si>
  <si>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</si>
  <si>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</si>
  <si>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</si>
  <si>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</si>
  <si>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</si>
  <si>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</si>
  <si>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</si>
  <si>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</si>
  <si>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</si>
  <si>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</si>
  <si>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</si>
  <si>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</si>
  <si>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</si>
  <si>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</si>
  <si>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</si>
  <si>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</si>
  <si>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</si>
  <si>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</si>
  <si>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</si>
  <si>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</si>
  <si>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</si>
  <si>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</si>
  <si>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</si>
  <si>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</si>
  <si>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</si>
  <si>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</si>
  <si>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</si>
  <si>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</si>
  <si>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</si>
  <si>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</si>
  <si>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</si>
  <si>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</si>
  <si>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</si>
  <si>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</si>
  <si>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</si>
  <si>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</si>
  <si>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</si>
  <si>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</si>
  <si>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</si>
  <si>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</si>
  <si>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</si>
  <si>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</si>
  <si>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</si>
  <si>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</si>
  <si>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</si>
  <si>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</si>
  <si>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</si>
  <si>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</si>
  <si>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</si>
  <si>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</si>
  <si>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</si>
  <si>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</si>
  <si>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</si>
  <si>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</si>
  <si>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</si>
  <si>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</si>
  <si>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</si>
  <si>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</si>
  <si>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</si>
  <si>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</si>
  <si>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</si>
  <si>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</si>
  <si>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</si>
  <si>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</si>
  <si>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</si>
  <si>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</si>
  <si>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</si>
  <si>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</si>
  <si>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</si>
  <si>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</si>
  <si>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</si>
  <si>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</si>
  <si>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</si>
  <si>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</si>
  <si>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</si>
  <si>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</si>
  <si>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</si>
  <si>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</si>
  <si>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</si>
  <si>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</si>
  <si>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</si>
  <si>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</si>
  <si>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</si>
  <si>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</si>
  <si>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</si>
  <si>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</si>
  <si>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</si>
  <si>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</si>
  <si>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</si>
  <si>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</si>
  <si>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</si>
  <si>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</si>
  <si>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</si>
  <si>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</si>
  <si>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</si>
  <si>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</si>
  <si>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</si>
  <si>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</si>
  <si>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</si>
  <si>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</si>
  <si>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</si>
  <si>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</si>
  <si>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</si>
  <si>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</si>
  <si>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</si>
  <si>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</si>
  <si>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</si>
  <si>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</si>
  <si>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</si>
  <si>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</si>
  <si>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</si>
  <si>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</si>
  <si>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</si>
  <si>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</si>
  <si>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</si>
  <si>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</si>
  <si>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</si>
  <si>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</si>
  <si>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</si>
  <si>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</si>
  <si>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</si>
  <si>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</si>
  <si>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</si>
  <si>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</si>
  <si>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</si>
  <si>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</si>
  <si>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</si>
  <si>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</si>
  <si>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</si>
  <si>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</si>
  <si>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</si>
  <si>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</si>
  <si>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</si>
  <si>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</si>
  <si>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</si>
  <si>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</si>
  <si>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</si>
  <si>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</si>
  <si>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</si>
  <si>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</si>
  <si>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</si>
  <si>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</si>
  <si>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</si>
  <si>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</si>
  <si>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</si>
  <si>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</si>
  <si>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</si>
  <si>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</si>
  <si>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</si>
  <si>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</si>
  <si>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</si>
  <si>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</si>
  <si>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</si>
  <si>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</si>
  <si>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</si>
  <si>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</si>
  <si>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</si>
  <si>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</si>
  <si>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</si>
  <si>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</si>
  <si>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</si>
  <si>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</si>
  <si>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</si>
  <si>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</si>
  <si>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</si>
  <si>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</si>
  <si>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</si>
  <si>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</si>
  <si>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</si>
  <si>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</si>
  <si>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</si>
  <si>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</si>
  <si>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</si>
  <si>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</si>
  <si>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</si>
  <si>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</si>
  <si>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</si>
  <si>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</si>
  <si>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</si>
  <si>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</si>
  <si>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</si>
  <si>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</si>
  <si>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</si>
  <si>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</si>
  <si>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</si>
  <si>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</si>
  <si>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</si>
  <si>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</si>
  <si>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</si>
  <si>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</si>
  <si>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</si>
  <si>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</si>
  <si>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</si>
  <si>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</si>
  <si>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</si>
  <si>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</si>
  <si>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</si>
  <si>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</si>
  <si>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</si>
  <si>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</si>
  <si>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</si>
  <si>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</si>
  <si>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</si>
  <si>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</si>
  <si>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</si>
  <si>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</si>
  <si>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</si>
  <si>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</si>
  <si>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</si>
  <si>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</si>
  <si>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</si>
  <si>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</si>
  <si>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</si>
  <si>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</si>
  <si>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</si>
  <si>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</si>
  <si>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</si>
  <si>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</si>
  <si>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</si>
  <si>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</si>
  <si>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</si>
  <si>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</si>
  <si>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</si>
  <si>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</si>
  <si>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</si>
  <si>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</si>
  <si>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</si>
  <si>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</si>
  <si>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</si>
  <si>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</si>
  <si>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</si>
  <si>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</si>
  <si>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</si>
  <si>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</si>
  <si>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</si>
  <si>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</si>
  <si>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</si>
  <si>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</si>
  <si>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</si>
  <si>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</si>
  <si>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</si>
  <si>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</si>
  <si>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</si>
  <si>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</si>
  <si>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</si>
  <si>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</si>
  <si>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</si>
  <si>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</si>
  <si>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</si>
  <si>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</si>
  <si>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</si>
  <si>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</si>
  <si>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</si>
  <si>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</si>
  <si>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</si>
  <si>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</si>
  <si>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</si>
  <si>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</si>
  <si>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</si>
  <si>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</si>
  <si>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</si>
  <si>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</si>
  <si>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</si>
  <si>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</si>
  <si>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</si>
  <si>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</si>
  <si>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</si>
  <si>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</si>
  <si>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</si>
  <si>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</si>
  <si>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</si>
  <si>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</si>
  <si>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</si>
  <si>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</si>
  <si>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</si>
  <si>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</si>
  <si>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</si>
  <si>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</si>
  <si>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</si>
  <si>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</si>
  <si>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</si>
  <si>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</si>
  <si>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</si>
  <si>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</si>
  <si>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</si>
  <si>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</si>
  <si>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</si>
  <si>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</si>
  <si>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</si>
  <si>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</si>
  <si>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</si>
  <si>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</si>
  <si>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</si>
  <si>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</si>
  <si>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</si>
  <si>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</si>
  <si>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</si>
  <si>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</si>
  <si>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</si>
  <si>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</si>
  <si>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</si>
  <si>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</si>
  <si>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</si>
  <si>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</si>
  <si>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</si>
  <si>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</si>
  <si>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</si>
  <si>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</si>
  <si>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</si>
  <si>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</si>
  <si>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</si>
  <si>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</si>
  <si>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</si>
  <si>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</si>
  <si>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</si>
  <si>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</si>
  <si>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</si>
  <si>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</si>
  <si>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</si>
  <si>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</si>
  <si>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</si>
  <si>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</si>
  <si>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</si>
  <si>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</si>
  <si>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</si>
  <si>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</si>
  <si>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</si>
  <si>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</si>
  <si>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</si>
  <si>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</si>
  <si>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</si>
  <si>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</si>
  <si>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</si>
  <si>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</si>
  <si>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</si>
  <si>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</si>
  <si>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</si>
  <si>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</si>
  <si>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</si>
  <si>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</si>
  <si>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</si>
  <si>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</si>
  <si>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</si>
  <si>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</si>
  <si>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</si>
  <si>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</si>
  <si>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</si>
  <si>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</si>
  <si>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</si>
  <si>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</si>
  <si>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</si>
  <si>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</si>
  <si>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</si>
  <si>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</si>
  <si>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</si>
  <si>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</si>
  <si>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</si>
  <si>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</si>
  <si>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</si>
  <si>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</si>
  <si>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</si>
  <si>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</si>
  <si>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</si>
  <si>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</si>
  <si>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</si>
  <si>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</si>
  <si>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</si>
  <si>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</si>
  <si>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</si>
  <si>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</si>
  <si>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</si>
  <si>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</si>
  <si>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</si>
  <si>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</si>
  <si>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</si>
  <si>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</si>
  <si>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</si>
  <si>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</si>
  <si>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</si>
  <si>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</si>
  <si>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</si>
  <si>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</si>
  <si>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</si>
  <si>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</si>
  <si>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</si>
  <si>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</si>
  <si>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</si>
  <si>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</si>
  <si>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</si>
  <si>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</si>
  <si>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</si>
  <si>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</si>
  <si>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</si>
  <si>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</si>
  <si>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</si>
  <si>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</si>
  <si>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</si>
  <si>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</si>
  <si>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</si>
  <si>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</si>
  <si>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</si>
  <si>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</si>
  <si>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</si>
  <si>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</si>
  <si>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</si>
  <si>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</si>
  <si>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</si>
  <si>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</si>
  <si>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</si>
  <si>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</si>
  <si>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</si>
  <si>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</si>
  <si>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</si>
  <si>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</si>
  <si>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</si>
  <si>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</si>
  <si>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</si>
  <si>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</si>
  <si>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</si>
  <si>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</si>
  <si>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</si>
  <si>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</si>
  <si>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</si>
  <si>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</si>
  <si>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</si>
  <si>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</si>
  <si>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</si>
  <si>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</si>
  <si>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</si>
  <si>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</si>
  <si>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</si>
  <si>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</si>
  <si>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</si>
  <si>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</si>
  <si>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</si>
  <si>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</si>
  <si>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</si>
  <si>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</si>
  <si>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</si>
  <si>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</si>
  <si>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</si>
  <si>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</si>
  <si>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</si>
  <si>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</si>
  <si>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</si>
  <si>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</si>
  <si>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</si>
  <si>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</si>
  <si>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</si>
  <si>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</si>
  <si>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</si>
  <si>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</si>
  <si>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</si>
  <si>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</si>
  <si>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</si>
  <si>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</si>
  <si>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</si>
  <si>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</si>
  <si>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</si>
  <si>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</si>
  <si>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</si>
  <si>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</si>
  <si>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</si>
  <si>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</si>
  <si>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</si>
  <si>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</si>
  <si>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</si>
  <si>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</si>
  <si>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</si>
  <si>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</si>
  <si>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</si>
  <si>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</si>
  <si>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</si>
  <si>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</si>
  <si>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</si>
  <si>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</si>
  <si>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</si>
  <si>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</si>
  <si>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</si>
  <si>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</si>
  <si>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</si>
  <si>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</si>
  <si>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</si>
  <si>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</si>
  <si>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</si>
  <si>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</si>
  <si>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</si>
  <si>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</si>
  <si>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</si>
  <si>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</si>
  <si>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</si>
  <si>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</si>
  <si>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</si>
  <si>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</si>
  <si>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</si>
  <si>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</si>
  <si>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</si>
  <si>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</si>
  <si>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</si>
  <si>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</si>
  <si>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</si>
  <si>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</si>
  <si>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</si>
  <si>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</si>
  <si>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</si>
  <si>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</si>
  <si>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</si>
  <si>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</si>
  <si>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</si>
  <si>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</si>
  <si>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</si>
  <si>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</si>
  <si>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</si>
  <si>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</si>
  <si>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</si>
  <si>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</si>
  <si>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</si>
  <si>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</si>
  <si>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</si>
  <si>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</si>
  <si>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</si>
  <si>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</si>
  <si>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</si>
  <si>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</si>
  <si>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</si>
  <si>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</si>
  <si>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</si>
  <si>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</si>
  <si>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</si>
  <si>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</si>
  <si>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</si>
  <si>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</si>
  <si>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</si>
  <si>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</si>
  <si>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</si>
  <si>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</si>
  <si>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</si>
  <si>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</si>
  <si>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</si>
  <si>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</si>
  <si>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</si>
  <si>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</si>
  <si>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</si>
  <si>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</si>
  <si>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</si>
  <si>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</si>
  <si>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</si>
  <si>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</si>
  <si>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</si>
  <si>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</si>
  <si>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</si>
  <si>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</si>
  <si>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</si>
  <si>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</si>
  <si>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</si>
  <si>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</si>
  <si>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</si>
  <si>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</si>
  <si>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</si>
  <si>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</si>
  <si>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</si>
  <si>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</si>
  <si>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</si>
  <si>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</si>
  <si>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</si>
  <si>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</si>
  <si>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</si>
  <si>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</si>
  <si>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</si>
  <si>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</si>
  <si>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</si>
  <si>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</si>
  <si>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</si>
  <si>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</si>
  <si>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</si>
  <si>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</si>
  <si>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</si>
  <si>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</si>
  <si>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</si>
  <si>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</si>
  <si>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</si>
  <si>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</si>
  <si>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</si>
  <si>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</si>
  <si>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</si>
  <si>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</si>
  <si>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</si>
  <si>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</si>
  <si>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</si>
  <si>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</si>
  <si>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</si>
  <si>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</si>
  <si>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</si>
  <si>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</si>
  <si>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</si>
  <si>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</si>
  <si>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</si>
  <si>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</si>
  <si>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</si>
  <si>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</si>
  <si>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</si>
  <si>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</si>
  <si>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</si>
  <si>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</si>
  <si>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</si>
  <si>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</si>
  <si>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</si>
  <si>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</si>
  <si>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</si>
  <si>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</si>
  <si>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</si>
  <si>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</si>
  <si>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</si>
  <si>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</si>
  <si>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</si>
  <si>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</si>
  <si>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</si>
  <si>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</si>
  <si>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</si>
  <si>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</si>
  <si>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</si>
  <si>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</si>
  <si>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</si>
  <si>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</si>
  <si>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</si>
  <si>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</si>
  <si>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</si>
  <si>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</si>
  <si>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</si>
  <si>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</si>
  <si>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</si>
  <si>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</si>
  <si>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</si>
  <si>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</si>
  <si>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</si>
  <si>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</si>
  <si>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</si>
  <si>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</si>
  <si>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</si>
  <si>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</si>
  <si>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</si>
  <si>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</si>
  <si>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</si>
  <si>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</si>
  <si>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</si>
  <si>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</si>
  <si>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</si>
  <si>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</si>
  <si>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</si>
  <si>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</si>
  <si>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</si>
  <si>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</si>
  <si>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</si>
  <si>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</si>
  <si>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</si>
  <si>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</si>
  <si>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</si>
  <si>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</si>
  <si>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</si>
  <si>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</si>
  <si>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</si>
  <si>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</si>
  <si>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</si>
  <si>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</si>
  <si>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</si>
  <si>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</si>
  <si>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</si>
  <si>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</si>
  <si>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</si>
  <si>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</si>
  <si>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</si>
  <si>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</si>
  <si>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</si>
  <si>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</si>
  <si>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</si>
  <si>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</si>
  <si>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</si>
  <si>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</si>
  <si>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</si>
  <si>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</si>
  <si>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</si>
  <si>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</si>
  <si>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</si>
  <si>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</si>
  <si>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</si>
  <si>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</si>
  <si>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</si>
  <si>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</si>
  <si>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</si>
  <si>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</si>
  <si>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</si>
  <si>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</si>
  <si>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</si>
  <si>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</si>
  <si>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</si>
  <si>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</si>
  <si>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</si>
  <si>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</si>
  <si>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</si>
  <si>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</si>
  <si>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</si>
  <si>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</si>
  <si>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</si>
  <si>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</si>
  <si>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</si>
  <si>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</si>
  <si>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</si>
  <si>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</si>
  <si>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</si>
  <si>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</si>
  <si>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</si>
  <si>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</si>
  <si>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</si>
  <si>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</si>
  <si>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</si>
  <si>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</si>
  <si>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</si>
  <si>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</si>
  <si>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</si>
  <si>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</si>
  <si>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</si>
  <si>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</si>
  <si>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</si>
  <si>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</si>
  <si>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</si>
  <si>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</si>
  <si>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</si>
  <si>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</si>
  <si>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</si>
  <si>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</si>
  <si>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</si>
  <si>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</si>
  <si>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</si>
  <si>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</si>
  <si>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</si>
  <si>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</si>
  <si>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</si>
  <si>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</si>
  <si>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</si>
  <si>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</si>
  <si>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</si>
  <si>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</si>
  <si>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</si>
  <si>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</si>
  <si>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</si>
  <si>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</si>
  <si>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</si>
  <si>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</si>
  <si>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</si>
  <si>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</si>
  <si>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</si>
  <si>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</si>
  <si>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</si>
  <si>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</si>
  <si>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</si>
  <si>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</si>
  <si>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</si>
  <si>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</si>
  <si>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</si>
  <si>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</si>
  <si>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</si>
  <si>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</si>
  <si>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</si>
  <si>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</si>
  <si>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</si>
  <si>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</si>
  <si>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</si>
  <si>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</si>
  <si>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</si>
  <si>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</si>
  <si>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</si>
  <si>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</si>
  <si>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</si>
  <si>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</si>
  <si>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</si>
  <si>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</si>
  <si>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</si>
  <si>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</si>
  <si>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</si>
  <si>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</si>
  <si>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</si>
  <si>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</si>
  <si>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</si>
  <si>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</si>
  <si>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</si>
  <si>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</si>
  <si>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</si>
  <si>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</si>
  <si>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</si>
  <si>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</si>
  <si>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</si>
  <si>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</si>
  <si>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</si>
  <si>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</si>
  <si>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</si>
  <si>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</si>
  <si>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</si>
  <si>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</si>
  <si>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</si>
  <si>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</si>
  <si>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</si>
  <si>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</si>
  <si>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</si>
  <si>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</si>
  <si>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</si>
  <si>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</si>
  <si>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</si>
  <si>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</si>
  <si>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</si>
  <si>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</si>
  <si>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</si>
  <si>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</si>
  <si>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</si>
  <si>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</si>
  <si>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</si>
  <si>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</si>
  <si>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</si>
  <si>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</si>
  <si>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</si>
  <si>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</si>
  <si>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</si>
  <si>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</si>
  <si>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</si>
  <si>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</si>
  <si>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</si>
  <si>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</si>
  <si>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</si>
  <si>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</si>
  <si>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</si>
  <si>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</si>
  <si>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</si>
  <si>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</si>
  <si>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</si>
  <si>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</si>
  <si>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</si>
  <si>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</si>
  <si>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</si>
  <si>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</si>
  <si>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</si>
  <si>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</si>
  <si>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</si>
  <si>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</si>
  <si>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</si>
  <si>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</si>
  <si>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</si>
  <si>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</si>
  <si>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</si>
  <si>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</si>
  <si>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</si>
  <si>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</si>
  <si>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</si>
  <si>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</si>
  <si>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</si>
  <si>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</si>
  <si>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</si>
  <si>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</si>
  <si>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</si>
  <si>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</si>
  <si>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</si>
  <si>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</si>
  <si>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</si>
  <si>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</si>
  <si>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</si>
  <si>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</si>
  <si>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</si>
  <si>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</si>
  <si>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</si>
  <si>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</si>
  <si>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</si>
  <si>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</si>
  <si>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</si>
  <si>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</si>
  <si>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</si>
  <si>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</si>
  <si>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</si>
  <si>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</si>
  <si>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</si>
  <si>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</si>
  <si>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</si>
  <si>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</si>
  <si>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</si>
  <si>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</si>
  <si>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</si>
  <si>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</si>
  <si>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</si>
  <si>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</si>
  <si>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</si>
  <si>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</si>
  <si>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</si>
  <si>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</si>
  <si>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</si>
  <si>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</si>
  <si>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</si>
  <si>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</si>
  <si>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</si>
  <si>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</si>
  <si>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</si>
  <si>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</si>
  <si>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</si>
  <si>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</si>
  <si>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</si>
  <si>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</si>
  <si>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</si>
  <si>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</si>
  <si>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</si>
  <si>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</si>
  <si>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</si>
  <si>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</si>
  <si>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</si>
  <si>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</si>
  <si>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</si>
  <si>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</si>
  <si>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</si>
  <si>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</si>
  <si>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</si>
  <si>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</si>
  <si>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</si>
  <si>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</si>
  <si>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</si>
  <si>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</si>
  <si>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</si>
  <si>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</si>
  <si>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</si>
  <si>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</si>
  <si>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</si>
  <si>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</si>
  <si>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</si>
  <si>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</si>
  <si>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</si>
  <si>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</si>
  <si>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</si>
  <si>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</si>
  <si>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</si>
  <si>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</si>
  <si>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</si>
  <si>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</si>
  <si>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</si>
  <si>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</si>
  <si>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</si>
  <si>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</si>
  <si>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</si>
  <si>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</si>
  <si>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</si>
  <si>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</si>
  <si>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</si>
  <si>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</si>
  <si>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</si>
  <si>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</si>
  <si>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</si>
  <si>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</si>
  <si>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</si>
  <si>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</si>
  <si>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</si>
  <si>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</si>
  <si>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</si>
  <si>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</si>
  <si>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</si>
  <si>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</si>
  <si>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</si>
  <si>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</si>
  <si>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</si>
  <si>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</si>
  <si>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</si>
  <si>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</si>
  <si>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</si>
  <si>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</si>
  <si>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</si>
  <si>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</si>
  <si>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</si>
  <si>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</si>
  <si>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</si>
  <si>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</si>
  <si>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</si>
  <si>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</si>
  <si>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</si>
  <si>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</si>
  <si>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</si>
  <si>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</si>
  <si>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</si>
  <si>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</si>
  <si>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</si>
  <si>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</si>
  <si>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</si>
  <si>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</si>
  <si>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</si>
  <si>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</si>
  <si>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</si>
  <si>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</si>
  <si>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</si>
  <si>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</si>
  <si>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</si>
  <si>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</si>
  <si>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</si>
  <si>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</si>
  <si>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</si>
  <si>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</si>
  <si>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</si>
  <si>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</si>
  <si>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</si>
  <si>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</si>
  <si>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</si>
  <si>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</si>
  <si>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</si>
  <si>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</si>
  <si>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</si>
  <si>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</si>
  <si>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</si>
  <si>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</si>
  <si>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</si>
  <si>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</si>
  <si>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</si>
  <si>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</si>
  <si>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</si>
  <si>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</si>
  <si>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</si>
  <si>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</si>
  <si>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</si>
  <si>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</si>
  <si>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</si>
  <si>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</si>
  <si>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</si>
  <si>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</si>
  <si>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</si>
  <si>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</si>
  <si>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</si>
  <si>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</si>
  <si>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</si>
  <si>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</si>
  <si>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</si>
  <si>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</si>
  <si>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</si>
  <si>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</si>
  <si>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</si>
  <si>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</si>
  <si>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</si>
  <si>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</si>
  <si>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</si>
  <si>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</si>
  <si>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</si>
  <si>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</si>
  <si>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</si>
  <si>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</si>
  <si>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</si>
  <si>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</si>
  <si>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</si>
  <si>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</si>
  <si>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</si>
  <si>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</si>
  <si>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</si>
  <si>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</si>
  <si>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</si>
  <si>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</si>
  <si>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</si>
  <si>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</si>
  <si>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</si>
  <si>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</si>
  <si>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</si>
  <si>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</si>
  <si>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</si>
  <si>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</si>
  <si>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</si>
  <si>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</si>
  <si>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</si>
  <si>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</si>
  <si>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</si>
  <si>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</si>
  <si>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</si>
  <si>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</si>
  <si>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</si>
  <si>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</si>
  <si>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</si>
  <si>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</si>
  <si>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</si>
  <si>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</si>
  <si>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</si>
  <si>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</si>
  <si>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</si>
  <si>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</si>
  <si>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</si>
  <si>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</si>
  <si>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</si>
  <si>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</si>
  <si>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</si>
  <si>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</si>
  <si>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</si>
  <si>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</si>
  <si>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</si>
  <si>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</si>
  <si>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</si>
  <si>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</si>
  <si>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</si>
  <si>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</si>
  <si>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</si>
  <si>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</si>
  <si>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</si>
  <si>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</si>
  <si>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</si>
  <si>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</si>
  <si>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</si>
  <si>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</si>
  <si>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</si>
  <si>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</si>
  <si>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</si>
  <si>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</si>
  <si>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</si>
  <si>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</si>
  <si>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</si>
  <si>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</si>
  <si>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</si>
  <si>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</si>
  <si>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</si>
  <si>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</si>
  <si>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</si>
  <si>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</si>
  <si>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</si>
  <si>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</si>
  <si>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</si>
  <si>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</si>
  <si>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</si>
  <si>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</si>
  <si>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</si>
  <si>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</si>
  <si>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</si>
  <si>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</si>
  <si>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</si>
  <si>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</si>
  <si>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</si>
  <si>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</si>
  <si>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</si>
  <si>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</si>
  <si>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</si>
  <si>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</si>
  <si>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</si>
  <si>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</si>
  <si>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</si>
  <si>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</si>
  <si>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</si>
  <si>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</si>
  <si>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</si>
  <si>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</si>
  <si>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</si>
  <si>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</si>
  <si>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</si>
  <si>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</si>
  <si>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</si>
  <si>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</si>
  <si>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</si>
  <si>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</si>
  <si>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</si>
  <si>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</si>
  <si>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</si>
  <si>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</si>
  <si>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</si>
  <si>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</si>
  <si>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</si>
  <si>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</si>
  <si>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</si>
  <si>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</si>
  <si>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</si>
  <si>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</si>
  <si>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</si>
  <si>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</si>
  <si>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</si>
  <si>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</si>
  <si>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</si>
  <si>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</si>
  <si>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</si>
  <si>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</si>
  <si>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</si>
  <si>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</si>
  <si>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</si>
  <si>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</si>
  <si>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</si>
  <si>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</si>
  <si>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</si>
  <si>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</si>
  <si>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</si>
  <si>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</si>
  <si>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</si>
  <si>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</si>
  <si>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</si>
  <si>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</si>
  <si>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</si>
  <si>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</si>
  <si>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</si>
  <si>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</si>
  <si>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</si>
  <si>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</si>
  <si>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</si>
  <si>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</si>
  <si>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</si>
  <si>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</si>
  <si>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</si>
  <si>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</si>
  <si>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</si>
  <si>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</si>
  <si>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</si>
  <si>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</si>
  <si>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</si>
  <si>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</si>
  <si>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</si>
  <si>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</si>
  <si>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</si>
  <si>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</si>
  <si>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</si>
  <si>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</si>
  <si>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</si>
  <si>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</si>
  <si>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</si>
  <si>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</si>
  <si>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</si>
  <si>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</si>
  <si>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</si>
  <si>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</si>
  <si>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</si>
  <si>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</si>
  <si>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</si>
  <si>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</si>
  <si>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</si>
  <si>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</si>
  <si>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</si>
  <si>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</si>
  <si>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</si>
  <si>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</si>
  <si>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</si>
  <si>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</si>
  <si>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</si>
  <si>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</si>
  <si>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</si>
  <si>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</si>
  <si>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</si>
  <si>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</si>
  <si>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</si>
  <si>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</si>
  <si>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</si>
  <si>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</si>
  <si>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</si>
  <si>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</si>
  <si>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</si>
  <si>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</si>
  <si>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</si>
  <si>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</si>
  <si>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</si>
  <si>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</si>
  <si>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</si>
  <si>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</si>
  <si>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</si>
  <si>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</si>
  <si>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</si>
  <si>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</si>
  <si>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</si>
  <si>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</si>
  <si>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</si>
  <si>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</si>
  <si>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</si>
  <si>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</si>
  <si>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</si>
  <si>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</si>
  <si>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</si>
  <si>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</si>
  <si>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</si>
  <si>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</si>
  <si>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</si>
  <si>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</si>
  <si>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</si>
  <si>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</si>
  <si>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</si>
  <si>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</si>
  <si>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</si>
  <si>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</si>
  <si>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</si>
  <si>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</si>
  <si>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</si>
  <si>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</si>
  <si>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</si>
  <si>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</si>
  <si>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</si>
  <si>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</si>
  <si>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</si>
  <si>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</si>
  <si>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</si>
  <si>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</si>
  <si>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</si>
  <si>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</si>
  <si>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</si>
  <si>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</si>
  <si>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</si>
  <si>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</si>
  <si>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</si>
  <si>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</si>
  <si>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</si>
  <si>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</si>
  <si>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</si>
  <si>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</si>
  <si>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</si>
  <si>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</si>
  <si>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</si>
  <si>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</si>
  <si>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</si>
  <si>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</si>
  <si>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</si>
  <si>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</si>
  <si>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</si>
  <si>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</si>
  <si>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</si>
  <si>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</si>
  <si>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</si>
  <si>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</si>
  <si>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</si>
  <si>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</si>
  <si>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</si>
  <si>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</si>
  <si>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</si>
  <si>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</si>
  <si>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</si>
  <si>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</si>
  <si>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</si>
  <si>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</si>
  <si>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</si>
  <si>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</si>
  <si>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</si>
  <si>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</si>
  <si>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</si>
  <si>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</si>
  <si>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</si>
  <si>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</si>
  <si>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</si>
  <si>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</si>
  <si>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</si>
  <si>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</si>
  <si>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</si>
  <si>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</si>
  <si>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</si>
  <si>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</si>
  <si>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</si>
  <si>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</si>
  <si>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</si>
  <si>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</si>
  <si>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</si>
  <si>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</si>
  <si>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</si>
  <si>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</si>
  <si>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</si>
  <si>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</si>
  <si>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</si>
  <si>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</si>
  <si>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</si>
  <si>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</si>
  <si>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</si>
  <si>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</si>
  <si>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</si>
  <si>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</si>
  <si>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</si>
  <si>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</si>
  <si>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</si>
  <si>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</si>
  <si>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</si>
  <si>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</si>
  <si>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</si>
  <si>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</si>
  <si>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</si>
  <si>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</si>
  <si>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</si>
  <si>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</si>
  <si>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</si>
  <si>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</si>
  <si>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</si>
  <si>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</si>
  <si>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</si>
  <si>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</si>
  <si>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</si>
  <si>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</si>
  <si>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</si>
  <si>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</si>
  <si>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</si>
  <si>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</si>
  <si>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</si>
  <si>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</si>
  <si>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</si>
  <si>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</si>
  <si>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</si>
  <si>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</si>
  <si>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</si>
  <si>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</si>
  <si>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</si>
  <si>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</si>
  <si>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</si>
  <si>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</si>
  <si>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</si>
  <si>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</si>
  <si>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</si>
  <si>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</si>
  <si>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</si>
  <si>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</si>
  <si>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</si>
  <si>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</si>
  <si>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</si>
  <si>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</si>
  <si>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</si>
  <si>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</si>
  <si>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</si>
  <si>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</si>
  <si>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</si>
  <si>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</si>
  <si>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</si>
  <si>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</si>
  <si>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</si>
  <si>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</si>
  <si>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</si>
  <si>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</si>
  <si>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</si>
  <si>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</si>
  <si>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</si>
  <si>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</si>
  <si>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</si>
  <si>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</si>
  <si>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</si>
  <si>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</si>
  <si>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</si>
  <si>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</si>
  <si>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</si>
  <si>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</si>
  <si>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</si>
  <si>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</si>
  <si>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</si>
  <si>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</si>
  <si>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</si>
  <si>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</si>
  <si>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</si>
  <si>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</si>
  <si>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</si>
  <si>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</si>
  <si>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</si>
  <si>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</si>
  <si>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</si>
  <si>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</si>
  <si>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</si>
  <si>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</si>
  <si>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</si>
  <si>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</si>
  <si>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</si>
  <si>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</si>
  <si>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</si>
  <si>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</si>
  <si>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</si>
  <si>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</si>
  <si>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</si>
  <si>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</si>
  <si>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</si>
  <si>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</si>
  <si>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</si>
  <si>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</si>
  <si>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</si>
  <si>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</si>
  <si>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</si>
  <si>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</si>
  <si>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</si>
  <si>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</si>
  <si>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</si>
  <si>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</si>
  <si>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</si>
  <si>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</si>
  <si>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</si>
  <si>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</si>
  <si>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</si>
  <si>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</si>
  <si>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</si>
  <si>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</si>
  <si>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</si>
  <si>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</si>
  <si>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</si>
  <si>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</si>
  <si>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</si>
  <si>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</si>
  <si>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</si>
  <si>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</si>
  <si>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</si>
  <si>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</si>
  <si>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</si>
  <si>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</si>
  <si>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</si>
  <si>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</si>
  <si>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</si>
  <si>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</si>
  <si>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</si>
  <si>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</si>
  <si>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</si>
  <si>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</si>
  <si>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</si>
  <si>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</si>
  <si>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</si>
  <si>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</si>
  <si>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</si>
  <si>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</si>
  <si>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</si>
  <si>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</si>
  <si>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</si>
  <si>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</si>
  <si>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</si>
  <si>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</si>
  <si>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</si>
  <si>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</si>
  <si>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</si>
  <si>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</si>
  <si>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</si>
  <si>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</si>
  <si>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</si>
  <si>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</si>
  <si>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</si>
  <si>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</si>
  <si>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</si>
  <si>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</si>
  <si>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</si>
  <si>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</si>
  <si>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</si>
  <si>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</si>
  <si>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</si>
  <si>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</si>
  <si>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</si>
  <si>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</si>
  <si>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</si>
  <si>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</si>
  <si>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</si>
  <si>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</si>
  <si>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</si>
  <si>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</si>
  <si>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</si>
  <si>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</si>
  <si>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</si>
  <si>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</si>
  <si>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</si>
  <si>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</si>
  <si>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</si>
  <si>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</si>
  <si>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</si>
  <si>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</si>
  <si>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</si>
  <si>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</si>
  <si>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</si>
  <si>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</si>
  <si>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</si>
  <si>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</si>
  <si>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</si>
  <si>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</si>
  <si>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</si>
  <si>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</si>
  <si>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</si>
  <si>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</si>
  <si>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</si>
  <si>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</si>
  <si>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</si>
  <si>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</si>
  <si>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</si>
  <si>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</si>
  <si>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</si>
  <si>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</si>
  <si>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</si>
  <si>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</si>
  <si>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</si>
  <si>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</si>
  <si>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</si>
  <si>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</si>
  <si>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</si>
  <si>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</si>
  <si>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</si>
  <si>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</si>
  <si>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</si>
  <si>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</si>
  <si>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</si>
  <si>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</si>
  <si>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</si>
  <si>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</si>
  <si>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</si>
  <si>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</si>
  <si>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</si>
  <si>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</si>
  <si>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</si>
  <si>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</si>
  <si>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</si>
  <si>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</si>
  <si>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</si>
  <si>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</si>
  <si>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</si>
  <si>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</si>
  <si>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</si>
  <si>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</si>
  <si>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</si>
  <si>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</si>
  <si>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</si>
  <si>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</si>
  <si>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</si>
  <si>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</si>
  <si>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</si>
  <si>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</si>
  <si>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</si>
  <si>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</si>
  <si>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</si>
  <si>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</si>
  <si>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</si>
  <si>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</si>
  <si>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</si>
  <si>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</si>
  <si>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</si>
  <si>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</si>
  <si>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</si>
  <si>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</si>
  <si>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</si>
  <si>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</si>
  <si>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</si>
  <si>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</si>
  <si>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</si>
  <si>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</si>
  <si>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</si>
  <si>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</si>
  <si>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</si>
  <si>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</si>
  <si>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</si>
  <si>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</si>
  <si>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</si>
  <si>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</si>
  <si>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</si>
  <si>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</si>
  <si>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</si>
  <si>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</si>
  <si>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</si>
  <si>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</si>
  <si>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</si>
  <si>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</si>
  <si>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</si>
  <si>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</si>
  <si>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</si>
  <si>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</si>
  <si>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</si>
  <si>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</si>
  <si>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</si>
  <si>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</si>
  <si>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</si>
  <si>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</si>
  <si>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</si>
  <si>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</si>
  <si>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</si>
  <si>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</si>
  <si>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</si>
  <si>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</si>
  <si>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</si>
  <si>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</si>
  <si>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</si>
  <si>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</si>
  <si>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</si>
  <si>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</si>
  <si>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</si>
  <si>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</si>
  <si>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</si>
  <si>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</si>
  <si>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</si>
  <si>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</si>
  <si>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</si>
  <si>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</si>
  <si>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</si>
  <si>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</si>
  <si>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</si>
  <si>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</si>
  <si>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</si>
  <si>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</si>
  <si>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</si>
  <si>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</si>
  <si>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</si>
  <si>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</si>
  <si>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</si>
  <si>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</si>
  <si>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</si>
  <si>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</si>
  <si>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</si>
  <si>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</si>
  <si>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</si>
  <si>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</si>
  <si>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</si>
  <si>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</si>
  <si>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</si>
  <si>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</si>
  <si>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</si>
  <si>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</si>
  <si>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</si>
  <si>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</si>
  <si>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</si>
  <si>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</si>
  <si>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</si>
  <si>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</si>
  <si>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</si>
  <si>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</si>
  <si>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</si>
  <si>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</si>
  <si>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</si>
  <si>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</si>
  <si>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</si>
  <si>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</si>
  <si>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</si>
  <si>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</si>
  <si>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</si>
  <si>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</si>
  <si>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</si>
  <si>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</si>
  <si>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</si>
  <si>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</si>
  <si>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</si>
  <si>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</si>
  <si>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</si>
  <si>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</si>
  <si>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</si>
  <si>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</si>
  <si>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</si>
  <si>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</si>
  <si>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</si>
  <si>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</si>
  <si>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</si>
  <si>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</si>
  <si>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</si>
  <si>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</si>
  <si>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</si>
  <si>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</si>
  <si>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</si>
  <si>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</si>
  <si>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</si>
  <si>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</si>
  <si>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</si>
  <si>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</si>
  <si>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</si>
  <si>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</si>
  <si>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</si>
  <si>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</si>
  <si>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</si>
  <si>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</si>
  <si>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</si>
  <si>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</si>
  <si>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</si>
  <si>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</si>
  <si>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</si>
  <si>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</si>
  <si>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</si>
  <si>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</si>
  <si>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</si>
  <si>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</si>
  <si>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</si>
  <si>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</si>
  <si>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</si>
  <si>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</si>
  <si>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</si>
  <si>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</si>
  <si>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</si>
  <si>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</si>
  <si>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</si>
  <si>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</si>
  <si>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</si>
  <si>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</si>
  <si>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</si>
  <si>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</si>
  <si>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</si>
  <si>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</si>
  <si>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</si>
  <si>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</si>
  <si>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</si>
  <si>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</si>
  <si>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</si>
  <si>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</si>
  <si>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</si>
  <si>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</si>
  <si>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</si>
  <si>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</si>
  <si>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</si>
  <si>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</si>
  <si>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</si>
  <si>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</si>
  <si>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</si>
  <si>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</si>
  <si>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</si>
  <si>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</si>
  <si>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</si>
  <si>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</si>
  <si>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</si>
  <si>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</si>
  <si>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</si>
  <si>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</si>
  <si>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</si>
  <si>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</si>
  <si>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</si>
  <si>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</si>
  <si>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</si>
  <si>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</si>
  <si>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</si>
  <si>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</si>
  <si>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</si>
  <si>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</si>
  <si>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</si>
  <si>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</si>
  <si>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</si>
  <si>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</si>
  <si>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</si>
  <si>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</si>
  <si>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</si>
  <si>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</si>
  <si>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</si>
  <si>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</si>
  <si>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</si>
  <si>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</si>
  <si>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</si>
  <si>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</si>
  <si>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</si>
  <si>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</si>
  <si>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</si>
  <si>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</si>
  <si>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</si>
  <si>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</si>
  <si>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</si>
  <si>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</si>
  <si>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</si>
  <si>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</si>
  <si>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</si>
  <si>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</si>
  <si>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</si>
  <si>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</si>
  <si>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</si>
  <si>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</si>
  <si>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</si>
  <si>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</si>
  <si>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</si>
  <si>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</si>
  <si>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</si>
  <si>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</si>
  <si>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</si>
  <si>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</si>
  <si>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</si>
  <si>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</si>
  <si>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</si>
  <si>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</si>
  <si>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</si>
  <si>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</si>
  <si>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</si>
  <si>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</si>
  <si>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</si>
  <si>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</si>
  <si>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</si>
  <si>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</si>
  <si>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</si>
  <si>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</si>
  <si>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</si>
  <si>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</si>
  <si>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</si>
  <si>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</si>
  <si>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</si>
  <si>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</si>
  <si>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</si>
  <si>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</si>
  <si>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</si>
  <si>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</si>
  <si>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</si>
  <si>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</si>
  <si>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</si>
  <si>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</si>
  <si>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</si>
  <si>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</si>
  <si>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</si>
  <si>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</si>
  <si>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</si>
  <si>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</si>
  <si>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</si>
  <si>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</si>
  <si>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</si>
  <si>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</si>
  <si>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</si>
  <si>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</si>
  <si>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</si>
  <si>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</si>
  <si>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</si>
  <si>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</si>
  <si>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</si>
  <si>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</si>
  <si>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</si>
  <si>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</si>
  <si>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</si>
  <si>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</si>
  <si>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</si>
  <si>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</si>
  <si>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</si>
  <si>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</si>
  <si>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</si>
  <si>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</si>
  <si>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</si>
  <si>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</si>
  <si>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</si>
  <si>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</si>
  <si>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</si>
  <si>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</si>
  <si>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</si>
  <si>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</si>
  <si>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</si>
  <si>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</si>
  <si>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</si>
  <si>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</si>
  <si>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</si>
  <si>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</si>
  <si>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</si>
  <si>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</si>
  <si>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</si>
  <si>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</si>
  <si>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</si>
  <si>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</si>
  <si>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</si>
  <si>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</si>
  <si>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</si>
  <si>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</si>
  <si>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</si>
  <si>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</si>
  <si>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</si>
  <si>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</si>
  <si>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</si>
  <si>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</si>
  <si>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</si>
  <si>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</si>
  <si>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</si>
  <si>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</si>
  <si>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</si>
  <si>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</si>
  <si>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</si>
  <si>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</si>
  <si>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</si>
  <si>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</si>
  <si>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</si>
  <si>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</si>
  <si>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</si>
  <si>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</si>
  <si>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</si>
  <si>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</si>
  <si>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</si>
  <si>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</si>
  <si>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</si>
  <si>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</si>
  <si>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</si>
  <si>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</si>
  <si>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</si>
  <si>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</si>
  <si>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</si>
  <si>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</si>
  <si>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</si>
  <si>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</si>
  <si>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</si>
  <si>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</si>
  <si>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</si>
  <si>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</si>
  <si>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</si>
  <si>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</si>
  <si>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</si>
  <si>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</si>
  <si>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</si>
  <si>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</si>
  <si>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</si>
  <si>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</si>
  <si>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</si>
  <si>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</si>
  <si>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</si>
  <si>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</si>
  <si>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</si>
  <si>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</si>
  <si>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</si>
  <si>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</si>
  <si>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</si>
  <si>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</si>
  <si>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</si>
  <si>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</si>
  <si>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</si>
  <si>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</si>
  <si>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</si>
  <si>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</si>
  <si>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</si>
  <si>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</si>
  <si>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</si>
  <si>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</si>
  <si>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</si>
  <si>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</si>
  <si>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</si>
  <si>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</si>
  <si>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</si>
  <si>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</si>
  <si>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</si>
  <si>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</si>
  <si>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</si>
  <si>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</si>
  <si>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</si>
  <si>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</si>
  <si>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</si>
  <si>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</si>
  <si>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</si>
  <si>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</si>
  <si>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</si>
  <si>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</si>
  <si>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</si>
  <si>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</si>
  <si>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</si>
  <si>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</si>
  <si>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</si>
  <si>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</si>
  <si>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</si>
  <si>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</si>
  <si>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</si>
  <si>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</si>
  <si>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</si>
  <si>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</si>
  <si>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</si>
  <si>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</si>
  <si>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</si>
  <si>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</si>
  <si>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</si>
  <si>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</si>
  <si>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</si>
  <si>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</si>
  <si>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</si>
  <si>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</si>
  <si>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</si>
  <si>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</si>
  <si>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</si>
  <si>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</si>
  <si>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</si>
  <si>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</si>
  <si>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</si>
  <si>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</si>
  <si>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</si>
  <si>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</si>
  <si>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</si>
  <si>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</si>
  <si>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</si>
  <si>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</si>
  <si>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</si>
  <si>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</si>
  <si>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</si>
  <si>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</si>
  <si>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</si>
  <si>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</si>
  <si>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</si>
  <si>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</si>
  <si>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</si>
  <si>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</si>
  <si>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</si>
  <si>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</si>
  <si>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</si>
  <si>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</si>
  <si>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</si>
  <si>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</si>
  <si>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</si>
  <si>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</si>
  <si>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</si>
  <si>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</si>
  <si>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</si>
  <si>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</si>
  <si>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</si>
  <si>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</si>
  <si>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</si>
  <si>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</si>
  <si>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</si>
  <si>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</si>
  <si>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</si>
  <si>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</si>
  <si>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</si>
  <si>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</si>
  <si>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</si>
  <si>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</si>
  <si>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</si>
  <si>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</si>
  <si>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</si>
  <si>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</si>
  <si>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</si>
  <si>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</si>
  <si>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</si>
  <si>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</si>
  <si>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</si>
  <si>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</si>
  <si>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</si>
  <si>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</si>
  <si>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</si>
  <si>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</si>
  <si>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</si>
  <si>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</si>
  <si>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</si>
  <si>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</si>
  <si>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</si>
  <si>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</si>
  <si>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</si>
  <si>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</si>
  <si>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</si>
  <si>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</si>
  <si>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</si>
  <si>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</si>
  <si>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</si>
  <si>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</si>
  <si>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</si>
  <si>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</si>
  <si>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</si>
  <si>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</si>
  <si>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</si>
  <si>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</si>
  <si>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</si>
  <si>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</si>
  <si>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</si>
  <si>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</si>
  <si>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</si>
  <si>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</si>
  <si>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</si>
  <si>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</si>
  <si>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</si>
  <si>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</si>
  <si>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</si>
  <si>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</si>
  <si>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</si>
  <si>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</si>
  <si>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</si>
  <si>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</si>
  <si>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</si>
  <si>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</si>
  <si>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</si>
  <si>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</si>
  <si>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</si>
  <si>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</si>
  <si>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</si>
  <si>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</si>
  <si>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</si>
  <si>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</si>
  <si>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</si>
  <si>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</si>
  <si>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</si>
  <si>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</si>
  <si>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</si>
  <si>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</si>
  <si>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</si>
  <si>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</si>
  <si>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</si>
  <si>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</si>
  <si>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</si>
  <si>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</si>
  <si>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</si>
  <si>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</si>
  <si>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</si>
  <si>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</si>
  <si>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</si>
  <si>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</si>
  <si>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</si>
  <si>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</si>
  <si>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</si>
  <si>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</si>
  <si>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</si>
  <si>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</si>
  <si>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</si>
  <si>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</si>
  <si>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</si>
  <si>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</si>
  <si>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</si>
  <si>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</si>
  <si>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</si>
  <si>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</si>
  <si>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</si>
  <si>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</si>
  <si>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</si>
  <si>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</si>
  <si>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</si>
  <si>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</si>
  <si>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</si>
  <si>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</si>
  <si>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</si>
  <si>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</si>
  <si>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</si>
  <si>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</si>
  <si>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</si>
  <si>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</si>
  <si>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</si>
  <si>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</si>
  <si>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</si>
  <si>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</si>
  <si>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</si>
  <si>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</si>
  <si>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</si>
  <si>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</si>
  <si>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</si>
  <si>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</si>
  <si>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</si>
  <si>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</si>
  <si>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</si>
  <si>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</si>
  <si>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</si>
  <si>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</si>
  <si>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</si>
  <si>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</si>
  <si>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</si>
  <si>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</si>
  <si>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</si>
  <si>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</si>
  <si>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</si>
  <si>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</si>
  <si>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</si>
  <si>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</si>
  <si>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</si>
  <si>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</si>
  <si>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</si>
  <si>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</si>
  <si>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</si>
  <si>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</si>
  <si>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</si>
  <si>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</si>
  <si>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</si>
  <si>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</si>
  <si>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</si>
  <si>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</si>
  <si>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</si>
  <si>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</si>
  <si>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</si>
  <si>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</si>
  <si>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</si>
  <si>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</si>
  <si>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</si>
  <si>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</si>
  <si>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</si>
  <si>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</si>
  <si>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</si>
  <si>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</si>
  <si>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</si>
  <si>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</si>
  <si>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</si>
  <si>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</si>
  <si>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</si>
  <si>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</si>
  <si>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</si>
  <si>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</si>
  <si>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</si>
  <si>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</si>
  <si>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</si>
  <si>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</si>
  <si>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</si>
  <si>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</si>
  <si>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</si>
  <si>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</si>
  <si>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</si>
  <si>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</si>
  <si>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</si>
  <si>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</si>
  <si>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</si>
  <si>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</si>
  <si>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</si>
  <si>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</si>
  <si>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</si>
  <si>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</si>
  <si>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</si>
  <si>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</si>
  <si>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</si>
  <si>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</si>
  <si>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</si>
  <si>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</si>
  <si>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</si>
  <si>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</si>
  <si>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</si>
  <si>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</si>
  <si>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</si>
  <si>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</si>
  <si>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</si>
  <si>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</si>
  <si>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</si>
  <si>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</si>
  <si>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</si>
  <si>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</si>
  <si>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</si>
  <si>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</si>
  <si>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</si>
  <si>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</si>
  <si>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</si>
  <si>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</si>
  <si>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</si>
  <si>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</si>
  <si>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</si>
  <si>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</si>
  <si>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</si>
  <si>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</si>
  <si>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</si>
  <si>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</si>
  <si>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</si>
  <si>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</si>
  <si>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</si>
  <si>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</si>
  <si>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</si>
  <si>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</si>
  <si>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</si>
  <si>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</si>
  <si>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</si>
  <si>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</si>
  <si>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</si>
  <si>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</si>
  <si>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</si>
  <si>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</si>
  <si>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</si>
  <si>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</si>
  <si>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</si>
  <si>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</si>
  <si>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</si>
  <si>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</si>
  <si>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</si>
  <si>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</si>
  <si>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</si>
  <si>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</si>
  <si>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</si>
  <si>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</si>
  <si>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</si>
  <si>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</si>
  <si>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</si>
  <si>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</si>
  <si>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</si>
  <si>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</si>
  <si>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</si>
  <si>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</si>
  <si>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</si>
  <si>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</si>
  <si>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</si>
  <si>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</si>
  <si>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</si>
  <si>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</si>
  <si>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</si>
  <si>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</si>
  <si>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</si>
  <si>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</si>
  <si>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</si>
  <si>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</si>
  <si>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</si>
  <si>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</si>
  <si>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</si>
  <si>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</si>
  <si>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</si>
  <si>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</si>
  <si>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</si>
  <si>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</si>
  <si>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</si>
  <si>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</si>
  <si>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</si>
  <si>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</si>
  <si>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</si>
  <si>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</si>
  <si>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</si>
  <si>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</si>
  <si>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</si>
  <si>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</si>
  <si>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</si>
  <si>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</si>
  <si>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</si>
  <si>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</si>
  <si>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</si>
  <si>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</si>
  <si>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</si>
  <si>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</si>
  <si>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</si>
  <si>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</si>
  <si>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</si>
  <si>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</si>
  <si>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</si>
  <si>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</si>
  <si>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</si>
  <si>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</si>
  <si>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</si>
  <si>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</si>
  <si>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</si>
  <si>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</si>
  <si>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</si>
  <si>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</si>
  <si>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</si>
  <si>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</si>
  <si>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</si>
  <si>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</si>
  <si>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</si>
  <si>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</si>
  <si>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</si>
  <si>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</si>
  <si>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</si>
  <si>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</si>
  <si>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</si>
  <si>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</si>
  <si>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</si>
  <si>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</si>
  <si>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</si>
  <si>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</si>
  <si>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</si>
  <si>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</si>
  <si>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</si>
  <si>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</si>
  <si>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</si>
  <si>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</si>
  <si>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</si>
  <si>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</si>
  <si>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</si>
  <si>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</si>
  <si>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</si>
  <si>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</si>
  <si>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</si>
  <si>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</si>
  <si>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</si>
  <si>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</si>
  <si>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</si>
  <si>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</si>
  <si>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</si>
  <si>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</si>
  <si>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</si>
  <si>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</si>
  <si>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</si>
  <si>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</si>
  <si>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</si>
  <si>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</si>
  <si>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</si>
  <si>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</si>
  <si>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</si>
  <si>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</si>
  <si>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</si>
  <si>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</si>
  <si>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</si>
  <si>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</si>
  <si>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</si>
  <si>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</si>
  <si>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</si>
  <si>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</si>
  <si>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</si>
  <si>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</si>
  <si>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</si>
  <si>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</si>
  <si>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</si>
  <si>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</si>
  <si>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</si>
  <si>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</si>
  <si>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</si>
  <si>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</si>
  <si>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</si>
  <si>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</si>
  <si>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</si>
  <si>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</si>
  <si>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</si>
  <si>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</si>
  <si>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</si>
  <si>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</si>
  <si>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</si>
  <si>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</si>
  <si>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</si>
  <si>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</si>
  <si>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</si>
  <si>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</si>
  <si>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</si>
  <si>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</si>
  <si>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</si>
  <si>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</si>
  <si>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</si>
  <si>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</si>
  <si>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</si>
  <si>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</si>
  <si>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</si>
  <si>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</si>
  <si>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</si>
  <si>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</si>
  <si>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</si>
  <si>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</si>
  <si>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</si>
  <si>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</si>
  <si>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</si>
  <si>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</si>
  <si>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</si>
  <si>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</si>
  <si>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</si>
  <si>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</si>
  <si>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</si>
  <si>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</si>
  <si>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</si>
  <si>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</si>
  <si>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</si>
  <si>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</si>
  <si>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</si>
  <si>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</si>
  <si>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</si>
  <si>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</si>
  <si>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</si>
  <si>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</si>
  <si>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</si>
  <si>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</si>
  <si>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</si>
  <si>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</si>
  <si>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</si>
  <si>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</si>
  <si>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</si>
  <si>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</si>
  <si>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</si>
  <si>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</si>
  <si>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</si>
  <si>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</si>
  <si>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</si>
  <si>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</si>
  <si>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</si>
  <si>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</si>
  <si>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</si>
  <si>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</si>
  <si>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</si>
  <si>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</si>
  <si>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</si>
  <si>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</si>
  <si>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</si>
  <si>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</si>
  <si>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</si>
  <si>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</si>
  <si>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</si>
  <si>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</si>
  <si>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</si>
  <si>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</si>
  <si>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</si>
  <si>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</si>
  <si>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</si>
  <si>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</si>
  <si>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</si>
  <si>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</si>
  <si>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</si>
  <si>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</si>
  <si>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</si>
  <si>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</si>
  <si>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</si>
  <si>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</si>
  <si>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</si>
  <si>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</si>
  <si>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</si>
  <si>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</si>
  <si>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</si>
  <si>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</si>
  <si>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</si>
  <si>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</si>
  <si>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</si>
  <si>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</si>
  <si>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</si>
  <si>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</si>
  <si>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</si>
  <si>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</si>
  <si>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</si>
  <si>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</si>
  <si>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</si>
  <si>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</si>
  <si>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</si>
  <si>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</si>
  <si>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</si>
  <si>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</si>
  <si>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</si>
  <si>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</si>
  <si>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</si>
  <si>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</si>
  <si>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</si>
  <si>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</si>
  <si>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</si>
  <si>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</si>
  <si>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</si>
  <si>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</si>
  <si>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</si>
  <si>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</si>
  <si>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</si>
  <si>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</si>
  <si>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</si>
  <si>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</si>
  <si>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</si>
  <si>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</si>
  <si>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</si>
  <si>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</si>
  <si>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</si>
  <si>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</si>
  <si>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</si>
  <si>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</si>
  <si>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</si>
  <si>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</si>
  <si>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</si>
  <si>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</si>
  <si>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</si>
  <si>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</si>
  <si>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</si>
  <si>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</si>
  <si>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</si>
  <si>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</si>
  <si>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</si>
  <si>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</si>
  <si>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</si>
  <si>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</si>
  <si>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</si>
  <si>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</si>
  <si>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</si>
  <si>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</si>
  <si>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</si>
  <si>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</si>
  <si>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</si>
  <si>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</si>
  <si>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</si>
  <si>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</si>
  <si>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</si>
  <si>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</si>
  <si>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</si>
  <si>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</si>
  <si>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</si>
  <si>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</si>
  <si>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</si>
  <si>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</si>
  <si>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</si>
  <si>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</si>
  <si>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</si>
  <si>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</si>
  <si>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</si>
  <si>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</si>
  <si>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</si>
  <si>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</si>
  <si>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</si>
  <si>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</si>
  <si>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</si>
  <si>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</si>
  <si>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</si>
  <si>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</si>
  <si>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</si>
  <si>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</si>
  <si>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</si>
  <si>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</si>
  <si>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</si>
  <si>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</si>
  <si>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</si>
  <si>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</si>
  <si>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</si>
  <si>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</si>
  <si>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</si>
  <si>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</si>
  <si>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</si>
  <si>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</si>
  <si>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</si>
  <si>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</si>
  <si>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</si>
  <si>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</si>
  <si>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</si>
  <si>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</si>
  <si>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</si>
  <si>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</si>
  <si>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</si>
  <si>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</si>
  <si>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</si>
  <si>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</si>
  <si>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</si>
  <si>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</si>
  <si>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</si>
  <si>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</si>
  <si>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</si>
  <si>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</si>
  <si>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</si>
  <si>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</si>
  <si>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</si>
  <si>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</si>
  <si>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</si>
  <si>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</si>
  <si>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</si>
  <si>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</si>
  <si>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</si>
  <si>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</si>
  <si>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</si>
  <si>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</si>
  <si>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</si>
  <si>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</si>
  <si>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</si>
  <si>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</si>
  <si>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</si>
  <si>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</si>
  <si>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</si>
  <si>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</si>
  <si>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</si>
  <si>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</si>
  <si>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</si>
  <si>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</si>
  <si>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</si>
  <si>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</si>
  <si>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</si>
  <si>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</si>
  <si>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</si>
  <si>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</si>
  <si>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</si>
  <si>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</si>
  <si>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</si>
  <si>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</si>
  <si>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</si>
  <si>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</si>
  <si>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</si>
  <si>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</si>
  <si>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</si>
  <si>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</si>
  <si>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</si>
  <si>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</si>
  <si>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</si>
  <si>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</si>
  <si>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</si>
  <si>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</si>
  <si>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</si>
  <si>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</si>
  <si>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</si>
  <si>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</si>
  <si>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</si>
  <si>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</si>
  <si>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</si>
  <si>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</si>
  <si>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</si>
  <si>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</si>
  <si>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</si>
  <si>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</si>
  <si>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</si>
  <si>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</si>
  <si>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</si>
  <si>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</si>
  <si>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</si>
  <si>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</si>
  <si>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</si>
  <si>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</si>
  <si>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</si>
  <si>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</si>
  <si>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</si>
  <si>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</si>
  <si>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</si>
  <si>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</si>
  <si>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</si>
  <si>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</si>
  <si>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</si>
  <si>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</si>
  <si>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</si>
  <si>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</si>
  <si>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</si>
  <si>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</si>
  <si>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</si>
  <si>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</si>
  <si>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</si>
  <si>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</si>
  <si>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</si>
  <si>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</si>
  <si>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</si>
  <si>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</si>
  <si>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</si>
  <si>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</si>
  <si>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</si>
  <si>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</si>
  <si>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</si>
  <si>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</si>
  <si>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</si>
  <si>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</si>
  <si>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</si>
  <si>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</si>
  <si>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</si>
  <si>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</si>
  <si>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</si>
  <si>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</si>
  <si>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</si>
  <si>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</si>
  <si>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</si>
  <si>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</si>
  <si>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</si>
  <si>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</si>
  <si>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</si>
  <si>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</si>
  <si>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</si>
  <si>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</si>
  <si>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</si>
  <si>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</si>
  <si>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</si>
  <si>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</si>
  <si>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</si>
  <si>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</si>
  <si>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</si>
  <si>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</si>
  <si>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</si>
  <si>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</si>
  <si>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</si>
  <si>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</si>
  <si>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</si>
  <si>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</si>
  <si>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</si>
  <si>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</si>
  <si>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</si>
  <si>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</si>
  <si>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</si>
  <si>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</si>
  <si>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</si>
  <si>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</si>
  <si>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</si>
  <si>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</si>
  <si>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</si>
  <si>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</si>
  <si>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</si>
  <si>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</si>
  <si>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</si>
  <si>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</si>
  <si>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</si>
  <si>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</si>
  <si>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</si>
  <si>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</si>
  <si>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</si>
  <si>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</si>
  <si>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</si>
  <si>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</si>
  <si>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</si>
  <si>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</si>
  <si>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</si>
  <si>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</si>
  <si>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</si>
  <si>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</si>
  <si>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</si>
  <si>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</si>
  <si>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</si>
  <si>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</si>
  <si>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</si>
  <si>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</si>
  <si>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</si>
  <si>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</si>
  <si>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</si>
  <si>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</si>
  <si>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</si>
  <si>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</si>
  <si>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</si>
  <si>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</si>
  <si>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</si>
  <si>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</si>
  <si>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</si>
  <si>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</si>
  <si>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</si>
  <si>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</si>
  <si>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</si>
  <si>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</si>
  <si>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</si>
  <si>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</si>
  <si>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</si>
  <si>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</si>
  <si>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</si>
  <si>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</si>
  <si>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</si>
  <si>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</si>
  <si>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</si>
  <si>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</si>
  <si>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</si>
  <si>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</si>
  <si>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</si>
  <si>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</si>
  <si>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</si>
  <si>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</si>
  <si>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</si>
  <si>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</si>
  <si>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</si>
  <si>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</si>
  <si>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</si>
  <si>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</si>
  <si>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</si>
  <si>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</si>
  <si>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</si>
  <si>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</si>
  <si>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</si>
  <si>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</si>
  <si>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</si>
  <si>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</si>
  <si>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</si>
  <si>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</si>
  <si>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</si>
  <si>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</si>
  <si>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</si>
  <si>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</si>
  <si>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</si>
  <si>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</si>
  <si>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</si>
  <si>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</si>
  <si>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</si>
  <si>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</si>
  <si>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</si>
  <si>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</si>
  <si>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</si>
  <si>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</si>
  <si>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</si>
  <si>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</si>
  <si>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</si>
  <si>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</si>
  <si>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</si>
  <si>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</si>
  <si>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</si>
  <si>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</si>
  <si>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</si>
  <si>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</si>
  <si>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</si>
  <si>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</si>
  <si>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</si>
  <si>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</si>
  <si>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</si>
  <si>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</si>
  <si>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</si>
  <si>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</si>
  <si>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</si>
  <si>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</si>
  <si>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</si>
  <si>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</si>
  <si>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</si>
  <si>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</si>
  <si>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</si>
  <si>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</si>
  <si>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</si>
  <si>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</si>
  <si>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</si>
  <si>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</si>
  <si>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</si>
  <si>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</si>
  <si>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</si>
  <si>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</si>
  <si>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</si>
  <si>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</si>
  <si>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</si>
  <si>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</si>
  <si>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</si>
  <si>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</si>
  <si>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</si>
  <si>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</si>
  <si>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</si>
  <si>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</si>
  <si>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</si>
  <si>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</si>
  <si>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</si>
  <si>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</si>
  <si>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</si>
  <si>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</si>
  <si>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</si>
  <si>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</si>
  <si>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</si>
  <si>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</si>
  <si>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</si>
  <si>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</si>
  <si>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</si>
  <si>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</si>
  <si>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</si>
  <si>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</si>
  <si>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</si>
  <si>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</si>
  <si>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</si>
  <si>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</si>
  <si>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</si>
  <si>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</si>
  <si>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</si>
  <si>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</si>
  <si>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</si>
  <si>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</si>
  <si>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</si>
  <si>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</si>
  <si>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</si>
  <si>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</si>
  <si>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</si>
  <si>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</si>
  <si>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</si>
  <si>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</si>
  <si>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</si>
  <si>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</si>
  <si>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</si>
  <si>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</si>
  <si>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</si>
  <si>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</si>
  <si>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</si>
  <si>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</si>
  <si>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</si>
  <si>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</si>
  <si>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</si>
  <si>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</si>
  <si>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</si>
  <si>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</si>
  <si>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</si>
  <si>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</si>
  <si>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</si>
  <si>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</si>
  <si>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</si>
  <si>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</si>
  <si>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</si>
  <si>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</si>
  <si>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</si>
  <si>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</si>
  <si>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</si>
  <si>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</si>
  <si>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</si>
  <si>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</si>
  <si>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</si>
  <si>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</si>
  <si>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</si>
  <si>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</si>
  <si>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</si>
  <si>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</si>
  <si>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</si>
  <si>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</si>
  <si>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</si>
  <si>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</si>
  <si>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</si>
  <si>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</si>
  <si>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</si>
  <si>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</si>
  <si>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</si>
  <si>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</si>
  <si>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</si>
  <si>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</si>
  <si>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</si>
  <si>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</si>
  <si>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</si>
  <si>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</si>
  <si>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</si>
  <si>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</si>
  <si>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</si>
  <si>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</si>
  <si>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</si>
  <si>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</si>
  <si>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</si>
  <si>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</si>
  <si>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</si>
  <si>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</si>
  <si>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</si>
  <si>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</si>
  <si>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</si>
  <si>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</si>
  <si>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</si>
  <si>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</si>
  <si>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</si>
  <si>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</si>
  <si>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</si>
  <si>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</si>
  <si>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</si>
  <si>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</si>
  <si>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</si>
  <si>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</si>
  <si>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</si>
  <si>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</si>
  <si>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</si>
  <si>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</si>
  <si>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</si>
  <si>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</si>
  <si>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</si>
  <si>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</si>
  <si>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</si>
  <si>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</si>
  <si>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</si>
  <si>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</si>
  <si>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</si>
  <si>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</si>
  <si>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</si>
  <si>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</si>
  <si>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</si>
  <si>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</si>
  <si>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</si>
  <si>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</si>
  <si>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</si>
  <si>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</si>
  <si>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</si>
  <si>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</si>
  <si>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</si>
  <si>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</si>
  <si>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</si>
  <si>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</si>
  <si>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</si>
  <si>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</si>
  <si>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</si>
  <si>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</si>
  <si>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</si>
  <si>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</si>
  <si>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</si>
  <si>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</si>
  <si>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</si>
  <si>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</si>
  <si>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</si>
  <si>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</si>
  <si>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</si>
  <si>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</si>
  <si>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</si>
  <si>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</si>
  <si>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</si>
  <si>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</si>
  <si>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</si>
  <si>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</si>
  <si>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</si>
  <si>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</si>
  <si>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</si>
  <si>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</si>
  <si>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</si>
  <si>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</si>
  <si>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</si>
  <si>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</si>
  <si>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</si>
  <si>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</si>
  <si>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</si>
  <si>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</si>
  <si>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</si>
  <si>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</si>
  <si>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</si>
  <si>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</si>
  <si>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</si>
  <si>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</si>
  <si>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</si>
  <si>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</si>
  <si>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</si>
  <si>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</si>
  <si>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</si>
  <si>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</si>
  <si>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</si>
  <si>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</si>
  <si>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</si>
  <si>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</si>
  <si>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</si>
  <si>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</si>
  <si>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</si>
  <si>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</si>
  <si>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</si>
  <si>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</si>
  <si>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</si>
  <si>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</si>
  <si>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</si>
  <si>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</si>
  <si>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</si>
  <si>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</si>
  <si>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</si>
  <si>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</si>
  <si>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</si>
  <si>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</si>
  <si>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</si>
  <si>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</si>
  <si>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</si>
  <si>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</si>
  <si>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</si>
  <si>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</si>
  <si>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</si>
  <si>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</si>
  <si>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</si>
  <si>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</si>
  <si>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</si>
  <si>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</si>
  <si>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</si>
  <si>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</si>
  <si>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</si>
  <si>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</si>
  <si>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</si>
  <si>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</si>
  <si>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</si>
  <si>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</si>
  <si>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</si>
  <si>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</si>
  <si>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</si>
  <si>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</si>
  <si>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</si>
  <si>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</si>
  <si>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</si>
  <si>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</si>
  <si>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</si>
  <si>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</si>
  <si>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</si>
  <si>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</si>
  <si>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</si>
  <si>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</si>
  <si>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</si>
  <si>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</si>
  <si>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</si>
  <si>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</si>
  <si>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</si>
  <si>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</si>
  <si>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</si>
  <si>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</si>
  <si>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</si>
  <si>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</si>
  <si>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</si>
  <si>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</si>
  <si>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</si>
  <si>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</si>
  <si>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</si>
  <si>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</si>
  <si>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</si>
  <si>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</si>
  <si>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</si>
  <si>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</si>
  <si>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</si>
  <si>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</si>
  <si>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</si>
  <si>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</si>
  <si>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</si>
  <si>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</si>
  <si>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</si>
  <si>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</si>
  <si>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</si>
  <si>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</si>
  <si>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</si>
  <si>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</si>
  <si>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</si>
  <si>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</si>
  <si>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</si>
  <si>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</si>
  <si>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</si>
  <si>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</si>
  <si>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</si>
  <si>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</si>
  <si>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</si>
  <si>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</si>
  <si>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</si>
  <si>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</si>
  <si>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</si>
  <si>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</si>
  <si>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</si>
  <si>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</si>
  <si>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</si>
  <si>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</si>
  <si>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</si>
  <si>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</si>
  <si>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</si>
  <si>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</si>
  <si>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</si>
  <si>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</si>
  <si>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</si>
  <si>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</si>
  <si>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</si>
  <si>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</si>
  <si>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</si>
  <si>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</si>
  <si>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</si>
  <si>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</si>
  <si>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</si>
  <si>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</si>
  <si>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</si>
  <si>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</si>
  <si>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</si>
  <si>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</si>
  <si>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</si>
  <si>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</si>
  <si>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</si>
  <si>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</si>
  <si>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</si>
  <si>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</si>
  <si>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</si>
  <si>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</si>
  <si>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</si>
  <si>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</si>
  <si>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</si>
  <si>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</si>
  <si>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</si>
  <si>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</si>
  <si>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</si>
  <si>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</si>
  <si>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</si>
  <si>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</si>
  <si>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</si>
  <si>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</si>
  <si>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</si>
  <si>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</si>
  <si>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</si>
  <si>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</si>
  <si>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</si>
  <si>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</si>
  <si>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</si>
  <si>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</si>
  <si>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</si>
  <si>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</si>
  <si>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</si>
  <si>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</si>
  <si>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</si>
  <si>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</si>
  <si>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</si>
  <si>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</si>
  <si>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</si>
  <si>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</si>
  <si>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</si>
  <si>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</si>
  <si>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</si>
  <si>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</si>
  <si>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</si>
  <si>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</si>
  <si>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</si>
  <si>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</si>
  <si>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</si>
  <si>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</si>
  <si>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</si>
  <si>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</si>
  <si>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</si>
  <si>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</si>
  <si>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</si>
  <si>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</si>
  <si>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</si>
  <si>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</si>
  <si>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</si>
  <si>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</si>
  <si>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</si>
  <si>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</si>
  <si>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</si>
  <si>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</si>
  <si>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</si>
  <si>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</si>
  <si>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</si>
  <si>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</si>
  <si>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</si>
  <si>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</si>
  <si>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</si>
  <si>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</si>
  <si>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</si>
  <si>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</si>
  <si>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</si>
  <si>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</si>
  <si>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</si>
  <si>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</si>
  <si>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</si>
  <si>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</si>
  <si>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</si>
  <si>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</si>
  <si>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</si>
  <si>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</si>
  <si>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</si>
  <si>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</si>
  <si>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</si>
  <si>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</si>
  <si>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</si>
  <si>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</si>
  <si>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</si>
  <si>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</si>
  <si>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</si>
  <si>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</si>
  <si>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</si>
  <si>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</si>
  <si>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</si>
  <si>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</si>
  <si>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</si>
  <si>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</si>
  <si>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</si>
  <si>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</si>
  <si>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</si>
  <si>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</si>
  <si>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</si>
  <si>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</si>
  <si>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</si>
  <si>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</si>
  <si>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</si>
  <si>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</si>
  <si>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</si>
  <si>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</si>
  <si>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</si>
  <si>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</si>
  <si>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</si>
  <si>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</si>
  <si>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</si>
  <si>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</si>
  <si>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</si>
  <si>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</si>
  <si>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</si>
  <si>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</si>
  <si>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</si>
  <si>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</si>
  <si>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</si>
  <si>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</si>
  <si>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</si>
  <si>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</si>
  <si>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</si>
  <si>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</si>
  <si>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</si>
  <si>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</si>
  <si>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</si>
  <si>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</si>
  <si>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</si>
  <si>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</si>
  <si>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</si>
  <si>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</si>
  <si>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</si>
  <si>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</si>
  <si>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</si>
  <si>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</si>
  <si>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</si>
  <si>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</si>
  <si>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</si>
  <si>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</si>
  <si>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</si>
  <si>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</si>
  <si>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</si>
  <si>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</si>
  <si>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</si>
  <si>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</si>
  <si>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</si>
  <si>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</si>
  <si>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</si>
  <si>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</si>
  <si>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</si>
  <si>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</si>
  <si>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</si>
  <si>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</si>
  <si>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</si>
  <si>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</si>
  <si>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</si>
  <si>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</si>
  <si>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</si>
  <si>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</si>
  <si>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</si>
  <si>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</si>
  <si>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</si>
  <si>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</si>
  <si>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</si>
  <si>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</si>
  <si>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</si>
  <si>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</si>
  <si>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</si>
  <si>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</si>
  <si>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</si>
  <si>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</si>
  <si>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</si>
  <si>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</si>
  <si>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</si>
  <si>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</si>
  <si>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</si>
  <si>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</si>
  <si>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</si>
  <si>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</si>
  <si>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</si>
  <si>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</si>
  <si>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</si>
  <si>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</si>
  <si>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</si>
  <si>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</si>
  <si>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</si>
  <si>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</si>
  <si>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</si>
  <si>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</si>
  <si>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</si>
  <si>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</si>
  <si>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</si>
  <si>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</si>
  <si>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</si>
  <si>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</si>
  <si>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</si>
  <si>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</si>
  <si>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</si>
  <si>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</si>
  <si>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</si>
  <si>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</si>
  <si>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</si>
  <si>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</si>
  <si>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</si>
  <si>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</si>
  <si>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</si>
  <si>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</si>
  <si>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</si>
  <si>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</si>
  <si>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</si>
  <si>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</si>
  <si>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</si>
  <si>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</si>
  <si>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</si>
  <si>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</si>
  <si>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</si>
  <si>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</si>
  <si>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</si>
  <si>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</si>
  <si>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</si>
  <si>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</si>
  <si>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</si>
  <si>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</si>
  <si>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</si>
  <si>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</si>
  <si>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</si>
  <si>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</si>
  <si>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</si>
  <si>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</si>
  <si>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</si>
  <si>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</si>
  <si>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</si>
  <si>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</si>
  <si>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</si>
  <si>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</si>
  <si>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</si>
  <si>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</si>
  <si>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</si>
  <si>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</si>
  <si>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</si>
  <si>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</si>
  <si>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</si>
  <si>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</si>
  <si>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</si>
  <si>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</si>
  <si>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</si>
  <si>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</si>
  <si>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</si>
  <si>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</si>
  <si>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</si>
  <si>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</si>
  <si>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</si>
  <si>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</si>
  <si>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</si>
  <si>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</si>
  <si>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</si>
  <si>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</si>
  <si>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</si>
  <si>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</si>
  <si>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</si>
  <si>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</si>
  <si>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</si>
  <si>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</si>
  <si>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</si>
  <si>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</si>
  <si>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</si>
  <si>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</si>
  <si>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</si>
  <si>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</si>
  <si>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</si>
  <si>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</si>
  <si>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</si>
  <si>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</si>
  <si>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</si>
  <si>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</si>
  <si>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</si>
  <si>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</si>
  <si>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</si>
  <si>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</si>
  <si>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</si>
  <si>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</si>
  <si>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</si>
  <si>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</si>
  <si>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</si>
  <si>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</si>
  <si>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</si>
  <si>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</si>
  <si>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</si>
  <si>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</si>
  <si>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</si>
  <si>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</si>
  <si>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</si>
  <si>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</si>
  <si>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</si>
  <si>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</si>
  <si>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</si>
  <si>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</si>
  <si>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</si>
  <si>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</si>
  <si>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</si>
  <si>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</si>
  <si>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</si>
  <si>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</si>
  <si>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</si>
  <si>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</si>
  <si>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</si>
  <si>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</si>
  <si>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</si>
  <si>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</si>
  <si>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</si>
  <si>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</si>
  <si>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</si>
  <si>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</si>
  <si>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</si>
  <si>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</si>
  <si>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</si>
  <si>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</si>
  <si>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</si>
  <si>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</si>
  <si>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</si>
  <si>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</si>
  <si>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</si>
  <si>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</si>
  <si>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</si>
  <si>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</si>
  <si>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</si>
  <si>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</si>
  <si>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</si>
  <si>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</si>
  <si>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</si>
  <si>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</si>
  <si>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</si>
  <si>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</si>
  <si>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</si>
  <si>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</si>
  <si>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</si>
  <si>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</si>
  <si>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</si>
  <si>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</si>
  <si>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</si>
  <si>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</si>
  <si>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</si>
  <si>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</si>
  <si>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</si>
  <si>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</si>
  <si>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</si>
  <si>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</si>
  <si>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</si>
  <si>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</si>
  <si>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</si>
  <si>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</si>
  <si>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</si>
  <si>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</si>
  <si>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</si>
  <si>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</si>
  <si>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</si>
  <si>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</si>
  <si>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</si>
  <si>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</si>
  <si>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</si>
  <si>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</si>
  <si>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</si>
  <si>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</si>
  <si>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</si>
  <si>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</si>
  <si>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</si>
  <si>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</si>
  <si>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</si>
  <si>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</si>
  <si>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</si>
  <si>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</si>
  <si>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</si>
  <si>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</si>
  <si>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</si>
  <si>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</si>
  <si>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</si>
  <si>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</si>
  <si>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</si>
  <si>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</si>
  <si>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</si>
  <si>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</si>
  <si>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</si>
  <si>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</si>
  <si>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</si>
  <si>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</si>
  <si>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</si>
  <si>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</si>
  <si>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</si>
  <si>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</si>
  <si>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</si>
  <si>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</si>
  <si>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</si>
  <si>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</si>
  <si>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</si>
  <si>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</si>
  <si>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</si>
  <si>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</si>
  <si>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</si>
  <si>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</si>
  <si>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</si>
  <si>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</si>
  <si>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</si>
  <si>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</si>
  <si>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</si>
  <si>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</si>
  <si>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</si>
  <si>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</si>
  <si>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</si>
  <si>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</si>
  <si>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</si>
  <si>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</si>
  <si>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</si>
  <si>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</si>
  <si>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</si>
  <si>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</si>
  <si>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</si>
  <si>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</si>
  <si>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</si>
  <si>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</si>
  <si>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</si>
  <si>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</si>
  <si>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</si>
  <si>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</si>
  <si>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</si>
  <si>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</si>
  <si>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</si>
  <si>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</si>
  <si>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</si>
  <si>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</si>
  <si>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</si>
  <si>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</si>
  <si>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</si>
  <si>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</si>
  <si>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</si>
  <si>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</si>
  <si>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</si>
  <si>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</si>
  <si>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</si>
  <si>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</si>
  <si>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</si>
  <si>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</si>
  <si>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</si>
  <si>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</si>
  <si>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</si>
  <si>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</si>
  <si>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</si>
  <si>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</si>
  <si>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</si>
  <si>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</si>
  <si>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</si>
  <si>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</si>
  <si>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</si>
  <si>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</si>
  <si>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</si>
  <si>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</si>
  <si>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</si>
  <si>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</si>
  <si>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</si>
  <si>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</si>
  <si>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</si>
  <si>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</si>
  <si>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</si>
  <si>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</si>
  <si>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</si>
  <si>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</si>
  <si>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</si>
  <si>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</si>
  <si>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</si>
  <si>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</si>
  <si>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</si>
  <si>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</si>
  <si>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</si>
  <si>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</si>
  <si>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</si>
  <si>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</si>
  <si>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</si>
  <si>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</si>
  <si>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</si>
  <si>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</si>
  <si>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</si>
  <si>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</si>
  <si>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</si>
  <si>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</si>
  <si>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</si>
  <si>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</si>
  <si>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</si>
  <si>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</si>
  <si>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</si>
  <si>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</si>
  <si>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</si>
  <si>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</si>
  <si>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</si>
  <si>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</si>
  <si>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</si>
  <si>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</si>
  <si>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</si>
  <si>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</si>
  <si>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</si>
  <si>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</si>
  <si>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</si>
  <si>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</si>
  <si>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</si>
  <si>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</si>
  <si>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</si>
  <si>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</si>
  <si>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</si>
  <si>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</si>
  <si>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</si>
  <si>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</si>
  <si>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</si>
  <si>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</si>
  <si>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</si>
  <si>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</si>
  <si>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</si>
  <si>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</si>
  <si>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</si>
  <si>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</si>
  <si>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</si>
  <si>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</si>
  <si>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</si>
  <si>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</si>
  <si>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</si>
  <si>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</si>
  <si>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</si>
  <si>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</si>
  <si>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</si>
  <si>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</si>
  <si>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</si>
  <si>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</si>
  <si>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</si>
  <si>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</si>
  <si>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</si>
  <si>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</si>
  <si>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</si>
  <si>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</si>
  <si>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</si>
  <si>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</si>
  <si>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</si>
  <si>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</si>
  <si>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</si>
  <si>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</si>
  <si>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</si>
  <si>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</si>
  <si>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</si>
  <si>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</si>
  <si>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</si>
  <si>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</si>
  <si>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</si>
  <si>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</si>
  <si>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</si>
  <si>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</si>
  <si>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</si>
  <si>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</si>
  <si>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</si>
  <si>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</si>
  <si>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</si>
  <si>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</si>
  <si>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</si>
  <si>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</si>
  <si>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</si>
  <si>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</si>
  <si>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</si>
  <si>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</si>
  <si>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</si>
  <si>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</si>
  <si>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</si>
  <si>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</si>
  <si>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</si>
  <si>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</si>
  <si>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</si>
  <si>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</si>
  <si>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</si>
  <si>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</si>
  <si>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</si>
  <si>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</si>
  <si>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</si>
  <si>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</si>
  <si>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</si>
  <si>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</si>
  <si>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</si>
  <si>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</si>
  <si>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</si>
  <si>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</si>
  <si>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</si>
  <si>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</si>
  <si>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</si>
  <si>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</si>
  <si>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</si>
  <si>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</si>
  <si>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</si>
  <si>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</si>
  <si>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</si>
  <si>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</si>
  <si>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</si>
  <si>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</si>
  <si>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</si>
  <si>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</si>
  <si>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</si>
  <si>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</si>
  <si>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</si>
  <si>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</si>
  <si>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</si>
  <si>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</si>
  <si>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</si>
  <si>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</si>
  <si>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</si>
  <si>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</si>
  <si>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</si>
  <si>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</si>
  <si>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</si>
  <si>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</si>
  <si>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</si>
  <si>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</si>
  <si>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</si>
  <si>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</si>
  <si>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</si>
  <si>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</si>
  <si>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</si>
  <si>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</si>
  <si>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</si>
  <si>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</si>
  <si>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</si>
  <si>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</si>
  <si>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</si>
  <si>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</si>
  <si>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</si>
  <si>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</si>
  <si>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</si>
  <si>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</si>
  <si>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</si>
  <si>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</si>
  <si>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</si>
  <si>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</si>
  <si>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</si>
  <si>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</si>
  <si>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</si>
  <si>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</si>
  <si>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</si>
  <si>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</si>
  <si>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</si>
  <si>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</si>
  <si>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</si>
  <si>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</si>
  <si>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</si>
  <si>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</si>
  <si>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</si>
  <si>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</si>
  <si>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</si>
  <si>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</si>
  <si>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</si>
  <si>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</si>
  <si>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</si>
  <si>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</si>
  <si>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</si>
  <si>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</si>
  <si>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</si>
  <si>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</si>
  <si>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</si>
  <si>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</si>
  <si>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</si>
  <si>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</si>
  <si>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</si>
  <si>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</si>
  <si>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</si>
  <si>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</si>
  <si>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</si>
  <si>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</si>
  <si>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</si>
  <si>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</si>
  <si>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</si>
  <si>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</si>
  <si>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</si>
  <si>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</si>
  <si>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</si>
  <si>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</si>
  <si>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</si>
  <si>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</si>
  <si>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</si>
  <si>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</si>
  <si>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</si>
  <si>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</si>
  <si>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</si>
  <si>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</si>
  <si>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</si>
  <si>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</si>
  <si>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</si>
  <si>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</si>
  <si>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</si>
  <si>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</si>
  <si>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</si>
  <si>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</si>
  <si>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</si>
  <si>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</si>
  <si>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</si>
  <si>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</si>
  <si>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</si>
  <si>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</si>
  <si>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</si>
  <si>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</si>
  <si>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</si>
  <si>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</si>
  <si>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</si>
  <si>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</si>
  <si>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</si>
  <si>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</si>
  <si>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</si>
  <si>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</si>
  <si>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</si>
  <si>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</si>
  <si>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</si>
  <si>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</si>
  <si>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</si>
  <si>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</si>
  <si>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</si>
  <si>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</si>
  <si>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</si>
  <si>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</si>
  <si>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</si>
  <si>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</si>
  <si>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</si>
  <si>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</si>
  <si>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</si>
  <si>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</si>
  <si>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</si>
  <si>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</si>
  <si>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</si>
  <si>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</si>
  <si>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</si>
  <si>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</si>
  <si>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</si>
  <si>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</si>
  <si>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</si>
  <si>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</si>
  <si>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</si>
  <si>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</si>
  <si>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</si>
  <si>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</si>
  <si>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</si>
  <si>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</si>
  <si>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</si>
  <si>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</si>
  <si>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</si>
  <si>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</si>
  <si>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</si>
  <si>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</si>
  <si>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</si>
  <si>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</si>
  <si>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</si>
  <si>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</si>
  <si>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</si>
  <si>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</si>
  <si>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</si>
  <si>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</si>
  <si>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</si>
  <si>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</si>
  <si>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</si>
  <si>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</si>
  <si>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</si>
  <si>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</si>
  <si>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</si>
  <si>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</si>
  <si>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</si>
  <si>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</si>
  <si>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</si>
  <si>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</si>
  <si>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</si>
  <si>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</si>
  <si>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</si>
  <si>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</si>
  <si>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</si>
  <si>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</si>
  <si>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</si>
  <si>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</si>
  <si>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</si>
  <si>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</si>
  <si>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</si>
  <si>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</si>
  <si>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</si>
  <si>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</si>
  <si>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</si>
  <si>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</si>
  <si>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</si>
  <si>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</si>
  <si>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</si>
  <si>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</si>
  <si>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</si>
  <si>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</si>
  <si>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</si>
  <si>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</si>
  <si>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</si>
  <si>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</si>
  <si>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</si>
  <si>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</si>
  <si>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</si>
  <si>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</si>
  <si>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</si>
  <si>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</si>
  <si>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</si>
  <si>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</si>
  <si>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</si>
  <si>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</si>
  <si>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</si>
  <si>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</si>
  <si>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</si>
  <si>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</si>
  <si>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</si>
  <si>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</si>
  <si>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</si>
  <si>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</si>
  <si>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</si>
  <si>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</si>
  <si>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</si>
  <si>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</si>
  <si>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</si>
  <si>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</si>
  <si>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</si>
  <si>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</si>
  <si>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</si>
  <si>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</si>
  <si>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</si>
  <si>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</si>
  <si>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</si>
  <si>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</si>
  <si>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</si>
  <si>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</si>
  <si>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</si>
  <si>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</si>
  <si>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</si>
  <si>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</si>
  <si>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</si>
  <si>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</si>
  <si>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</si>
  <si>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</si>
  <si>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</si>
  <si>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</si>
  <si>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</si>
  <si>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</si>
  <si>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</si>
  <si>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</si>
  <si>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</si>
  <si>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</si>
  <si>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</si>
  <si>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</si>
  <si>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</si>
  <si>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</si>
  <si>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</si>
  <si>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</si>
  <si>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</si>
  <si>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</si>
  <si>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</si>
  <si>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</si>
  <si>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</si>
  <si>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</si>
  <si>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</si>
  <si>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</si>
  <si>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</si>
  <si>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</si>
  <si>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</si>
  <si>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</si>
  <si>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</si>
  <si>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</si>
  <si>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</si>
  <si>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</si>
  <si>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</si>
  <si>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</si>
  <si>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</si>
  <si>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</si>
  <si>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</si>
  <si>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</si>
  <si>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</si>
  <si>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</si>
  <si>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</si>
  <si>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</si>
  <si>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</si>
  <si>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</si>
  <si>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</si>
  <si>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</si>
  <si>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</si>
  <si>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</si>
  <si>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</si>
  <si>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</si>
  <si>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</si>
  <si>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</si>
  <si>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</si>
  <si>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</si>
  <si>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</si>
  <si>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</si>
  <si>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</si>
  <si>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</si>
  <si>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</si>
  <si>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</si>
  <si>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</si>
  <si>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</si>
  <si>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</si>
  <si>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</si>
  <si>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</si>
  <si>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</si>
  <si>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</si>
  <si>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</si>
  <si>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</si>
  <si>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</si>
  <si>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</si>
  <si>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</si>
  <si>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</si>
  <si>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</si>
  <si>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</si>
  <si>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</si>
  <si>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</si>
  <si>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</si>
  <si>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</si>
  <si>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</si>
  <si>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</si>
  <si>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</si>
  <si>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</si>
  <si>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</si>
  <si>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</si>
  <si>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</si>
  <si>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</si>
  <si>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</si>
  <si>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</si>
  <si>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</si>
  <si>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</si>
  <si>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</si>
  <si>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</si>
  <si>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</si>
  <si>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</si>
  <si>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</si>
  <si>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</si>
  <si>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</si>
  <si>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</si>
  <si>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</si>
  <si>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</si>
  <si>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</si>
  <si>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</si>
  <si>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</si>
  <si>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</si>
  <si>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</si>
  <si>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</si>
  <si>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</si>
  <si>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</si>
  <si>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</si>
  <si>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</si>
  <si>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</si>
  <si>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</si>
  <si>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</si>
  <si>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</si>
  <si>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</si>
  <si>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</si>
  <si>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</si>
  <si>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</si>
  <si>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</si>
  <si>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</si>
  <si>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</si>
  <si>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</si>
  <si>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</si>
  <si>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</si>
  <si>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</si>
  <si>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</si>
  <si>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</si>
  <si>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</si>
  <si>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</si>
  <si>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</si>
  <si>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</si>
  <si>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</si>
  <si>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</si>
  <si>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</si>
  <si>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</si>
  <si>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</si>
  <si>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</si>
  <si>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</si>
  <si>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</si>
  <si>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</si>
  <si>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</si>
  <si>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</si>
  <si>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</si>
  <si>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</si>
  <si>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</si>
  <si>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</si>
  <si>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</si>
  <si>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</si>
  <si>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</si>
  <si>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</si>
  <si>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</si>
  <si>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</si>
  <si>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</si>
  <si>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</si>
  <si>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</si>
  <si>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</si>
  <si>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</si>
  <si>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</si>
  <si>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</si>
  <si>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</si>
  <si>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</si>
  <si>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</si>
  <si>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</si>
  <si>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</si>
  <si>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</si>
  <si>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</si>
  <si>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</si>
  <si>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</si>
  <si>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</si>
  <si>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</si>
  <si>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</si>
  <si>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</si>
  <si>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</si>
  <si>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</si>
  <si>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</si>
  <si>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</si>
  <si>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</si>
  <si>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</si>
  <si>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</si>
  <si>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</si>
  <si>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</si>
  <si>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</si>
  <si>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</si>
  <si>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</si>
  <si>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</si>
  <si>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</si>
  <si>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</si>
  <si>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</si>
  <si>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</si>
  <si>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</si>
  <si>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</si>
  <si>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</si>
  <si>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</si>
  <si>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</si>
  <si>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</si>
  <si>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</si>
  <si>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</si>
  <si>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</si>
  <si>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</si>
  <si>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</si>
  <si>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</si>
  <si>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</si>
  <si>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</si>
  <si>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</si>
  <si>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</si>
  <si>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</si>
  <si>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</si>
  <si>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</si>
  <si>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</si>
  <si>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</si>
  <si>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</si>
  <si>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</si>
  <si>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</si>
  <si>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</si>
  <si>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</si>
  <si>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</si>
  <si>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</si>
  <si>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</si>
  <si>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</si>
  <si>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</si>
  <si>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</si>
  <si>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</si>
  <si>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</si>
  <si>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</si>
  <si>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</si>
  <si>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</si>
  <si>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</si>
  <si>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</si>
  <si>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</si>
  <si>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</si>
  <si>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</si>
  <si>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</si>
  <si>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</si>
  <si>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</si>
  <si>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</si>
  <si>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</si>
  <si>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</si>
  <si>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</si>
  <si>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</si>
  <si>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</si>
  <si>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</si>
  <si>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</si>
  <si>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</si>
  <si>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</si>
  <si>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</si>
  <si>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</si>
  <si>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</si>
  <si>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</si>
  <si>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</si>
  <si>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</si>
  <si>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</si>
  <si>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</si>
  <si>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</si>
  <si>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</si>
  <si>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</si>
  <si>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</si>
  <si>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</si>
  <si>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</si>
  <si>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</si>
  <si>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</si>
  <si>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</si>
  <si>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</si>
  <si>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</si>
  <si>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</si>
  <si>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</si>
  <si>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</si>
  <si>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</si>
  <si>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</si>
  <si>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</si>
  <si>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</si>
  <si>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</si>
  <si>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</si>
  <si>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</si>
  <si>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</si>
  <si>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</si>
  <si>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</si>
  <si>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</si>
  <si>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</si>
  <si>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</si>
  <si>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</si>
  <si>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</si>
  <si>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</si>
  <si>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</si>
  <si>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</si>
  <si>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</si>
  <si>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</si>
  <si>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</si>
  <si>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</si>
  <si>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</si>
  <si>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</si>
  <si>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</si>
  <si>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</si>
  <si>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</si>
  <si>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</si>
  <si>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</si>
  <si>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</si>
  <si>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</si>
  <si>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</si>
  <si>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</si>
  <si>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</si>
  <si>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</si>
  <si>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</si>
  <si>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</si>
  <si>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</si>
  <si>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</si>
  <si>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</si>
  <si>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</si>
  <si>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</si>
  <si>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</si>
  <si>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</si>
  <si>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</si>
  <si>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</si>
  <si>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</si>
  <si>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</si>
  <si>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</si>
  <si>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</si>
  <si>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</si>
  <si>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</si>
  <si>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</si>
  <si>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</si>
  <si>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</si>
  <si>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</si>
  <si>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</si>
  <si>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</si>
  <si>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</si>
  <si>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</si>
  <si>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</si>
  <si>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</si>
  <si>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</si>
  <si>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</si>
  <si>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</si>
  <si>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</si>
  <si>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</si>
  <si>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</si>
  <si>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</si>
  <si>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</si>
  <si>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</si>
  <si>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</si>
  <si>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</si>
  <si>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</si>
  <si>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</si>
  <si>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</si>
  <si>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</si>
  <si>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</si>
  <si>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</si>
  <si>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</si>
  <si>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</si>
  <si>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</si>
  <si>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</si>
  <si>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</si>
  <si>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</si>
  <si>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</si>
  <si>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</si>
  <si>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</si>
  <si>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</si>
  <si>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</si>
  <si>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</si>
  <si>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</si>
  <si>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</si>
  <si>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</si>
  <si>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</si>
  <si>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</si>
  <si>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</si>
  <si>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</si>
  <si>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</si>
  <si>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</si>
  <si>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</si>
  <si>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</si>
  <si>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</si>
  <si>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</si>
  <si>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</si>
  <si>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</si>
  <si>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</si>
  <si>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</si>
  <si>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</si>
  <si>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</si>
  <si>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</si>
  <si>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</si>
  <si>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</si>
  <si>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</si>
  <si>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</si>
  <si>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</si>
  <si>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</si>
  <si>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</si>
  <si>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</si>
  <si>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</si>
  <si>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</si>
  <si>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</si>
  <si>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</si>
  <si>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</si>
  <si>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</si>
  <si>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</si>
  <si>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</si>
  <si>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</si>
  <si>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</si>
  <si>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</si>
  <si>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</si>
  <si>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</si>
  <si>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</si>
  <si>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</si>
  <si>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</si>
  <si>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</si>
  <si>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</si>
  <si>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</si>
  <si>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</si>
  <si>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</si>
  <si>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</si>
  <si>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</si>
  <si>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</si>
  <si>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</si>
  <si>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</si>
  <si>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</si>
  <si>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</si>
  <si>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</si>
  <si>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</si>
  <si>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</si>
  <si>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</si>
  <si>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</si>
  <si>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</si>
  <si>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</si>
  <si>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</si>
  <si>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</si>
  <si>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</si>
  <si>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</si>
  <si>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</si>
  <si>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</si>
  <si>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</si>
  <si>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</si>
  <si>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</si>
  <si>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</si>
  <si>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</si>
  <si>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</si>
  <si>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</si>
  <si>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</si>
  <si>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</si>
  <si>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</si>
  <si>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</si>
  <si>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</si>
  <si>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</si>
  <si>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</si>
  <si>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</si>
  <si>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</si>
  <si>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</si>
  <si>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</si>
  <si>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</si>
  <si>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</si>
  <si>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</si>
  <si>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</si>
  <si>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</si>
  <si>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</si>
  <si>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</si>
  <si>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</si>
  <si>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</si>
  <si>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</si>
  <si>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</si>
  <si>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</si>
  <si>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</si>
  <si>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</si>
  <si>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</si>
  <si>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</si>
  <si>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</si>
  <si>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</si>
  <si>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</si>
  <si>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</si>
  <si>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</si>
  <si>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</si>
  <si>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</si>
  <si>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</si>
  <si>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</si>
  <si>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</si>
  <si>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</si>
  <si>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</si>
  <si>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</si>
  <si>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</si>
  <si>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</si>
  <si>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</si>
  <si>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</si>
  <si>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</si>
  <si>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</si>
  <si>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</si>
  <si>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</si>
  <si>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</si>
  <si>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</si>
  <si>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</si>
  <si>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</si>
  <si>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</si>
  <si>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</si>
  <si>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</si>
  <si>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</si>
  <si>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</si>
  <si>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</si>
  <si>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</si>
  <si>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</si>
  <si>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</si>
  <si>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</si>
  <si>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</si>
  <si>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</si>
  <si>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</si>
  <si>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</si>
  <si>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</si>
  <si>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</si>
  <si>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</si>
  <si>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</si>
  <si>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</si>
  <si>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</si>
  <si>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</si>
  <si>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</si>
  <si>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</si>
  <si>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</si>
  <si>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</si>
  <si>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</si>
  <si>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</si>
  <si>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</si>
  <si>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</si>
  <si>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</si>
  <si>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</si>
  <si>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</si>
  <si>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</si>
  <si>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</si>
  <si>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</si>
  <si>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</si>
  <si>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</si>
  <si>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</si>
  <si>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</si>
  <si>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</si>
  <si>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</si>
  <si>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</si>
  <si>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</si>
  <si>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</si>
  <si>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</si>
  <si>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</si>
  <si>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</si>
  <si>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</si>
  <si>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</si>
  <si>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</si>
  <si>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</si>
  <si>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</si>
  <si>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</si>
  <si>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</si>
  <si>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</si>
  <si>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</si>
  <si>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</si>
  <si>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</si>
  <si>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</si>
  <si>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</si>
  <si>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</si>
  <si>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</si>
  <si>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</si>
  <si>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</si>
  <si>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</si>
  <si>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</si>
  <si>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</si>
  <si>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</si>
  <si>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</si>
  <si>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</si>
  <si>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</si>
  <si>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</si>
  <si>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</si>
  <si>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</si>
  <si>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</si>
  <si>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</si>
  <si>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</si>
  <si>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</si>
  <si>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</si>
  <si>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</si>
  <si>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</si>
  <si>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</si>
  <si>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</si>
  <si>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</si>
  <si>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</si>
  <si>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</si>
  <si>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</si>
  <si>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</si>
  <si>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</si>
  <si>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</si>
  <si>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</si>
  <si>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</si>
  <si>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</si>
  <si>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</si>
  <si>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</si>
  <si>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</si>
  <si>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</si>
  <si>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</si>
  <si>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</si>
  <si>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</si>
  <si>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</si>
  <si>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</si>
  <si>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</si>
  <si>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</si>
  <si>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</si>
  <si>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</si>
  <si>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</si>
  <si>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</si>
  <si>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</si>
  <si>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</si>
  <si>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</si>
  <si>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</si>
  <si>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</si>
  <si>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</si>
  <si>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</si>
  <si>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</si>
  <si>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</si>
  <si>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</si>
  <si>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</si>
  <si>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</si>
  <si>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</si>
  <si>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</si>
  <si>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</si>
  <si>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</si>
  <si>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</si>
  <si>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</si>
  <si>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</si>
  <si>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</si>
  <si>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</si>
  <si>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</si>
  <si>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</si>
  <si>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</si>
  <si>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</si>
  <si>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</si>
  <si>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</si>
  <si>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</si>
  <si>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</si>
  <si>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</si>
  <si>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</si>
  <si>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</si>
  <si>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</si>
  <si>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</si>
  <si>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</si>
  <si>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</si>
  <si>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</si>
  <si>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</si>
  <si>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</si>
  <si>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</si>
  <si>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</si>
  <si>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</si>
  <si>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</si>
  <si>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</si>
  <si>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</si>
  <si>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</si>
  <si>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</si>
  <si>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</si>
  <si>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</si>
  <si>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</si>
  <si>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</si>
  <si>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</si>
  <si>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</si>
  <si>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</si>
  <si>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</si>
  <si>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</si>
  <si>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</si>
  <si>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</si>
  <si>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</si>
  <si>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</si>
  <si>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</si>
  <si>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</si>
  <si>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</si>
  <si>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</si>
  <si>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</si>
  <si>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</si>
  <si>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</si>
  <si>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</si>
  <si>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</si>
  <si>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</si>
  <si>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</si>
  <si>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</si>
  <si>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</si>
  <si>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</si>
  <si>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</si>
  <si>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</si>
  <si>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</si>
  <si>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</si>
  <si>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</si>
  <si>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</si>
  <si>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</si>
  <si>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</si>
  <si>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</si>
  <si>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</si>
  <si>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</si>
  <si>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</si>
  <si>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</si>
  <si>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</si>
  <si>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</si>
  <si>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</si>
  <si>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</si>
  <si>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</si>
  <si>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</si>
  <si>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</si>
  <si>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</si>
  <si>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</si>
  <si>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</si>
  <si>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</si>
  <si>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</si>
  <si>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</si>
  <si>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</si>
  <si>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</si>
  <si>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</si>
  <si>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</si>
  <si>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</si>
  <si>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</si>
  <si>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</si>
  <si>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</si>
  <si>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</si>
  <si>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</si>
  <si>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</si>
  <si>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</si>
  <si>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</si>
  <si>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</si>
  <si>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</si>
  <si>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</si>
  <si>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</si>
  <si>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</si>
  <si>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</si>
  <si>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</si>
  <si>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</si>
  <si>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</si>
  <si>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</si>
  <si>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</si>
  <si>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</si>
  <si>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</si>
  <si>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</si>
  <si>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</si>
  <si>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</si>
  <si>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</si>
  <si>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</si>
  <si>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</si>
  <si>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</si>
  <si>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</si>
  <si>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</si>
  <si>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</si>
  <si>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</si>
  <si>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</si>
  <si>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</si>
  <si>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</si>
  <si>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</si>
  <si>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</si>
  <si>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</si>
  <si>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</si>
  <si>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</si>
  <si>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</si>
  <si>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</si>
  <si>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</si>
  <si>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</si>
  <si>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</si>
  <si>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</si>
  <si>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</si>
  <si>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</si>
  <si>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</si>
  <si>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</si>
  <si>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</si>
  <si>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</si>
  <si>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</si>
  <si>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</si>
  <si>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</si>
  <si>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</si>
  <si>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</si>
  <si>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</si>
  <si>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</si>
  <si>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</si>
  <si>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</si>
  <si>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</si>
  <si>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</si>
  <si>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</si>
  <si>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</si>
  <si>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</si>
  <si>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</si>
  <si>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</si>
  <si>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</si>
  <si>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</si>
  <si>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</si>
  <si>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</si>
  <si>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</si>
  <si>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</si>
  <si>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</si>
  <si>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</si>
  <si>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</si>
  <si>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</si>
  <si>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</si>
  <si>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</si>
  <si>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</si>
  <si>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</si>
  <si>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</si>
  <si>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</si>
  <si>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</si>
  <si>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</si>
  <si>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</si>
  <si>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</si>
  <si>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</si>
  <si>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</si>
  <si>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</si>
  <si>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</si>
  <si>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</si>
  <si>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</si>
  <si>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</si>
  <si>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</si>
  <si>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</si>
  <si>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</si>
  <si>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</si>
  <si>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</si>
  <si>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</si>
  <si>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</si>
  <si>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</si>
  <si>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</si>
  <si>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</si>
  <si>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</si>
  <si>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</si>
  <si>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</si>
  <si>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</si>
  <si>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</si>
  <si>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</si>
  <si>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</si>
  <si>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</si>
  <si>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</si>
  <si>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</si>
  <si>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</si>
  <si>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</si>
  <si>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</si>
  <si>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</si>
  <si>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</si>
  <si>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</si>
  <si>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</si>
  <si>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</si>
  <si>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</si>
  <si>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</si>
  <si>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</si>
  <si>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</si>
  <si>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</si>
  <si>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</si>
  <si>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</si>
  <si>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</si>
  <si>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</si>
  <si>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</si>
  <si>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</si>
  <si>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 xml:space="preserve"> </t>
  </si>
  <si>
    <t>Grand Total</t>
  </si>
  <si>
    <t>Sum of Sales</t>
  </si>
  <si>
    <t>2019</t>
  </si>
  <si>
    <t>Jan</t>
  </si>
  <si>
    <t>Feb</t>
  </si>
  <si>
    <t>Mar</t>
  </si>
  <si>
    <t>Apr</t>
  </si>
  <si>
    <t>May</t>
  </si>
  <si>
    <t>Jun</t>
  </si>
  <si>
    <t>Jul</t>
  </si>
  <si>
    <t>Aug</t>
  </si>
  <si>
    <t>Sep</t>
  </si>
  <si>
    <t>Oct</t>
  </si>
  <si>
    <t>Nov</t>
  </si>
  <si>
    <t>Dec</t>
  </si>
  <si>
    <t>2020</t>
  </si>
  <si>
    <t>2021</t>
  </si>
  <si>
    <t>2022</t>
  </si>
  <si>
    <t>Years (Order Date)</t>
  </si>
  <si>
    <t>Months (Order Date)</t>
  </si>
  <si>
    <t>2019 Total</t>
  </si>
  <si>
    <t>2020 Total</t>
  </si>
  <si>
    <t>2021 Total</t>
  </si>
  <si>
    <t>2022 Total</t>
  </si>
  <si>
    <t>Arabica</t>
  </si>
  <si>
    <t>Excelso</t>
  </si>
  <si>
    <t>Liberica</t>
  </si>
  <si>
    <t>Robusta</t>
  </si>
  <si>
    <t>Loyalty card</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</si>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</sst>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 #,##0.00_ ;_ * \-#,##0.00_ ;_ * &quot;-&quot;??_ ;_ @_ "/>
    <numFmt numFmtId="164" formatCode="0.0"/>
    <numFmt numFmtId="165" formatCode="dd/mmm/yyyy"/>
    <numFmt numFmtId="166" formatCode="0.0\ &quot;kg&quot;"/>
    <numFmt numFmtId="167" formatCode="[$$-409]#,##0.00_ ;\-[$$-409]#,##0.00\ "/>
    <numFmt numFmtId="170" formatCode="[$$-409]#,##0_ ;\-[$$-409]#,##0\ "/>
  </numFmts>
  <fonts count="4" x14ac:knownFonts="1">
    <font>
      <sz val="11"/>
      <color theme="1"/>
      <name val="Calibri"/>
      <family val="2"/>
      <scheme val="minor"/>
    </font>
    <font>
      <sz val="11"/>
      <color indexed="8"/>
      <name val="Calibri"/>
      <family val="2"/>
    </font>
    <font>
      <sz val="11"/>
      <color theme="0"/>
      <name val="Calibri"/>
      <family val="2"/>
      <scheme val="minor"/>
    </font>
    <font>
      <sz val="36"/>
      <color theme="0"/>
      <name val="Calibri"/>
      <family val="2"/>
      <scheme val="minor"/>
    </font>
  </fonts>
  <fills count="3">
    <fill>
      <patternFill patternType="none"/>
    </fill>
    <fill>
      <patternFill patternType="gray125"/>
    </fill>
    <fill>
      <patternFill patternType="solid">
        <fgColor theme="8" tint="-0.249977111117893"/>
        <bgColor indexed="64"/>
      </patternFill>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0" fontId="0" fillId="0" borderId="0" xfId="0" pivotButton="1"/>
    <xf numFmtId="43" fontId="1" fillId="0" borderId="0" xfId="0" applyNumberFormat="1" applyFont="1" applyAlignment="1">
      <alignment vertical="center"/>
    </xf>
    <xf numFmtId="43" fontId="0" fillId="0" borderId="0" xfId="0" applyNumberFormat="1"/>
    <xf numFmtId="167" fontId="0" fillId="0" borderId="0" xfId="0" applyNumberFormat="1"/>
    <xf numFmtId="170" fontId="0" fillId="0" borderId="0" xfId="0" applyNumberFormat="1"/>
    <xf numFmtId="0" fontId="3" fillId="2" borderId="0" xfId="0" applyFont="1" applyFill="1" applyAlignment="1">
      <alignment horizontal="center"/>
    </xf>
    <xf numFmtId="0" fontId="2" fillId="2" borderId="0" xfId="0" applyFont="1" applyFill="1" applyAlignment="1">
      <alignment horizontal="center"/>
    </xf>
  </cellXfs>
  <cellStyles count="1">
    <cellStyle name="Normal" xfId="0" builtinId="0"/>
  </cellStyles>
  <dxfs count="33">
    <dxf>
      <numFmt numFmtId="170" formatCode="[$$-409]#,##0_ ;\-[$$-409]#,##0\ "/>
    </dxf>
    <dxf>
      <numFmt numFmtId="170" formatCode="[$$-409]#,##0_ ;\-[$$-409]#,##0\ "/>
    </dxf>
    <dxf>
      <numFmt numFmtId="170" formatCode="[$$-409]#,##0_ ;\-[$$-409]#,##0\ "/>
    </dxf>
    <dxf>
      <numFmt numFmtId="170" formatCode="[$$-409]#,##0_ ;\-[$$-409]#,##0\ "/>
    </dxf>
    <dxf>
      <numFmt numFmtId="170" formatCode="[$$-409]#,##0_ ;\-[$$-409]#,##0\ "/>
    </dxf>
    <dxf>
      <numFmt numFmtId="170" formatCode="[$$-409]#,##0_ ;\-[$$-409]#,##0\ "/>
    </dxf>
    <dxf>
      <numFmt numFmtId="170" formatCode="[$$-409]#,##0_ ;\-[$$-409]#,##0\ "/>
    </dxf>
    <dxf>
      <numFmt numFmtId="170" formatCode="[$$-409]#,##0_ ;\-[$$-409]#,##0\ "/>
    </dxf>
    <dxf>
      <numFmt numFmtId="170" formatCode="[$$-409]#,##0_ ;\-[$$-409]#,##0\ "/>
    </dxf>
    <dxf>
      <numFmt numFmtId="170" formatCode="[$$-409]#,##0_ ;\-[$$-409]#,##0\ "/>
    </dxf>
    <dxf>
      <numFmt numFmtId="170" formatCode="[$$-409]#,##0_ ;\-[$$-409]#,##0\ "/>
    </dxf>
    <dxf>
      <numFmt numFmtId="170" formatCode="[$$-409]#,##0_ ;\-[$$-409]#,##0\ "/>
    </dxf>
    <dxf>
      <numFmt numFmtId="170" formatCode="[$$-409]#,##0_ ;\-[$$-409]#,##0\ "/>
    </dxf>
    <dxf>
      <numFmt numFmtId="170" formatCode="[$$-409]#,##0_ ;\-[$$-409]#,##0\ "/>
    </dxf>
    <dxf>
      <numFmt numFmtId="170" formatCode="[$$-409]#,##0_ ;\-[$$-409]#,##0\ "/>
    </dxf>
    <dxf>
      <numFmt numFmtId="0" formatCode="General"/>
    </dxf>
    <dxf>
      <numFmt numFmtId="35" formatCode="_ * #,##0.00_ ;_ * \-#,##0.00_ ;_ * &quot;-&quot;??_ ;_ @_ "/>
    </dxf>
    <dxf>
      <numFmt numFmtId="35" formatCode="_ * #,##0.00_ ;_ * \-#,##0.00_ ;_ * &quot;-&quot;??_ ;_ @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1"/>
        <name val="Agency FB"/>
        <family val="2"/>
        <scheme val="none"/>
      </font>
      <border>
        <left style="thin">
          <color auto="1"/>
        </left>
        <right style="thin">
          <color auto="1"/>
        </right>
        <top style="thin">
          <color auto="1"/>
        </top>
        <bottom style="thin">
          <color auto="1"/>
        </bottom>
      </border>
    </dxf>
    <dxf>
      <font>
        <b/>
        <i val="0"/>
        <sz val="10"/>
        <name val="Calibri"/>
        <family val="2"/>
        <scheme val="minor"/>
      </font>
      <fill>
        <patternFill patternType="solid">
          <fgColor theme="0"/>
          <bgColor theme="8" tint="0.59996337778862885"/>
        </patternFill>
      </fill>
      <border>
        <left style="thin">
          <color theme="1" tint="-0.499984740745262"/>
        </left>
        <right style="thin">
          <color theme="1" tint="-0.499984740745262"/>
        </right>
        <top style="thin">
          <color theme="1" tint="-0.499984740745262"/>
        </top>
        <bottom style="thin">
          <color theme="1" tint="-0.499984740745262"/>
        </bottom>
      </border>
    </dxf>
    <dxf>
      <fill>
        <patternFill>
          <bgColor theme="8" tint="0.79998168889431442"/>
        </patternFill>
      </fill>
    </dxf>
    <dxf>
      <font>
        <b/>
        <i/>
        <sz val="10"/>
        <name val="Calibri"/>
        <family val="2"/>
        <scheme val="minor"/>
      </font>
      <fill>
        <patternFill>
          <bgColor theme="0" tint="-4.9989318521683403E-2"/>
        </patternFill>
      </fill>
      <border>
        <left style="thin">
          <color auto="1"/>
        </left>
        <right style="thin">
          <color auto="1"/>
        </right>
        <top style="thin">
          <color auto="1"/>
        </top>
        <bottom style="thin">
          <color auto="1"/>
        </bottom>
      </border>
    </dxf>
    <dxf>
      <font>
        <b/>
        <i/>
        <sz val="10"/>
        <name val="Calibri"/>
        <family val="2"/>
        <scheme val="minor"/>
      </font>
      <fill>
        <patternFill>
          <bgColor theme="8" tint="0.39994506668294322"/>
        </patternFill>
      </fill>
    </dxf>
    <dxf>
      <font>
        <b/>
        <i/>
        <sz val="10"/>
        <name val="Calibri"/>
        <family val="2"/>
        <scheme val="minor"/>
      </font>
      <fill>
        <patternFill>
          <bgColor theme="0" tint="-4.9989318521683403E-2"/>
        </patternFill>
      </fill>
      <border>
        <left style="thin">
          <color auto="1"/>
        </left>
        <right style="thin">
          <color auto="1"/>
        </right>
        <top style="thin">
          <color auto="1"/>
        </top>
        <bottom style="thin">
          <color auto="1"/>
        </bottom>
      </border>
    </dxf>
  </dxfs>
  <tableStyles count="4" defaultTableStyle="TableStyleMedium2" defaultPivotStyle="PivotStyleLight16">
    <tableStyle name="Coffe type slicer" pivot="0" table="0" count="1" xr9:uid="{365EF085-0532-46C2-B4B3-572B199CEBB1}">
      <tableStyleElement type="wholeTable" dxfId="32"/>
    </tableStyle>
    <tableStyle name="roast type slicer" pivot="0" table="0" count="5" xr9:uid="{A20B5600-3AE3-4152-9BA7-08888C64F541}">
      <tableStyleElement type="wholeTable" dxfId="31"/>
    </tableStyle>
    <tableStyle name="Slicer Style 1" pivot="0" table="0" count="3" xr9:uid="{C448039E-BCB9-4749-B6E0-938609A71077}">
      <tableStyleElement type="wholeTable" dxfId="30"/>
      <tableStyleElement type="headerRow" dxfId="29"/>
    </tableStyle>
    <tableStyle name="Timeline style blue" pivot="0" table="0" count="8" xr9:uid="{C7BF6074-D8BF-4E34-80D4-2A13A0EBFBC4}">
      <tableStyleElement type="wholeTable" dxfId="28"/>
      <tableStyleElement type="headerRow" dxfId="27"/>
    </tableStyle>
  </tableStyles>
  <colors>
    <mruColors>
      <color rgb="FFCCFFFF"/>
      <color rgb="FFFFCCFF"/>
      <color rgb="FF99CCFF"/>
      <color rgb="FF33CC33"/>
      <color rgb="FFDCD31C"/>
      <color rgb="FF1959A7"/>
      <color rgb="FF4212AE"/>
      <color rgb="FFFF99CC"/>
      <color rgb="FF4F48A8"/>
    </mruColors>
  </colors>
  <extLst>
    <ext xmlns:x14="http://schemas.microsoft.com/office/spreadsheetml/2009/9/main" uri="{46F421CA-312F-682f-3DD2-61675219B42D}">
      <x14:dxfs count="4">
        <dxf>
          <font>
            <b/>
            <i/>
            <sz val="10"/>
            <name val="Calibri"/>
            <family val="2"/>
            <scheme val="minor"/>
          </font>
          <fill>
            <patternFill>
              <bgColor theme="0"/>
            </patternFill>
          </fill>
          <border>
            <left style="thin">
              <color auto="1"/>
            </left>
            <right style="thin">
              <color auto="1"/>
            </right>
            <top style="thin">
              <color auto="1"/>
            </top>
            <bottom style="thin">
              <color auto="1"/>
            </bottom>
          </border>
        </dxf>
        <dxf>
          <fill>
            <patternFill>
              <bgColor rgb="FF00B0F0"/>
            </patternFill>
          </fill>
        </dxf>
        <dxf>
          <fill>
            <patternFill>
              <bgColor theme="0"/>
            </patternFill>
          </fill>
        </dxf>
        <dxf>
          <fill>
            <patternFill>
              <bgColor theme="2"/>
            </patternFill>
          </fill>
        </dxf>
      </x14:dxfs>
    </ext>
    <ext xmlns:x14="http://schemas.microsoft.com/office/spreadsheetml/2009/9/main" uri="{EB79DEF2-80B8-43e5-95BD-54CBDDF9020C}">
      <x14:slicerStyles defaultSlicerStyle="roast type slicer">
        <x14:slicerStyle name="Coffe type slicer"/>
        <x14:slicerStyle name="roast type slicer">
          <x14:slicerStyleElements>
            <x14:slicerStyleElement type="unselectedItemWithData" dxfId="3"/>
            <x14:slicerStyleElement type="selectedItemWithData" dxfId="2"/>
            <x14:slicerStyleElement type="selectedItemWithNoData" dxfId="1"/>
          </x14:slicerStyleElements>
        </x14:slicerStyle>
        <x14:slicerStyle name="Slicer Style 1">
          <x14:slicerStyleElements>
            <x14:slicerStyleElement type="selectedItemWith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border>
            <left style="thin">
              <color auto="1"/>
            </left>
            <right style="thin">
              <color auto="1"/>
            </right>
            <top style="thin">
              <color auto="1"/>
            </top>
            <bottom style="thin">
              <color auto="1"/>
            </bottom>
          </border>
        </dxf>
        <dxf>
          <fill>
            <patternFill patternType="solid">
              <fgColor theme="0"/>
              <bgColor theme="8" tint="0.39994506668294322"/>
            </patternFill>
          </fill>
          <border>
            <left style="thin">
              <color auto="1"/>
            </left>
            <right style="thin">
              <color auto="1"/>
            </right>
            <top style="thin">
              <color auto="1"/>
            </top>
            <bottom style="thin">
              <color auto="1"/>
            </bottom>
          </border>
        </dxf>
        <dxf>
          <font>
            <b/>
            <i val="0"/>
            <sz val="10"/>
            <color theme="1"/>
            <name val="Calibri"/>
            <family val="2"/>
            <scheme val="minor"/>
          </font>
        </dxf>
        <dxf>
          <font>
            <b/>
            <i val="0"/>
            <sz val="10"/>
            <color theme="1"/>
            <name val="Calibri"/>
            <family val="2"/>
            <scheme val="minor"/>
          </font>
        </dxf>
        <dxf>
          <font>
            <sz val="9"/>
            <color theme="1"/>
            <name val="Calibri"/>
            <family val="2"/>
            <scheme val="minor"/>
          </font>
        </dxf>
        <dxf>
          <font>
            <b/>
            <i val="0"/>
            <sz val="10"/>
            <color theme="1" tint="0.499984740745262"/>
            <name val="Calibri"/>
            <family val="2"/>
            <scheme val="minor"/>
          </font>
        </dxf>
      </x15:dxfs>
    </ext>
    <ext xmlns:x15="http://schemas.microsoft.com/office/spreadsheetml/2010/11/main" uri="{9260A510-F301-46a8-8635-F512D64BE5F5}">
      <x15:timelineStyles defaultTimelineStyle="TimeSlicerStyleLight1">
        <x15:timelineStyle name="Timeline style blu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Dashboard.xlsx]total sales chart!PivotTable3</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Total</a:t>
            </a:r>
            <a:r>
              <a:rPr lang="en-IN" baseline="0"/>
              <a:t> Sales</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circle"/>
          <c:size val="5"/>
          <c:spPr>
            <a:solidFill>
              <a:schemeClr val="accent4">
                <a:lumMod val="75000"/>
              </a:schemeClr>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rgbClr val="FF0000">
                <a:alpha val="97000"/>
              </a:srgbClr>
            </a:solidFill>
            <a:round/>
          </a:ln>
          <a:effectLst/>
        </c:spPr>
        <c:marker>
          <c:symbol val="circle"/>
          <c:size val="5"/>
          <c:spPr>
            <a:solidFill>
              <a:srgbClr val="FF0000"/>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circle"/>
          <c:size val="5"/>
          <c:spPr>
            <a:solidFill>
              <a:srgbClr val="33CC33"/>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rgbClr val="DCD31C"/>
            </a:solidFill>
            <a:round/>
          </a:ln>
          <a:effectLst/>
        </c:spPr>
        <c:marker>
          <c:symbol val="circle"/>
          <c:size val="5"/>
          <c:spPr>
            <a:solidFill>
              <a:srgbClr val="DCD31C"/>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w="28575" cap="rnd">
            <a:solidFill>
              <a:schemeClr val="accent2"/>
            </a:solidFill>
            <a:round/>
          </a:ln>
          <a:effectLst/>
        </c:spPr>
        <c:marker>
          <c:symbol val="circle"/>
          <c:size val="5"/>
          <c:spPr>
            <a:solidFill>
              <a:schemeClr val="accent4">
                <a:lumMod val="75000"/>
              </a:schemeClr>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w="28575" cap="rnd">
            <a:solidFill>
              <a:srgbClr val="FF0000">
                <a:alpha val="97000"/>
              </a:srgbClr>
            </a:solidFill>
            <a:round/>
          </a:ln>
          <a:effectLst/>
        </c:spPr>
        <c:marker>
          <c:symbol val="circle"/>
          <c:size val="5"/>
          <c:spPr>
            <a:solidFill>
              <a:srgbClr val="FF0000"/>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w="28575" cap="rnd">
            <a:solidFill>
              <a:schemeClr val="accent2"/>
            </a:solidFill>
            <a:round/>
          </a:ln>
          <a:effectLst/>
        </c:spPr>
        <c:marker>
          <c:symbol val="circle"/>
          <c:size val="5"/>
          <c:spPr>
            <a:solidFill>
              <a:srgbClr val="33CC33"/>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w="28575" cap="rnd">
            <a:solidFill>
              <a:srgbClr val="DCD31C"/>
            </a:solidFill>
            <a:round/>
          </a:ln>
          <a:effectLst/>
        </c:spPr>
        <c:marker>
          <c:symbol val="circle"/>
          <c:size val="5"/>
          <c:spPr>
            <a:solidFill>
              <a:srgbClr val="DCD31C"/>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w="28575" cap="rnd">
            <a:solidFill>
              <a:schemeClr val="accent2"/>
            </a:solidFill>
            <a:round/>
          </a:ln>
          <a:effectLst/>
        </c:spPr>
        <c:marker>
          <c:symbol val="circle"/>
          <c:size val="5"/>
          <c:spPr>
            <a:solidFill>
              <a:schemeClr val="accent4">
                <a:lumMod val="75000"/>
              </a:schemeClr>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solidFill>
          <a:ln w="28575" cap="rnd">
            <a:solidFill>
              <a:srgbClr val="FF0000">
                <a:alpha val="97000"/>
              </a:srgbClr>
            </a:solidFill>
            <a:round/>
          </a:ln>
          <a:effectLst/>
        </c:spPr>
        <c:marker>
          <c:symbol val="circle"/>
          <c:size val="5"/>
          <c:spPr>
            <a:solidFill>
              <a:srgbClr val="FF0000"/>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solidFill>
          <a:ln w="28575" cap="rnd">
            <a:solidFill>
              <a:schemeClr val="accent2"/>
            </a:solidFill>
            <a:round/>
          </a:ln>
          <a:effectLst/>
        </c:spPr>
        <c:marker>
          <c:symbol val="circle"/>
          <c:size val="5"/>
          <c:spPr>
            <a:solidFill>
              <a:srgbClr val="33CC33"/>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2"/>
          </a:solidFill>
          <a:ln w="28575" cap="rnd">
            <a:solidFill>
              <a:srgbClr val="DCD31C"/>
            </a:solidFill>
            <a:round/>
          </a:ln>
          <a:effectLst/>
        </c:spPr>
        <c:marker>
          <c:symbol val="circle"/>
          <c:size val="5"/>
          <c:spPr>
            <a:solidFill>
              <a:srgbClr val="DCD31C"/>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solidFill>
          <a:ln w="28575" cap="rnd">
            <a:solidFill>
              <a:schemeClr val="accent2"/>
            </a:solidFill>
            <a:round/>
          </a:ln>
          <a:effectLst/>
        </c:spPr>
        <c:marker>
          <c:symbol val="circle"/>
          <c:size val="5"/>
          <c:spPr>
            <a:solidFill>
              <a:schemeClr val="accent4">
                <a:lumMod val="75000"/>
              </a:schemeClr>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2"/>
          </a:solidFill>
          <a:ln w="28575" cap="rnd">
            <a:solidFill>
              <a:srgbClr val="FF0000">
                <a:alpha val="97000"/>
              </a:srgbClr>
            </a:solidFill>
            <a:round/>
          </a:ln>
          <a:effectLst/>
        </c:spPr>
        <c:marker>
          <c:symbol val="circle"/>
          <c:size val="5"/>
          <c:spPr>
            <a:solidFill>
              <a:srgbClr val="FF0000"/>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2"/>
          </a:solidFill>
          <a:ln w="28575" cap="rnd">
            <a:solidFill>
              <a:schemeClr val="accent2"/>
            </a:solidFill>
            <a:round/>
          </a:ln>
          <a:effectLst/>
        </c:spPr>
        <c:marker>
          <c:symbol val="circle"/>
          <c:size val="5"/>
          <c:spPr>
            <a:solidFill>
              <a:srgbClr val="33CC33"/>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2"/>
          </a:solidFill>
          <a:ln w="28575" cap="rnd">
            <a:solidFill>
              <a:srgbClr val="DCD31C"/>
            </a:solidFill>
            <a:round/>
          </a:ln>
          <a:effectLst/>
        </c:spPr>
        <c:marker>
          <c:symbol val="circle"/>
          <c:size val="5"/>
          <c:spPr>
            <a:solidFill>
              <a:srgbClr val="DCD31C"/>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2"/>
          </a:solidFill>
          <a:ln w="28575" cap="rnd">
            <a:solidFill>
              <a:schemeClr val="accent2"/>
            </a:solidFill>
            <a:round/>
          </a:ln>
          <a:effectLst/>
        </c:spPr>
        <c:marker>
          <c:symbol val="circle"/>
          <c:size val="5"/>
          <c:spPr>
            <a:solidFill>
              <a:schemeClr val="accent4">
                <a:lumMod val="75000"/>
              </a:schemeClr>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2"/>
          </a:solidFill>
          <a:ln w="28575" cap="rnd">
            <a:solidFill>
              <a:srgbClr val="FF0000">
                <a:alpha val="97000"/>
              </a:srgbClr>
            </a:solidFill>
            <a:round/>
          </a:ln>
          <a:effectLst/>
        </c:spPr>
        <c:marker>
          <c:symbol val="circle"/>
          <c:size val="5"/>
          <c:spPr>
            <a:solidFill>
              <a:srgbClr val="FF0000"/>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2"/>
          </a:solidFill>
          <a:ln w="28575" cap="rnd">
            <a:solidFill>
              <a:schemeClr val="accent2"/>
            </a:solidFill>
            <a:round/>
          </a:ln>
          <a:effectLst/>
        </c:spPr>
        <c:marker>
          <c:symbol val="circle"/>
          <c:size val="5"/>
          <c:spPr>
            <a:solidFill>
              <a:srgbClr val="33CC33"/>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2"/>
          </a:solidFill>
          <a:ln w="28575" cap="rnd">
            <a:solidFill>
              <a:srgbClr val="DCD31C"/>
            </a:solidFill>
            <a:round/>
          </a:ln>
          <a:effectLst/>
        </c:spPr>
        <c:marker>
          <c:symbol val="circle"/>
          <c:size val="5"/>
          <c:spPr>
            <a:solidFill>
              <a:srgbClr val="DCD31C"/>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2"/>
            </a:solidFill>
            <a:round/>
          </a:ln>
          <a:effectLst/>
        </c:spPr>
        <c:marker>
          <c:symbol val="circle"/>
          <c:size val="5"/>
          <c:spPr>
            <a:solidFill>
              <a:schemeClr val="accent4">
                <a:lumMod val="75000"/>
              </a:schemeClr>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rgbClr val="FF0000">
                <a:alpha val="97000"/>
              </a:srgbClr>
            </a:solidFill>
            <a:round/>
          </a:ln>
          <a:effectLst/>
        </c:spPr>
        <c:marker>
          <c:symbol val="circle"/>
          <c:size val="5"/>
          <c:spPr>
            <a:solidFill>
              <a:srgbClr val="FF0000"/>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2"/>
            </a:solidFill>
            <a:round/>
          </a:ln>
          <a:effectLst/>
        </c:spPr>
        <c:marker>
          <c:symbol val="circle"/>
          <c:size val="5"/>
          <c:spPr>
            <a:solidFill>
              <a:srgbClr val="33CC33"/>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rgbClr val="DCD31C"/>
            </a:solidFill>
            <a:round/>
          </a:ln>
          <a:effectLst/>
        </c:spPr>
        <c:marker>
          <c:symbol val="circle"/>
          <c:size val="5"/>
          <c:spPr>
            <a:solidFill>
              <a:srgbClr val="DCD31C"/>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 chart'!$C$3:$C$4</c:f>
              <c:strCache>
                <c:ptCount val="1"/>
                <c:pt idx="0">
                  <c:v>Arabica</c:v>
                </c:pt>
              </c:strCache>
            </c:strRef>
          </c:tx>
          <c:spPr>
            <a:ln w="28575" cap="rnd">
              <a:solidFill>
                <a:schemeClr val="accent2"/>
              </a:solidFill>
              <a:round/>
            </a:ln>
            <a:effectLst/>
          </c:spPr>
          <c:marker>
            <c:symbol val="circle"/>
            <c:size val="5"/>
            <c:spPr>
              <a:solidFill>
                <a:schemeClr val="accent4">
                  <a:lumMod val="75000"/>
                </a:schemeClr>
              </a:solidFill>
              <a:ln w="9525">
                <a:solidFill>
                  <a:schemeClr val="accent2"/>
                </a:solidFill>
              </a:ln>
              <a:effectLst/>
            </c:spPr>
          </c:marker>
          <c:cat>
            <c:multiLvlStrRef>
              <c:f>'total sales chart'!$A$5:$B$53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chart'!$C$5:$C$53</c:f>
              <c:numCache>
                <c:formatCode>_(* #,##0.00_);_(* \(#,##0.00\);_(* "-"??_);_(@_)</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015-485B-B5D4-75A974DAFA57}"/>
            </c:ext>
          </c:extLst>
        </c:ser>
        <c:ser>
          <c:idx val="1"/>
          <c:order val="1"/>
          <c:tx>
            <c:strRef>
              <c:f>'total sales chart'!$D$3:$D$4</c:f>
              <c:strCache>
                <c:ptCount val="1"/>
                <c:pt idx="0">
                  <c:v>Excelso</c:v>
                </c:pt>
              </c:strCache>
            </c:strRef>
          </c:tx>
          <c:spPr>
            <a:ln w="28575" cap="rnd">
              <a:solidFill>
                <a:srgbClr val="FF0000">
                  <a:alpha val="97000"/>
                </a:srgbClr>
              </a:solidFill>
              <a:round/>
            </a:ln>
            <a:effectLst/>
          </c:spPr>
          <c:marker>
            <c:symbol val="circle"/>
            <c:size val="5"/>
            <c:spPr>
              <a:solidFill>
                <a:srgbClr val="FF0000"/>
              </a:solidFill>
              <a:ln w="9525">
                <a:solidFill>
                  <a:schemeClr val="accent4"/>
                </a:solidFill>
              </a:ln>
              <a:effectLst/>
            </c:spPr>
          </c:marker>
          <c:cat>
            <c:multiLvlStrRef>
              <c:f>'total sales chart'!$A$5:$B$53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chart'!$D$5:$D$53</c:f>
              <c:numCache>
                <c:formatCode>_(* #,##0.00_);_(* \(#,##0.00\);_(* "-"??_);_(@_)</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015-485B-B5D4-75A974DAFA57}"/>
            </c:ext>
          </c:extLst>
        </c:ser>
        <c:ser>
          <c:idx val="2"/>
          <c:order val="2"/>
          <c:tx>
            <c:strRef>
              <c:f>'total sales chart'!$E$3:$E$4</c:f>
              <c:strCache>
                <c:ptCount val="1"/>
                <c:pt idx="0">
                  <c:v>Liberica</c:v>
                </c:pt>
              </c:strCache>
            </c:strRef>
          </c:tx>
          <c:spPr>
            <a:ln w="28575" cap="rnd">
              <a:solidFill>
                <a:schemeClr val="accent6"/>
              </a:solidFill>
              <a:round/>
            </a:ln>
            <a:effectLst/>
          </c:spPr>
          <c:marker>
            <c:symbol val="circle"/>
            <c:size val="5"/>
            <c:spPr>
              <a:solidFill>
                <a:srgbClr val="33CC33"/>
              </a:solidFill>
              <a:ln w="9525">
                <a:solidFill>
                  <a:schemeClr val="accent6"/>
                </a:solidFill>
              </a:ln>
              <a:effectLst/>
            </c:spPr>
          </c:marker>
          <c:cat>
            <c:multiLvlStrRef>
              <c:f>'total sales chart'!$A$5:$B$53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chart'!$E$5:$E$53</c:f>
              <c:numCache>
                <c:formatCode>_(* #,##0.00_);_(* \(#,##0.00\);_(* "-"??_);_(@_)</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015-485B-B5D4-75A974DAFA57}"/>
            </c:ext>
          </c:extLst>
        </c:ser>
        <c:ser>
          <c:idx val="3"/>
          <c:order val="3"/>
          <c:tx>
            <c:strRef>
              <c:f>'total sales chart'!$F$3:$F$4</c:f>
              <c:strCache>
                <c:ptCount val="1"/>
                <c:pt idx="0">
                  <c:v>Robusta</c:v>
                </c:pt>
              </c:strCache>
            </c:strRef>
          </c:tx>
          <c:spPr>
            <a:ln w="28575" cap="rnd">
              <a:solidFill>
                <a:srgbClr val="DCD31C"/>
              </a:solidFill>
              <a:round/>
            </a:ln>
            <a:effectLst/>
          </c:spPr>
          <c:marker>
            <c:symbol val="circle"/>
            <c:size val="5"/>
            <c:spPr>
              <a:solidFill>
                <a:srgbClr val="DCD31C"/>
              </a:solidFill>
              <a:ln w="9525">
                <a:solidFill>
                  <a:schemeClr val="accent2">
                    <a:lumMod val="60000"/>
                  </a:schemeClr>
                </a:solidFill>
              </a:ln>
              <a:effectLst/>
            </c:spPr>
          </c:marker>
          <c:cat>
            <c:multiLvlStrRef>
              <c:f>'total sales chart'!$A$5:$B$53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chart'!$F$5:$F$53</c:f>
              <c:numCache>
                <c:formatCode>_(* #,##0.00_);_(* \(#,##0.00\);_(* "-"??_);_(@_)</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015-485B-B5D4-75A974DAFA57}"/>
            </c:ext>
          </c:extLst>
        </c:ser>
        <c:dLbls>
          <c:showLegendKey val="0"/>
          <c:showVal val="0"/>
          <c:showCatName val="0"/>
          <c:showSerName val="0"/>
          <c:showPercent val="0"/>
          <c:showBubbleSize val="0"/>
        </c:dLbls>
        <c:marker val="1"/>
        <c:smooth val="0"/>
        <c:axId val="2128086399"/>
        <c:axId val="2128086879"/>
      </c:lineChart>
      <c:catAx>
        <c:axId val="2128086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8086879"/>
        <c:crosses val="autoZero"/>
        <c:auto val="1"/>
        <c:lblAlgn val="ctr"/>
        <c:lblOffset val="100"/>
        <c:noMultiLvlLbl val="0"/>
      </c:catAx>
      <c:valAx>
        <c:axId val="21280868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8086399"/>
        <c:crosses val="autoZero"/>
        <c:crossBetween val="between"/>
      </c:valAx>
      <c:spPr>
        <a:noFill/>
        <a:ln>
          <a:noFill/>
        </a:ln>
        <a:effectLst/>
      </c:spPr>
    </c:plotArea>
    <c:legend>
      <c:legendPos val="r"/>
      <c:layout>
        <c:manualLayout>
          <c:xMode val="edge"/>
          <c:yMode val="edge"/>
          <c:x val="0.86803944315545245"/>
          <c:y val="0.49993945503188919"/>
          <c:w val="0.11588383238638093"/>
          <c:h val="0.35841384863123993"/>
        </c:manualLayout>
      </c:layout>
      <c:overlay val="0"/>
      <c:spPr>
        <a:solidFill>
          <a:schemeClr val="bg1"/>
        </a:solidFill>
        <a:ln>
          <a:solidFill>
            <a:srgbClr val="99CCFF"/>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FFFF"/>
    </a:solidFill>
    <a:ln w="9525" cap="flat" cmpd="sng" algn="ctr">
      <a:solidFill>
        <a:schemeClr val="tx1">
          <a:lumMod val="15000"/>
          <a:lumOff val="85000"/>
          <a:alpha val="99000"/>
        </a:schemeClr>
      </a:solidFill>
      <a:round/>
    </a:ln>
    <a:effectLst>
      <a:innerShdw blurRad="63500" dist="50800" dir="13500000">
        <a:prstClr val="black">
          <a:alpha val="50000"/>
        </a:prstClr>
      </a:innerShdw>
      <a:softEdge rad="635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[coffeeOrdersData Dashboard.xlsx]country bar chart!PivotTable3</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innerShdw blurRad="63500" dist="50800" dir="16200000">
              <a:prstClr val="black">
                <a:alpha val="50000"/>
              </a:prst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solidFill>
              <a:schemeClr val="tx1"/>
            </a:solidFill>
          </a:ln>
          <a:effectLst>
            <a:innerShdw blurRad="63500" dist="50800" dir="16200000">
              <a:prstClr val="black">
                <a:alpha val="50000"/>
              </a:prstClr>
            </a:innerShdw>
          </a:effectLst>
        </c:spPr>
      </c:pivotFmt>
      <c:pivotFmt>
        <c:idx val="2"/>
        <c:spPr>
          <a:solidFill>
            <a:schemeClr val="accent6">
              <a:lumMod val="75000"/>
            </a:schemeClr>
          </a:solidFill>
          <a:ln>
            <a:noFill/>
          </a:ln>
          <a:effectLst>
            <a:innerShdw blurRad="63500" dist="50800" dir="16200000">
              <a:prstClr val="black">
                <a:alpha val="50000"/>
              </a:prstClr>
            </a:innerShdw>
          </a:effectLst>
        </c:spPr>
      </c:pivotFmt>
      <c:pivotFmt>
        <c:idx val="3"/>
        <c:spPr>
          <a:solidFill>
            <a:schemeClr val="accent6">
              <a:lumMod val="60000"/>
              <a:lumOff val="40000"/>
            </a:schemeClr>
          </a:solidFill>
          <a:ln>
            <a:noFill/>
          </a:ln>
          <a:effectLst>
            <a:innerShdw blurRad="63500" dist="50800" dir="16200000">
              <a:prstClr val="black">
                <a:alpha val="50000"/>
              </a:prstClr>
            </a:innerShdw>
          </a:effectLst>
        </c:spPr>
      </c:pivotFmt>
      <c:pivotFmt>
        <c:idx val="4"/>
        <c:spPr>
          <a:solidFill>
            <a:schemeClr val="accent1"/>
          </a:solidFill>
          <a:ln>
            <a:noFill/>
          </a:ln>
          <a:effectLst>
            <a:innerShdw blurRad="63500" dist="50800" dir="16200000">
              <a:prstClr val="black">
                <a:alpha val="50000"/>
              </a:prst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noFill/>
          </a:ln>
          <a:effectLst>
            <a:innerShdw blurRad="63500" dist="50800" dir="16200000">
              <a:prstClr val="black">
                <a:alpha val="50000"/>
              </a:prstClr>
            </a:innerShdw>
          </a:effectLst>
        </c:spPr>
      </c:pivotFmt>
      <c:pivotFmt>
        <c:idx val="6"/>
        <c:spPr>
          <a:solidFill>
            <a:schemeClr val="accent6">
              <a:lumMod val="75000"/>
            </a:schemeClr>
          </a:solidFill>
          <a:ln>
            <a:noFill/>
          </a:ln>
          <a:effectLst>
            <a:innerShdw blurRad="63500" dist="50800" dir="16200000">
              <a:prstClr val="black">
                <a:alpha val="50000"/>
              </a:prstClr>
            </a:innerShdw>
          </a:effectLst>
        </c:spPr>
      </c:pivotFmt>
      <c:pivotFmt>
        <c:idx val="7"/>
        <c:spPr>
          <a:solidFill>
            <a:schemeClr val="accent6">
              <a:lumMod val="50000"/>
            </a:schemeClr>
          </a:solidFill>
          <a:ln>
            <a:solidFill>
              <a:schemeClr val="tx1"/>
            </a:solidFill>
          </a:ln>
          <a:effectLst>
            <a:innerShdw blurRad="63500" dist="50800" dir="16200000">
              <a:prstClr val="black">
                <a:alpha val="50000"/>
              </a:prstClr>
            </a:innerShdw>
          </a:effectLst>
        </c:spPr>
      </c:pivotFmt>
      <c:pivotFmt>
        <c:idx val="8"/>
        <c:spPr>
          <a:solidFill>
            <a:schemeClr val="accent1"/>
          </a:solidFill>
          <a:ln>
            <a:noFill/>
          </a:ln>
          <a:effectLst>
            <a:innerShdw blurRad="63500" dist="50800" dir="16200000">
              <a:prstClr val="black">
                <a:alpha val="50000"/>
              </a:prst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60000"/>
              <a:lumOff val="40000"/>
            </a:schemeClr>
          </a:solidFill>
          <a:ln>
            <a:noFill/>
          </a:ln>
          <a:effectLst>
            <a:innerShdw blurRad="63500" dist="50800" dir="16200000">
              <a:prstClr val="black">
                <a:alpha val="50000"/>
              </a:prstClr>
            </a:innerShdw>
          </a:effectLst>
        </c:spPr>
      </c:pivotFmt>
      <c:pivotFmt>
        <c:idx val="10"/>
        <c:spPr>
          <a:solidFill>
            <a:schemeClr val="accent6">
              <a:lumMod val="75000"/>
            </a:schemeClr>
          </a:solidFill>
          <a:ln>
            <a:noFill/>
          </a:ln>
          <a:effectLst>
            <a:innerShdw blurRad="63500" dist="50800" dir="16200000">
              <a:prstClr val="black">
                <a:alpha val="50000"/>
              </a:prstClr>
            </a:innerShdw>
          </a:effectLst>
        </c:spPr>
      </c:pivotFmt>
      <c:pivotFmt>
        <c:idx val="11"/>
        <c:spPr>
          <a:solidFill>
            <a:schemeClr val="accent6">
              <a:lumMod val="50000"/>
            </a:schemeClr>
          </a:solidFill>
          <a:ln>
            <a:solidFill>
              <a:schemeClr val="tx1"/>
            </a:solidFill>
          </a:ln>
          <a:effectLst>
            <a:innerShdw blurRad="63500" dist="50800" dir="16200000">
              <a:prstClr val="black">
                <a:alpha val="50000"/>
              </a:prstClr>
            </a:innerShdw>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1"/>
            </a:solidFill>
            <a:ln>
              <a:noFill/>
            </a:ln>
            <a:effectLst>
              <a:innerShdw blurRad="63500" dist="50800" dir="16200000">
                <a:prstClr val="black">
                  <a:alpha val="50000"/>
                </a:prstClr>
              </a:innerShdw>
            </a:effectLst>
          </c:spPr>
          <c:invertIfNegative val="0"/>
          <c:dPt>
            <c:idx val="0"/>
            <c:invertIfNegative val="0"/>
            <c:bubble3D val="0"/>
            <c:spPr>
              <a:solidFill>
                <a:schemeClr val="accent6">
                  <a:lumMod val="60000"/>
                  <a:lumOff val="40000"/>
                </a:schemeClr>
              </a:solidFill>
              <a:ln>
                <a:noFill/>
              </a:ln>
              <a:effectLst>
                <a:innerShdw blurRad="63500" dist="50800" dir="16200000">
                  <a:prstClr val="black">
                    <a:alpha val="50000"/>
                  </a:prstClr>
                </a:innerShdw>
              </a:effectLst>
            </c:spPr>
            <c:extLst>
              <c:ext xmlns:c16="http://schemas.microsoft.com/office/drawing/2014/chart" uri="{C3380CC4-5D6E-409C-BE32-E72D297353CC}">
                <c16:uniqueId val="{00000001-A914-4A51-A5FD-C010E9289789}"/>
              </c:ext>
            </c:extLst>
          </c:dPt>
          <c:dPt>
            <c:idx val="1"/>
            <c:invertIfNegative val="0"/>
            <c:bubble3D val="0"/>
            <c:spPr>
              <a:solidFill>
                <a:schemeClr val="accent6">
                  <a:lumMod val="75000"/>
                </a:schemeClr>
              </a:solidFill>
              <a:ln>
                <a:noFill/>
              </a:ln>
              <a:effectLst>
                <a:innerShdw blurRad="63500" dist="50800" dir="16200000">
                  <a:prstClr val="black">
                    <a:alpha val="50000"/>
                  </a:prstClr>
                </a:innerShdw>
              </a:effectLst>
            </c:spPr>
            <c:extLst>
              <c:ext xmlns:c16="http://schemas.microsoft.com/office/drawing/2014/chart" uri="{C3380CC4-5D6E-409C-BE32-E72D297353CC}">
                <c16:uniqueId val="{00000003-A914-4A51-A5FD-C010E9289789}"/>
              </c:ext>
            </c:extLst>
          </c:dPt>
          <c:dPt>
            <c:idx val="2"/>
            <c:invertIfNegative val="0"/>
            <c:bubble3D val="0"/>
            <c:spPr>
              <a:solidFill>
                <a:schemeClr val="accent6">
                  <a:lumMod val="50000"/>
                </a:schemeClr>
              </a:solidFill>
              <a:ln>
                <a:solidFill>
                  <a:schemeClr val="tx1"/>
                </a:solidFill>
              </a:ln>
              <a:effectLst>
                <a:innerShdw blurRad="63500" dist="50800" dir="16200000">
                  <a:prstClr val="black">
                    <a:alpha val="50000"/>
                  </a:prstClr>
                </a:innerShdw>
              </a:effectLst>
            </c:spPr>
            <c:extLst>
              <c:ext xmlns:c16="http://schemas.microsoft.com/office/drawing/2014/chart" uri="{C3380CC4-5D6E-409C-BE32-E72D297353CC}">
                <c16:uniqueId val="{00000005-A914-4A51-A5FD-C010E928978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chart'!$A$4:$A$7</c:f>
              <c:strCache>
                <c:ptCount val="3"/>
                <c:pt idx="0">
                  <c:v>United Kingdom</c:v>
                </c:pt>
                <c:pt idx="1">
                  <c:v>Ireland</c:v>
                </c:pt>
                <c:pt idx="2">
                  <c:v>United States</c:v>
                </c:pt>
              </c:strCache>
            </c:strRef>
          </c:cat>
          <c:val>
            <c:numRef>
              <c:f>'country bar chart'!$B$4:$B$7</c:f>
              <c:numCache>
                <c:formatCode>[$$-409]#,##0.00_ ;\-[$$-409]#,##0.00\ </c:formatCode>
                <c:ptCount val="3"/>
                <c:pt idx="0">
                  <c:v>2798.5050000000001</c:v>
                </c:pt>
                <c:pt idx="1">
                  <c:v>6696.8649999999989</c:v>
                </c:pt>
                <c:pt idx="2">
                  <c:v>35638.88499999998</c:v>
                </c:pt>
              </c:numCache>
            </c:numRef>
          </c:val>
          <c:extLst>
            <c:ext xmlns:c16="http://schemas.microsoft.com/office/drawing/2014/chart" uri="{C3380CC4-5D6E-409C-BE32-E72D297353CC}">
              <c16:uniqueId val="{00000006-A914-4A51-A5FD-C010E9289789}"/>
            </c:ext>
          </c:extLst>
        </c:ser>
        <c:dLbls>
          <c:dLblPos val="outEnd"/>
          <c:showLegendKey val="0"/>
          <c:showVal val="1"/>
          <c:showCatName val="0"/>
          <c:showSerName val="0"/>
          <c:showPercent val="0"/>
          <c:showBubbleSize val="0"/>
        </c:dLbls>
        <c:gapWidth val="182"/>
        <c:axId val="135669567"/>
        <c:axId val="135662847"/>
      </c:barChart>
      <c:catAx>
        <c:axId val="1356695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662847"/>
        <c:crossesAt val="0"/>
        <c:auto val="1"/>
        <c:lblAlgn val="ctr"/>
        <c:lblOffset val="100"/>
        <c:noMultiLvlLbl val="0"/>
      </c:catAx>
      <c:valAx>
        <c:axId val="135662847"/>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409]#,##0.00_ ;\-[$$-409]#,##0.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669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FFFF"/>
    </a:solidFill>
    <a:ln w="41275" cap="rnd" cmpd="sng" algn="ctr">
      <a:solidFill>
        <a:schemeClr val="tx1">
          <a:lumMod val="15000"/>
          <a:lumOff val="85000"/>
        </a:schemeClr>
      </a:solidFill>
      <a:round/>
    </a:ln>
    <a:effectLst>
      <a:innerShdw blurRad="114300">
        <a:prstClr val="black"/>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[coffeeOrdersData Dashboard.xlsx]Top 5 customers!PivotTable3</c:name>
    <c:fmtId val="3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innerShdw blurRad="63500" dist="50800" dir="16200000">
              <a:prstClr val="black">
                <a:alpha val="50000"/>
              </a:prst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solidFill>
              <a:schemeClr val="tx1"/>
            </a:solidFill>
          </a:ln>
          <a:effectLst>
            <a:innerShdw blurRad="63500" dist="50800" dir="16200000">
              <a:prstClr val="black">
                <a:alpha val="50000"/>
              </a:prstClr>
            </a:innerShdw>
          </a:effectLst>
        </c:spPr>
      </c:pivotFmt>
      <c:pivotFmt>
        <c:idx val="2"/>
        <c:spPr>
          <a:solidFill>
            <a:schemeClr val="accent6">
              <a:lumMod val="75000"/>
            </a:schemeClr>
          </a:solidFill>
          <a:ln>
            <a:noFill/>
          </a:ln>
          <a:effectLst>
            <a:innerShdw blurRad="63500" dist="50800" dir="16200000">
              <a:prstClr val="black">
                <a:alpha val="50000"/>
              </a:prstClr>
            </a:innerShdw>
          </a:effectLst>
        </c:spPr>
      </c:pivotFmt>
      <c:pivotFmt>
        <c:idx val="3"/>
        <c:spPr>
          <a:solidFill>
            <a:schemeClr val="accent6">
              <a:lumMod val="60000"/>
              <a:lumOff val="40000"/>
            </a:schemeClr>
          </a:solidFill>
          <a:ln>
            <a:noFill/>
          </a:ln>
          <a:effectLst>
            <a:innerShdw blurRad="63500" dist="50800" dir="16200000">
              <a:prstClr val="black">
                <a:alpha val="50000"/>
              </a:prstClr>
            </a:innerShdw>
          </a:effectLst>
        </c:spPr>
      </c:pivotFmt>
      <c:pivotFmt>
        <c:idx val="4"/>
        <c:spPr>
          <a:solidFill>
            <a:schemeClr val="accent1"/>
          </a:solidFill>
          <a:ln>
            <a:noFill/>
          </a:ln>
          <a:effectLst>
            <a:glow rad="139700">
              <a:schemeClr val="bg1">
                <a:alpha val="40000"/>
              </a:schemeClr>
            </a:glow>
            <a:innerShdw blurRad="63500" dist="50800" dir="16200000">
              <a:prstClr val="black">
                <a:alpha val="50000"/>
              </a:prst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noFill/>
          </a:ln>
          <a:effectLst>
            <a:innerShdw blurRad="63500" dist="50800" dir="16200000">
              <a:prstClr val="black">
                <a:alpha val="50000"/>
              </a:prstClr>
            </a:innerShdw>
          </a:effectLst>
        </c:spPr>
      </c:pivotFmt>
      <c:pivotFmt>
        <c:idx val="6"/>
        <c:spPr>
          <a:solidFill>
            <a:schemeClr val="accent6">
              <a:lumMod val="75000"/>
            </a:schemeClr>
          </a:solidFill>
          <a:ln>
            <a:noFill/>
          </a:ln>
          <a:effectLst>
            <a:innerShdw blurRad="63500" dist="50800" dir="16200000">
              <a:prstClr val="black">
                <a:alpha val="50000"/>
              </a:prstClr>
            </a:innerShdw>
          </a:effectLst>
        </c:spPr>
      </c:pivotFmt>
      <c:pivotFmt>
        <c:idx val="7"/>
        <c:spPr>
          <a:solidFill>
            <a:schemeClr val="accent6">
              <a:lumMod val="50000"/>
            </a:schemeClr>
          </a:solidFill>
          <a:ln>
            <a:solidFill>
              <a:schemeClr val="tx1"/>
            </a:solidFill>
          </a:ln>
          <a:effectLst>
            <a:innerShdw blurRad="63500" dist="50800" dir="16200000">
              <a:prstClr val="black">
                <a:alpha val="50000"/>
              </a:prstClr>
            </a:innerShdw>
          </a:effectLst>
        </c:spPr>
      </c:pivotFmt>
      <c:pivotFmt>
        <c:idx val="8"/>
        <c:spPr>
          <a:solidFill>
            <a:schemeClr val="accent6">
              <a:lumMod val="50000"/>
            </a:schemeClr>
          </a:solidFill>
          <a:ln>
            <a:noFill/>
          </a:ln>
          <a:effectLst>
            <a:glow rad="139700">
              <a:schemeClr val="bg1">
                <a:alpha val="40000"/>
              </a:schemeClr>
            </a:glow>
            <a:innerShdw blurRad="63500" dist="50800" dir="13500000">
              <a:prstClr val="black">
                <a:alpha val="50000"/>
              </a:prstClr>
            </a:innerShdw>
          </a:effectLst>
        </c:spPr>
      </c:pivotFmt>
      <c:pivotFmt>
        <c:idx val="9"/>
        <c:spPr>
          <a:solidFill>
            <a:schemeClr val="accent6">
              <a:lumMod val="75000"/>
            </a:schemeClr>
          </a:solidFill>
          <a:ln>
            <a:noFill/>
          </a:ln>
          <a:effectLst>
            <a:glow rad="139700">
              <a:schemeClr val="bg1">
                <a:alpha val="40000"/>
              </a:schemeClr>
            </a:glow>
            <a:innerShdw blurRad="63500" dist="50800" dir="16200000">
              <a:prstClr val="black">
                <a:alpha val="50000"/>
              </a:prstClr>
            </a:innerShdw>
          </a:effectLst>
        </c:spPr>
      </c:pivotFmt>
      <c:pivotFmt>
        <c:idx val="10"/>
        <c:spPr>
          <a:solidFill>
            <a:schemeClr val="accent6">
              <a:lumMod val="60000"/>
              <a:lumOff val="40000"/>
            </a:schemeClr>
          </a:solidFill>
          <a:ln>
            <a:noFill/>
          </a:ln>
          <a:effectLst>
            <a:glow rad="139700">
              <a:schemeClr val="bg1">
                <a:alpha val="40000"/>
              </a:schemeClr>
            </a:glow>
            <a:innerShdw blurRad="63500" dist="50800" dir="16200000">
              <a:prstClr val="black">
                <a:alpha val="50000"/>
              </a:prstClr>
            </a:innerShdw>
          </a:effectLst>
        </c:spPr>
      </c:pivotFmt>
      <c:pivotFmt>
        <c:idx val="11"/>
        <c:spPr>
          <a:solidFill>
            <a:schemeClr val="accent6">
              <a:lumMod val="40000"/>
              <a:lumOff val="60000"/>
            </a:schemeClr>
          </a:solidFill>
          <a:ln>
            <a:noFill/>
          </a:ln>
          <a:effectLst>
            <a:glow rad="139700">
              <a:schemeClr val="bg1">
                <a:alpha val="40000"/>
              </a:schemeClr>
            </a:glow>
            <a:innerShdw blurRad="63500" dist="50800" dir="16200000">
              <a:prstClr val="black">
                <a:alpha val="50000"/>
              </a:prstClr>
            </a:innerShdw>
          </a:effectLst>
        </c:spPr>
      </c:pivotFmt>
      <c:pivotFmt>
        <c:idx val="12"/>
        <c:spPr>
          <a:solidFill>
            <a:schemeClr val="accent6">
              <a:lumMod val="40000"/>
              <a:lumOff val="60000"/>
            </a:schemeClr>
          </a:solidFill>
          <a:ln>
            <a:noFill/>
          </a:ln>
          <a:effectLst>
            <a:glow rad="139700">
              <a:schemeClr val="bg1">
                <a:alpha val="40000"/>
              </a:schemeClr>
            </a:glow>
            <a:innerShdw blurRad="63500" dist="50800" dir="16200000">
              <a:prstClr val="black">
                <a:alpha val="50000"/>
              </a:prstClr>
            </a:innerShdw>
          </a:effectLst>
        </c:spPr>
      </c:pivotFmt>
      <c:pivotFmt>
        <c:idx val="13"/>
        <c:spPr>
          <a:solidFill>
            <a:schemeClr val="accent1"/>
          </a:solidFill>
          <a:ln>
            <a:noFill/>
          </a:ln>
          <a:effectLst>
            <a:glow rad="139700">
              <a:schemeClr val="bg1">
                <a:alpha val="40000"/>
              </a:schemeClr>
            </a:glow>
            <a:innerShdw blurRad="63500" dist="50800" dir="16200000">
              <a:prstClr val="black">
                <a:alpha val="50000"/>
              </a:prst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40000"/>
              <a:lumOff val="60000"/>
            </a:schemeClr>
          </a:solidFill>
          <a:ln>
            <a:noFill/>
          </a:ln>
          <a:effectLst>
            <a:glow rad="139700">
              <a:schemeClr val="bg1">
                <a:alpha val="40000"/>
              </a:schemeClr>
            </a:glow>
            <a:innerShdw blurRad="63500" dist="50800" dir="16200000">
              <a:prstClr val="black">
                <a:alpha val="50000"/>
              </a:prstClr>
            </a:innerShdw>
          </a:effectLst>
        </c:spPr>
      </c:pivotFmt>
      <c:pivotFmt>
        <c:idx val="15"/>
        <c:spPr>
          <a:solidFill>
            <a:schemeClr val="accent6">
              <a:lumMod val="40000"/>
              <a:lumOff val="60000"/>
            </a:schemeClr>
          </a:solidFill>
          <a:ln>
            <a:noFill/>
          </a:ln>
          <a:effectLst>
            <a:glow rad="139700">
              <a:schemeClr val="bg1">
                <a:alpha val="40000"/>
              </a:schemeClr>
            </a:glow>
            <a:innerShdw blurRad="63500" dist="50800" dir="16200000">
              <a:prstClr val="black">
                <a:alpha val="50000"/>
              </a:prstClr>
            </a:innerShdw>
          </a:effectLst>
        </c:spPr>
      </c:pivotFmt>
      <c:pivotFmt>
        <c:idx val="16"/>
        <c:spPr>
          <a:solidFill>
            <a:schemeClr val="accent6">
              <a:lumMod val="60000"/>
              <a:lumOff val="40000"/>
            </a:schemeClr>
          </a:solidFill>
          <a:ln>
            <a:noFill/>
          </a:ln>
          <a:effectLst>
            <a:glow rad="139700">
              <a:schemeClr val="bg1">
                <a:alpha val="40000"/>
              </a:schemeClr>
            </a:glow>
            <a:innerShdw blurRad="63500" dist="50800" dir="16200000">
              <a:prstClr val="black">
                <a:alpha val="50000"/>
              </a:prstClr>
            </a:innerShdw>
          </a:effectLst>
        </c:spPr>
      </c:pivotFmt>
      <c:pivotFmt>
        <c:idx val="17"/>
        <c:spPr>
          <a:solidFill>
            <a:schemeClr val="accent6">
              <a:lumMod val="75000"/>
            </a:schemeClr>
          </a:solidFill>
          <a:ln>
            <a:noFill/>
          </a:ln>
          <a:effectLst>
            <a:glow rad="139700">
              <a:schemeClr val="bg1">
                <a:alpha val="40000"/>
              </a:schemeClr>
            </a:glow>
            <a:innerShdw blurRad="63500" dist="50800" dir="16200000">
              <a:prstClr val="black">
                <a:alpha val="50000"/>
              </a:prstClr>
            </a:innerShdw>
          </a:effectLst>
        </c:spPr>
      </c:pivotFmt>
      <c:pivotFmt>
        <c:idx val="18"/>
        <c:spPr>
          <a:solidFill>
            <a:schemeClr val="accent6">
              <a:lumMod val="50000"/>
            </a:schemeClr>
          </a:solidFill>
          <a:ln>
            <a:noFill/>
          </a:ln>
          <a:effectLst>
            <a:glow rad="139700">
              <a:schemeClr val="bg1">
                <a:alpha val="40000"/>
              </a:schemeClr>
            </a:glow>
            <a:innerShdw blurRad="63500" dist="50800" dir="13500000">
              <a:prstClr val="black">
                <a:alpha val="50000"/>
              </a:prstClr>
            </a:innerShdw>
          </a:effectLst>
        </c:spPr>
      </c:pivotFmt>
      <c:pivotFmt>
        <c:idx val="19"/>
        <c:spPr>
          <a:solidFill>
            <a:schemeClr val="accent1"/>
          </a:solidFill>
          <a:ln>
            <a:noFill/>
          </a:ln>
          <a:effectLst>
            <a:glow rad="139700">
              <a:schemeClr val="bg1">
                <a:alpha val="40000"/>
              </a:schemeClr>
            </a:glow>
            <a:innerShdw blurRad="63500" dist="50800" dir="16200000">
              <a:prstClr val="black">
                <a:alpha val="50000"/>
              </a:prst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6">
              <a:lumMod val="40000"/>
              <a:lumOff val="60000"/>
            </a:schemeClr>
          </a:solidFill>
          <a:ln>
            <a:noFill/>
          </a:ln>
          <a:effectLst>
            <a:glow rad="139700">
              <a:schemeClr val="bg1">
                <a:alpha val="40000"/>
              </a:schemeClr>
            </a:glow>
            <a:innerShdw blurRad="63500" dist="50800" dir="16200000">
              <a:prstClr val="black">
                <a:alpha val="50000"/>
              </a:prstClr>
            </a:innerShdw>
          </a:effectLst>
        </c:spPr>
      </c:pivotFmt>
      <c:pivotFmt>
        <c:idx val="21"/>
        <c:spPr>
          <a:solidFill>
            <a:schemeClr val="accent6">
              <a:lumMod val="40000"/>
              <a:lumOff val="60000"/>
            </a:schemeClr>
          </a:solidFill>
          <a:ln>
            <a:noFill/>
          </a:ln>
          <a:effectLst>
            <a:glow rad="139700">
              <a:schemeClr val="bg1">
                <a:alpha val="40000"/>
              </a:schemeClr>
            </a:glow>
            <a:innerShdw blurRad="63500" dist="50800" dir="16200000">
              <a:prstClr val="black">
                <a:alpha val="50000"/>
              </a:prstClr>
            </a:innerShdw>
          </a:effectLst>
        </c:spPr>
      </c:pivotFmt>
      <c:pivotFmt>
        <c:idx val="22"/>
        <c:spPr>
          <a:solidFill>
            <a:schemeClr val="accent6">
              <a:lumMod val="60000"/>
              <a:lumOff val="40000"/>
            </a:schemeClr>
          </a:solidFill>
          <a:ln>
            <a:noFill/>
          </a:ln>
          <a:effectLst>
            <a:glow rad="139700">
              <a:schemeClr val="bg1">
                <a:alpha val="40000"/>
              </a:schemeClr>
            </a:glow>
            <a:innerShdw blurRad="63500" dist="50800" dir="16200000">
              <a:prstClr val="black">
                <a:alpha val="50000"/>
              </a:prstClr>
            </a:innerShdw>
          </a:effectLst>
        </c:spPr>
      </c:pivotFmt>
      <c:pivotFmt>
        <c:idx val="23"/>
        <c:spPr>
          <a:solidFill>
            <a:schemeClr val="accent6">
              <a:lumMod val="75000"/>
            </a:schemeClr>
          </a:solidFill>
          <a:ln>
            <a:noFill/>
          </a:ln>
          <a:effectLst>
            <a:glow rad="139700">
              <a:schemeClr val="bg1">
                <a:alpha val="40000"/>
              </a:schemeClr>
            </a:glow>
            <a:innerShdw blurRad="63500" dist="50800" dir="16200000">
              <a:prstClr val="black">
                <a:alpha val="50000"/>
              </a:prstClr>
            </a:innerShdw>
          </a:effectLst>
        </c:spPr>
      </c:pivotFmt>
      <c:pivotFmt>
        <c:idx val="24"/>
        <c:spPr>
          <a:solidFill>
            <a:schemeClr val="accent6">
              <a:lumMod val="50000"/>
            </a:schemeClr>
          </a:solidFill>
          <a:ln>
            <a:noFill/>
          </a:ln>
          <a:effectLst>
            <a:glow rad="139700">
              <a:schemeClr val="bg1">
                <a:alpha val="40000"/>
              </a:schemeClr>
            </a:glow>
            <a:innerShdw blurRad="63500" dist="50800" dir="13500000">
              <a:prstClr val="black">
                <a:alpha val="50000"/>
              </a:prstClr>
            </a:innerShdw>
          </a:effectLst>
        </c:spPr>
      </c:pivotFmt>
      <c:pivotFmt>
        <c:idx val="25"/>
        <c:spPr>
          <a:solidFill>
            <a:schemeClr val="accent1"/>
          </a:solidFill>
          <a:ln>
            <a:noFill/>
          </a:ln>
          <a:effectLst>
            <a:glow rad="139700">
              <a:schemeClr val="bg1">
                <a:alpha val="40000"/>
              </a:schemeClr>
            </a:glow>
            <a:innerShdw blurRad="63500" dist="50800" dir="16200000">
              <a:prstClr val="black">
                <a:alpha val="50000"/>
              </a:prst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6">
              <a:lumMod val="40000"/>
              <a:lumOff val="60000"/>
            </a:schemeClr>
          </a:solidFill>
          <a:ln>
            <a:noFill/>
          </a:ln>
          <a:effectLst>
            <a:glow rad="139700">
              <a:schemeClr val="bg1">
                <a:alpha val="40000"/>
              </a:schemeClr>
            </a:glow>
            <a:innerShdw blurRad="63500" dist="50800" dir="16200000">
              <a:prstClr val="black">
                <a:alpha val="50000"/>
              </a:prstClr>
            </a:innerShdw>
          </a:effectLst>
        </c:spPr>
      </c:pivotFmt>
      <c:pivotFmt>
        <c:idx val="27"/>
        <c:spPr>
          <a:solidFill>
            <a:schemeClr val="accent6">
              <a:lumMod val="40000"/>
              <a:lumOff val="60000"/>
            </a:schemeClr>
          </a:solidFill>
          <a:ln>
            <a:noFill/>
          </a:ln>
          <a:effectLst>
            <a:glow rad="139700">
              <a:schemeClr val="bg1">
                <a:alpha val="40000"/>
              </a:schemeClr>
            </a:glow>
            <a:innerShdw blurRad="63500" dist="50800" dir="16200000">
              <a:prstClr val="black">
                <a:alpha val="50000"/>
              </a:prstClr>
            </a:innerShdw>
          </a:effectLst>
        </c:spPr>
      </c:pivotFmt>
      <c:pivotFmt>
        <c:idx val="28"/>
        <c:spPr>
          <a:solidFill>
            <a:schemeClr val="accent6">
              <a:lumMod val="60000"/>
              <a:lumOff val="40000"/>
            </a:schemeClr>
          </a:solidFill>
          <a:ln>
            <a:noFill/>
          </a:ln>
          <a:effectLst>
            <a:glow rad="139700">
              <a:schemeClr val="bg1">
                <a:alpha val="40000"/>
              </a:schemeClr>
            </a:glow>
            <a:innerShdw blurRad="63500" dist="50800" dir="16200000">
              <a:prstClr val="black">
                <a:alpha val="50000"/>
              </a:prstClr>
            </a:innerShdw>
          </a:effectLst>
        </c:spPr>
      </c:pivotFmt>
      <c:pivotFmt>
        <c:idx val="29"/>
        <c:spPr>
          <a:solidFill>
            <a:schemeClr val="accent6">
              <a:lumMod val="75000"/>
            </a:schemeClr>
          </a:solidFill>
          <a:ln>
            <a:noFill/>
          </a:ln>
          <a:effectLst>
            <a:glow rad="139700">
              <a:schemeClr val="bg1">
                <a:alpha val="40000"/>
              </a:schemeClr>
            </a:glow>
            <a:innerShdw blurRad="63500" dist="50800" dir="16200000">
              <a:prstClr val="black">
                <a:alpha val="50000"/>
              </a:prstClr>
            </a:innerShdw>
          </a:effectLst>
        </c:spPr>
      </c:pivotFmt>
      <c:pivotFmt>
        <c:idx val="30"/>
        <c:spPr>
          <a:solidFill>
            <a:schemeClr val="accent6">
              <a:lumMod val="50000"/>
            </a:schemeClr>
          </a:solidFill>
          <a:ln>
            <a:noFill/>
          </a:ln>
          <a:effectLst>
            <a:glow rad="139700">
              <a:schemeClr val="bg1">
                <a:alpha val="40000"/>
              </a:schemeClr>
            </a:glow>
            <a:innerShdw blurRad="63500" dist="50800" dir="13500000">
              <a:prstClr val="black">
                <a:alpha val="50000"/>
              </a:prstClr>
            </a:innerShdw>
          </a:effectLst>
        </c:spPr>
      </c:pivotFmt>
      <c:pivotFmt>
        <c:idx val="31"/>
        <c:spPr>
          <a:solidFill>
            <a:schemeClr val="accent1"/>
          </a:solidFill>
          <a:ln>
            <a:noFill/>
          </a:ln>
          <a:effectLst>
            <a:glow rad="139700">
              <a:schemeClr val="bg1">
                <a:alpha val="40000"/>
              </a:schemeClr>
            </a:glow>
            <a:innerShdw blurRad="63500" dist="50800" dir="16200000">
              <a:prstClr val="black">
                <a:alpha val="50000"/>
              </a:prst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6">
              <a:lumMod val="40000"/>
              <a:lumOff val="60000"/>
            </a:schemeClr>
          </a:solidFill>
          <a:ln>
            <a:noFill/>
          </a:ln>
          <a:effectLst>
            <a:glow rad="139700">
              <a:schemeClr val="bg1">
                <a:alpha val="40000"/>
              </a:schemeClr>
            </a:glow>
            <a:innerShdw blurRad="63500" dist="50800" dir="16200000">
              <a:prstClr val="black">
                <a:alpha val="50000"/>
              </a:prstClr>
            </a:innerShdw>
          </a:effectLst>
        </c:spPr>
      </c:pivotFmt>
      <c:pivotFmt>
        <c:idx val="33"/>
        <c:spPr>
          <a:solidFill>
            <a:schemeClr val="accent6">
              <a:lumMod val="40000"/>
              <a:lumOff val="60000"/>
            </a:schemeClr>
          </a:solidFill>
          <a:ln>
            <a:noFill/>
          </a:ln>
          <a:effectLst>
            <a:glow rad="139700">
              <a:schemeClr val="bg1">
                <a:alpha val="40000"/>
              </a:schemeClr>
            </a:glow>
            <a:innerShdw blurRad="63500" dist="50800" dir="16200000">
              <a:prstClr val="black">
                <a:alpha val="50000"/>
              </a:prstClr>
            </a:innerShdw>
          </a:effectLst>
        </c:spPr>
      </c:pivotFmt>
      <c:pivotFmt>
        <c:idx val="34"/>
        <c:spPr>
          <a:solidFill>
            <a:schemeClr val="accent6">
              <a:lumMod val="60000"/>
              <a:lumOff val="40000"/>
            </a:schemeClr>
          </a:solidFill>
          <a:ln>
            <a:noFill/>
          </a:ln>
          <a:effectLst>
            <a:glow rad="139700">
              <a:schemeClr val="bg1">
                <a:alpha val="40000"/>
              </a:schemeClr>
            </a:glow>
            <a:innerShdw blurRad="63500" dist="50800" dir="16200000">
              <a:prstClr val="black">
                <a:alpha val="50000"/>
              </a:prstClr>
            </a:innerShdw>
          </a:effectLst>
        </c:spPr>
      </c:pivotFmt>
      <c:pivotFmt>
        <c:idx val="35"/>
        <c:spPr>
          <a:solidFill>
            <a:schemeClr val="accent6">
              <a:lumMod val="75000"/>
            </a:schemeClr>
          </a:solidFill>
          <a:ln>
            <a:noFill/>
          </a:ln>
          <a:effectLst>
            <a:glow rad="139700">
              <a:schemeClr val="bg1">
                <a:alpha val="40000"/>
              </a:schemeClr>
            </a:glow>
            <a:innerShdw blurRad="63500" dist="50800" dir="16200000">
              <a:prstClr val="black">
                <a:alpha val="50000"/>
              </a:prstClr>
            </a:innerShdw>
          </a:effectLst>
        </c:spPr>
      </c:pivotFmt>
      <c:pivotFmt>
        <c:idx val="36"/>
        <c:spPr>
          <a:solidFill>
            <a:schemeClr val="accent6">
              <a:lumMod val="50000"/>
            </a:schemeClr>
          </a:solidFill>
          <a:ln>
            <a:noFill/>
          </a:ln>
          <a:effectLst>
            <a:glow rad="139700">
              <a:schemeClr val="bg1">
                <a:alpha val="40000"/>
              </a:schemeClr>
            </a:glow>
            <a:innerShdw blurRad="63500" dist="50800" dir="13500000">
              <a:prstClr val="black">
                <a:alpha val="50000"/>
              </a:prstClr>
            </a:innerShdw>
          </a:effectLst>
        </c:spPr>
      </c:pivotFmt>
      <c:pivotFmt>
        <c:idx val="37"/>
        <c:spPr>
          <a:solidFill>
            <a:schemeClr val="accent1"/>
          </a:solidFill>
          <a:ln>
            <a:noFill/>
          </a:ln>
          <a:effectLst>
            <a:glow rad="139700">
              <a:schemeClr val="bg1">
                <a:alpha val="40000"/>
              </a:schemeClr>
            </a:glow>
            <a:innerShdw blurRad="63500" dist="50800" dir="16200000">
              <a:prstClr val="black">
                <a:alpha val="50000"/>
              </a:prst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6">
              <a:lumMod val="40000"/>
              <a:lumOff val="60000"/>
            </a:schemeClr>
          </a:solidFill>
          <a:ln>
            <a:noFill/>
          </a:ln>
          <a:effectLst>
            <a:glow rad="139700">
              <a:schemeClr val="bg1">
                <a:alpha val="40000"/>
              </a:schemeClr>
            </a:glow>
            <a:innerShdw blurRad="63500" dist="50800" dir="16200000">
              <a:prstClr val="black">
                <a:alpha val="50000"/>
              </a:prstClr>
            </a:innerShdw>
          </a:effectLst>
        </c:spPr>
      </c:pivotFmt>
      <c:pivotFmt>
        <c:idx val="39"/>
        <c:spPr>
          <a:solidFill>
            <a:schemeClr val="accent6">
              <a:lumMod val="40000"/>
              <a:lumOff val="60000"/>
            </a:schemeClr>
          </a:solidFill>
          <a:ln>
            <a:noFill/>
          </a:ln>
          <a:effectLst>
            <a:glow rad="139700">
              <a:schemeClr val="bg1">
                <a:alpha val="40000"/>
              </a:schemeClr>
            </a:glow>
            <a:innerShdw blurRad="63500" dist="50800" dir="16200000">
              <a:prstClr val="black">
                <a:alpha val="50000"/>
              </a:prstClr>
            </a:innerShdw>
          </a:effectLst>
        </c:spPr>
      </c:pivotFmt>
      <c:pivotFmt>
        <c:idx val="40"/>
        <c:spPr>
          <a:solidFill>
            <a:schemeClr val="accent6">
              <a:lumMod val="60000"/>
              <a:lumOff val="40000"/>
            </a:schemeClr>
          </a:solidFill>
          <a:ln>
            <a:noFill/>
          </a:ln>
          <a:effectLst>
            <a:glow rad="139700">
              <a:schemeClr val="bg1">
                <a:alpha val="40000"/>
              </a:schemeClr>
            </a:glow>
            <a:innerShdw blurRad="63500" dist="50800" dir="16200000">
              <a:prstClr val="black">
                <a:alpha val="50000"/>
              </a:prstClr>
            </a:innerShdw>
          </a:effectLst>
        </c:spPr>
      </c:pivotFmt>
      <c:pivotFmt>
        <c:idx val="41"/>
        <c:spPr>
          <a:solidFill>
            <a:schemeClr val="accent6">
              <a:lumMod val="75000"/>
            </a:schemeClr>
          </a:solidFill>
          <a:ln>
            <a:noFill/>
          </a:ln>
          <a:effectLst>
            <a:glow rad="139700">
              <a:schemeClr val="bg1">
                <a:alpha val="40000"/>
              </a:schemeClr>
            </a:glow>
            <a:innerShdw blurRad="63500" dist="50800" dir="16200000">
              <a:prstClr val="black">
                <a:alpha val="50000"/>
              </a:prstClr>
            </a:innerShdw>
          </a:effectLst>
        </c:spPr>
      </c:pivotFmt>
      <c:pivotFmt>
        <c:idx val="42"/>
        <c:spPr>
          <a:solidFill>
            <a:schemeClr val="accent6">
              <a:lumMod val="50000"/>
            </a:schemeClr>
          </a:solidFill>
          <a:ln>
            <a:noFill/>
          </a:ln>
          <a:effectLst>
            <a:glow rad="139700">
              <a:schemeClr val="bg1">
                <a:alpha val="40000"/>
              </a:schemeClr>
            </a:glow>
            <a:innerShdw blurRad="63500" dist="50800" dir="13500000">
              <a:prstClr val="black">
                <a:alpha val="50000"/>
              </a:prstClr>
            </a:innerShdw>
          </a:effectLst>
        </c:spPr>
      </c:pivotFmt>
      <c:pivotFmt>
        <c:idx val="43"/>
        <c:spPr>
          <a:solidFill>
            <a:schemeClr val="accent1"/>
          </a:solidFill>
          <a:ln>
            <a:noFill/>
          </a:ln>
          <a:effectLst>
            <a:glow rad="139700">
              <a:schemeClr val="bg1">
                <a:alpha val="40000"/>
              </a:schemeClr>
            </a:glow>
            <a:innerShdw blurRad="63500" dist="50800" dir="16200000">
              <a:prstClr val="black">
                <a:alpha val="50000"/>
              </a:prst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6">
              <a:lumMod val="40000"/>
              <a:lumOff val="60000"/>
            </a:schemeClr>
          </a:solidFill>
          <a:ln>
            <a:noFill/>
          </a:ln>
          <a:effectLst>
            <a:glow rad="139700">
              <a:schemeClr val="bg1">
                <a:alpha val="40000"/>
              </a:schemeClr>
            </a:glow>
            <a:innerShdw blurRad="63500" dist="50800" dir="16200000">
              <a:prstClr val="black">
                <a:alpha val="50000"/>
              </a:prstClr>
            </a:innerShdw>
          </a:effectLst>
        </c:spPr>
      </c:pivotFmt>
      <c:pivotFmt>
        <c:idx val="45"/>
        <c:spPr>
          <a:solidFill>
            <a:schemeClr val="accent6">
              <a:lumMod val="40000"/>
              <a:lumOff val="60000"/>
            </a:schemeClr>
          </a:solidFill>
          <a:ln>
            <a:noFill/>
          </a:ln>
          <a:effectLst>
            <a:glow rad="139700">
              <a:schemeClr val="bg1">
                <a:alpha val="40000"/>
              </a:schemeClr>
            </a:glow>
            <a:innerShdw blurRad="63500" dist="50800" dir="16200000">
              <a:prstClr val="black">
                <a:alpha val="50000"/>
              </a:prstClr>
            </a:innerShdw>
          </a:effectLst>
        </c:spPr>
      </c:pivotFmt>
      <c:pivotFmt>
        <c:idx val="46"/>
        <c:spPr>
          <a:solidFill>
            <a:schemeClr val="accent6">
              <a:lumMod val="60000"/>
              <a:lumOff val="40000"/>
            </a:schemeClr>
          </a:solidFill>
          <a:ln>
            <a:noFill/>
          </a:ln>
          <a:effectLst>
            <a:glow rad="139700">
              <a:schemeClr val="bg1">
                <a:alpha val="40000"/>
              </a:schemeClr>
            </a:glow>
            <a:innerShdw blurRad="63500" dist="50800" dir="16200000">
              <a:prstClr val="black">
                <a:alpha val="50000"/>
              </a:prstClr>
            </a:innerShdw>
          </a:effectLst>
        </c:spPr>
      </c:pivotFmt>
      <c:pivotFmt>
        <c:idx val="47"/>
        <c:spPr>
          <a:solidFill>
            <a:schemeClr val="accent6">
              <a:lumMod val="75000"/>
            </a:schemeClr>
          </a:solidFill>
          <a:ln>
            <a:noFill/>
          </a:ln>
          <a:effectLst>
            <a:glow rad="139700">
              <a:schemeClr val="bg1">
                <a:alpha val="40000"/>
              </a:schemeClr>
            </a:glow>
            <a:innerShdw blurRad="63500" dist="50800" dir="16200000">
              <a:prstClr val="black">
                <a:alpha val="50000"/>
              </a:prstClr>
            </a:innerShdw>
          </a:effectLst>
        </c:spPr>
      </c:pivotFmt>
      <c:pivotFmt>
        <c:idx val="48"/>
        <c:spPr>
          <a:solidFill>
            <a:schemeClr val="accent6">
              <a:lumMod val="50000"/>
            </a:schemeClr>
          </a:solidFill>
          <a:ln>
            <a:noFill/>
          </a:ln>
          <a:effectLst>
            <a:glow rad="139700">
              <a:schemeClr val="bg1">
                <a:alpha val="40000"/>
              </a:schemeClr>
            </a:glow>
            <a:innerShdw blurRad="63500" dist="50800" dir="13500000">
              <a:prstClr val="black">
                <a:alpha val="50000"/>
              </a:prstClr>
            </a:innerShdw>
          </a:effectLst>
        </c:spPr>
      </c:pivotFmt>
      <c:pivotFmt>
        <c:idx val="49"/>
        <c:spPr>
          <a:solidFill>
            <a:schemeClr val="accent1"/>
          </a:solidFill>
          <a:ln>
            <a:noFill/>
          </a:ln>
          <a:effectLst>
            <a:glow rad="139700">
              <a:schemeClr val="bg1">
                <a:alpha val="40000"/>
              </a:schemeClr>
            </a:glow>
            <a:innerShdw blurRad="63500" dist="50800" dir="16200000">
              <a:prstClr val="black">
                <a:alpha val="50000"/>
              </a:prst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6">
              <a:lumMod val="40000"/>
              <a:lumOff val="60000"/>
            </a:schemeClr>
          </a:solidFill>
          <a:ln>
            <a:noFill/>
          </a:ln>
          <a:effectLst>
            <a:glow rad="139700">
              <a:schemeClr val="bg1">
                <a:alpha val="40000"/>
              </a:schemeClr>
            </a:glow>
            <a:innerShdw blurRad="63500" dist="50800" dir="16200000">
              <a:prstClr val="black">
                <a:alpha val="50000"/>
              </a:prstClr>
            </a:innerShdw>
          </a:effectLst>
        </c:spPr>
      </c:pivotFmt>
      <c:pivotFmt>
        <c:idx val="51"/>
        <c:spPr>
          <a:solidFill>
            <a:schemeClr val="accent6">
              <a:lumMod val="40000"/>
              <a:lumOff val="60000"/>
            </a:schemeClr>
          </a:solidFill>
          <a:ln>
            <a:noFill/>
          </a:ln>
          <a:effectLst>
            <a:glow rad="139700">
              <a:schemeClr val="bg1">
                <a:alpha val="40000"/>
              </a:schemeClr>
            </a:glow>
            <a:innerShdw blurRad="63500" dist="50800" dir="16200000">
              <a:prstClr val="black">
                <a:alpha val="50000"/>
              </a:prstClr>
            </a:innerShdw>
          </a:effectLst>
        </c:spPr>
      </c:pivotFmt>
      <c:pivotFmt>
        <c:idx val="52"/>
        <c:spPr>
          <a:solidFill>
            <a:schemeClr val="accent6">
              <a:lumMod val="60000"/>
              <a:lumOff val="40000"/>
            </a:schemeClr>
          </a:solidFill>
          <a:ln>
            <a:noFill/>
          </a:ln>
          <a:effectLst>
            <a:glow rad="139700">
              <a:schemeClr val="bg1">
                <a:alpha val="40000"/>
              </a:schemeClr>
            </a:glow>
            <a:innerShdw blurRad="63500" dist="50800" dir="16200000">
              <a:prstClr val="black">
                <a:alpha val="50000"/>
              </a:prstClr>
            </a:innerShdw>
          </a:effectLst>
        </c:spPr>
      </c:pivotFmt>
      <c:pivotFmt>
        <c:idx val="53"/>
        <c:spPr>
          <a:solidFill>
            <a:schemeClr val="accent6">
              <a:lumMod val="75000"/>
            </a:schemeClr>
          </a:solidFill>
          <a:ln>
            <a:noFill/>
          </a:ln>
          <a:effectLst>
            <a:glow rad="139700">
              <a:schemeClr val="bg1">
                <a:alpha val="40000"/>
              </a:schemeClr>
            </a:glow>
            <a:innerShdw blurRad="63500" dist="50800" dir="16200000">
              <a:prstClr val="black">
                <a:alpha val="50000"/>
              </a:prstClr>
            </a:innerShdw>
          </a:effectLst>
        </c:spPr>
      </c:pivotFmt>
      <c:pivotFmt>
        <c:idx val="54"/>
        <c:spPr>
          <a:solidFill>
            <a:schemeClr val="accent6">
              <a:lumMod val="50000"/>
            </a:schemeClr>
          </a:solidFill>
          <a:ln>
            <a:noFill/>
          </a:ln>
          <a:effectLst>
            <a:glow rad="139700">
              <a:schemeClr val="bg1">
                <a:alpha val="40000"/>
              </a:schemeClr>
            </a:glow>
            <a:innerShdw blurRad="63500" dist="50800" dir="13500000">
              <a:prstClr val="black">
                <a:alpha val="50000"/>
              </a:prstClr>
            </a:innerShdw>
          </a:effectLst>
        </c:spPr>
      </c:pivotFmt>
      <c:pivotFmt>
        <c:idx val="55"/>
        <c:spPr>
          <a:solidFill>
            <a:schemeClr val="accent1"/>
          </a:solidFill>
          <a:ln>
            <a:noFill/>
          </a:ln>
          <a:effectLst>
            <a:glow rad="139700">
              <a:schemeClr val="bg1">
                <a:alpha val="40000"/>
              </a:schemeClr>
            </a:glow>
            <a:innerShdw blurRad="63500" dist="50800" dir="16200000">
              <a:prstClr val="black">
                <a:alpha val="50000"/>
              </a:prst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6">
              <a:lumMod val="40000"/>
              <a:lumOff val="60000"/>
            </a:schemeClr>
          </a:solidFill>
          <a:ln>
            <a:noFill/>
          </a:ln>
          <a:effectLst>
            <a:glow rad="139700">
              <a:schemeClr val="bg1">
                <a:alpha val="40000"/>
              </a:schemeClr>
            </a:glow>
            <a:innerShdw blurRad="63500" dist="50800" dir="16200000">
              <a:prstClr val="black">
                <a:alpha val="50000"/>
              </a:prstClr>
            </a:innerShdw>
          </a:effectLst>
        </c:spPr>
      </c:pivotFmt>
      <c:pivotFmt>
        <c:idx val="57"/>
        <c:spPr>
          <a:solidFill>
            <a:schemeClr val="accent6">
              <a:lumMod val="40000"/>
              <a:lumOff val="60000"/>
            </a:schemeClr>
          </a:solidFill>
          <a:ln>
            <a:noFill/>
          </a:ln>
          <a:effectLst>
            <a:glow rad="139700">
              <a:schemeClr val="bg1">
                <a:alpha val="40000"/>
              </a:schemeClr>
            </a:glow>
            <a:innerShdw blurRad="63500" dist="50800" dir="16200000">
              <a:prstClr val="black">
                <a:alpha val="50000"/>
              </a:prstClr>
            </a:innerShdw>
          </a:effectLst>
        </c:spPr>
      </c:pivotFmt>
      <c:pivotFmt>
        <c:idx val="58"/>
        <c:spPr>
          <a:solidFill>
            <a:schemeClr val="accent6">
              <a:lumMod val="60000"/>
              <a:lumOff val="40000"/>
            </a:schemeClr>
          </a:solidFill>
          <a:ln>
            <a:noFill/>
          </a:ln>
          <a:effectLst>
            <a:glow rad="139700">
              <a:schemeClr val="bg1">
                <a:alpha val="40000"/>
              </a:schemeClr>
            </a:glow>
            <a:innerShdw blurRad="63500" dist="50800" dir="16200000">
              <a:prstClr val="black">
                <a:alpha val="50000"/>
              </a:prstClr>
            </a:innerShdw>
          </a:effectLst>
        </c:spPr>
      </c:pivotFmt>
      <c:pivotFmt>
        <c:idx val="59"/>
        <c:spPr>
          <a:solidFill>
            <a:schemeClr val="accent6">
              <a:lumMod val="75000"/>
            </a:schemeClr>
          </a:solidFill>
          <a:ln>
            <a:noFill/>
          </a:ln>
          <a:effectLst>
            <a:glow rad="139700">
              <a:schemeClr val="bg1">
                <a:alpha val="40000"/>
              </a:schemeClr>
            </a:glow>
            <a:innerShdw blurRad="63500" dist="50800" dir="16200000">
              <a:prstClr val="black">
                <a:alpha val="50000"/>
              </a:prstClr>
            </a:innerShdw>
          </a:effectLst>
        </c:spPr>
      </c:pivotFmt>
      <c:pivotFmt>
        <c:idx val="60"/>
        <c:spPr>
          <a:solidFill>
            <a:schemeClr val="accent6">
              <a:lumMod val="50000"/>
            </a:schemeClr>
          </a:solidFill>
          <a:ln>
            <a:noFill/>
          </a:ln>
          <a:effectLst>
            <a:glow rad="139700">
              <a:schemeClr val="bg1">
                <a:alpha val="40000"/>
              </a:schemeClr>
            </a:glow>
            <a:innerShdw blurRad="63500" dist="50800" dir="13500000">
              <a:prstClr val="black">
                <a:alpha val="50000"/>
              </a:prstClr>
            </a:innerShdw>
          </a:effectLst>
        </c:spPr>
      </c:pivotFmt>
      <c:pivotFmt>
        <c:idx val="61"/>
        <c:spPr>
          <a:solidFill>
            <a:schemeClr val="accent1"/>
          </a:solidFill>
          <a:ln>
            <a:noFill/>
          </a:ln>
          <a:effectLst>
            <a:glow rad="139700">
              <a:schemeClr val="bg1">
                <a:alpha val="40000"/>
              </a:schemeClr>
            </a:glow>
            <a:innerShdw blurRad="63500" dist="50800" dir="16200000">
              <a:prstClr val="black">
                <a:alpha val="50000"/>
              </a:prst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6">
              <a:lumMod val="40000"/>
              <a:lumOff val="60000"/>
            </a:schemeClr>
          </a:solidFill>
          <a:ln>
            <a:noFill/>
          </a:ln>
          <a:effectLst>
            <a:glow rad="139700">
              <a:schemeClr val="bg1">
                <a:alpha val="40000"/>
              </a:schemeClr>
            </a:glow>
            <a:innerShdw blurRad="63500" dist="50800" dir="16200000">
              <a:prstClr val="black">
                <a:alpha val="50000"/>
              </a:prstClr>
            </a:innerShdw>
          </a:effectLst>
        </c:spPr>
      </c:pivotFmt>
      <c:pivotFmt>
        <c:idx val="63"/>
        <c:spPr>
          <a:solidFill>
            <a:schemeClr val="accent6">
              <a:lumMod val="40000"/>
              <a:lumOff val="60000"/>
            </a:schemeClr>
          </a:solidFill>
          <a:ln>
            <a:noFill/>
          </a:ln>
          <a:effectLst>
            <a:glow rad="139700">
              <a:schemeClr val="bg1">
                <a:alpha val="40000"/>
              </a:schemeClr>
            </a:glow>
            <a:innerShdw blurRad="63500" dist="50800" dir="16200000">
              <a:prstClr val="black">
                <a:alpha val="50000"/>
              </a:prstClr>
            </a:innerShdw>
          </a:effectLst>
        </c:spPr>
      </c:pivotFmt>
      <c:pivotFmt>
        <c:idx val="64"/>
        <c:spPr>
          <a:solidFill>
            <a:schemeClr val="accent6">
              <a:lumMod val="60000"/>
              <a:lumOff val="40000"/>
            </a:schemeClr>
          </a:solidFill>
          <a:ln>
            <a:noFill/>
          </a:ln>
          <a:effectLst>
            <a:glow rad="139700">
              <a:schemeClr val="bg1">
                <a:alpha val="40000"/>
              </a:schemeClr>
            </a:glow>
            <a:innerShdw blurRad="63500" dist="50800" dir="16200000">
              <a:prstClr val="black">
                <a:alpha val="50000"/>
              </a:prstClr>
            </a:innerShdw>
          </a:effectLst>
        </c:spPr>
      </c:pivotFmt>
      <c:pivotFmt>
        <c:idx val="65"/>
        <c:spPr>
          <a:solidFill>
            <a:schemeClr val="accent6">
              <a:lumMod val="75000"/>
            </a:schemeClr>
          </a:solidFill>
          <a:ln>
            <a:noFill/>
          </a:ln>
          <a:effectLst>
            <a:glow rad="139700">
              <a:schemeClr val="bg1">
                <a:alpha val="40000"/>
              </a:schemeClr>
            </a:glow>
            <a:innerShdw blurRad="63500" dist="50800" dir="16200000">
              <a:prstClr val="black">
                <a:alpha val="50000"/>
              </a:prstClr>
            </a:innerShdw>
          </a:effectLst>
        </c:spPr>
      </c:pivotFmt>
      <c:pivotFmt>
        <c:idx val="66"/>
        <c:spPr>
          <a:solidFill>
            <a:schemeClr val="accent6">
              <a:lumMod val="50000"/>
            </a:schemeClr>
          </a:solidFill>
          <a:ln>
            <a:noFill/>
          </a:ln>
          <a:effectLst>
            <a:glow rad="139700">
              <a:schemeClr val="bg1">
                <a:alpha val="40000"/>
              </a:schemeClr>
            </a:glow>
            <a:innerShdw blurRad="63500" dist="50800" dir="13500000">
              <a:prstClr val="black">
                <a:alpha val="50000"/>
              </a:prstClr>
            </a:innerShdw>
          </a:effectLst>
        </c:spPr>
      </c:pivotFmt>
      <c:pivotFmt>
        <c:idx val="67"/>
        <c:spPr>
          <a:solidFill>
            <a:schemeClr val="accent1"/>
          </a:solidFill>
          <a:ln>
            <a:noFill/>
          </a:ln>
          <a:effectLst>
            <a:glow rad="139700">
              <a:schemeClr val="bg1">
                <a:alpha val="40000"/>
              </a:schemeClr>
            </a:glow>
            <a:innerShdw blurRad="63500" dist="50800" dir="16200000">
              <a:prstClr val="black">
                <a:alpha val="50000"/>
              </a:prst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6">
              <a:lumMod val="40000"/>
              <a:lumOff val="60000"/>
            </a:schemeClr>
          </a:solidFill>
          <a:ln>
            <a:noFill/>
          </a:ln>
          <a:effectLst>
            <a:glow rad="139700">
              <a:schemeClr val="bg1">
                <a:alpha val="40000"/>
              </a:schemeClr>
            </a:glow>
            <a:innerShdw blurRad="63500" dist="50800" dir="16200000">
              <a:prstClr val="black">
                <a:alpha val="50000"/>
              </a:prstClr>
            </a:innerShdw>
          </a:effectLst>
        </c:spPr>
      </c:pivotFmt>
      <c:pivotFmt>
        <c:idx val="69"/>
        <c:spPr>
          <a:solidFill>
            <a:schemeClr val="accent6">
              <a:lumMod val="40000"/>
              <a:lumOff val="60000"/>
            </a:schemeClr>
          </a:solidFill>
          <a:ln>
            <a:noFill/>
          </a:ln>
          <a:effectLst>
            <a:glow rad="139700">
              <a:schemeClr val="bg1">
                <a:alpha val="40000"/>
              </a:schemeClr>
            </a:glow>
            <a:innerShdw blurRad="63500" dist="50800" dir="16200000">
              <a:prstClr val="black">
                <a:alpha val="50000"/>
              </a:prstClr>
            </a:innerShdw>
          </a:effectLst>
        </c:spPr>
      </c:pivotFmt>
      <c:pivotFmt>
        <c:idx val="70"/>
        <c:spPr>
          <a:solidFill>
            <a:schemeClr val="accent6">
              <a:lumMod val="60000"/>
              <a:lumOff val="40000"/>
            </a:schemeClr>
          </a:solidFill>
          <a:ln>
            <a:noFill/>
          </a:ln>
          <a:effectLst>
            <a:glow rad="139700">
              <a:schemeClr val="bg1">
                <a:alpha val="40000"/>
              </a:schemeClr>
            </a:glow>
            <a:innerShdw blurRad="63500" dist="50800" dir="16200000">
              <a:prstClr val="black">
                <a:alpha val="50000"/>
              </a:prstClr>
            </a:innerShdw>
          </a:effectLst>
        </c:spPr>
      </c:pivotFmt>
      <c:pivotFmt>
        <c:idx val="71"/>
        <c:spPr>
          <a:solidFill>
            <a:schemeClr val="accent6">
              <a:lumMod val="75000"/>
            </a:schemeClr>
          </a:solidFill>
          <a:ln>
            <a:noFill/>
          </a:ln>
          <a:effectLst>
            <a:glow rad="139700">
              <a:schemeClr val="bg1">
                <a:alpha val="40000"/>
              </a:schemeClr>
            </a:glow>
            <a:innerShdw blurRad="63500" dist="50800" dir="16200000">
              <a:prstClr val="black">
                <a:alpha val="50000"/>
              </a:prstClr>
            </a:innerShdw>
          </a:effectLst>
        </c:spPr>
      </c:pivotFmt>
      <c:pivotFmt>
        <c:idx val="72"/>
        <c:spPr>
          <a:solidFill>
            <a:schemeClr val="accent6">
              <a:lumMod val="50000"/>
            </a:schemeClr>
          </a:solidFill>
          <a:ln>
            <a:noFill/>
          </a:ln>
          <a:effectLst>
            <a:glow rad="139700">
              <a:schemeClr val="bg1">
                <a:alpha val="40000"/>
              </a:schemeClr>
            </a:glow>
            <a:innerShdw blurRad="63500" dist="50800" dir="13500000">
              <a:prstClr val="black">
                <a:alpha val="50000"/>
              </a:prstClr>
            </a:innerShdw>
          </a:effectLst>
        </c:spPr>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a:glow rad="139700">
                <a:schemeClr val="bg1">
                  <a:alpha val="40000"/>
                </a:schemeClr>
              </a:glow>
              <a:innerShdw blurRad="63500" dist="50800" dir="16200000">
                <a:prstClr val="black">
                  <a:alpha val="50000"/>
                </a:prstClr>
              </a:innerShdw>
            </a:effectLst>
          </c:spPr>
          <c:invertIfNegative val="0"/>
          <c:dPt>
            <c:idx val="0"/>
            <c:invertIfNegative val="0"/>
            <c:bubble3D val="0"/>
            <c:spPr>
              <a:solidFill>
                <a:schemeClr val="accent6">
                  <a:lumMod val="40000"/>
                  <a:lumOff val="60000"/>
                </a:schemeClr>
              </a:solidFill>
              <a:ln>
                <a:noFill/>
              </a:ln>
              <a:effectLst>
                <a:glow rad="139700">
                  <a:schemeClr val="bg1">
                    <a:alpha val="40000"/>
                  </a:schemeClr>
                </a:glow>
                <a:innerShdw blurRad="63500" dist="50800" dir="16200000">
                  <a:prstClr val="black">
                    <a:alpha val="50000"/>
                  </a:prstClr>
                </a:innerShdw>
              </a:effectLst>
            </c:spPr>
            <c:extLst>
              <c:ext xmlns:c16="http://schemas.microsoft.com/office/drawing/2014/chart" uri="{C3380CC4-5D6E-409C-BE32-E72D297353CC}">
                <c16:uniqueId val="{00000001-2612-4F60-86A5-4C9E762E7929}"/>
              </c:ext>
            </c:extLst>
          </c:dPt>
          <c:dPt>
            <c:idx val="1"/>
            <c:invertIfNegative val="0"/>
            <c:bubble3D val="0"/>
            <c:spPr>
              <a:solidFill>
                <a:schemeClr val="accent6">
                  <a:lumMod val="40000"/>
                  <a:lumOff val="60000"/>
                </a:schemeClr>
              </a:solidFill>
              <a:ln>
                <a:noFill/>
              </a:ln>
              <a:effectLst>
                <a:glow rad="139700">
                  <a:schemeClr val="bg1">
                    <a:alpha val="40000"/>
                  </a:schemeClr>
                </a:glow>
                <a:innerShdw blurRad="63500" dist="50800" dir="16200000">
                  <a:prstClr val="black">
                    <a:alpha val="50000"/>
                  </a:prstClr>
                </a:innerShdw>
              </a:effectLst>
            </c:spPr>
            <c:extLst>
              <c:ext xmlns:c16="http://schemas.microsoft.com/office/drawing/2014/chart" uri="{C3380CC4-5D6E-409C-BE32-E72D297353CC}">
                <c16:uniqueId val="{00000003-2612-4F60-86A5-4C9E762E7929}"/>
              </c:ext>
            </c:extLst>
          </c:dPt>
          <c:dPt>
            <c:idx val="2"/>
            <c:invertIfNegative val="0"/>
            <c:bubble3D val="0"/>
            <c:spPr>
              <a:solidFill>
                <a:schemeClr val="accent6">
                  <a:lumMod val="60000"/>
                  <a:lumOff val="40000"/>
                </a:schemeClr>
              </a:solidFill>
              <a:ln>
                <a:noFill/>
              </a:ln>
              <a:effectLst>
                <a:glow rad="139700">
                  <a:schemeClr val="bg1">
                    <a:alpha val="40000"/>
                  </a:schemeClr>
                </a:glow>
                <a:innerShdw blurRad="63500" dist="50800" dir="16200000">
                  <a:prstClr val="black">
                    <a:alpha val="50000"/>
                  </a:prstClr>
                </a:innerShdw>
              </a:effectLst>
            </c:spPr>
            <c:extLst>
              <c:ext xmlns:c16="http://schemas.microsoft.com/office/drawing/2014/chart" uri="{C3380CC4-5D6E-409C-BE32-E72D297353CC}">
                <c16:uniqueId val="{00000005-2612-4F60-86A5-4C9E762E7929}"/>
              </c:ext>
            </c:extLst>
          </c:dPt>
          <c:dPt>
            <c:idx val="3"/>
            <c:invertIfNegative val="0"/>
            <c:bubble3D val="0"/>
            <c:spPr>
              <a:solidFill>
                <a:schemeClr val="accent6">
                  <a:lumMod val="75000"/>
                </a:schemeClr>
              </a:solidFill>
              <a:ln>
                <a:noFill/>
              </a:ln>
              <a:effectLst>
                <a:glow rad="139700">
                  <a:schemeClr val="bg1">
                    <a:alpha val="40000"/>
                  </a:schemeClr>
                </a:glow>
                <a:innerShdw blurRad="63500" dist="50800" dir="16200000">
                  <a:prstClr val="black">
                    <a:alpha val="50000"/>
                  </a:prstClr>
                </a:innerShdw>
              </a:effectLst>
            </c:spPr>
            <c:extLst>
              <c:ext xmlns:c16="http://schemas.microsoft.com/office/drawing/2014/chart" uri="{C3380CC4-5D6E-409C-BE32-E72D297353CC}">
                <c16:uniqueId val="{00000007-2612-4F60-86A5-4C9E762E7929}"/>
              </c:ext>
            </c:extLst>
          </c:dPt>
          <c:dPt>
            <c:idx val="4"/>
            <c:invertIfNegative val="0"/>
            <c:bubble3D val="0"/>
            <c:spPr>
              <a:solidFill>
                <a:schemeClr val="accent6">
                  <a:lumMod val="50000"/>
                </a:schemeClr>
              </a:solidFill>
              <a:ln>
                <a:noFill/>
              </a:ln>
              <a:effectLst>
                <a:glow rad="139700">
                  <a:schemeClr val="bg1">
                    <a:alpha val="40000"/>
                  </a:schemeClr>
                </a:glow>
                <a:innerShdw blurRad="63500" dist="50800" dir="13500000">
                  <a:prstClr val="black">
                    <a:alpha val="50000"/>
                  </a:prstClr>
                </a:innerShdw>
              </a:effectLst>
            </c:spPr>
            <c:extLst>
              <c:ext xmlns:c16="http://schemas.microsoft.com/office/drawing/2014/chart" uri="{C3380CC4-5D6E-409C-BE32-E72D297353CC}">
                <c16:uniqueId val="{00000009-2612-4F60-86A5-4C9E762E792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[$$-409]#,##0_ ;\-[$$-409]#,##0\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A-2612-4F60-86A5-4C9E762E7929}"/>
            </c:ext>
          </c:extLst>
        </c:ser>
        <c:dLbls>
          <c:dLblPos val="outEnd"/>
          <c:showLegendKey val="0"/>
          <c:showVal val="1"/>
          <c:showCatName val="0"/>
          <c:showSerName val="0"/>
          <c:showPercent val="0"/>
          <c:showBubbleSize val="0"/>
        </c:dLbls>
        <c:gapWidth val="182"/>
        <c:axId val="135669567"/>
        <c:axId val="135662847"/>
      </c:barChart>
      <c:catAx>
        <c:axId val="1356695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662847"/>
        <c:crossesAt val="0"/>
        <c:auto val="1"/>
        <c:lblAlgn val="ctr"/>
        <c:lblOffset val="100"/>
        <c:noMultiLvlLbl val="0"/>
      </c:catAx>
      <c:valAx>
        <c:axId val="135662847"/>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669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FFFF"/>
    </a:solidFill>
    <a:ln w="41275" cap="rnd" cmpd="sng" algn="ctr">
      <a:solidFill>
        <a:schemeClr val="tx1">
          <a:lumMod val="15000"/>
          <a:lumOff val="85000"/>
        </a:schemeClr>
      </a:solidFill>
      <a:round/>
    </a:ln>
    <a:effectLst>
      <a:innerShdw blurRad="114300">
        <a:prstClr val="black"/>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18</xdr:col>
      <xdr:colOff>99060</xdr:colOff>
      <xdr:row>7</xdr:row>
      <xdr:rowOff>91440</xdr:rowOff>
    </xdr:from>
    <xdr:to>
      <xdr:col>20</xdr:col>
      <xdr:colOff>297180</xdr:colOff>
      <xdr:row>15</xdr:row>
      <xdr:rowOff>7620</xdr:rowOff>
    </xdr:to>
    <mc:AlternateContent xmlns:mc="http://schemas.openxmlformats.org/markup-compatibility/2006">
      <mc:Choice xmlns:a14="http://schemas.microsoft.com/office/drawing/2010/main" Requires="a14">
        <xdr:graphicFrame macro="">
          <xdr:nvGraphicFramePr>
            <xdr:cNvPr id="2" name="Size">
              <a:extLst>
                <a:ext uri="{FF2B5EF4-FFF2-40B4-BE49-F238E27FC236}">
                  <a16:creationId xmlns:a16="http://schemas.microsoft.com/office/drawing/2014/main" id="{8D739D27-E14F-4829-A22A-4BB9A8F84A7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071860" y="1371600"/>
              <a:ext cx="1417320" cy="1379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297180</xdr:colOff>
      <xdr:row>7</xdr:row>
      <xdr:rowOff>99061</xdr:rowOff>
    </xdr:from>
    <xdr:to>
      <xdr:col>23</xdr:col>
      <xdr:colOff>22860</xdr:colOff>
      <xdr:row>14</xdr:row>
      <xdr:rowOff>129540</xdr:rowOff>
    </xdr:to>
    <mc:AlternateContent xmlns:mc="http://schemas.openxmlformats.org/markup-compatibility/2006">
      <mc:Choice xmlns:a14="http://schemas.microsoft.com/office/drawing/2010/main" Requires="a14">
        <xdr:graphicFrame macro="">
          <xdr:nvGraphicFramePr>
            <xdr:cNvPr id="3" name="Loyalty card">
              <a:extLst>
                <a:ext uri="{FF2B5EF4-FFF2-40B4-BE49-F238E27FC236}">
                  <a16:creationId xmlns:a16="http://schemas.microsoft.com/office/drawing/2014/main" id="{C56A51EC-BCD5-4051-89B3-682DE0E2471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489180" y="1379221"/>
              <a:ext cx="1554480" cy="13106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14</xdr:row>
      <xdr:rowOff>91440</xdr:rowOff>
    </xdr:from>
    <xdr:to>
      <xdr:col>12</xdr:col>
      <xdr:colOff>205740</xdr:colOff>
      <xdr:row>32</xdr:row>
      <xdr:rowOff>106680</xdr:rowOff>
    </xdr:to>
    <xdr:graphicFrame macro="">
      <xdr:nvGraphicFramePr>
        <xdr:cNvPr id="4" name="Chart 3">
          <a:extLst>
            <a:ext uri="{FF2B5EF4-FFF2-40B4-BE49-F238E27FC236}">
              <a16:creationId xmlns:a16="http://schemas.microsoft.com/office/drawing/2014/main" id="{91C9C087-D57B-4781-9090-904FD3F685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15240</xdr:colOff>
      <xdr:row>2</xdr:row>
      <xdr:rowOff>175260</xdr:rowOff>
    </xdr:from>
    <xdr:to>
      <xdr:col>18</xdr:col>
      <xdr:colOff>91440</xdr:colOff>
      <xdr:row>14</xdr:row>
      <xdr:rowOff>137160</xdr:rowOff>
    </xdr:to>
    <mc:AlternateContent xmlns:mc="http://schemas.openxmlformats.org/markup-compatibility/2006">
      <mc:Choice xmlns:tsle="http://schemas.microsoft.com/office/drawing/2012/timeslicer" Requires="tsle">
        <xdr:graphicFrame macro="">
          <xdr:nvGraphicFramePr>
            <xdr:cNvPr id="5" name="Order Date 1">
              <a:extLst>
                <a:ext uri="{FF2B5EF4-FFF2-40B4-BE49-F238E27FC236}">
                  <a16:creationId xmlns:a16="http://schemas.microsoft.com/office/drawing/2014/main" id="{B412F831-A369-434F-858A-EDED8A42B5EF}"/>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5240" y="541020"/>
              <a:ext cx="11049000" cy="21564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106680</xdr:colOff>
      <xdr:row>2</xdr:row>
      <xdr:rowOff>175260</xdr:rowOff>
    </xdr:from>
    <xdr:to>
      <xdr:col>23</xdr:col>
      <xdr:colOff>22860</xdr:colOff>
      <xdr:row>7</xdr:row>
      <xdr:rowOff>91440</xdr:rowOff>
    </xdr:to>
    <mc:AlternateContent xmlns:mc="http://schemas.openxmlformats.org/markup-compatibility/2006">
      <mc:Choice xmlns:a14="http://schemas.microsoft.com/office/drawing/2010/main" Requires="a14">
        <xdr:graphicFrame macro="">
          <xdr:nvGraphicFramePr>
            <xdr:cNvPr id="6" name="Roast Type name 1">
              <a:extLst>
                <a:ext uri="{FF2B5EF4-FFF2-40B4-BE49-F238E27FC236}">
                  <a16:creationId xmlns:a16="http://schemas.microsoft.com/office/drawing/2014/main" id="{1937E01D-25CD-490F-9105-E751BC732AD1}"/>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1079480" y="541020"/>
              <a:ext cx="2964180" cy="830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175260</xdr:colOff>
      <xdr:row>14</xdr:row>
      <xdr:rowOff>121920</xdr:rowOff>
    </xdr:from>
    <xdr:to>
      <xdr:col>23</xdr:col>
      <xdr:colOff>327660</xdr:colOff>
      <xdr:row>29</xdr:row>
      <xdr:rowOff>121920</xdr:rowOff>
    </xdr:to>
    <xdr:graphicFrame macro="">
      <xdr:nvGraphicFramePr>
        <xdr:cNvPr id="7" name="Chart 6">
          <a:extLst>
            <a:ext uri="{FF2B5EF4-FFF2-40B4-BE49-F238E27FC236}">
              <a16:creationId xmlns:a16="http://schemas.microsoft.com/office/drawing/2014/main" id="{67019749-F4A1-42B9-ACC8-8847E5369E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320040</xdr:colOff>
      <xdr:row>29</xdr:row>
      <xdr:rowOff>167640</xdr:rowOff>
    </xdr:from>
    <xdr:to>
      <xdr:col>23</xdr:col>
      <xdr:colOff>129540</xdr:colOff>
      <xdr:row>44</xdr:row>
      <xdr:rowOff>144780</xdr:rowOff>
    </xdr:to>
    <xdr:graphicFrame macro="">
      <xdr:nvGraphicFramePr>
        <xdr:cNvPr id="10" name="Chart 9">
          <a:extLst>
            <a:ext uri="{FF2B5EF4-FFF2-40B4-BE49-F238E27FC236}">
              <a16:creationId xmlns:a16="http://schemas.microsoft.com/office/drawing/2014/main" id="{7E308053-DF77-4D54-B782-4D4D8E49FC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jay g" refreshedDate="45703.538722916666" createdVersion="8" refreshedVersion="8" minRefreshableVersion="3" recordCount="1000" xr:uid="{BE85CD14-4F83-43C8-A4BF-175A95491434}">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3">
      <sharedItems containsSemiMixedTypes="0" containsString="0" containsNumber="1" minValue="2.6849999999999996" maxValue="36.454999999999998"/>
    </cacheField>
    <cacheField name="Sales" numFmtId="43">
      <sharedItems containsSemiMixedTypes="0" containsString="0" containsNumber="1" minValue="2.6849999999999996" maxValue="218.73"/>
    </cacheField>
    <cacheField name="Coffee Type name" numFmtId="0">
      <sharedItems count="4">
        <s v="Robusta"/>
        <s v="Excelso"/>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2487166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34BE02-8E97-40CD-A3F2-65CBB9B9891A}" name="PivotTable3"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9">
  <location ref="A3:G53" firstHeaderRow="1" firstDataRow="2" firstDataCol="2"/>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numFmtId="43" outline="0" showAll="0"/>
    <pivotField dataField="1" compact="0" numFmtId="43"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15" baseItem="3" numFmtId="43"/>
  </dataFields>
  <chartFormats count="4">
    <chartFormat chart="17" format="25" series="1">
      <pivotArea type="data" outline="0" fieldPosition="0">
        <references count="2">
          <reference field="4294967294" count="1" selected="0">
            <x v="0"/>
          </reference>
          <reference field="13" count="1" selected="0">
            <x v="0"/>
          </reference>
        </references>
      </pivotArea>
    </chartFormat>
    <chartFormat chart="17" format="26" series="1">
      <pivotArea type="data" outline="0" fieldPosition="0">
        <references count="2">
          <reference field="4294967294" count="1" selected="0">
            <x v="0"/>
          </reference>
          <reference field="13" count="1" selected="0">
            <x v="1"/>
          </reference>
        </references>
      </pivotArea>
    </chartFormat>
    <chartFormat chart="17" format="27" series="1">
      <pivotArea type="data" outline="0" fieldPosition="0">
        <references count="2">
          <reference field="4294967294" count="1" selected="0">
            <x v="0"/>
          </reference>
          <reference field="13" count="1" selected="0">
            <x v="2"/>
          </reference>
        </references>
      </pivotArea>
    </chartFormat>
    <chartFormat chart="17" format="28"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C63D79-C883-4E2B-86EA-8A89294F9878}" name="PivotTable3"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31">
  <location ref="A3:B7"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pivotField>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43" outline="0" showAll="0"/>
    <pivotField dataField="1" compact="0" numFmtId="43"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15" baseItem="3" numFmtId="167"/>
  </dataFields>
  <chartFormats count="7">
    <chartFormat chart="3" format="4" series="1">
      <pivotArea type="data" outline="0" fieldPosition="0">
        <references count="1">
          <reference field="4294967294" count="1" selected="0">
            <x v="0"/>
          </reference>
        </references>
      </pivotArea>
    </chartFormat>
    <chartFormat chart="13" format="9"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30" format="8" series="1">
      <pivotArea type="data" outline="0" fieldPosition="0">
        <references count="1">
          <reference field="4294967294" count="1" selected="0">
            <x v="0"/>
          </reference>
        </references>
      </pivotArea>
    </chartFormat>
    <chartFormat chart="30" format="9">
      <pivotArea type="data" outline="0" fieldPosition="0">
        <references count="2">
          <reference field="4294967294" count="1" selected="0">
            <x v="0"/>
          </reference>
          <reference field="7" count="1" selected="0">
            <x v="1"/>
          </reference>
        </references>
      </pivotArea>
    </chartFormat>
    <chartFormat chart="30" format="10">
      <pivotArea type="data" outline="0" fieldPosition="0">
        <references count="2">
          <reference field="4294967294" count="1" selected="0">
            <x v="0"/>
          </reference>
          <reference field="7" count="1" selected="0">
            <x v="0"/>
          </reference>
        </references>
      </pivotArea>
    </chartFormat>
    <chartFormat chart="30"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92BA003-CF85-4149-894C-F496FE2112B1}" name="PivotTable3"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40">
  <location ref="A3:B9"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43" outline="0" showAll="0"/>
    <pivotField dataField="1" compact="0" numFmtId="43"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15" baseItem="3" numFmtId="167"/>
  </dataFields>
  <formats count="1">
    <format dxfId="14">
      <pivotArea outline="0" fieldPosition="0">
        <references count="1">
          <reference field="5" count="5" selected="0">
            <x v="28"/>
            <x v="125"/>
            <x v="255"/>
            <x v="646"/>
            <x v="831"/>
          </reference>
        </references>
      </pivotArea>
    </format>
  </formats>
  <chartFormats count="16">
    <chartFormat chart="3" format="4" series="1">
      <pivotArea type="data" outline="0" fieldPosition="0">
        <references count="1">
          <reference field="4294967294" count="1" selected="0">
            <x v="0"/>
          </reference>
        </references>
      </pivotArea>
    </chartFormat>
    <chartFormat chart="13" format="9"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38" format="61" series="1">
      <pivotArea type="data" outline="0" fieldPosition="0">
        <references count="1">
          <reference field="4294967294" count="1" selected="0">
            <x v="0"/>
          </reference>
        </references>
      </pivotArea>
    </chartFormat>
    <chartFormat chart="38" format="62">
      <pivotArea type="data" outline="0" fieldPosition="0">
        <references count="2">
          <reference field="4294967294" count="1" selected="0">
            <x v="0"/>
          </reference>
          <reference field="5" count="1" selected="0">
            <x v="255"/>
          </reference>
        </references>
      </pivotArea>
    </chartFormat>
    <chartFormat chart="38" format="63">
      <pivotArea type="data" outline="0" fieldPosition="0">
        <references count="2">
          <reference field="4294967294" count="1" selected="0">
            <x v="0"/>
          </reference>
          <reference field="5" count="1" selected="0">
            <x v="646"/>
          </reference>
        </references>
      </pivotArea>
    </chartFormat>
    <chartFormat chart="38" format="64">
      <pivotArea type="data" outline="0" fieldPosition="0">
        <references count="2">
          <reference field="4294967294" count="1" selected="0">
            <x v="0"/>
          </reference>
          <reference field="5" count="1" selected="0">
            <x v="831"/>
          </reference>
        </references>
      </pivotArea>
    </chartFormat>
    <chartFormat chart="38" format="65">
      <pivotArea type="data" outline="0" fieldPosition="0">
        <references count="2">
          <reference field="4294967294" count="1" selected="0">
            <x v="0"/>
          </reference>
          <reference field="5" count="1" selected="0">
            <x v="125"/>
          </reference>
        </references>
      </pivotArea>
    </chartFormat>
    <chartFormat chart="38" format="66">
      <pivotArea type="data" outline="0" fieldPosition="0">
        <references count="2">
          <reference field="4294967294" count="1" selected="0">
            <x v="0"/>
          </reference>
          <reference field="5" count="1" selected="0">
            <x v="28"/>
          </reference>
        </references>
      </pivotArea>
    </chartFormat>
    <chartFormat chart="39" format="67" series="1">
      <pivotArea type="data" outline="0" fieldPosition="0">
        <references count="1">
          <reference field="4294967294" count="1" selected="0">
            <x v="0"/>
          </reference>
        </references>
      </pivotArea>
    </chartFormat>
    <chartFormat chart="39" format="68">
      <pivotArea type="data" outline="0" fieldPosition="0">
        <references count="2">
          <reference field="4294967294" count="1" selected="0">
            <x v="0"/>
          </reference>
          <reference field="5" count="1" selected="0">
            <x v="255"/>
          </reference>
        </references>
      </pivotArea>
    </chartFormat>
    <chartFormat chart="39" format="69">
      <pivotArea type="data" outline="0" fieldPosition="0">
        <references count="2">
          <reference field="4294967294" count="1" selected="0">
            <x v="0"/>
          </reference>
          <reference field="5" count="1" selected="0">
            <x v="646"/>
          </reference>
        </references>
      </pivotArea>
    </chartFormat>
    <chartFormat chart="39" format="70">
      <pivotArea type="data" outline="0" fieldPosition="0">
        <references count="2">
          <reference field="4294967294" count="1" selected="0">
            <x v="0"/>
          </reference>
          <reference field="5" count="1" selected="0">
            <x v="831"/>
          </reference>
        </references>
      </pivotArea>
    </chartFormat>
    <chartFormat chart="39" format="71">
      <pivotArea type="data" outline="0" fieldPosition="0">
        <references count="2">
          <reference field="4294967294" count="1" selected="0">
            <x v="0"/>
          </reference>
          <reference field="5" count="1" selected="0">
            <x v="125"/>
          </reference>
        </references>
      </pivotArea>
    </chartFormat>
    <chartFormat chart="39" format="72">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FB25F87-E317-4E2D-855E-AABADE9721A3}" sourceName="Roast Type name">
  <pivotTables>
    <pivotTable tabId="21" name="PivotTable3"/>
    <pivotTable tabId="22" name="PivotTable3"/>
    <pivotTable tabId="25" name="PivotTable3"/>
  </pivotTables>
  <data>
    <tabular pivotCacheId="1248716684">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310CC71-91C7-4C0A-AF1C-5DD3062E0CE4}" sourceName="Size">
  <pivotTables>
    <pivotTable tabId="21" name="PivotTable3"/>
    <pivotTable tabId="22" name="PivotTable3"/>
    <pivotTable tabId="25" name="PivotTable3"/>
  </pivotTables>
  <data>
    <tabular pivotCacheId="1248716684">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C99AB8F-7C74-4241-89E8-8B189C9930AA}" sourceName="Loyalty card">
  <pivotTables>
    <pivotTable tabId="21" name="PivotTable3"/>
    <pivotTable tabId="22" name="PivotTable3"/>
    <pivotTable tabId="25" name="PivotTable3"/>
  </pivotTables>
  <data>
    <tabular pivotCacheId="124871668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1" xr10:uid="{C4E49067-7930-4506-B345-8A3B05EC9565}" cache="Slicer_Roast_Type_name" caption="Roast Type name" columnCount="3" rowHeight="234950"/>
  <slicer name="Size" xr10:uid="{B47E2540-F5B2-445D-8981-6290B6892F4B}" cache="Slicer_Size" caption="Size" rowHeight="234950"/>
  <slicer name="Loyalty card" xr10:uid="{5FC8C642-8501-471A-96E1-FD7FBBE3D82E}" cache="Slicer_Loyalty_card" caption="Loyalty card" rowHeight="2222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4FA559A-FDA2-448A-B1AD-51765E4B63BD}" name="Table1" displayName="Table1" ref="A1:P1001" totalsRowShown="0" headerRowDxfId="26">
  <autoFilter ref="A1:P1001" xr:uid="{04FA559A-FDA2-448A-B1AD-51765E4B63BD}"/>
  <tableColumns count="16">
    <tableColumn id="1" xr3:uid="{6189200C-1478-4568-999E-0EE3ACC48589}" name="Order ID" dataDxfId="25"/>
    <tableColumn id="2" xr3:uid="{F18C0EFF-38BD-4AAE-BFB9-E37CBC1D0E33}" name="Order Date" dataDxfId="24"/>
    <tableColumn id="3" xr3:uid="{CD5720BB-F5B9-4985-99B6-B90DE5C51CB4}" name="Customer ID" dataDxfId="23"/>
    <tableColumn id="4" xr3:uid="{F8C38E35-230E-489C-B646-6D6AA5DA7ABA}" name="Product ID"/>
    <tableColumn id="5" xr3:uid="{7E6D134D-6836-4F25-8535-BB21CD80849A}" name="Quantity" dataDxfId="22"/>
    <tableColumn id="6" xr3:uid="{584539D8-93AE-474B-BA60-3B653047B447}" name="Customer Name" dataDxfId="21">
      <calculatedColumnFormula>_xlfn.XLOOKUP(C2,customers!$A$1:$A$1001,customers!$B$1:$B$1001,0)</calculatedColumnFormula>
    </tableColumn>
    <tableColumn id="7" xr3:uid="{6D4A3B5E-DD2E-45B0-9378-222BA1BAAD4F}" name="Email" dataDxfId="20">
      <calculatedColumnFormula>IF(_xlfn.XLOOKUP(C2,customers!$A$1:$A$1001,customers!$C$1:$C$1001,0)=0,"",(_xlfn.XLOOKUP(C2,customers!$A$1:$A$1001,customers!$C$1:$C$1001,0)))</calculatedColumnFormula>
    </tableColumn>
    <tableColumn id="8" xr3:uid="{AF84E3FC-8750-4467-ACA7-88CC0DD5E9C6}" name="Country" dataDxfId="19">
      <calculatedColumnFormula>_xlfn.XLOOKUP(C2,customers!$A$1:$A$1001,customers!$G$1:$G$1001,,0)</calculatedColumnFormula>
    </tableColumn>
    <tableColumn id="9" xr3:uid="{8FC0A04D-1185-4F02-8490-EF090E1F3215}" name="Coffee Type">
      <calculatedColumnFormula>INDEX(products!$A$1:$G$49,MATCH(orders!$D2,products!$A$1:$A$49,0),MATCH(orders!I$1,products!$A$1:$G$1,0))</calculatedColumnFormula>
    </tableColumn>
    <tableColumn id="10" xr3:uid="{894F6EC7-8928-44F5-B86E-0E32FAB47F50}" name="Roast Type">
      <calculatedColumnFormula>INDEX(products!$A$1:$G$49,MATCH(orders!$D2,products!$A$1:$A$49,0),MATCH(orders!J$1,products!$A$1:$G$1,0))</calculatedColumnFormula>
    </tableColumn>
    <tableColumn id="11" xr3:uid="{E2A2DB02-0F27-4264-9EC5-FDC5DF61CF2A}" name="Size" dataDxfId="18">
      <calculatedColumnFormula>INDEX(products!$A$1:$G$49,MATCH(orders!$D2,products!$A$1:$A$49,0),MATCH(orders!K$1,products!$A$1:$G$1,0))</calculatedColumnFormula>
    </tableColumn>
    <tableColumn id="12" xr3:uid="{A0EAE8E9-D331-4FCB-85B4-723E04A73BBF}" name="Unit Price" dataDxfId="17">
      <calculatedColumnFormula>INDEX(products!$A$1:$G$49,MATCH(orders!$D2,products!$A$1:$A$49,0),MATCH(orders!L$1,products!$A$1:$G$1,0))</calculatedColumnFormula>
    </tableColumn>
    <tableColumn id="13" xr3:uid="{6DBF106B-1285-4C13-85DD-AF0C95BBF9DB}" name="Sales" dataDxfId="16">
      <calculatedColumnFormula>L2*E2</calculatedColumnFormula>
    </tableColumn>
    <tableColumn id="14" xr3:uid="{FCE1AE75-BD46-4EFF-9365-46382D9FE9C6}" name="Coffee Type name">
      <calculatedColumnFormula>IF(I2="Rob","Robusta",IF(I2="Exc","Excelso",IF(I2="Ara","Arabica",IF(I2="Lib","Liberica",""))))</calculatedColumnFormula>
    </tableColumn>
    <tableColumn id="15" xr3:uid="{36C0BFEC-4E81-4E7D-8329-89AA4EE1F832}" name="Roast Type name">
      <calculatedColumnFormula>IF(J2="M","Medium",IF(J2="L","Light",IF(J2="D","Dark","")))</calculatedColumnFormula>
    </tableColumn>
    <tableColumn id="16" xr3:uid="{5E7C3DF9-CEF3-414C-BEF7-DBDF023B0A78}" name="Loyalty card" dataDxfId="15">
      <calculatedColumnFormula>_xlfn.XLOOKUP(Table1[[#This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49BC14E-AA65-4F4C-B011-2FA995434F27}" sourceName="Order Date">
  <pivotTables>
    <pivotTable tabId="21" name="PivotTable3"/>
    <pivotTable tabId="22" name="PivotTable3"/>
    <pivotTable tabId="25" name="PivotTable3"/>
  </pivotTables>
  <state minimalRefreshVersion="6" lastRefreshVersion="6" pivotCacheId="124871668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8F74C72E-D976-4031-9567-EC443F35F82B}" cache="NativeTimeline_Order_Date" caption="Order Date" level="2" selectionLevel="2" scrollPosition="2019-01-01T00:00:00" style="Timeline style blu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AA3DC-19AB-4A5D-8A70-FC0735241A77}">
  <dimension ref="A1:W3"/>
  <sheetViews>
    <sheetView showGridLines="0" tabSelected="1" workbookViewId="0">
      <selection activeCell="H37" sqref="H37"/>
    </sheetView>
  </sheetViews>
  <sheetFormatPr defaultRowHeight="14.4" x14ac:dyDescent="0.3"/>
  <sheetData>
    <row r="1" spans="1:23" x14ac:dyDescent="0.3">
      <c r="A1" s="10" t="s">
        <v>6228</v>
      </c>
      <c r="B1" s="11"/>
      <c r="C1" s="11"/>
      <c r="D1" s="11"/>
      <c r="E1" s="11"/>
      <c r="F1" s="11"/>
      <c r="G1" s="11"/>
      <c r="H1" s="11"/>
      <c r="I1" s="11"/>
      <c r="J1" s="11"/>
      <c r="K1" s="11"/>
      <c r="L1" s="11"/>
      <c r="M1" s="11"/>
      <c r="N1" s="11"/>
      <c r="O1" s="11"/>
      <c r="P1" s="11"/>
      <c r="Q1" s="11"/>
      <c r="R1" s="11"/>
      <c r="S1" s="11"/>
      <c r="T1" s="11"/>
      <c r="U1" s="11"/>
      <c r="V1" s="11"/>
      <c r="W1" s="11"/>
    </row>
    <row r="2" spans="1:23" x14ac:dyDescent="0.3">
      <c r="A2" s="11"/>
      <c r="B2" s="11"/>
      <c r="C2" s="11"/>
      <c r="D2" s="11"/>
      <c r="E2" s="11"/>
      <c r="F2" s="11"/>
      <c r="G2" s="11"/>
      <c r="H2" s="11"/>
      <c r="I2" s="11"/>
      <c r="J2" s="11"/>
      <c r="K2" s="11"/>
      <c r="L2" s="11"/>
      <c r="M2" s="11"/>
      <c r="N2" s="11"/>
      <c r="O2" s="11"/>
      <c r="P2" s="11"/>
      <c r="Q2" s="11"/>
      <c r="R2" s="11"/>
      <c r="S2" s="11"/>
      <c r="T2" s="11"/>
      <c r="U2" s="11"/>
      <c r="V2" s="11"/>
      <c r="W2" s="11"/>
    </row>
    <row r="3" spans="1:23" x14ac:dyDescent="0.3">
      <c r="A3" s="11"/>
      <c r="B3" s="11"/>
      <c r="C3" s="11"/>
      <c r="D3" s="11"/>
      <c r="E3" s="11"/>
      <c r="F3" s="11"/>
      <c r="G3" s="11"/>
      <c r="H3" s="11"/>
      <c r="I3" s="11"/>
      <c r="J3" s="11"/>
      <c r="K3" s="11"/>
      <c r="L3" s="11"/>
      <c r="M3" s="11"/>
      <c r="N3" s="11"/>
      <c r="O3" s="11"/>
      <c r="P3" s="11"/>
      <c r="Q3" s="11"/>
      <c r="R3" s="11"/>
      <c r="S3" s="11"/>
      <c r="T3" s="11"/>
      <c r="U3" s="11"/>
      <c r="V3" s="11"/>
      <c r="W3" s="11"/>
    </row>
  </sheetData>
  <mergeCells count="1">
    <mergeCell ref="A1:W3"/>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A13CBF-81BB-4C13-B809-EEC18DF1DEFD}">
  <dimension ref="A3:I53"/>
  <sheetViews>
    <sheetView workbookViewId="0">
      <selection activeCell="J8" sqref="J8"/>
    </sheetView>
  </sheetViews>
  <sheetFormatPr defaultRowHeight="14.4" x14ac:dyDescent="0.3"/>
  <cols>
    <col min="1" max="1" width="12.5546875" bestFit="1" customWidth="1"/>
    <col min="2" max="2" width="20.88671875" bestFit="1" customWidth="1"/>
    <col min="3" max="6" width="18.6640625" bestFit="1" customWidth="1"/>
    <col min="7" max="7" width="10.77734375" bestFit="1" customWidth="1"/>
    <col min="8" max="10" width="19.21875" bestFit="1" customWidth="1"/>
    <col min="11" max="11" width="16.44140625" bestFit="1" customWidth="1"/>
    <col min="12" max="12" width="24" bestFit="1" customWidth="1"/>
    <col min="13" max="264" width="18.6640625" bestFit="1" customWidth="1"/>
    <col min="265" max="265" width="12" bestFit="1" customWidth="1"/>
    <col min="266" max="508" width="15.21875" bestFit="1" customWidth="1"/>
    <col min="509" max="509" width="11.77734375" bestFit="1" customWidth="1"/>
    <col min="510" max="753" width="15.33203125" bestFit="1" customWidth="1"/>
    <col min="754" max="754" width="12.109375" bestFit="1" customWidth="1"/>
    <col min="755" max="993" width="15.33203125" bestFit="1" customWidth="1"/>
    <col min="994" max="994" width="12.5546875" bestFit="1" customWidth="1"/>
    <col min="995" max="995" width="10.77734375" bestFit="1" customWidth="1"/>
  </cols>
  <sheetData>
    <row r="3" spans="1:9" x14ac:dyDescent="0.3">
      <c r="A3" s="5" t="s">
        <v>6200</v>
      </c>
      <c r="C3" s="5" t="s">
        <v>6196</v>
      </c>
    </row>
    <row r="4" spans="1:9" x14ac:dyDescent="0.3">
      <c r="A4" s="5" t="s">
        <v>6217</v>
      </c>
      <c r="B4" s="5" t="s">
        <v>6218</v>
      </c>
      <c r="C4" t="s">
        <v>6223</v>
      </c>
      <c r="D4" t="s">
        <v>6224</v>
      </c>
      <c r="E4" t="s">
        <v>6225</v>
      </c>
      <c r="F4" t="s">
        <v>6226</v>
      </c>
      <c r="G4" t="s">
        <v>6199</v>
      </c>
    </row>
    <row r="5" spans="1:9" x14ac:dyDescent="0.3">
      <c r="A5" t="s">
        <v>6201</v>
      </c>
      <c r="B5" t="s">
        <v>6202</v>
      </c>
      <c r="C5" s="7">
        <v>186.85499999999999</v>
      </c>
      <c r="D5" s="7">
        <v>305.97000000000003</v>
      </c>
      <c r="E5" s="7">
        <v>213.15999999999997</v>
      </c>
      <c r="F5" s="7">
        <v>123</v>
      </c>
      <c r="G5" s="7">
        <v>828.98500000000001</v>
      </c>
    </row>
    <row r="6" spans="1:9" x14ac:dyDescent="0.3">
      <c r="B6" t="s">
        <v>6203</v>
      </c>
      <c r="C6" s="7">
        <v>251.96499999999997</v>
      </c>
      <c r="D6" s="7">
        <v>129.46</v>
      </c>
      <c r="E6" s="7">
        <v>434.03999999999996</v>
      </c>
      <c r="F6" s="7">
        <v>171.93999999999997</v>
      </c>
      <c r="G6" s="7">
        <v>987.40499999999986</v>
      </c>
    </row>
    <row r="7" spans="1:9" x14ac:dyDescent="0.3">
      <c r="B7" t="s">
        <v>6204</v>
      </c>
      <c r="C7" s="7">
        <v>224.94499999999999</v>
      </c>
      <c r="D7" s="7">
        <v>349.12</v>
      </c>
      <c r="E7" s="7">
        <v>321.04000000000002</v>
      </c>
      <c r="F7" s="7">
        <v>126.035</v>
      </c>
      <c r="G7" s="7">
        <v>1021.14</v>
      </c>
    </row>
    <row r="8" spans="1:9" x14ac:dyDescent="0.3">
      <c r="B8" t="s">
        <v>6205</v>
      </c>
      <c r="C8" s="7">
        <v>307.12</v>
      </c>
      <c r="D8" s="7">
        <v>681.07499999999993</v>
      </c>
      <c r="E8" s="7">
        <v>533.70499999999993</v>
      </c>
      <c r="F8" s="7">
        <v>158.85</v>
      </c>
      <c r="G8" s="7">
        <v>1680.7499999999998</v>
      </c>
    </row>
    <row r="9" spans="1:9" x14ac:dyDescent="0.3">
      <c r="B9" t="s">
        <v>6206</v>
      </c>
      <c r="C9" s="7">
        <v>53.664999999999992</v>
      </c>
      <c r="D9" s="7">
        <v>83.025000000000006</v>
      </c>
      <c r="E9" s="7">
        <v>193.83499999999998</v>
      </c>
      <c r="F9" s="7">
        <v>68.039999999999992</v>
      </c>
      <c r="G9" s="7">
        <v>398.56499999999994</v>
      </c>
      <c r="I9" t="s">
        <v>6198</v>
      </c>
    </row>
    <row r="10" spans="1:9" x14ac:dyDescent="0.3">
      <c r="B10" t="s">
        <v>6207</v>
      </c>
      <c r="C10" s="7">
        <v>163.01999999999998</v>
      </c>
      <c r="D10" s="7">
        <v>678.3599999999999</v>
      </c>
      <c r="E10" s="7">
        <v>171.04500000000002</v>
      </c>
      <c r="F10" s="7">
        <v>372.255</v>
      </c>
      <c r="G10" s="7">
        <v>1384.6799999999998</v>
      </c>
    </row>
    <row r="11" spans="1:9" x14ac:dyDescent="0.3">
      <c r="B11" t="s">
        <v>6208</v>
      </c>
      <c r="C11" s="7">
        <v>345.02</v>
      </c>
      <c r="D11" s="7">
        <v>273.86999999999995</v>
      </c>
      <c r="E11" s="7">
        <v>184.12999999999997</v>
      </c>
      <c r="F11" s="7">
        <v>201.11499999999998</v>
      </c>
      <c r="G11" s="7">
        <v>1004.1349999999999</v>
      </c>
    </row>
    <row r="12" spans="1:9" x14ac:dyDescent="0.3">
      <c r="B12" t="s">
        <v>6209</v>
      </c>
      <c r="C12" s="7">
        <v>334.89</v>
      </c>
      <c r="D12" s="7">
        <v>70.95</v>
      </c>
      <c r="E12" s="7">
        <v>134.23000000000002</v>
      </c>
      <c r="F12" s="7">
        <v>166.27499999999998</v>
      </c>
      <c r="G12" s="7">
        <v>706.34499999999991</v>
      </c>
    </row>
    <row r="13" spans="1:9" x14ac:dyDescent="0.3">
      <c r="B13" t="s">
        <v>6210</v>
      </c>
      <c r="C13" s="7">
        <v>178.70999999999998</v>
      </c>
      <c r="D13" s="7">
        <v>166.1</v>
      </c>
      <c r="E13" s="7">
        <v>439.30999999999995</v>
      </c>
      <c r="F13" s="7">
        <v>492.9</v>
      </c>
      <c r="G13" s="7">
        <v>1277.02</v>
      </c>
    </row>
    <row r="14" spans="1:9" x14ac:dyDescent="0.3">
      <c r="B14" t="s">
        <v>6211</v>
      </c>
      <c r="C14" s="7">
        <v>301.98500000000001</v>
      </c>
      <c r="D14" s="7">
        <v>153.76499999999999</v>
      </c>
      <c r="E14" s="7">
        <v>215.55499999999998</v>
      </c>
      <c r="F14" s="7">
        <v>213.66499999999999</v>
      </c>
      <c r="G14" s="7">
        <v>884.96999999999991</v>
      </c>
    </row>
    <row r="15" spans="1:9" x14ac:dyDescent="0.3">
      <c r="B15" t="s">
        <v>6212</v>
      </c>
      <c r="C15" s="7">
        <v>312.83499999999998</v>
      </c>
      <c r="D15" s="7">
        <v>63.249999999999993</v>
      </c>
      <c r="E15" s="7">
        <v>350.89500000000004</v>
      </c>
      <c r="F15" s="7">
        <v>96.405000000000001</v>
      </c>
      <c r="G15" s="7">
        <v>823.38499999999999</v>
      </c>
    </row>
    <row r="16" spans="1:9" x14ac:dyDescent="0.3">
      <c r="B16" t="s">
        <v>6213</v>
      </c>
      <c r="C16" s="7">
        <v>265.62</v>
      </c>
      <c r="D16" s="7">
        <v>526.51499999999987</v>
      </c>
      <c r="E16" s="7">
        <v>187.06</v>
      </c>
      <c r="F16" s="7">
        <v>210.58999999999997</v>
      </c>
      <c r="G16" s="7">
        <v>1189.7849999999999</v>
      </c>
    </row>
    <row r="17" spans="1:7" x14ac:dyDescent="0.3">
      <c r="A17" t="s">
        <v>6219</v>
      </c>
      <c r="C17" s="7">
        <v>2926.63</v>
      </c>
      <c r="D17" s="7">
        <v>3481.4599999999996</v>
      </c>
      <c r="E17" s="7">
        <v>3378.0049999999997</v>
      </c>
      <c r="F17" s="7">
        <v>2401.0700000000002</v>
      </c>
      <c r="G17" s="7">
        <v>12187.164999999999</v>
      </c>
    </row>
    <row r="18" spans="1:7" x14ac:dyDescent="0.3">
      <c r="A18" t="s">
        <v>6214</v>
      </c>
      <c r="B18" t="s">
        <v>6202</v>
      </c>
      <c r="C18" s="7">
        <v>47.25</v>
      </c>
      <c r="D18" s="7">
        <v>65.805000000000007</v>
      </c>
      <c r="E18" s="7">
        <v>274.67500000000001</v>
      </c>
      <c r="F18" s="7">
        <v>179.22</v>
      </c>
      <c r="G18" s="7">
        <v>566.95000000000005</v>
      </c>
    </row>
    <row r="19" spans="1:7" x14ac:dyDescent="0.3">
      <c r="B19" t="s">
        <v>6203</v>
      </c>
      <c r="C19" s="7">
        <v>745.44999999999993</v>
      </c>
      <c r="D19" s="7">
        <v>428.88499999999999</v>
      </c>
      <c r="E19" s="7">
        <v>194.17499999999998</v>
      </c>
      <c r="F19" s="7">
        <v>429.82999999999993</v>
      </c>
      <c r="G19" s="7">
        <v>1798.34</v>
      </c>
    </row>
    <row r="20" spans="1:7" x14ac:dyDescent="0.3">
      <c r="B20" t="s">
        <v>6204</v>
      </c>
      <c r="C20" s="7">
        <v>130.47</v>
      </c>
      <c r="D20" s="7">
        <v>271.48500000000001</v>
      </c>
      <c r="E20" s="7">
        <v>281.20499999999998</v>
      </c>
      <c r="F20" s="7">
        <v>231.63000000000002</v>
      </c>
      <c r="G20" s="7">
        <v>914.79000000000008</v>
      </c>
    </row>
    <row r="21" spans="1:7" x14ac:dyDescent="0.3">
      <c r="B21" t="s">
        <v>6205</v>
      </c>
      <c r="C21" s="7">
        <v>27</v>
      </c>
      <c r="D21" s="7">
        <v>347.26</v>
      </c>
      <c r="E21" s="7">
        <v>147.51</v>
      </c>
      <c r="F21" s="7">
        <v>240.04</v>
      </c>
      <c r="G21" s="7">
        <v>761.81</v>
      </c>
    </row>
    <row r="22" spans="1:7" x14ac:dyDescent="0.3">
      <c r="B22" t="s">
        <v>6206</v>
      </c>
      <c r="C22" s="7">
        <v>255.11499999999995</v>
      </c>
      <c r="D22" s="7">
        <v>541.73</v>
      </c>
      <c r="E22" s="7">
        <v>83.43</v>
      </c>
      <c r="F22" s="7">
        <v>59.079999999999991</v>
      </c>
      <c r="G22" s="7">
        <v>939.35500000000013</v>
      </c>
    </row>
    <row r="23" spans="1:7" x14ac:dyDescent="0.3">
      <c r="B23" t="s">
        <v>6207</v>
      </c>
      <c r="C23" s="7">
        <v>584.78999999999985</v>
      </c>
      <c r="D23" s="7">
        <v>357.42999999999995</v>
      </c>
      <c r="E23" s="7">
        <v>355.34</v>
      </c>
      <c r="F23" s="7">
        <v>140.88</v>
      </c>
      <c r="G23" s="7">
        <v>1438.4399999999996</v>
      </c>
    </row>
    <row r="24" spans="1:7" x14ac:dyDescent="0.3">
      <c r="B24" t="s">
        <v>6208</v>
      </c>
      <c r="C24" s="7">
        <v>430.62</v>
      </c>
      <c r="D24" s="7">
        <v>227.42500000000001</v>
      </c>
      <c r="E24" s="7">
        <v>236.315</v>
      </c>
      <c r="F24" s="7">
        <v>414.58499999999992</v>
      </c>
      <c r="G24" s="7">
        <v>1308.9450000000002</v>
      </c>
    </row>
    <row r="25" spans="1:7" x14ac:dyDescent="0.3">
      <c r="B25" t="s">
        <v>6209</v>
      </c>
      <c r="C25" s="7">
        <v>22.5</v>
      </c>
      <c r="D25" s="7">
        <v>77.72</v>
      </c>
      <c r="E25" s="7">
        <v>60.5</v>
      </c>
      <c r="F25" s="7">
        <v>139.67999999999998</v>
      </c>
      <c r="G25" s="7">
        <v>300.39999999999998</v>
      </c>
    </row>
    <row r="26" spans="1:7" x14ac:dyDescent="0.3">
      <c r="B26" t="s">
        <v>6210</v>
      </c>
      <c r="C26" s="7">
        <v>126.14999999999999</v>
      </c>
      <c r="D26" s="7">
        <v>195.11</v>
      </c>
      <c r="E26" s="7">
        <v>89.13</v>
      </c>
      <c r="F26" s="7">
        <v>302.65999999999997</v>
      </c>
      <c r="G26" s="7">
        <v>713.05</v>
      </c>
    </row>
    <row r="27" spans="1:7" x14ac:dyDescent="0.3">
      <c r="B27" t="s">
        <v>6211</v>
      </c>
      <c r="C27" s="7">
        <v>376.03</v>
      </c>
      <c r="D27" s="7">
        <v>523.24</v>
      </c>
      <c r="E27" s="7">
        <v>440.96499999999997</v>
      </c>
      <c r="F27" s="7">
        <v>174.46999999999997</v>
      </c>
      <c r="G27" s="7">
        <v>1514.7049999999999</v>
      </c>
    </row>
    <row r="28" spans="1:7" x14ac:dyDescent="0.3">
      <c r="B28" t="s">
        <v>6212</v>
      </c>
      <c r="C28" s="7">
        <v>515.17999999999995</v>
      </c>
      <c r="D28" s="7">
        <v>142.56</v>
      </c>
      <c r="E28" s="7">
        <v>347.03999999999996</v>
      </c>
      <c r="F28" s="7">
        <v>104.08499999999999</v>
      </c>
      <c r="G28" s="7">
        <v>1108.865</v>
      </c>
    </row>
    <row r="29" spans="1:7" x14ac:dyDescent="0.3">
      <c r="B29" t="s">
        <v>6213</v>
      </c>
      <c r="C29" s="7">
        <v>95.859999999999985</v>
      </c>
      <c r="D29" s="7">
        <v>484.76</v>
      </c>
      <c r="E29" s="7">
        <v>94.17</v>
      </c>
      <c r="F29" s="7">
        <v>77.10499999999999</v>
      </c>
      <c r="G29" s="7">
        <v>751.89499999999998</v>
      </c>
    </row>
    <row r="30" spans="1:7" x14ac:dyDescent="0.3">
      <c r="A30" t="s">
        <v>6220</v>
      </c>
      <c r="C30" s="7">
        <v>3356.415</v>
      </c>
      <c r="D30" s="7">
        <v>3663.41</v>
      </c>
      <c r="E30" s="7">
        <v>2604.4550000000004</v>
      </c>
      <c r="F30" s="7">
        <v>2493.2649999999999</v>
      </c>
      <c r="G30" s="7">
        <v>12117.544999999998</v>
      </c>
    </row>
    <row r="31" spans="1:7" x14ac:dyDescent="0.3">
      <c r="A31" t="s">
        <v>6215</v>
      </c>
      <c r="B31" t="s">
        <v>6202</v>
      </c>
      <c r="C31" s="7">
        <v>258.34500000000003</v>
      </c>
      <c r="D31" s="7">
        <v>139.625</v>
      </c>
      <c r="E31" s="7">
        <v>279.52000000000004</v>
      </c>
      <c r="F31" s="7">
        <v>160.19499999999999</v>
      </c>
      <c r="G31" s="7">
        <v>837.68499999999995</v>
      </c>
    </row>
    <row r="32" spans="1:7" x14ac:dyDescent="0.3">
      <c r="B32" t="s">
        <v>6203</v>
      </c>
      <c r="C32" s="7">
        <v>342.2</v>
      </c>
      <c r="D32" s="7">
        <v>284.24999999999994</v>
      </c>
      <c r="E32" s="7">
        <v>251.83</v>
      </c>
      <c r="F32" s="7">
        <v>80.550000000000011</v>
      </c>
      <c r="G32" s="7">
        <v>958.82999999999993</v>
      </c>
    </row>
    <row r="33" spans="1:7" x14ac:dyDescent="0.3">
      <c r="B33" t="s">
        <v>6204</v>
      </c>
      <c r="C33" s="7">
        <v>418.30499999999989</v>
      </c>
      <c r="D33" s="7">
        <v>468.125</v>
      </c>
      <c r="E33" s="7">
        <v>405.05500000000006</v>
      </c>
      <c r="F33" s="7">
        <v>253.15499999999997</v>
      </c>
      <c r="G33" s="7">
        <v>1544.6399999999999</v>
      </c>
    </row>
    <row r="34" spans="1:7" x14ac:dyDescent="0.3">
      <c r="B34" t="s">
        <v>6205</v>
      </c>
      <c r="C34" s="7">
        <v>102.32999999999998</v>
      </c>
      <c r="D34" s="7">
        <v>242.14000000000001</v>
      </c>
      <c r="E34" s="7">
        <v>554.875</v>
      </c>
      <c r="F34" s="7">
        <v>106.23999999999998</v>
      </c>
      <c r="G34" s="7">
        <v>1005.585</v>
      </c>
    </row>
    <row r="35" spans="1:7" x14ac:dyDescent="0.3">
      <c r="B35" t="s">
        <v>6206</v>
      </c>
      <c r="C35" s="7">
        <v>234.71999999999997</v>
      </c>
      <c r="D35" s="7">
        <v>133.08000000000001</v>
      </c>
      <c r="E35" s="7">
        <v>267.2</v>
      </c>
      <c r="F35" s="7">
        <v>272.68999999999994</v>
      </c>
      <c r="G35" s="7">
        <v>907.68999999999994</v>
      </c>
    </row>
    <row r="36" spans="1:7" x14ac:dyDescent="0.3">
      <c r="B36" t="s">
        <v>6207</v>
      </c>
      <c r="C36" s="7">
        <v>430.39</v>
      </c>
      <c r="D36" s="7">
        <v>136.20500000000001</v>
      </c>
      <c r="E36" s="7">
        <v>209.6</v>
      </c>
      <c r="F36" s="7">
        <v>88.334999999999994</v>
      </c>
      <c r="G36" s="7">
        <v>864.53000000000009</v>
      </c>
    </row>
    <row r="37" spans="1:7" x14ac:dyDescent="0.3">
      <c r="B37" t="s">
        <v>6208</v>
      </c>
      <c r="C37" s="7">
        <v>109.005</v>
      </c>
      <c r="D37" s="7">
        <v>393.57499999999999</v>
      </c>
      <c r="E37" s="7">
        <v>61.034999999999997</v>
      </c>
      <c r="F37" s="7">
        <v>199.48999999999998</v>
      </c>
      <c r="G37" s="7">
        <v>763.10500000000002</v>
      </c>
    </row>
    <row r="38" spans="1:7" x14ac:dyDescent="0.3">
      <c r="B38" t="s">
        <v>6209</v>
      </c>
      <c r="C38" s="7">
        <v>287.52499999999998</v>
      </c>
      <c r="D38" s="7">
        <v>288.67</v>
      </c>
      <c r="E38" s="7">
        <v>125.58</v>
      </c>
      <c r="F38" s="7">
        <v>374.13499999999999</v>
      </c>
      <c r="G38" s="7">
        <v>1075.9099999999999</v>
      </c>
    </row>
    <row r="39" spans="1:7" x14ac:dyDescent="0.3">
      <c r="B39" t="s">
        <v>6210</v>
      </c>
      <c r="C39" s="7">
        <v>840.92999999999984</v>
      </c>
      <c r="D39" s="7">
        <v>409.875</v>
      </c>
      <c r="E39" s="7">
        <v>171.32999999999998</v>
      </c>
      <c r="F39" s="7">
        <v>221.43999999999997</v>
      </c>
      <c r="G39" s="7">
        <v>1643.5749999999998</v>
      </c>
    </row>
    <row r="40" spans="1:7" x14ac:dyDescent="0.3">
      <c r="B40" t="s">
        <v>6211</v>
      </c>
      <c r="C40" s="7">
        <v>299.07</v>
      </c>
      <c r="D40" s="7">
        <v>260.32499999999999</v>
      </c>
      <c r="E40" s="7">
        <v>584.64</v>
      </c>
      <c r="F40" s="7">
        <v>256.36500000000001</v>
      </c>
      <c r="G40" s="7">
        <v>1400.3999999999999</v>
      </c>
    </row>
    <row r="41" spans="1:7" x14ac:dyDescent="0.3">
      <c r="B41" t="s">
        <v>6212</v>
      </c>
      <c r="C41" s="7">
        <v>323.32499999999999</v>
      </c>
      <c r="D41" s="7">
        <v>565.57000000000005</v>
      </c>
      <c r="E41" s="7">
        <v>537.80999999999995</v>
      </c>
      <c r="F41" s="7">
        <v>189.47499999999999</v>
      </c>
      <c r="G41" s="7">
        <v>1616.1799999999998</v>
      </c>
    </row>
    <row r="42" spans="1:7" x14ac:dyDescent="0.3">
      <c r="B42" t="s">
        <v>6213</v>
      </c>
      <c r="C42" s="7">
        <v>399.48499999999996</v>
      </c>
      <c r="D42" s="7">
        <v>148.19999999999999</v>
      </c>
      <c r="E42" s="7">
        <v>388.21999999999997</v>
      </c>
      <c r="F42" s="7">
        <v>212.07499999999999</v>
      </c>
      <c r="G42" s="7">
        <v>1147.98</v>
      </c>
    </row>
    <row r="43" spans="1:7" x14ac:dyDescent="0.3">
      <c r="A43" t="s">
        <v>6221</v>
      </c>
      <c r="C43" s="7">
        <v>4045.63</v>
      </c>
      <c r="D43" s="7">
        <v>3469.64</v>
      </c>
      <c r="E43" s="7">
        <v>3836.6949999999997</v>
      </c>
      <c r="F43" s="7">
        <v>2414.145</v>
      </c>
      <c r="G43" s="7">
        <v>13766.109999999999</v>
      </c>
    </row>
    <row r="44" spans="1:7" x14ac:dyDescent="0.3">
      <c r="A44" t="s">
        <v>6216</v>
      </c>
      <c r="B44" t="s">
        <v>6202</v>
      </c>
      <c r="C44" s="7">
        <v>112.69499999999999</v>
      </c>
      <c r="D44" s="7">
        <v>166.32</v>
      </c>
      <c r="E44" s="7">
        <v>843.71499999999992</v>
      </c>
      <c r="F44" s="7">
        <v>146.685</v>
      </c>
      <c r="G44" s="7">
        <v>1269.415</v>
      </c>
    </row>
    <row r="45" spans="1:7" x14ac:dyDescent="0.3">
      <c r="B45" t="s">
        <v>6203</v>
      </c>
      <c r="C45" s="7">
        <v>114.87999999999998</v>
      </c>
      <c r="D45" s="7">
        <v>133.815</v>
      </c>
      <c r="E45" s="7">
        <v>91.175000000000011</v>
      </c>
      <c r="F45" s="7">
        <v>53.759999999999991</v>
      </c>
      <c r="G45" s="7">
        <v>393.63</v>
      </c>
    </row>
    <row r="46" spans="1:7" x14ac:dyDescent="0.3">
      <c r="B46" t="s">
        <v>6204</v>
      </c>
      <c r="C46" s="7">
        <v>277.76</v>
      </c>
      <c r="D46" s="7">
        <v>175.41</v>
      </c>
      <c r="E46" s="7">
        <v>462.50999999999993</v>
      </c>
      <c r="F46" s="7">
        <v>399.52499999999998</v>
      </c>
      <c r="G46" s="7">
        <v>1315.2049999999999</v>
      </c>
    </row>
    <row r="47" spans="1:7" x14ac:dyDescent="0.3">
      <c r="B47" t="s">
        <v>6205</v>
      </c>
      <c r="C47" s="7">
        <v>197.89499999999998</v>
      </c>
      <c r="D47" s="7">
        <v>289.755</v>
      </c>
      <c r="E47" s="7">
        <v>88.545000000000002</v>
      </c>
      <c r="F47" s="7">
        <v>200.25499999999997</v>
      </c>
      <c r="G47" s="7">
        <v>776.44999999999993</v>
      </c>
    </row>
    <row r="48" spans="1:7" x14ac:dyDescent="0.3">
      <c r="B48" t="s">
        <v>6206</v>
      </c>
      <c r="C48" s="7">
        <v>193.11499999999998</v>
      </c>
      <c r="D48" s="7">
        <v>212.49499999999998</v>
      </c>
      <c r="E48" s="7">
        <v>292.29000000000002</v>
      </c>
      <c r="F48" s="7">
        <v>304.46999999999997</v>
      </c>
      <c r="G48" s="7">
        <v>1002.3699999999999</v>
      </c>
    </row>
    <row r="49" spans="1:7" x14ac:dyDescent="0.3">
      <c r="B49" t="s">
        <v>6207</v>
      </c>
      <c r="C49" s="7">
        <v>179.79</v>
      </c>
      <c r="D49" s="7">
        <v>426.2</v>
      </c>
      <c r="E49" s="7">
        <v>170.08999999999997</v>
      </c>
      <c r="F49" s="7">
        <v>379.31</v>
      </c>
      <c r="G49" s="7">
        <v>1155.3899999999999</v>
      </c>
    </row>
    <row r="50" spans="1:7" x14ac:dyDescent="0.3">
      <c r="B50" t="s">
        <v>6208</v>
      </c>
      <c r="C50" s="7">
        <v>247.28999999999996</v>
      </c>
      <c r="D50" s="7">
        <v>246.685</v>
      </c>
      <c r="E50" s="7">
        <v>271.05499999999995</v>
      </c>
      <c r="F50" s="7">
        <v>141.69999999999999</v>
      </c>
      <c r="G50" s="7">
        <v>906.73</v>
      </c>
    </row>
    <row r="51" spans="1:7" x14ac:dyDescent="0.3">
      <c r="B51" t="s">
        <v>6209</v>
      </c>
      <c r="C51" s="7">
        <v>116.39499999999998</v>
      </c>
      <c r="D51" s="7">
        <v>41.25</v>
      </c>
      <c r="E51" s="7">
        <v>15.54</v>
      </c>
      <c r="F51" s="7">
        <v>71.06</v>
      </c>
      <c r="G51" s="7">
        <v>244.24499999999998</v>
      </c>
    </row>
    <row r="52" spans="1:7" x14ac:dyDescent="0.3">
      <c r="A52" t="s">
        <v>6222</v>
      </c>
      <c r="C52" s="7">
        <v>1439.82</v>
      </c>
      <c r="D52" s="7">
        <v>1691.9299999999998</v>
      </c>
      <c r="E52" s="7">
        <v>2234.9199999999996</v>
      </c>
      <c r="F52" s="7">
        <v>1696.7649999999999</v>
      </c>
      <c r="G52" s="7">
        <v>7063.4349999999986</v>
      </c>
    </row>
    <row r="53" spans="1:7" x14ac:dyDescent="0.3">
      <c r="A53" t="s">
        <v>6199</v>
      </c>
      <c r="C53" s="7">
        <v>11768.495000000003</v>
      </c>
      <c r="D53" s="7">
        <v>12306.440000000002</v>
      </c>
      <c r="E53" s="7">
        <v>12054.075000000003</v>
      </c>
      <c r="F53" s="7">
        <v>9005.244999999999</v>
      </c>
      <c r="G53" s="7">
        <v>45134.255000000005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EFB9F-EFD3-4931-B434-94369AEC1B23}">
  <dimension ref="A3:B7"/>
  <sheetViews>
    <sheetView workbookViewId="0">
      <selection activeCell="K23" sqref="K23"/>
    </sheetView>
  </sheetViews>
  <sheetFormatPr defaultRowHeight="14.4" x14ac:dyDescent="0.3"/>
  <cols>
    <col min="1" max="1" width="14" bestFit="1" customWidth="1"/>
    <col min="2" max="2" width="11.6640625" bestFit="1" customWidth="1"/>
    <col min="3" max="5" width="18.6640625" bestFit="1" customWidth="1"/>
    <col min="6" max="8" width="10.77734375" bestFit="1" customWidth="1"/>
    <col min="9" max="264" width="18.6640625" bestFit="1" customWidth="1"/>
    <col min="265" max="265" width="12" bestFit="1" customWidth="1"/>
    <col min="266" max="508" width="15.21875" bestFit="1" customWidth="1"/>
    <col min="509" max="509" width="11.77734375" bestFit="1" customWidth="1"/>
    <col min="510" max="753" width="15.33203125" bestFit="1" customWidth="1"/>
    <col min="754" max="754" width="12.109375" bestFit="1" customWidth="1"/>
    <col min="755" max="993" width="15.33203125" bestFit="1" customWidth="1"/>
    <col min="994" max="994" width="12.5546875" bestFit="1" customWidth="1"/>
    <col min="995" max="995" width="10.77734375" bestFit="1" customWidth="1"/>
  </cols>
  <sheetData>
    <row r="3" spans="1:2" x14ac:dyDescent="0.3">
      <c r="A3" s="5" t="s">
        <v>7</v>
      </c>
      <c r="B3" t="s">
        <v>6200</v>
      </c>
    </row>
    <row r="4" spans="1:2" x14ac:dyDescent="0.3">
      <c r="A4" t="s">
        <v>28</v>
      </c>
      <c r="B4" s="8">
        <v>2798.5050000000001</v>
      </c>
    </row>
    <row r="5" spans="1:2" x14ac:dyDescent="0.3">
      <c r="A5" t="s">
        <v>318</v>
      </c>
      <c r="B5" s="8">
        <v>6696.8649999999989</v>
      </c>
    </row>
    <row r="6" spans="1:2" x14ac:dyDescent="0.3">
      <c r="A6" t="s">
        <v>19</v>
      </c>
      <c r="B6" s="8">
        <v>35638.88499999998</v>
      </c>
    </row>
    <row r="7" spans="1:2" x14ac:dyDescent="0.3">
      <c r="A7" t="s">
        <v>6199</v>
      </c>
      <c r="B7" s="8">
        <v>45134.254999999976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3C433-1138-4FFC-B896-2D1A91FD1F43}">
  <dimension ref="A3:B9"/>
  <sheetViews>
    <sheetView workbookViewId="0">
      <selection activeCell="L11" sqref="L11"/>
    </sheetView>
  </sheetViews>
  <sheetFormatPr defaultRowHeight="14.4" x14ac:dyDescent="0.3"/>
  <cols>
    <col min="1" max="1" width="16.88671875" bestFit="1" customWidth="1"/>
    <col min="2" max="3" width="11.6640625" bestFit="1" customWidth="1"/>
    <col min="4" max="5" width="18.6640625" bestFit="1" customWidth="1"/>
    <col min="6" max="8" width="10.77734375" bestFit="1" customWidth="1"/>
    <col min="9" max="264" width="18.6640625" bestFit="1" customWidth="1"/>
    <col min="265" max="265" width="12" bestFit="1" customWidth="1"/>
    <col min="266" max="508" width="15.21875" bestFit="1" customWidth="1"/>
    <col min="509" max="509" width="11.77734375" bestFit="1" customWidth="1"/>
    <col min="510" max="753" width="15.33203125" bestFit="1" customWidth="1"/>
    <col min="754" max="754" width="12.109375" bestFit="1" customWidth="1"/>
    <col min="755" max="993" width="15.33203125" bestFit="1" customWidth="1"/>
    <col min="994" max="994" width="12.5546875" bestFit="1" customWidth="1"/>
    <col min="995" max="995" width="10.77734375" bestFit="1" customWidth="1"/>
  </cols>
  <sheetData>
    <row r="3" spans="1:2" x14ac:dyDescent="0.3">
      <c r="A3" s="5" t="s">
        <v>4</v>
      </c>
      <c r="B3" t="s">
        <v>6200</v>
      </c>
    </row>
    <row r="4" spans="1:2" x14ac:dyDescent="0.3">
      <c r="A4" t="s">
        <v>3753</v>
      </c>
      <c r="B4" s="9">
        <v>278.01</v>
      </c>
    </row>
    <row r="5" spans="1:2" x14ac:dyDescent="0.3">
      <c r="A5" t="s">
        <v>1598</v>
      </c>
      <c r="B5" s="9">
        <v>281.67499999999995</v>
      </c>
    </row>
    <row r="6" spans="1:2" x14ac:dyDescent="0.3">
      <c r="A6" t="s">
        <v>2587</v>
      </c>
      <c r="B6" s="9">
        <v>289.11</v>
      </c>
    </row>
    <row r="7" spans="1:2" x14ac:dyDescent="0.3">
      <c r="A7" t="s">
        <v>5765</v>
      </c>
      <c r="B7" s="9">
        <v>307.04499999999996</v>
      </c>
    </row>
    <row r="8" spans="1:2" x14ac:dyDescent="0.3">
      <c r="A8" t="s">
        <v>5114</v>
      </c>
      <c r="B8" s="9">
        <v>317.06999999999994</v>
      </c>
    </row>
    <row r="9" spans="1:2" x14ac:dyDescent="0.3">
      <c r="A9" t="s">
        <v>6199</v>
      </c>
      <c r="B9" s="8">
        <v>1472.9099999999999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P4" sqref="P4"/>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21.88671875" bestFit="1" customWidth="1"/>
    <col min="7" max="7" width="36" bestFit="1" customWidth="1"/>
    <col min="8" max="8" width="11.88671875" bestFit="1" customWidth="1"/>
    <col min="9" max="9" width="12.6640625" customWidth="1"/>
    <col min="10" max="10" width="11.6640625" customWidth="1"/>
    <col min="11" max="11" width="5.88671875" bestFit="1" customWidth="1"/>
    <col min="12" max="12" width="11.77734375" style="7" customWidth="1"/>
    <col min="13" max="13" width="8.77734375" style="7" bestFit="1" customWidth="1"/>
    <col min="14" max="14" width="17.88671875" customWidth="1"/>
    <col min="15" max="15" width="16.88671875" customWidth="1"/>
    <col min="16" max="16" width="12" customWidth="1"/>
  </cols>
  <sheetData>
    <row r="1" spans="1:16" x14ac:dyDescent="0.3">
      <c r="A1" s="2" t="s">
        <v>0</v>
      </c>
      <c r="B1" s="2" t="s">
        <v>1</v>
      </c>
      <c r="C1" s="2" t="s">
        <v>3</v>
      </c>
      <c r="D1" s="2" t="s">
        <v>11</v>
      </c>
      <c r="E1" s="2" t="s">
        <v>14</v>
      </c>
      <c r="F1" s="2" t="s">
        <v>4</v>
      </c>
      <c r="G1" s="2" t="s">
        <v>2</v>
      </c>
      <c r="H1" s="2" t="s">
        <v>7</v>
      </c>
      <c r="I1" s="2" t="s">
        <v>9</v>
      </c>
      <c r="J1" s="2" t="s">
        <v>10</v>
      </c>
      <c r="K1" s="2" t="s">
        <v>12</v>
      </c>
      <c r="L1" s="6" t="s">
        <v>13</v>
      </c>
      <c r="M1" s="6" t="s">
        <v>15</v>
      </c>
      <c r="N1" s="2" t="s">
        <v>6196</v>
      </c>
      <c r="O1" s="2" t="s">
        <v>6197</v>
      </c>
      <c r="P1" t="s">
        <v>6227</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7">
        <f>INDEX(products!$A$1:$G$49,MATCH(orders!$D2,products!$A$1:$A$49,0),MATCH(orders!L$1,products!$A$1:$G$1,0))</f>
        <v>9.9499999999999993</v>
      </c>
      <c r="M2" s="7">
        <f>L2*E2</f>
        <v>19.899999999999999</v>
      </c>
      <c r="N2" t="str">
        <f>IF(I2="Rob","Robusta",IF(I2="Exc","Excelso",IF(I2="Ara","Arabica",IF(I2="Lib","Liberica",""))))</f>
        <v>Robusta</v>
      </c>
      <c r="O2" t="str">
        <f>IF(J2="M","Medium",IF(J2="L","Light",IF(J2="D","Dark","")))</f>
        <v>Medium</v>
      </c>
      <c r="P2" t="str">
        <f>_xlfn.XLOOKUP(Table1[[#This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7">
        <f>INDEX(products!$A$1:$G$49,MATCH(orders!$D3,products!$A$1:$A$49,0),MATCH(orders!L$1,products!$A$1:$G$1,0))</f>
        <v>8.25</v>
      </c>
      <c r="M3" s="7">
        <f t="shared" ref="M3:M66" si="0">L3*E3</f>
        <v>41.25</v>
      </c>
      <c r="N3" t="str">
        <f t="shared" ref="N3:N66" si="1">IF(I3="Rob","Robusta",IF(I3="Exc","Excelso",IF(I3="Ara","Arabica",IF(I3="Lib","Liberica",""))))</f>
        <v>Excelso</v>
      </c>
      <c r="O3" t="str">
        <f t="shared" ref="O3:O66" si="2">IF(J3="M","Medium",IF(J3="L","Light",IF(J3="D","Dark","")))</f>
        <v>Medium</v>
      </c>
      <c r="P3" t="str">
        <f>_xlfn.XLOOKUP(Table1[[#This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_xlfn.XLOOKUP(Table1[[#This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7">
        <f>INDEX(products!$A$1:$G$49,MATCH(orders!$D5,products!$A$1:$A$49,0),MATCH(orders!L$1,products!$A$1:$G$1,0))</f>
        <v>13.75</v>
      </c>
      <c r="M5" s="7">
        <f t="shared" si="0"/>
        <v>27.5</v>
      </c>
      <c r="N5" t="str">
        <f t="shared" si="1"/>
        <v>Excelso</v>
      </c>
      <c r="O5" t="str">
        <f t="shared" si="2"/>
        <v>Medium</v>
      </c>
      <c r="P5" t="str">
        <f>_xlfn.XLOOKUP(Table1[[#This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_xlfn.XLOOKUP(Table1[[#This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_xlfn.XLOOKUP(Table1[[#This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7">
        <f>INDEX(products!$A$1:$G$49,MATCH(orders!$D8,products!$A$1:$A$49,0),MATCH(orders!L$1,products!$A$1:$G$1,0))</f>
        <v>7.29</v>
      </c>
      <c r="M8" s="7">
        <f t="shared" si="0"/>
        <v>21.87</v>
      </c>
      <c r="N8" t="str">
        <f t="shared" si="1"/>
        <v>Excelso</v>
      </c>
      <c r="O8" t="str">
        <f t="shared" si="2"/>
        <v>Dark</v>
      </c>
      <c r="P8" t="str">
        <f>_xlfn.XLOOKUP(Table1[[#This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_xlfn.XLOOKUP(Table1[[#This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_xlfn.XLOOKUP(Table1[[#This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_xlfn.XLOOKUP(Table1[[#This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_xlfn.XLOOKUP(Table1[[#This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7">
        <f>INDEX(products!$A$1:$G$49,MATCH(orders!$D13,products!$A$1:$A$49,0),MATCH(orders!L$1,products!$A$1:$G$1,0))</f>
        <v>34.154999999999994</v>
      </c>
      <c r="M13" s="7">
        <f t="shared" si="0"/>
        <v>170.77499999999998</v>
      </c>
      <c r="N13" t="str">
        <f t="shared" si="1"/>
        <v>Excelso</v>
      </c>
      <c r="O13" t="str">
        <f t="shared" si="2"/>
        <v>Light</v>
      </c>
      <c r="P13" t="str">
        <f>_xlfn.XLOOKUP(Table1[[#This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_xlfn.XLOOKUP(Table1[[#This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_xlfn.XLOOKUP(Table1[[#This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_xlfn.XLOOKUP(Table1[[#This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_xlfn.XLOOKUP(Table1[[#This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_xlfn.XLOOKUP(Table1[[#This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_xlfn.XLOOKUP(Table1[[#This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_xlfn.XLOOKUP(Table1[[#This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_xlfn.XLOOKUP(Table1[[#This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7">
        <f>INDEX(products!$A$1:$G$49,MATCH(orders!$D22,products!$A$1:$A$49,0),MATCH(orders!L$1,products!$A$1:$G$1,0))</f>
        <v>3.645</v>
      </c>
      <c r="M22" s="7">
        <f t="shared" si="0"/>
        <v>14.58</v>
      </c>
      <c r="N22" t="str">
        <f t="shared" si="1"/>
        <v>Excelso</v>
      </c>
      <c r="O22" t="str">
        <f t="shared" si="2"/>
        <v>Dark</v>
      </c>
      <c r="P22" t="str">
        <f>_xlfn.XLOOKUP(Table1[[#This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_xlfn.XLOOKUP(Table1[[#This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_xlfn.XLOOKUP(Table1[[#This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_xlfn.XLOOKUP(Table1[[#This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_xlfn.XLOOKUP(Table1[[#This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7">
        <f>INDEX(products!$A$1:$G$49,MATCH(orders!$D27,products!$A$1:$A$49,0),MATCH(orders!L$1,products!$A$1:$G$1,0))</f>
        <v>4.125</v>
      </c>
      <c r="M27" s="7">
        <f t="shared" si="0"/>
        <v>12.375</v>
      </c>
      <c r="N27" t="str">
        <f t="shared" si="1"/>
        <v>Excelso</v>
      </c>
      <c r="O27" t="str">
        <f t="shared" si="2"/>
        <v>Medium</v>
      </c>
      <c r="P27" t="str">
        <f>_xlfn.XLOOKUP(Table1[[#This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_xlfn.XLOOKUP(Table1[[#This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_xlfn.XLOOKUP(Table1[[#This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_xlfn.XLOOKUP(Table1[[#This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_xlfn.XLOOKUP(Table1[[#This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_xlfn.XLOOKUP(Table1[[#This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_xlfn.XLOOKUP(Table1[[#This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_xlfn.XLOOKUP(Table1[[#This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_xlfn.XLOOKUP(Table1[[#This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_xlfn.XLOOKUP(Table1[[#This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_xlfn.XLOOKUP(Table1[[#This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_xlfn.XLOOKUP(Table1[[#This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_xlfn.XLOOKUP(Table1[[#This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_xlfn.XLOOKUP(Table1[[#This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_xlfn.XLOOKUP(Table1[[#This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_xlfn.XLOOKUP(Table1[[#This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7">
        <f>INDEX(products!$A$1:$G$49,MATCH(orders!$D43,products!$A$1:$A$49,0),MATCH(orders!L$1,products!$A$1:$G$1,0))</f>
        <v>3.645</v>
      </c>
      <c r="M43" s="7">
        <f t="shared" si="0"/>
        <v>7.29</v>
      </c>
      <c r="N43" t="str">
        <f t="shared" si="1"/>
        <v>Excelso</v>
      </c>
      <c r="O43" t="str">
        <f t="shared" si="2"/>
        <v>Dark</v>
      </c>
      <c r="P43" t="str">
        <f>_xlfn.XLOOKUP(Table1[[#This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_xlfn.XLOOKUP(Table1[[#This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_xlfn.XLOOKUP(Table1[[#This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7">
        <f>INDEX(products!$A$1:$G$49,MATCH(orders!$D46,products!$A$1:$A$49,0),MATCH(orders!L$1,products!$A$1:$G$1,0))</f>
        <v>8.25</v>
      </c>
      <c r="M46" s="7">
        <f t="shared" si="0"/>
        <v>16.5</v>
      </c>
      <c r="N46" t="str">
        <f t="shared" si="1"/>
        <v>Excelso</v>
      </c>
      <c r="O46" t="str">
        <f t="shared" si="2"/>
        <v>Medium</v>
      </c>
      <c r="P46" t="str">
        <f>_xlfn.XLOOKUP(Table1[[#This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_xlfn.XLOOKUP(Table1[[#This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7">
        <f>INDEX(products!$A$1:$G$49,MATCH(orders!$D48,products!$A$1:$A$49,0),MATCH(orders!L$1,products!$A$1:$G$1,0))</f>
        <v>31.624999999999996</v>
      </c>
      <c r="M48" s="7">
        <f t="shared" si="0"/>
        <v>63.249999999999993</v>
      </c>
      <c r="N48" t="str">
        <f t="shared" si="1"/>
        <v>Excelso</v>
      </c>
      <c r="O48" t="str">
        <f t="shared" si="2"/>
        <v>Medium</v>
      </c>
      <c r="P48" t="str">
        <f>_xlfn.XLOOKUP(Table1[[#This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_xlfn.XLOOKUP(Table1[[#This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_xlfn.XLOOKUP(Table1[[#This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_xlfn.XLOOKUP(Table1[[#This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_xlfn.XLOOKUP(Table1[[#This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_xlfn.XLOOKUP(Table1[[#This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_xlfn.XLOOKUP(Table1[[#This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_xlfn.XLOOKUP(Table1[[#This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_xlfn.XLOOKUP(Table1[[#This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_xlfn.XLOOKUP(Table1[[#This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7">
        <f>INDEX(products!$A$1:$G$49,MATCH(orders!$D58,products!$A$1:$A$49,0),MATCH(orders!L$1,products!$A$1:$G$1,0))</f>
        <v>3.645</v>
      </c>
      <c r="M58" s="7">
        <f t="shared" si="0"/>
        <v>10.935</v>
      </c>
      <c r="N58" t="str">
        <f t="shared" si="1"/>
        <v>Excelso</v>
      </c>
      <c r="O58" t="str">
        <f t="shared" si="2"/>
        <v>Dark</v>
      </c>
      <c r="P58" t="str">
        <f>_xlfn.XLOOKUP(Table1[[#This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7">
        <f>INDEX(products!$A$1:$G$49,MATCH(orders!$D59,products!$A$1:$A$49,0),MATCH(orders!L$1,products!$A$1:$G$1,0))</f>
        <v>14.85</v>
      </c>
      <c r="M59" s="7">
        <f t="shared" si="0"/>
        <v>59.4</v>
      </c>
      <c r="N59" t="str">
        <f t="shared" si="1"/>
        <v>Excelso</v>
      </c>
      <c r="O59" t="str">
        <f t="shared" si="2"/>
        <v>Light</v>
      </c>
      <c r="P59" t="str">
        <f>_xlfn.XLOOKUP(Table1[[#This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_xlfn.XLOOKUP(Table1[[#This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_xlfn.XLOOKUP(Table1[[#This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_xlfn.XLOOKUP(Table1[[#This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_xlfn.XLOOKUP(Table1[[#This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_xlfn.XLOOKUP(Table1[[#This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_xlfn.XLOOKUP(Table1[[#This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_xlfn.XLOOKUP(Table1[[#This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IF(I67="Rob","Robusta",IF(I67="Exc","Excelso",IF(I67="Ara","Arabica",IF(I67="Lib","Liberica",""))))</f>
        <v>Robusta</v>
      </c>
      <c r="O67" t="str">
        <f t="shared" ref="O67:O130" si="5">IF(J67="M","Medium",IF(J67="L","Light",IF(J67="D","Dark","")))</f>
        <v>Dark</v>
      </c>
      <c r="P67" t="str">
        <f>_xlfn.XLOOKUP(Table1[[#This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_xlfn.XLOOKUP(Table1[[#This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_xlfn.XLOOKUP(Table1[[#This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_xlfn.XLOOKUP(Table1[[#This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_xlfn.XLOOKUP(Table1[[#This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7">
        <f>INDEX(products!$A$1:$G$49,MATCH(orders!$D72,products!$A$1:$A$49,0),MATCH(orders!L$1,products!$A$1:$G$1,0))</f>
        <v>34.154999999999994</v>
      </c>
      <c r="M72" s="7">
        <f t="shared" si="3"/>
        <v>136.61999999999998</v>
      </c>
      <c r="N72" t="str">
        <f t="shared" si="4"/>
        <v>Excelso</v>
      </c>
      <c r="O72" t="str">
        <f t="shared" si="5"/>
        <v>Light</v>
      </c>
      <c r="P72" t="str">
        <f>_xlfn.XLOOKUP(Table1[[#This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_xlfn.XLOOKUP(Table1[[#This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_xlfn.XLOOKUP(Table1[[#This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_xlfn.XLOOKUP(Table1[[#This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7">
        <f>INDEX(products!$A$1:$G$49,MATCH(orders!$D76,products!$A$1:$A$49,0),MATCH(orders!L$1,products!$A$1:$G$1,0))</f>
        <v>8.91</v>
      </c>
      <c r="M76" s="7">
        <f t="shared" si="3"/>
        <v>17.82</v>
      </c>
      <c r="N76" t="str">
        <f t="shared" si="4"/>
        <v>Excelso</v>
      </c>
      <c r="O76" t="str">
        <f t="shared" si="5"/>
        <v>Light</v>
      </c>
      <c r="P76" t="str">
        <f>_xlfn.XLOOKUP(Table1[[#This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_xlfn.XLOOKUP(Table1[[#This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_xlfn.XLOOKUP(Table1[[#This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7">
        <f>INDEX(products!$A$1:$G$49,MATCH(orders!$D79,products!$A$1:$A$49,0),MATCH(orders!L$1,products!$A$1:$G$1,0))</f>
        <v>3.645</v>
      </c>
      <c r="M79" s="7">
        <f t="shared" si="3"/>
        <v>7.29</v>
      </c>
      <c r="N79" t="str">
        <f t="shared" si="4"/>
        <v>Excelso</v>
      </c>
      <c r="O79" t="str">
        <f t="shared" si="5"/>
        <v>Dark</v>
      </c>
      <c r="P79" t="str">
        <f>_xlfn.XLOOKUP(Table1[[#This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_xlfn.XLOOKUP(Table1[[#This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_xlfn.XLOOKUP(Table1[[#This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_xlfn.XLOOKUP(Table1[[#This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_xlfn.XLOOKUP(Table1[[#This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_xlfn.XLOOKUP(Table1[[#This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_xlfn.XLOOKUP(Table1[[#This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_xlfn.XLOOKUP(Table1[[#This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_xlfn.XLOOKUP(Table1[[#This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_xlfn.XLOOKUP(Table1[[#This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_xlfn.XLOOKUP(Table1[[#This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_xlfn.XLOOKUP(Table1[[#This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_xlfn.XLOOKUP(Table1[[#This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_xlfn.XLOOKUP(Table1[[#This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_xlfn.XLOOKUP(Table1[[#This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7">
        <f>INDEX(products!$A$1:$G$49,MATCH(orders!$D94,products!$A$1:$A$49,0),MATCH(orders!L$1,products!$A$1:$G$1,0))</f>
        <v>14.85</v>
      </c>
      <c r="M94" s="7">
        <f t="shared" si="3"/>
        <v>44.55</v>
      </c>
      <c r="N94" t="str">
        <f t="shared" si="4"/>
        <v>Excelso</v>
      </c>
      <c r="O94" t="str">
        <f t="shared" si="5"/>
        <v>Light</v>
      </c>
      <c r="P94" t="str">
        <f>_xlfn.XLOOKUP(Table1[[#This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7">
        <f>INDEX(products!$A$1:$G$49,MATCH(orders!$D95,products!$A$1:$A$49,0),MATCH(orders!L$1,products!$A$1:$G$1,0))</f>
        <v>8.91</v>
      </c>
      <c r="M95" s="7">
        <f t="shared" si="3"/>
        <v>35.64</v>
      </c>
      <c r="N95" t="str">
        <f t="shared" si="4"/>
        <v>Excelso</v>
      </c>
      <c r="O95" t="str">
        <f t="shared" si="5"/>
        <v>Light</v>
      </c>
      <c r="P95" t="str">
        <f>_xlfn.XLOOKUP(Table1[[#This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_xlfn.XLOOKUP(Table1[[#This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_xlfn.XLOOKUP(Table1[[#This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_xlfn.XLOOKUP(Table1[[#This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_xlfn.XLOOKUP(Table1[[#This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_xlfn.XLOOKUP(Table1[[#This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_xlfn.XLOOKUP(Table1[[#This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_xlfn.XLOOKUP(Table1[[#This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_xlfn.XLOOKUP(Table1[[#This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_xlfn.XLOOKUP(Table1[[#This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_xlfn.XLOOKUP(Table1[[#This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_xlfn.XLOOKUP(Table1[[#This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_xlfn.XLOOKUP(Table1[[#This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7">
        <f>INDEX(products!$A$1:$G$49,MATCH(orders!$D108,products!$A$1:$A$49,0),MATCH(orders!L$1,products!$A$1:$G$1,0))</f>
        <v>12.15</v>
      </c>
      <c r="M108" s="7">
        <f t="shared" si="3"/>
        <v>24.3</v>
      </c>
      <c r="N108" t="str">
        <f t="shared" si="4"/>
        <v>Excelso</v>
      </c>
      <c r="O108" t="str">
        <f t="shared" si="5"/>
        <v>Dark</v>
      </c>
      <c r="P108" t="str">
        <f>_xlfn.XLOOKUP(Table1[[#This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_xlfn.XLOOKUP(Table1[[#This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_xlfn.XLOOKUP(Table1[[#This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_xlfn.XLOOKUP(Table1[[#This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7">
        <f>INDEX(products!$A$1:$G$49,MATCH(orders!$D112,products!$A$1:$A$49,0),MATCH(orders!L$1,products!$A$1:$G$1,0))</f>
        <v>4.4550000000000001</v>
      </c>
      <c r="M112" s="7">
        <f t="shared" si="3"/>
        <v>13.365</v>
      </c>
      <c r="N112" t="str">
        <f t="shared" si="4"/>
        <v>Excelso</v>
      </c>
      <c r="O112" t="str">
        <f t="shared" si="5"/>
        <v>Light</v>
      </c>
      <c r="P112" t="str">
        <f>_xlfn.XLOOKUP(Table1[[#This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_xlfn.XLOOKUP(Table1[[#This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_xlfn.XLOOKUP(Table1[[#This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_xlfn.XLOOKUP(Table1[[#This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_xlfn.XLOOKUP(Table1[[#This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_xlfn.XLOOKUP(Table1[[#This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_xlfn.XLOOKUP(Table1[[#This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_xlfn.XLOOKUP(Table1[[#This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7">
        <f>INDEX(products!$A$1:$G$49,MATCH(orders!$D120,products!$A$1:$A$49,0),MATCH(orders!L$1,products!$A$1:$G$1,0))</f>
        <v>7.29</v>
      </c>
      <c r="M120" s="7">
        <f t="shared" si="3"/>
        <v>21.87</v>
      </c>
      <c r="N120" t="str">
        <f t="shared" si="4"/>
        <v>Excelso</v>
      </c>
      <c r="O120" t="str">
        <f t="shared" si="5"/>
        <v>Dark</v>
      </c>
      <c r="P120" t="str">
        <f>_xlfn.XLOOKUP(Table1[[#This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7">
        <f>INDEX(products!$A$1:$G$49,MATCH(orders!$D121,products!$A$1:$A$49,0),MATCH(orders!L$1,products!$A$1:$G$1,0))</f>
        <v>4.125</v>
      </c>
      <c r="M121" s="7">
        <f t="shared" si="3"/>
        <v>4.125</v>
      </c>
      <c r="N121" t="str">
        <f t="shared" si="4"/>
        <v>Excelso</v>
      </c>
      <c r="O121" t="str">
        <f t="shared" si="5"/>
        <v>Medium</v>
      </c>
      <c r="P121" t="str">
        <f>_xlfn.XLOOKUP(Table1[[#This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_xlfn.XLOOKUP(Table1[[#This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7">
        <f>INDEX(products!$A$1:$G$49,MATCH(orders!$D123,products!$A$1:$A$49,0),MATCH(orders!L$1,products!$A$1:$G$1,0))</f>
        <v>13.75</v>
      </c>
      <c r="M123" s="7">
        <f t="shared" si="3"/>
        <v>68.75</v>
      </c>
      <c r="N123" t="str">
        <f t="shared" si="4"/>
        <v>Excelso</v>
      </c>
      <c r="O123" t="str">
        <f t="shared" si="5"/>
        <v>Medium</v>
      </c>
      <c r="P123" t="str">
        <f>_xlfn.XLOOKUP(Table1[[#This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_xlfn.XLOOKUP(Table1[[#This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_xlfn.XLOOKUP(Table1[[#This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_xlfn.XLOOKUP(Table1[[#This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_xlfn.XLOOKUP(Table1[[#This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_xlfn.XLOOKUP(Table1[[#This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_xlfn.XLOOKUP(Table1[[#This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_xlfn.XLOOKUP(Table1[[#This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IF(I131="Rob","Robusta",IF(I131="Exc","Excelso",IF(I131="Ara","Arabica",IF(I131="Lib","Liberica",""))))</f>
        <v>Excelso</v>
      </c>
      <c r="O131" t="str">
        <f t="shared" ref="O131:O194" si="8">IF(J131="M","Medium",IF(J131="L","Light",IF(J131="D","Dark","")))</f>
        <v>Dark</v>
      </c>
      <c r="P131" t="str">
        <f>_xlfn.XLOOKUP(Table1[[#This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_xlfn.XLOOKUP(Table1[[#This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7">
        <f>INDEX(products!$A$1:$G$49,MATCH(orders!$D133,products!$A$1:$A$49,0),MATCH(orders!L$1,products!$A$1:$G$1,0))</f>
        <v>7.29</v>
      </c>
      <c r="M133" s="7">
        <f t="shared" si="6"/>
        <v>14.58</v>
      </c>
      <c r="N133" t="str">
        <f t="shared" si="7"/>
        <v>Excelso</v>
      </c>
      <c r="O133" t="str">
        <f t="shared" si="8"/>
        <v>Dark</v>
      </c>
      <c r="P133" t="str">
        <f>_xlfn.XLOOKUP(Table1[[#This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_xlfn.XLOOKUP(Table1[[#This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_xlfn.XLOOKUP(Table1[[#This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7">
        <f>INDEX(products!$A$1:$G$49,MATCH(orders!$D136,products!$A$1:$A$49,0),MATCH(orders!L$1,products!$A$1:$G$1,0))</f>
        <v>31.624999999999996</v>
      </c>
      <c r="M136" s="7">
        <f t="shared" si="6"/>
        <v>94.874999999999986</v>
      </c>
      <c r="N136" t="str">
        <f t="shared" si="7"/>
        <v>Excelso</v>
      </c>
      <c r="O136" t="str">
        <f t="shared" si="8"/>
        <v>Medium</v>
      </c>
      <c r="P136" t="str">
        <f>_xlfn.XLOOKUP(Table1[[#This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_xlfn.XLOOKUP(Table1[[#This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_xlfn.XLOOKUP(Table1[[#This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7">
        <f>INDEX(products!$A$1:$G$49,MATCH(orders!$D139,products!$A$1:$A$49,0),MATCH(orders!L$1,products!$A$1:$G$1,0))</f>
        <v>34.154999999999994</v>
      </c>
      <c r="M139" s="7">
        <f t="shared" si="6"/>
        <v>102.46499999999997</v>
      </c>
      <c r="N139" t="str">
        <f t="shared" si="7"/>
        <v>Excelso</v>
      </c>
      <c r="O139" t="str">
        <f t="shared" si="8"/>
        <v>Light</v>
      </c>
      <c r="P139" t="str">
        <f>_xlfn.XLOOKUP(Table1[[#This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7">
        <f>INDEX(products!$A$1:$G$49,MATCH(orders!$D140,products!$A$1:$A$49,0),MATCH(orders!L$1,products!$A$1:$G$1,0))</f>
        <v>12.15</v>
      </c>
      <c r="M140" s="7">
        <f t="shared" si="6"/>
        <v>48.6</v>
      </c>
      <c r="N140" t="str">
        <f t="shared" si="7"/>
        <v>Excelso</v>
      </c>
      <c r="O140" t="str">
        <f t="shared" si="8"/>
        <v>Dark</v>
      </c>
      <c r="P140" t="str">
        <f>_xlfn.XLOOKUP(Table1[[#This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_xlfn.XLOOKUP(Table1[[#This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_xlfn.XLOOKUP(Table1[[#This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_xlfn.XLOOKUP(Table1[[#This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7">
        <f>INDEX(products!$A$1:$G$49,MATCH(orders!$D144,products!$A$1:$A$49,0),MATCH(orders!L$1,products!$A$1:$G$1,0))</f>
        <v>34.154999999999994</v>
      </c>
      <c r="M144" s="7">
        <f t="shared" si="6"/>
        <v>136.61999999999998</v>
      </c>
      <c r="N144" t="str">
        <f t="shared" si="7"/>
        <v>Excelso</v>
      </c>
      <c r="O144" t="str">
        <f t="shared" si="8"/>
        <v>Light</v>
      </c>
      <c r="P144" t="str">
        <f>_xlfn.XLOOKUP(Table1[[#This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_xlfn.XLOOKUP(Table1[[#This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7">
        <f>INDEX(products!$A$1:$G$49,MATCH(orders!$D146,products!$A$1:$A$49,0),MATCH(orders!L$1,products!$A$1:$G$1,0))</f>
        <v>34.154999999999994</v>
      </c>
      <c r="M146" s="7">
        <f t="shared" si="6"/>
        <v>68.309999999999988</v>
      </c>
      <c r="N146" t="str">
        <f t="shared" si="7"/>
        <v>Excelso</v>
      </c>
      <c r="O146" t="str">
        <f t="shared" si="8"/>
        <v>Light</v>
      </c>
      <c r="P146" t="str">
        <f>_xlfn.XLOOKUP(Table1[[#This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_xlfn.XLOOKUP(Table1[[#This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_xlfn.XLOOKUP(Table1[[#This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7">
        <f>INDEX(products!$A$1:$G$49,MATCH(orders!$D149,products!$A$1:$A$49,0),MATCH(orders!L$1,products!$A$1:$G$1,0))</f>
        <v>13.75</v>
      </c>
      <c r="M149" s="7">
        <f t="shared" si="6"/>
        <v>27.5</v>
      </c>
      <c r="N149" t="str">
        <f t="shared" si="7"/>
        <v>Excelso</v>
      </c>
      <c r="O149" t="str">
        <f t="shared" si="8"/>
        <v>Medium</v>
      </c>
      <c r="P149" t="str">
        <f>_xlfn.XLOOKUP(Table1[[#This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7">
        <f>INDEX(products!$A$1:$G$49,MATCH(orders!$D150,products!$A$1:$A$49,0),MATCH(orders!L$1,products!$A$1:$G$1,0))</f>
        <v>3.645</v>
      </c>
      <c r="M150" s="7">
        <f t="shared" si="6"/>
        <v>18.225000000000001</v>
      </c>
      <c r="N150" t="str">
        <f t="shared" si="7"/>
        <v>Excelso</v>
      </c>
      <c r="O150" t="str">
        <f t="shared" si="8"/>
        <v>Dark</v>
      </c>
      <c r="P150" t="str">
        <f>_xlfn.XLOOKUP(Table1[[#This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_xlfn.XLOOKUP(Table1[[#This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_xlfn.XLOOKUP(Table1[[#This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_xlfn.XLOOKUP(Table1[[#This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_xlfn.XLOOKUP(Table1[[#This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_xlfn.XLOOKUP(Table1[[#This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_xlfn.XLOOKUP(Table1[[#This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_xlfn.XLOOKUP(Table1[[#This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_xlfn.XLOOKUP(Table1[[#This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_xlfn.XLOOKUP(Table1[[#This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_xlfn.XLOOKUP(Table1[[#This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_xlfn.XLOOKUP(Table1[[#This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7">
        <f>INDEX(products!$A$1:$G$49,MATCH(orders!$D162,products!$A$1:$A$49,0),MATCH(orders!L$1,products!$A$1:$G$1,0))</f>
        <v>8.25</v>
      </c>
      <c r="M162" s="7">
        <f t="shared" si="6"/>
        <v>33</v>
      </c>
      <c r="N162" t="str">
        <f t="shared" si="7"/>
        <v>Excelso</v>
      </c>
      <c r="O162" t="str">
        <f t="shared" si="8"/>
        <v>Medium</v>
      </c>
      <c r="P162" t="str">
        <f>_xlfn.XLOOKUP(Table1[[#This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_xlfn.XLOOKUP(Table1[[#This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7">
        <f>INDEX(products!$A$1:$G$49,MATCH(orders!$D164,products!$A$1:$A$49,0),MATCH(orders!L$1,products!$A$1:$G$1,0))</f>
        <v>7.29</v>
      </c>
      <c r="M164" s="7">
        <f t="shared" si="6"/>
        <v>21.87</v>
      </c>
      <c r="N164" t="str">
        <f t="shared" si="7"/>
        <v>Excelso</v>
      </c>
      <c r="O164" t="str">
        <f t="shared" si="8"/>
        <v>Dark</v>
      </c>
      <c r="P164" t="str">
        <f>_xlfn.XLOOKUP(Table1[[#This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_xlfn.XLOOKUP(Table1[[#This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7">
        <f>INDEX(products!$A$1:$G$49,MATCH(orders!$D166,products!$A$1:$A$49,0),MATCH(orders!L$1,products!$A$1:$G$1,0))</f>
        <v>7.29</v>
      </c>
      <c r="M166" s="7">
        <f t="shared" si="6"/>
        <v>29.16</v>
      </c>
      <c r="N166" t="str">
        <f t="shared" si="7"/>
        <v>Excelso</v>
      </c>
      <c r="O166" t="str">
        <f t="shared" si="8"/>
        <v>Dark</v>
      </c>
      <c r="P166" t="str">
        <f>_xlfn.XLOOKUP(Table1[[#This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_xlfn.XLOOKUP(Table1[[#This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_xlfn.XLOOKUP(Table1[[#This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7">
        <f>INDEX(products!$A$1:$G$49,MATCH(orders!$D169,products!$A$1:$A$49,0),MATCH(orders!L$1,products!$A$1:$G$1,0))</f>
        <v>8.25</v>
      </c>
      <c r="M169" s="7">
        <f t="shared" si="6"/>
        <v>41.25</v>
      </c>
      <c r="N169" t="str">
        <f t="shared" si="7"/>
        <v>Excelso</v>
      </c>
      <c r="O169" t="str">
        <f t="shared" si="8"/>
        <v>Medium</v>
      </c>
      <c r="P169" t="str">
        <f>_xlfn.XLOOKUP(Table1[[#This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_xlfn.XLOOKUP(Table1[[#This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_xlfn.XLOOKUP(Table1[[#This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7">
        <f>INDEX(products!$A$1:$G$49,MATCH(orders!$D172,products!$A$1:$A$49,0),MATCH(orders!L$1,products!$A$1:$G$1,0))</f>
        <v>34.154999999999994</v>
      </c>
      <c r="M172" s="7">
        <f t="shared" si="6"/>
        <v>68.309999999999988</v>
      </c>
      <c r="N172" t="str">
        <f t="shared" si="7"/>
        <v>Excelso</v>
      </c>
      <c r="O172" t="str">
        <f t="shared" si="8"/>
        <v>Light</v>
      </c>
      <c r="P172" t="str">
        <f>_xlfn.XLOOKUP(Table1[[#This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7">
        <f>INDEX(products!$A$1:$G$49,MATCH(orders!$D173,products!$A$1:$A$49,0),MATCH(orders!L$1,products!$A$1:$G$1,0))</f>
        <v>31.624999999999996</v>
      </c>
      <c r="M173" s="7">
        <f t="shared" si="6"/>
        <v>63.249999999999993</v>
      </c>
      <c r="N173" t="str">
        <f t="shared" si="7"/>
        <v>Excelso</v>
      </c>
      <c r="O173" t="str">
        <f t="shared" si="8"/>
        <v>Medium</v>
      </c>
      <c r="P173" t="str">
        <f>_xlfn.XLOOKUP(Table1[[#This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7">
        <f>INDEX(products!$A$1:$G$49,MATCH(orders!$D174,products!$A$1:$A$49,0),MATCH(orders!L$1,products!$A$1:$G$1,0))</f>
        <v>7.29</v>
      </c>
      <c r="M174" s="7">
        <f t="shared" si="6"/>
        <v>21.87</v>
      </c>
      <c r="N174" t="str">
        <f t="shared" si="7"/>
        <v>Excelso</v>
      </c>
      <c r="O174" t="str">
        <f t="shared" si="8"/>
        <v>Dark</v>
      </c>
      <c r="P174" t="str">
        <f>_xlfn.XLOOKUP(Table1[[#This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_xlfn.XLOOKUP(Table1[[#This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7">
        <f>INDEX(products!$A$1:$G$49,MATCH(orders!$D176,products!$A$1:$A$49,0),MATCH(orders!L$1,products!$A$1:$G$1,0))</f>
        <v>34.154999999999994</v>
      </c>
      <c r="M176" s="7">
        <f t="shared" si="6"/>
        <v>204.92999999999995</v>
      </c>
      <c r="N176" t="str">
        <f t="shared" si="7"/>
        <v>Excelso</v>
      </c>
      <c r="O176" t="str">
        <f t="shared" si="8"/>
        <v>Light</v>
      </c>
      <c r="P176" t="str">
        <f>_xlfn.XLOOKUP(Table1[[#This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7">
        <f>INDEX(products!$A$1:$G$49,MATCH(orders!$D177,products!$A$1:$A$49,0),MATCH(orders!L$1,products!$A$1:$G$1,0))</f>
        <v>31.624999999999996</v>
      </c>
      <c r="M177" s="7">
        <f t="shared" si="6"/>
        <v>63.249999999999993</v>
      </c>
      <c r="N177" t="str">
        <f t="shared" si="7"/>
        <v>Excelso</v>
      </c>
      <c r="O177" t="str">
        <f t="shared" si="8"/>
        <v>Medium</v>
      </c>
      <c r="P177" t="str">
        <f>_xlfn.XLOOKUP(Table1[[#This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7">
        <f>INDEX(products!$A$1:$G$49,MATCH(orders!$D178,products!$A$1:$A$49,0),MATCH(orders!L$1,products!$A$1:$G$1,0))</f>
        <v>34.154999999999994</v>
      </c>
      <c r="M178" s="7">
        <f t="shared" si="6"/>
        <v>34.154999999999994</v>
      </c>
      <c r="N178" t="str">
        <f t="shared" si="7"/>
        <v>Excelso</v>
      </c>
      <c r="O178" t="str">
        <f t="shared" si="8"/>
        <v>Light</v>
      </c>
      <c r="P178" t="str">
        <f>_xlfn.XLOOKUP(Table1[[#This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_xlfn.XLOOKUP(Table1[[#This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_xlfn.XLOOKUP(Table1[[#This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_xlfn.XLOOKUP(Table1[[#This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7">
        <f>INDEX(products!$A$1:$G$49,MATCH(orders!$D182,products!$A$1:$A$49,0),MATCH(orders!L$1,products!$A$1:$G$1,0))</f>
        <v>4.4550000000000001</v>
      </c>
      <c r="M182" s="7">
        <f t="shared" si="6"/>
        <v>22.274999999999999</v>
      </c>
      <c r="N182" t="str">
        <f t="shared" si="7"/>
        <v>Excelso</v>
      </c>
      <c r="O182" t="str">
        <f t="shared" si="8"/>
        <v>Light</v>
      </c>
      <c r="P182" t="str">
        <f>_xlfn.XLOOKUP(Table1[[#This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_xlfn.XLOOKUP(Table1[[#This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_xlfn.XLOOKUP(Table1[[#This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7">
        <f>INDEX(products!$A$1:$G$49,MATCH(orders!$D185,products!$A$1:$A$49,0),MATCH(orders!L$1,products!$A$1:$G$1,0))</f>
        <v>4.125</v>
      </c>
      <c r="M185" s="7">
        <f t="shared" si="6"/>
        <v>8.25</v>
      </c>
      <c r="N185" t="str">
        <f t="shared" si="7"/>
        <v>Excelso</v>
      </c>
      <c r="O185" t="str">
        <f t="shared" si="8"/>
        <v>Medium</v>
      </c>
      <c r="P185" t="str">
        <f>_xlfn.XLOOKUP(Table1[[#This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_xlfn.XLOOKUP(Table1[[#This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7">
        <f>INDEX(products!$A$1:$G$49,MATCH(orders!$D187,products!$A$1:$A$49,0),MATCH(orders!L$1,products!$A$1:$G$1,0))</f>
        <v>7.29</v>
      </c>
      <c r="M187" s="7">
        <f t="shared" si="6"/>
        <v>36.450000000000003</v>
      </c>
      <c r="N187" t="str">
        <f t="shared" si="7"/>
        <v>Excelso</v>
      </c>
      <c r="O187" t="str">
        <f t="shared" si="8"/>
        <v>Dark</v>
      </c>
      <c r="P187" t="str">
        <f>_xlfn.XLOOKUP(Table1[[#This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_xlfn.XLOOKUP(Table1[[#This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_xlfn.XLOOKUP(Table1[[#This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7">
        <f>INDEX(products!$A$1:$G$49,MATCH(orders!$D190,products!$A$1:$A$49,0),MATCH(orders!L$1,products!$A$1:$G$1,0))</f>
        <v>4.4550000000000001</v>
      </c>
      <c r="M190" s="7">
        <f t="shared" si="6"/>
        <v>4.4550000000000001</v>
      </c>
      <c r="N190" t="str">
        <f t="shared" si="7"/>
        <v>Excelso</v>
      </c>
      <c r="O190" t="str">
        <f t="shared" si="8"/>
        <v>Light</v>
      </c>
      <c r="P190" t="str">
        <f>_xlfn.XLOOKUP(Table1[[#This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_xlfn.XLOOKUP(Table1[[#This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_xlfn.XLOOKUP(Table1[[#This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_xlfn.XLOOKUP(Table1[[#This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7">
        <f>INDEX(products!$A$1:$G$49,MATCH(orders!$D194,products!$A$1:$A$49,0),MATCH(orders!L$1,products!$A$1:$G$1,0))</f>
        <v>12.15</v>
      </c>
      <c r="M194" s="7">
        <f t="shared" si="6"/>
        <v>72.900000000000006</v>
      </c>
      <c r="N194" t="str">
        <f t="shared" si="7"/>
        <v>Excelso</v>
      </c>
      <c r="O194" t="str">
        <f t="shared" si="8"/>
        <v>Dark</v>
      </c>
      <c r="P194" t="str">
        <f>_xlfn.XLOOKUP(Table1[[#This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IF(I195="Rob","Robusta",IF(I195="Exc","Excelso",IF(I195="Ara","Arabica",IF(I195="Lib","Liberica",""))))</f>
        <v>Excelso</v>
      </c>
      <c r="O195" t="str">
        <f t="shared" ref="O195:O258" si="11">IF(J195="M","Medium",IF(J195="L","Light",IF(J195="D","Dark","")))</f>
        <v>Light</v>
      </c>
      <c r="P195" t="str">
        <f>_xlfn.XLOOKUP(Table1[[#This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7">
        <f>INDEX(products!$A$1:$G$49,MATCH(orders!$D196,products!$A$1:$A$49,0),MATCH(orders!L$1,products!$A$1:$G$1,0))</f>
        <v>7.29</v>
      </c>
      <c r="M196" s="7">
        <f t="shared" si="9"/>
        <v>36.450000000000003</v>
      </c>
      <c r="N196" t="str">
        <f t="shared" si="10"/>
        <v>Excelso</v>
      </c>
      <c r="O196" t="str">
        <f t="shared" si="11"/>
        <v>Dark</v>
      </c>
      <c r="P196" t="str">
        <f>_xlfn.XLOOKUP(Table1[[#This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_xlfn.XLOOKUP(Table1[[#This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7">
        <f>INDEX(products!$A$1:$G$49,MATCH(orders!$D198,products!$A$1:$A$49,0),MATCH(orders!L$1,products!$A$1:$G$1,0))</f>
        <v>8.91</v>
      </c>
      <c r="M198" s="7">
        <f t="shared" si="9"/>
        <v>53.46</v>
      </c>
      <c r="N198" t="str">
        <f t="shared" si="10"/>
        <v>Excelso</v>
      </c>
      <c r="O198" t="str">
        <f t="shared" si="11"/>
        <v>Light</v>
      </c>
      <c r="P198" t="str">
        <f>_xlfn.XLOOKUP(Table1[[#This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_xlfn.XLOOKUP(Table1[[#This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_xlfn.XLOOKUP(Table1[[#This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_xlfn.XLOOKUP(Table1[[#This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7">
        <f>INDEX(products!$A$1:$G$49,MATCH(orders!$D202,products!$A$1:$A$49,0),MATCH(orders!L$1,products!$A$1:$G$1,0))</f>
        <v>13.75</v>
      </c>
      <c r="M202" s="7">
        <f t="shared" si="9"/>
        <v>41.25</v>
      </c>
      <c r="N202" t="str">
        <f t="shared" si="10"/>
        <v>Excelso</v>
      </c>
      <c r="O202" t="str">
        <f t="shared" si="11"/>
        <v>Medium</v>
      </c>
      <c r="P202" t="str">
        <f>_xlfn.XLOOKUP(Table1[[#This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_xlfn.XLOOKUP(Table1[[#This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_xlfn.XLOOKUP(Table1[[#This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_xlfn.XLOOKUP(Table1[[#This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7">
        <f>INDEX(products!$A$1:$G$49,MATCH(orders!$D206,products!$A$1:$A$49,0),MATCH(orders!L$1,products!$A$1:$G$1,0))</f>
        <v>13.75</v>
      </c>
      <c r="M206" s="7">
        <f t="shared" si="9"/>
        <v>82.5</v>
      </c>
      <c r="N206" t="str">
        <f t="shared" si="10"/>
        <v>Excelso</v>
      </c>
      <c r="O206" t="str">
        <f t="shared" si="11"/>
        <v>Medium</v>
      </c>
      <c r="P206" t="str">
        <f>_xlfn.XLOOKUP(Table1[[#This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_xlfn.XLOOKUP(Table1[[#This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_xlfn.XLOOKUP(Table1[[#This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_xlfn.XLOOKUP(Table1[[#This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7">
        <f>INDEX(products!$A$1:$G$49,MATCH(orders!$D210,products!$A$1:$A$49,0),MATCH(orders!L$1,products!$A$1:$G$1,0))</f>
        <v>7.29</v>
      </c>
      <c r="M210" s="7">
        <f t="shared" si="9"/>
        <v>29.16</v>
      </c>
      <c r="N210" t="str">
        <f t="shared" si="10"/>
        <v>Excelso</v>
      </c>
      <c r="O210" t="str">
        <f t="shared" si="11"/>
        <v>Dark</v>
      </c>
      <c r="P210" t="str">
        <f>_xlfn.XLOOKUP(Table1[[#This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_xlfn.XLOOKUP(Table1[[#This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_xlfn.XLOOKUP(Table1[[#This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7">
        <f>INDEX(products!$A$1:$G$49,MATCH(orders!$D213,products!$A$1:$A$49,0),MATCH(orders!L$1,products!$A$1:$G$1,0))</f>
        <v>8.91</v>
      </c>
      <c r="M213" s="7">
        <f t="shared" si="9"/>
        <v>53.46</v>
      </c>
      <c r="N213" t="str">
        <f t="shared" si="10"/>
        <v>Excelso</v>
      </c>
      <c r="O213" t="str">
        <f t="shared" si="11"/>
        <v>Light</v>
      </c>
      <c r="P213" t="str">
        <f>_xlfn.XLOOKUP(Table1[[#This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7">
        <f>INDEX(products!$A$1:$G$49,MATCH(orders!$D214,products!$A$1:$A$49,0),MATCH(orders!L$1,products!$A$1:$G$1,0))</f>
        <v>3.645</v>
      </c>
      <c r="M214" s="7">
        <f t="shared" si="9"/>
        <v>14.58</v>
      </c>
      <c r="N214" t="str">
        <f t="shared" si="10"/>
        <v>Excelso</v>
      </c>
      <c r="O214" t="str">
        <f t="shared" si="11"/>
        <v>Dark</v>
      </c>
      <c r="P214" t="str">
        <f>_xlfn.XLOOKUP(Table1[[#This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_xlfn.XLOOKUP(Table1[[#This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_xlfn.XLOOKUP(Table1[[#This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_xlfn.XLOOKUP(Table1[[#This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_xlfn.XLOOKUP(Table1[[#This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7">
        <f>INDEX(products!$A$1:$G$49,MATCH(orders!$D219,products!$A$1:$A$49,0),MATCH(orders!L$1,products!$A$1:$G$1,0))</f>
        <v>8.91</v>
      </c>
      <c r="M219" s="7">
        <f t="shared" si="9"/>
        <v>35.64</v>
      </c>
      <c r="N219" t="str">
        <f t="shared" si="10"/>
        <v>Excelso</v>
      </c>
      <c r="O219" t="str">
        <f t="shared" si="11"/>
        <v>Light</v>
      </c>
      <c r="P219" t="str">
        <f>_xlfn.XLOOKUP(Table1[[#This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_xlfn.XLOOKUP(Table1[[#This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_xlfn.XLOOKUP(Table1[[#This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_xlfn.XLOOKUP(Table1[[#This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_xlfn.XLOOKUP(Table1[[#This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_xlfn.XLOOKUP(Table1[[#This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7">
        <f>INDEX(products!$A$1:$G$49,MATCH(orders!$D225,products!$A$1:$A$49,0),MATCH(orders!L$1,products!$A$1:$G$1,0))</f>
        <v>14.85</v>
      </c>
      <c r="M225" s="7">
        <f t="shared" si="9"/>
        <v>59.4</v>
      </c>
      <c r="N225" t="str">
        <f t="shared" si="10"/>
        <v>Excelso</v>
      </c>
      <c r="O225" t="str">
        <f t="shared" si="11"/>
        <v>Light</v>
      </c>
      <c r="P225" t="str">
        <f>_xlfn.XLOOKUP(Table1[[#This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_xlfn.XLOOKUP(Table1[[#This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_xlfn.XLOOKUP(Table1[[#This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_xlfn.XLOOKUP(Table1[[#This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_xlfn.XLOOKUP(Table1[[#This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_xlfn.XLOOKUP(Table1[[#This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_xlfn.XLOOKUP(Table1[[#This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_xlfn.XLOOKUP(Table1[[#This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_xlfn.XLOOKUP(Table1[[#This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_xlfn.XLOOKUP(Table1[[#This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7">
        <f>INDEX(products!$A$1:$G$49,MATCH(orders!$D235,products!$A$1:$A$49,0),MATCH(orders!L$1,products!$A$1:$G$1,0))</f>
        <v>4.125</v>
      </c>
      <c r="M235" s="7">
        <f t="shared" si="9"/>
        <v>20.625</v>
      </c>
      <c r="N235" t="str">
        <f t="shared" si="10"/>
        <v>Excelso</v>
      </c>
      <c r="O235" t="str">
        <f t="shared" si="11"/>
        <v>Medium</v>
      </c>
      <c r="P235" t="str">
        <f>_xlfn.XLOOKUP(Table1[[#This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_xlfn.XLOOKUP(Table1[[#This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_xlfn.XLOOKUP(Table1[[#This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_xlfn.XLOOKUP(Table1[[#This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_xlfn.XLOOKUP(Table1[[#This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_xlfn.XLOOKUP(Table1[[#This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7">
        <f>INDEX(products!$A$1:$G$49,MATCH(orders!$D241,products!$A$1:$A$49,0),MATCH(orders!L$1,products!$A$1:$G$1,0))</f>
        <v>14.85</v>
      </c>
      <c r="M241" s="7">
        <f t="shared" si="9"/>
        <v>59.4</v>
      </c>
      <c r="N241" t="str">
        <f t="shared" si="10"/>
        <v>Excelso</v>
      </c>
      <c r="O241" t="str">
        <f t="shared" si="11"/>
        <v>Light</v>
      </c>
      <c r="P241" t="str">
        <f>_xlfn.XLOOKUP(Table1[[#This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_xlfn.XLOOKUP(Table1[[#This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_xlfn.XLOOKUP(Table1[[#This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7">
        <f>INDEX(products!$A$1:$G$49,MATCH(orders!$D244,products!$A$1:$A$49,0),MATCH(orders!L$1,products!$A$1:$G$1,0))</f>
        <v>12.15</v>
      </c>
      <c r="M244" s="7">
        <f t="shared" si="9"/>
        <v>36.450000000000003</v>
      </c>
      <c r="N244" t="str">
        <f t="shared" si="10"/>
        <v>Excelso</v>
      </c>
      <c r="O244" t="str">
        <f t="shared" si="11"/>
        <v>Dark</v>
      </c>
      <c r="P244" t="str">
        <f>_xlfn.XLOOKUP(Table1[[#This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7">
        <f>INDEX(products!$A$1:$G$49,MATCH(orders!$D245,products!$A$1:$A$49,0),MATCH(orders!L$1,products!$A$1:$G$1,0))</f>
        <v>7.29</v>
      </c>
      <c r="M245" s="7">
        <f t="shared" si="9"/>
        <v>29.16</v>
      </c>
      <c r="N245" t="str">
        <f t="shared" si="10"/>
        <v>Excelso</v>
      </c>
      <c r="O245" t="str">
        <f t="shared" si="11"/>
        <v>Dark</v>
      </c>
      <c r="P245" t="str">
        <f>_xlfn.XLOOKUP(Table1[[#This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_xlfn.XLOOKUP(Table1[[#This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_xlfn.XLOOKUP(Table1[[#This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_xlfn.XLOOKUP(Table1[[#This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_xlfn.XLOOKUP(Table1[[#This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_xlfn.XLOOKUP(Table1[[#This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_xlfn.XLOOKUP(Table1[[#This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_xlfn.XLOOKUP(Table1[[#This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7">
        <f>INDEX(products!$A$1:$G$49,MATCH(orders!$D253,products!$A$1:$A$49,0),MATCH(orders!L$1,products!$A$1:$G$1,0))</f>
        <v>13.75</v>
      </c>
      <c r="M253" s="7">
        <f t="shared" si="9"/>
        <v>68.75</v>
      </c>
      <c r="N253" t="str">
        <f t="shared" si="10"/>
        <v>Excelso</v>
      </c>
      <c r="O253" t="str">
        <f t="shared" si="11"/>
        <v>Medium</v>
      </c>
      <c r="P253" t="str">
        <f>_xlfn.XLOOKUP(Table1[[#This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_xlfn.XLOOKUP(Table1[[#This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_xlfn.XLOOKUP(Table1[[#This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_xlfn.XLOOKUP(Table1[[#This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_xlfn.XLOOKUP(Table1[[#This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_xlfn.XLOOKUP(Table1[[#This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IF(I259="Rob","Robusta",IF(I259="Exc","Excelso",IF(I259="Ara","Arabica",IF(I259="Lib","Liberica",""))))</f>
        <v>Excelso</v>
      </c>
      <c r="O259" t="str">
        <f t="shared" ref="O259:O322" si="14">IF(J259="M","Medium",IF(J259="L","Light",IF(J259="D","Dark","")))</f>
        <v>Dark</v>
      </c>
      <c r="P259" t="str">
        <f>_xlfn.XLOOKUP(Table1[[#This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7">
        <f>INDEX(products!$A$1:$G$49,MATCH(orders!$D260,products!$A$1:$A$49,0),MATCH(orders!L$1,products!$A$1:$G$1,0))</f>
        <v>27.945</v>
      </c>
      <c r="M260" s="7">
        <f t="shared" si="12"/>
        <v>139.72499999999999</v>
      </c>
      <c r="N260" t="str">
        <f t="shared" si="13"/>
        <v>Excelso</v>
      </c>
      <c r="O260" t="str">
        <f t="shared" si="14"/>
        <v>Dark</v>
      </c>
      <c r="P260" t="str">
        <f>_xlfn.XLOOKUP(Table1[[#This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_xlfn.XLOOKUP(Table1[[#This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_xlfn.XLOOKUP(Table1[[#This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_xlfn.XLOOKUP(Table1[[#This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7">
        <f>INDEX(products!$A$1:$G$49,MATCH(orders!$D264,products!$A$1:$A$49,0),MATCH(orders!L$1,products!$A$1:$G$1,0))</f>
        <v>13.75</v>
      </c>
      <c r="M264" s="7">
        <f t="shared" si="12"/>
        <v>41.25</v>
      </c>
      <c r="N264" t="str">
        <f t="shared" si="13"/>
        <v>Excelso</v>
      </c>
      <c r="O264" t="str">
        <f t="shared" si="14"/>
        <v>Medium</v>
      </c>
      <c r="P264" t="str">
        <f>_xlfn.XLOOKUP(Table1[[#This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_xlfn.XLOOKUP(Table1[[#This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_xlfn.XLOOKUP(Table1[[#This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_xlfn.XLOOKUP(Table1[[#This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7">
        <f>INDEX(products!$A$1:$G$49,MATCH(orders!$D268,products!$A$1:$A$49,0),MATCH(orders!L$1,products!$A$1:$G$1,0))</f>
        <v>12.15</v>
      </c>
      <c r="M268" s="7">
        <f t="shared" si="12"/>
        <v>24.3</v>
      </c>
      <c r="N268" t="str">
        <f t="shared" si="13"/>
        <v>Excelso</v>
      </c>
      <c r="O268" t="str">
        <f t="shared" si="14"/>
        <v>Dark</v>
      </c>
      <c r="P268" t="str">
        <f>_xlfn.XLOOKUP(Table1[[#This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7">
        <f>INDEX(products!$A$1:$G$49,MATCH(orders!$D269,products!$A$1:$A$49,0),MATCH(orders!L$1,products!$A$1:$G$1,0))</f>
        <v>3.645</v>
      </c>
      <c r="M269" s="7">
        <f t="shared" si="12"/>
        <v>21.87</v>
      </c>
      <c r="N269" t="str">
        <f t="shared" si="13"/>
        <v>Excelso</v>
      </c>
      <c r="O269" t="str">
        <f t="shared" si="14"/>
        <v>Dark</v>
      </c>
      <c r="P269" t="str">
        <f>_xlfn.XLOOKUP(Table1[[#This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_xlfn.XLOOKUP(Table1[[#This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_xlfn.XLOOKUP(Table1[[#This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7">
        <f>INDEX(products!$A$1:$G$49,MATCH(orders!$D272,products!$A$1:$A$49,0),MATCH(orders!L$1,products!$A$1:$G$1,0))</f>
        <v>7.29</v>
      </c>
      <c r="M272" s="7">
        <f t="shared" si="12"/>
        <v>7.29</v>
      </c>
      <c r="N272" t="str">
        <f t="shared" si="13"/>
        <v>Excelso</v>
      </c>
      <c r="O272" t="str">
        <f t="shared" si="14"/>
        <v>Dark</v>
      </c>
      <c r="P272" t="str">
        <f>_xlfn.XLOOKUP(Table1[[#This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_xlfn.XLOOKUP(Table1[[#This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_xlfn.XLOOKUP(Table1[[#This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_xlfn.XLOOKUP(Table1[[#This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_xlfn.XLOOKUP(Table1[[#This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7">
        <f>INDEX(products!$A$1:$G$49,MATCH(orders!$D277,products!$A$1:$A$49,0),MATCH(orders!L$1,products!$A$1:$G$1,0))</f>
        <v>34.154999999999994</v>
      </c>
      <c r="M277" s="7">
        <f t="shared" si="12"/>
        <v>204.92999999999995</v>
      </c>
      <c r="N277" t="str">
        <f t="shared" si="13"/>
        <v>Excelso</v>
      </c>
      <c r="O277" t="str">
        <f t="shared" si="14"/>
        <v>Light</v>
      </c>
      <c r="P277" t="str">
        <f>_xlfn.XLOOKUP(Table1[[#This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_xlfn.XLOOKUP(Table1[[#This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7">
        <f>INDEX(products!$A$1:$G$49,MATCH(orders!$D279,products!$A$1:$A$49,0),MATCH(orders!L$1,products!$A$1:$G$1,0))</f>
        <v>14.85</v>
      </c>
      <c r="M279" s="7">
        <f t="shared" si="12"/>
        <v>89.1</v>
      </c>
      <c r="N279" t="str">
        <f t="shared" si="13"/>
        <v>Excelso</v>
      </c>
      <c r="O279" t="str">
        <f t="shared" si="14"/>
        <v>Light</v>
      </c>
      <c r="P279" t="str">
        <f>_xlfn.XLOOKUP(Table1[[#This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_xlfn.XLOOKUP(Table1[[#This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_xlfn.XLOOKUP(Table1[[#This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7">
        <f>INDEX(products!$A$1:$G$49,MATCH(orders!$D282,products!$A$1:$A$49,0),MATCH(orders!L$1,products!$A$1:$G$1,0))</f>
        <v>8.25</v>
      </c>
      <c r="M282" s="7">
        <f t="shared" si="12"/>
        <v>41.25</v>
      </c>
      <c r="N282" t="str">
        <f t="shared" si="13"/>
        <v>Excelso</v>
      </c>
      <c r="O282" t="str">
        <f t="shared" si="14"/>
        <v>Medium</v>
      </c>
      <c r="P282" t="str">
        <f>_xlfn.XLOOKUP(Table1[[#This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7">
        <f>INDEX(products!$A$1:$G$49,MATCH(orders!$D283,products!$A$1:$A$49,0),MATCH(orders!L$1,products!$A$1:$G$1,0))</f>
        <v>14.85</v>
      </c>
      <c r="M283" s="7">
        <f t="shared" si="12"/>
        <v>59.4</v>
      </c>
      <c r="N283" t="str">
        <f t="shared" si="13"/>
        <v>Excelso</v>
      </c>
      <c r="O283" t="str">
        <f t="shared" si="14"/>
        <v>Light</v>
      </c>
      <c r="P283" t="str">
        <f>_xlfn.XLOOKUP(Table1[[#This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_xlfn.XLOOKUP(Table1[[#This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_xlfn.XLOOKUP(Table1[[#This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7">
        <f>INDEX(products!$A$1:$G$49,MATCH(orders!$D286,products!$A$1:$A$49,0),MATCH(orders!L$1,products!$A$1:$G$1,0))</f>
        <v>31.624999999999996</v>
      </c>
      <c r="M286" s="7">
        <f t="shared" si="12"/>
        <v>94.874999999999986</v>
      </c>
      <c r="N286" t="str">
        <f t="shared" si="13"/>
        <v>Excelso</v>
      </c>
      <c r="O286" t="str">
        <f t="shared" si="14"/>
        <v>Medium</v>
      </c>
      <c r="P286" t="str">
        <f>_xlfn.XLOOKUP(Table1[[#This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_xlfn.XLOOKUP(Table1[[#This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_xlfn.XLOOKUP(Table1[[#This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_xlfn.XLOOKUP(Table1[[#This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7">
        <f>INDEX(products!$A$1:$G$49,MATCH(orders!$D290,products!$A$1:$A$49,0),MATCH(orders!L$1,products!$A$1:$G$1,0))</f>
        <v>8.25</v>
      </c>
      <c r="M290" s="7">
        <f t="shared" si="12"/>
        <v>8.25</v>
      </c>
      <c r="N290" t="str">
        <f t="shared" si="13"/>
        <v>Excelso</v>
      </c>
      <c r="O290" t="str">
        <f t="shared" si="14"/>
        <v>Medium</v>
      </c>
      <c r="P290" t="str">
        <f>_xlfn.XLOOKUP(Table1[[#This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_xlfn.XLOOKUP(Table1[[#This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_xlfn.XLOOKUP(Table1[[#This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7">
        <f>INDEX(products!$A$1:$G$49,MATCH(orders!$D293,products!$A$1:$A$49,0),MATCH(orders!L$1,products!$A$1:$G$1,0))</f>
        <v>8.25</v>
      </c>
      <c r="M293" s="7">
        <f t="shared" si="12"/>
        <v>16.5</v>
      </c>
      <c r="N293" t="str">
        <f t="shared" si="13"/>
        <v>Excelso</v>
      </c>
      <c r="O293" t="str">
        <f t="shared" si="14"/>
        <v>Medium</v>
      </c>
      <c r="P293" t="str">
        <f>_xlfn.XLOOKUP(Table1[[#This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_xlfn.XLOOKUP(Table1[[#This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_xlfn.XLOOKUP(Table1[[#This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7">
        <f>INDEX(products!$A$1:$G$49,MATCH(orders!$D296,products!$A$1:$A$49,0),MATCH(orders!L$1,products!$A$1:$G$1,0))</f>
        <v>14.85</v>
      </c>
      <c r="M296" s="7">
        <f t="shared" si="12"/>
        <v>44.55</v>
      </c>
      <c r="N296" t="str">
        <f t="shared" si="13"/>
        <v>Excelso</v>
      </c>
      <c r="O296" t="str">
        <f t="shared" si="14"/>
        <v>Light</v>
      </c>
      <c r="P296" t="str">
        <f>_xlfn.XLOOKUP(Table1[[#This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7">
        <f>INDEX(products!$A$1:$G$49,MATCH(orders!$D297,products!$A$1:$A$49,0),MATCH(orders!L$1,products!$A$1:$G$1,0))</f>
        <v>13.75</v>
      </c>
      <c r="M297" s="7">
        <f t="shared" si="12"/>
        <v>27.5</v>
      </c>
      <c r="N297" t="str">
        <f t="shared" si="13"/>
        <v>Excelso</v>
      </c>
      <c r="O297" t="str">
        <f t="shared" si="14"/>
        <v>Medium</v>
      </c>
      <c r="P297" t="str">
        <f>_xlfn.XLOOKUP(Table1[[#This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_xlfn.XLOOKUP(Table1[[#This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_xlfn.XLOOKUP(Table1[[#This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7">
        <f>INDEX(products!$A$1:$G$49,MATCH(orders!$D300,products!$A$1:$A$49,0),MATCH(orders!L$1,products!$A$1:$G$1,0))</f>
        <v>4.4550000000000001</v>
      </c>
      <c r="M300" s="7">
        <f t="shared" si="12"/>
        <v>26.73</v>
      </c>
      <c r="N300" t="str">
        <f t="shared" si="13"/>
        <v>Excelso</v>
      </c>
      <c r="O300" t="str">
        <f t="shared" si="14"/>
        <v>Light</v>
      </c>
      <c r="P300" t="str">
        <f>_xlfn.XLOOKUP(Table1[[#This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7">
        <f>INDEX(products!$A$1:$G$49,MATCH(orders!$D301,products!$A$1:$A$49,0),MATCH(orders!L$1,products!$A$1:$G$1,0))</f>
        <v>34.154999999999994</v>
      </c>
      <c r="M301" s="7">
        <f t="shared" si="12"/>
        <v>204.92999999999995</v>
      </c>
      <c r="N301" t="str">
        <f t="shared" si="13"/>
        <v>Excelso</v>
      </c>
      <c r="O301" t="str">
        <f t="shared" si="14"/>
        <v>Light</v>
      </c>
      <c r="P301" t="str">
        <f>_xlfn.XLOOKUP(Table1[[#This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_xlfn.XLOOKUP(Table1[[#This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_xlfn.XLOOKUP(Table1[[#This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_xlfn.XLOOKUP(Table1[[#This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7">
        <f>INDEX(products!$A$1:$G$49,MATCH(orders!$D305,products!$A$1:$A$49,0),MATCH(orders!L$1,products!$A$1:$G$1,0))</f>
        <v>27.945</v>
      </c>
      <c r="M305" s="7">
        <f t="shared" si="12"/>
        <v>111.78</v>
      </c>
      <c r="N305" t="str">
        <f t="shared" si="13"/>
        <v>Excelso</v>
      </c>
      <c r="O305" t="str">
        <f t="shared" si="14"/>
        <v>Dark</v>
      </c>
      <c r="P305" t="str">
        <f>_xlfn.XLOOKUP(Table1[[#This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_xlfn.XLOOKUP(Table1[[#This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_xlfn.XLOOKUP(Table1[[#This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_xlfn.XLOOKUP(Table1[[#This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_xlfn.XLOOKUP(Table1[[#This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_xlfn.XLOOKUP(Table1[[#This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_xlfn.XLOOKUP(Table1[[#This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7">
        <f>INDEX(products!$A$1:$G$49,MATCH(orders!$D312,products!$A$1:$A$49,0),MATCH(orders!L$1,products!$A$1:$G$1,0))</f>
        <v>14.85</v>
      </c>
      <c r="M312" s="7">
        <f t="shared" si="12"/>
        <v>14.85</v>
      </c>
      <c r="N312" t="str">
        <f t="shared" si="13"/>
        <v>Excelso</v>
      </c>
      <c r="O312" t="str">
        <f t="shared" si="14"/>
        <v>Light</v>
      </c>
      <c r="P312" t="str">
        <f>_xlfn.XLOOKUP(Table1[[#This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7">
        <f>INDEX(products!$A$1:$G$49,MATCH(orders!$D313,products!$A$1:$A$49,0),MATCH(orders!L$1,products!$A$1:$G$1,0))</f>
        <v>31.624999999999996</v>
      </c>
      <c r="M313" s="7">
        <f t="shared" si="12"/>
        <v>189.74999999999997</v>
      </c>
      <c r="N313" t="str">
        <f t="shared" si="13"/>
        <v>Excelso</v>
      </c>
      <c r="O313" t="str">
        <f t="shared" si="14"/>
        <v>Medium</v>
      </c>
      <c r="P313" t="str">
        <f>_xlfn.XLOOKUP(Table1[[#This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_xlfn.XLOOKUP(Table1[[#This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_xlfn.XLOOKUP(Table1[[#This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_xlfn.XLOOKUP(Table1[[#This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7">
        <f>INDEX(products!$A$1:$G$49,MATCH(orders!$D317,products!$A$1:$A$49,0),MATCH(orders!L$1,products!$A$1:$G$1,0))</f>
        <v>34.154999999999994</v>
      </c>
      <c r="M317" s="7">
        <f t="shared" si="12"/>
        <v>34.154999999999994</v>
      </c>
      <c r="N317" t="str">
        <f t="shared" si="13"/>
        <v>Excelso</v>
      </c>
      <c r="O317" t="str">
        <f t="shared" si="14"/>
        <v>Light</v>
      </c>
      <c r="P317" t="str">
        <f>_xlfn.XLOOKUP(Table1[[#This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7">
        <f>INDEX(products!$A$1:$G$49,MATCH(orders!$D318,products!$A$1:$A$49,0),MATCH(orders!L$1,products!$A$1:$G$1,0))</f>
        <v>34.154999999999994</v>
      </c>
      <c r="M318" s="7">
        <f t="shared" si="12"/>
        <v>204.92999999999995</v>
      </c>
      <c r="N318" t="str">
        <f t="shared" si="13"/>
        <v>Excelso</v>
      </c>
      <c r="O318" t="str">
        <f t="shared" si="14"/>
        <v>Light</v>
      </c>
      <c r="P318" t="str">
        <f>_xlfn.XLOOKUP(Table1[[#This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7">
        <f>INDEX(products!$A$1:$G$49,MATCH(orders!$D319,products!$A$1:$A$49,0),MATCH(orders!L$1,products!$A$1:$G$1,0))</f>
        <v>7.29</v>
      </c>
      <c r="M319" s="7">
        <f t="shared" si="12"/>
        <v>21.87</v>
      </c>
      <c r="N319" t="str">
        <f t="shared" si="13"/>
        <v>Excelso</v>
      </c>
      <c r="O319" t="str">
        <f t="shared" si="14"/>
        <v>Dark</v>
      </c>
      <c r="P319" t="str">
        <f>_xlfn.XLOOKUP(Table1[[#This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_xlfn.XLOOKUP(Table1[[#This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7">
        <f>INDEX(products!$A$1:$G$49,MATCH(orders!$D321,products!$A$1:$A$49,0),MATCH(orders!L$1,products!$A$1:$G$1,0))</f>
        <v>4.125</v>
      </c>
      <c r="M321" s="7">
        <f t="shared" si="12"/>
        <v>8.25</v>
      </c>
      <c r="N321" t="str">
        <f t="shared" si="13"/>
        <v>Excelso</v>
      </c>
      <c r="O321" t="str">
        <f t="shared" si="14"/>
        <v>Medium</v>
      </c>
      <c r="P321" t="str">
        <f>_xlfn.XLOOKUP(Table1[[#This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_xlfn.XLOOKUP(Table1[[#This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IF(I323="Rob","Robusta",IF(I323="Exc","Excelso",IF(I323="Ara","Arabica",IF(I323="Lib","Liberica",""))))</f>
        <v>Arabica</v>
      </c>
      <c r="O323" t="str">
        <f t="shared" ref="O323:O386" si="17">IF(J323="M","Medium",IF(J323="L","Light",IF(J323="D","Dark","")))</f>
        <v>Medium</v>
      </c>
      <c r="P323" t="str">
        <f>_xlfn.XLOOKUP(Table1[[#This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_xlfn.XLOOKUP(Table1[[#This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7">
        <f>INDEX(products!$A$1:$G$49,MATCH(orders!$D325,products!$A$1:$A$49,0),MATCH(orders!L$1,products!$A$1:$G$1,0))</f>
        <v>3.645</v>
      </c>
      <c r="M325" s="7">
        <f t="shared" si="15"/>
        <v>18.225000000000001</v>
      </c>
      <c r="N325" t="str">
        <f t="shared" si="16"/>
        <v>Excelso</v>
      </c>
      <c r="O325" t="str">
        <f t="shared" si="17"/>
        <v>Dark</v>
      </c>
      <c r="P325" t="str">
        <f>_xlfn.XLOOKUP(Table1[[#This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7">
        <f>INDEX(products!$A$1:$G$49,MATCH(orders!$D326,products!$A$1:$A$49,0),MATCH(orders!L$1,products!$A$1:$G$1,0))</f>
        <v>13.75</v>
      </c>
      <c r="M326" s="7">
        <f t="shared" si="15"/>
        <v>13.75</v>
      </c>
      <c r="N326" t="str">
        <f t="shared" si="16"/>
        <v>Excelso</v>
      </c>
      <c r="O326" t="str">
        <f t="shared" si="17"/>
        <v>Medium</v>
      </c>
      <c r="P326" t="str">
        <f>_xlfn.XLOOKUP(Table1[[#This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_xlfn.XLOOKUP(Table1[[#This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_xlfn.XLOOKUP(Table1[[#This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_xlfn.XLOOKUP(Table1[[#This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_xlfn.XLOOKUP(Table1[[#This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_xlfn.XLOOKUP(Table1[[#This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_xlfn.XLOOKUP(Table1[[#This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_xlfn.XLOOKUP(Table1[[#This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_xlfn.XLOOKUP(Table1[[#This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_xlfn.XLOOKUP(Table1[[#This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_xlfn.XLOOKUP(Table1[[#This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_xlfn.XLOOKUP(Table1[[#This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_xlfn.XLOOKUP(Table1[[#This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7">
        <f>INDEX(products!$A$1:$G$49,MATCH(orders!$D339,products!$A$1:$A$49,0),MATCH(orders!L$1,products!$A$1:$G$1,0))</f>
        <v>27.945</v>
      </c>
      <c r="M339" s="7">
        <f t="shared" si="15"/>
        <v>55.89</v>
      </c>
      <c r="N339" t="str">
        <f t="shared" si="16"/>
        <v>Excelso</v>
      </c>
      <c r="O339" t="str">
        <f t="shared" si="17"/>
        <v>Dark</v>
      </c>
      <c r="P339" t="str">
        <f>_xlfn.XLOOKUP(Table1[[#This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7">
        <f>INDEX(products!$A$1:$G$49,MATCH(orders!$D340,products!$A$1:$A$49,0),MATCH(orders!L$1,products!$A$1:$G$1,0))</f>
        <v>14.85</v>
      </c>
      <c r="M340" s="7">
        <f t="shared" si="15"/>
        <v>59.4</v>
      </c>
      <c r="N340" t="str">
        <f t="shared" si="16"/>
        <v>Excelso</v>
      </c>
      <c r="O340" t="str">
        <f t="shared" si="17"/>
        <v>Light</v>
      </c>
      <c r="P340" t="str">
        <f>_xlfn.XLOOKUP(Table1[[#This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7">
        <f>INDEX(products!$A$1:$G$49,MATCH(orders!$D341,products!$A$1:$A$49,0),MATCH(orders!L$1,products!$A$1:$G$1,0))</f>
        <v>3.645</v>
      </c>
      <c r="M341" s="7">
        <f t="shared" si="15"/>
        <v>7.29</v>
      </c>
      <c r="N341" t="str">
        <f t="shared" si="16"/>
        <v>Excelso</v>
      </c>
      <c r="O341" t="str">
        <f t="shared" si="17"/>
        <v>Dark</v>
      </c>
      <c r="P341" t="str">
        <f>_xlfn.XLOOKUP(Table1[[#This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7">
        <f>INDEX(products!$A$1:$G$49,MATCH(orders!$D342,products!$A$1:$A$49,0),MATCH(orders!L$1,products!$A$1:$G$1,0))</f>
        <v>7.29</v>
      </c>
      <c r="M342" s="7">
        <f t="shared" si="15"/>
        <v>7.29</v>
      </c>
      <c r="N342" t="str">
        <f t="shared" si="16"/>
        <v>Excelso</v>
      </c>
      <c r="O342" t="str">
        <f t="shared" si="17"/>
        <v>Dark</v>
      </c>
      <c r="P342" t="str">
        <f>_xlfn.XLOOKUP(Table1[[#This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7">
        <f>INDEX(products!$A$1:$G$49,MATCH(orders!$D343,products!$A$1:$A$49,0),MATCH(orders!L$1,products!$A$1:$G$1,0))</f>
        <v>8.91</v>
      </c>
      <c r="M343" s="7">
        <f t="shared" si="15"/>
        <v>17.82</v>
      </c>
      <c r="N343" t="str">
        <f t="shared" si="16"/>
        <v>Excelso</v>
      </c>
      <c r="O343" t="str">
        <f t="shared" si="17"/>
        <v>Light</v>
      </c>
      <c r="P343" t="str">
        <f>_xlfn.XLOOKUP(Table1[[#This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_xlfn.XLOOKUP(Table1[[#This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_xlfn.XLOOKUP(Table1[[#This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_xlfn.XLOOKUP(Table1[[#This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_xlfn.XLOOKUP(Table1[[#This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_xlfn.XLOOKUP(Table1[[#This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_xlfn.XLOOKUP(Table1[[#This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7">
        <f>INDEX(products!$A$1:$G$49,MATCH(orders!$D350,products!$A$1:$A$49,0),MATCH(orders!L$1,products!$A$1:$G$1,0))</f>
        <v>34.154999999999994</v>
      </c>
      <c r="M350" s="7">
        <f t="shared" si="15"/>
        <v>204.92999999999995</v>
      </c>
      <c r="N350" t="str">
        <f t="shared" si="16"/>
        <v>Excelso</v>
      </c>
      <c r="O350" t="str">
        <f t="shared" si="17"/>
        <v>Light</v>
      </c>
      <c r="P350" t="str">
        <f>_xlfn.XLOOKUP(Table1[[#This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_xlfn.XLOOKUP(Table1[[#This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_xlfn.XLOOKUP(Table1[[#This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_xlfn.XLOOKUP(Table1[[#This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7">
        <f>INDEX(products!$A$1:$G$49,MATCH(orders!$D354,products!$A$1:$A$49,0),MATCH(orders!L$1,products!$A$1:$G$1,0))</f>
        <v>7.29</v>
      </c>
      <c r="M354" s="7">
        <f t="shared" si="15"/>
        <v>36.450000000000003</v>
      </c>
      <c r="N354" t="str">
        <f t="shared" si="16"/>
        <v>Excelso</v>
      </c>
      <c r="O354" t="str">
        <f t="shared" si="17"/>
        <v>Dark</v>
      </c>
      <c r="P354" t="str">
        <f>_xlfn.XLOOKUP(Table1[[#This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_xlfn.XLOOKUP(Table1[[#This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_xlfn.XLOOKUP(Table1[[#This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_xlfn.XLOOKUP(Table1[[#This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_xlfn.XLOOKUP(Table1[[#This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_xlfn.XLOOKUP(Table1[[#This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_xlfn.XLOOKUP(Table1[[#This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_xlfn.XLOOKUP(Table1[[#This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_xlfn.XLOOKUP(Table1[[#This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_xlfn.XLOOKUP(Table1[[#This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7">
        <f>INDEX(products!$A$1:$G$49,MATCH(orders!$D364,products!$A$1:$A$49,0),MATCH(orders!L$1,products!$A$1:$G$1,0))</f>
        <v>14.85</v>
      </c>
      <c r="M364" s="7">
        <f t="shared" si="15"/>
        <v>74.25</v>
      </c>
      <c r="N364" t="str">
        <f t="shared" si="16"/>
        <v>Excelso</v>
      </c>
      <c r="O364" t="str">
        <f t="shared" si="17"/>
        <v>Light</v>
      </c>
      <c r="P364" t="str">
        <f>_xlfn.XLOOKUP(Table1[[#This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_xlfn.XLOOKUP(Table1[[#This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7">
        <f>INDEX(products!$A$1:$G$49,MATCH(orders!$D366,products!$A$1:$A$49,0),MATCH(orders!L$1,products!$A$1:$G$1,0))</f>
        <v>12.15</v>
      </c>
      <c r="M366" s="7">
        <f t="shared" si="15"/>
        <v>72.900000000000006</v>
      </c>
      <c r="N366" t="str">
        <f t="shared" si="16"/>
        <v>Excelso</v>
      </c>
      <c r="O366" t="str">
        <f t="shared" si="17"/>
        <v>Dark</v>
      </c>
      <c r="P366" t="str">
        <f>_xlfn.XLOOKUP(Table1[[#This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_xlfn.XLOOKUP(Table1[[#This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7">
        <f>INDEX(products!$A$1:$G$49,MATCH(orders!$D368,products!$A$1:$A$49,0),MATCH(orders!L$1,products!$A$1:$G$1,0))</f>
        <v>7.29</v>
      </c>
      <c r="M368" s="7">
        <f t="shared" si="15"/>
        <v>43.74</v>
      </c>
      <c r="N368" t="str">
        <f t="shared" si="16"/>
        <v>Excelso</v>
      </c>
      <c r="O368" t="str">
        <f t="shared" si="17"/>
        <v>Dark</v>
      </c>
      <c r="P368" t="str">
        <f>_xlfn.XLOOKUP(Table1[[#This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_xlfn.XLOOKUP(Table1[[#This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7">
        <f>INDEX(products!$A$1:$G$49,MATCH(orders!$D370,products!$A$1:$A$49,0),MATCH(orders!L$1,products!$A$1:$G$1,0))</f>
        <v>31.624999999999996</v>
      </c>
      <c r="M370" s="7">
        <f t="shared" si="15"/>
        <v>63.249999999999993</v>
      </c>
      <c r="N370" t="str">
        <f t="shared" si="16"/>
        <v>Excelso</v>
      </c>
      <c r="O370" t="str">
        <f t="shared" si="17"/>
        <v>Medium</v>
      </c>
      <c r="P370" t="str">
        <f>_xlfn.XLOOKUP(Table1[[#This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7">
        <f>INDEX(products!$A$1:$G$49,MATCH(orders!$D371,products!$A$1:$A$49,0),MATCH(orders!L$1,products!$A$1:$G$1,0))</f>
        <v>8.91</v>
      </c>
      <c r="M371" s="7">
        <f t="shared" si="15"/>
        <v>8.91</v>
      </c>
      <c r="N371" t="str">
        <f t="shared" si="16"/>
        <v>Excelso</v>
      </c>
      <c r="O371" t="str">
        <f t="shared" si="17"/>
        <v>Light</v>
      </c>
      <c r="P371" t="str">
        <f>_xlfn.XLOOKUP(Table1[[#This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7">
        <f>INDEX(products!$A$1:$G$49,MATCH(orders!$D372,products!$A$1:$A$49,0),MATCH(orders!L$1,products!$A$1:$G$1,0))</f>
        <v>12.15</v>
      </c>
      <c r="M372" s="7">
        <f t="shared" si="15"/>
        <v>24.3</v>
      </c>
      <c r="N372" t="str">
        <f t="shared" si="16"/>
        <v>Excelso</v>
      </c>
      <c r="O372" t="str">
        <f t="shared" si="17"/>
        <v>Dark</v>
      </c>
      <c r="P372" t="str">
        <f>_xlfn.XLOOKUP(Table1[[#This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_xlfn.XLOOKUP(Table1[[#This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_xlfn.XLOOKUP(Table1[[#This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_xlfn.XLOOKUP(Table1[[#This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_xlfn.XLOOKUP(Table1[[#This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_xlfn.XLOOKUP(Table1[[#This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_xlfn.XLOOKUP(Table1[[#This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_xlfn.XLOOKUP(Table1[[#This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_xlfn.XLOOKUP(Table1[[#This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_xlfn.XLOOKUP(Table1[[#This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_xlfn.XLOOKUP(Table1[[#This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_xlfn.XLOOKUP(Table1[[#This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7">
        <f>INDEX(products!$A$1:$G$49,MATCH(orders!$D384,products!$A$1:$A$49,0),MATCH(orders!L$1,products!$A$1:$G$1,0))</f>
        <v>7.29</v>
      </c>
      <c r="M384" s="7">
        <f t="shared" si="15"/>
        <v>21.87</v>
      </c>
      <c r="N384" t="str">
        <f t="shared" si="16"/>
        <v>Excelso</v>
      </c>
      <c r="O384" t="str">
        <f t="shared" si="17"/>
        <v>Dark</v>
      </c>
      <c r="P384" t="str">
        <f>_xlfn.XLOOKUP(Table1[[#This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7">
        <f>INDEX(products!$A$1:$G$49,MATCH(orders!$D385,products!$A$1:$A$49,0),MATCH(orders!L$1,products!$A$1:$G$1,0))</f>
        <v>8.91</v>
      </c>
      <c r="M385" s="7">
        <f t="shared" si="15"/>
        <v>53.46</v>
      </c>
      <c r="N385" t="str">
        <f t="shared" si="16"/>
        <v>Excelso</v>
      </c>
      <c r="O385" t="str">
        <f t="shared" si="17"/>
        <v>Light</v>
      </c>
      <c r="P385" t="str">
        <f>_xlfn.XLOOKUP(Table1[[#This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_xlfn.XLOOKUP(Table1[[#This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IF(I387="Rob","Robusta",IF(I387="Exc","Excelso",IF(I387="Ara","Arabica",IF(I387="Lib","Liberica",""))))</f>
        <v>Liberica</v>
      </c>
      <c r="O387" t="str">
        <f t="shared" ref="O387:O450" si="20">IF(J387="M","Medium",IF(J387="L","Light",IF(J387="D","Dark","")))</f>
        <v>Medium</v>
      </c>
      <c r="P387" t="str">
        <f>_xlfn.XLOOKUP(Table1[[#This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_xlfn.XLOOKUP(Table1[[#This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7">
        <f>INDEX(products!$A$1:$G$49,MATCH(orders!$D389,products!$A$1:$A$49,0),MATCH(orders!L$1,products!$A$1:$G$1,0))</f>
        <v>14.85</v>
      </c>
      <c r="M389" s="7">
        <f t="shared" si="18"/>
        <v>74.25</v>
      </c>
      <c r="N389" t="str">
        <f t="shared" si="19"/>
        <v>Excelso</v>
      </c>
      <c r="O389" t="str">
        <f t="shared" si="20"/>
        <v>Light</v>
      </c>
      <c r="P389" t="str">
        <f>_xlfn.XLOOKUP(Table1[[#This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_xlfn.XLOOKUP(Table1[[#This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_xlfn.XLOOKUP(Table1[[#This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7">
        <f>INDEX(products!$A$1:$G$49,MATCH(orders!$D392,products!$A$1:$A$49,0),MATCH(orders!L$1,products!$A$1:$G$1,0))</f>
        <v>7.29</v>
      </c>
      <c r="M392" s="7">
        <f t="shared" si="18"/>
        <v>14.58</v>
      </c>
      <c r="N392" t="str">
        <f t="shared" si="19"/>
        <v>Excelso</v>
      </c>
      <c r="O392" t="str">
        <f t="shared" si="20"/>
        <v>Dark</v>
      </c>
      <c r="P392" t="str">
        <f>_xlfn.XLOOKUP(Table1[[#This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_xlfn.XLOOKUP(Table1[[#This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7">
        <f>INDEX(products!$A$1:$G$49,MATCH(orders!$D394,products!$A$1:$A$49,0),MATCH(orders!L$1,products!$A$1:$G$1,0))</f>
        <v>14.85</v>
      </c>
      <c r="M394" s="7">
        <f t="shared" si="18"/>
        <v>89.1</v>
      </c>
      <c r="N394" t="str">
        <f t="shared" si="19"/>
        <v>Excelso</v>
      </c>
      <c r="O394" t="str">
        <f t="shared" si="20"/>
        <v>Light</v>
      </c>
      <c r="P394" t="str">
        <f>_xlfn.XLOOKUP(Table1[[#This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_xlfn.XLOOKUP(Table1[[#This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_xlfn.XLOOKUP(Table1[[#This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_xlfn.XLOOKUP(Table1[[#This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_xlfn.XLOOKUP(Table1[[#This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_xlfn.XLOOKUP(Table1[[#This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_xlfn.XLOOKUP(Table1[[#This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7">
        <f>INDEX(products!$A$1:$G$49,MATCH(orders!$D401,products!$A$1:$A$49,0),MATCH(orders!L$1,products!$A$1:$G$1,0))</f>
        <v>27.945</v>
      </c>
      <c r="M401" s="7">
        <f t="shared" si="18"/>
        <v>167.67000000000002</v>
      </c>
      <c r="N401" t="str">
        <f t="shared" si="19"/>
        <v>Excelso</v>
      </c>
      <c r="O401" t="str">
        <f t="shared" si="20"/>
        <v>Dark</v>
      </c>
      <c r="P401" t="str">
        <f>_xlfn.XLOOKUP(Table1[[#This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_xlfn.XLOOKUP(Table1[[#This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_xlfn.XLOOKUP(Table1[[#This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_xlfn.XLOOKUP(Table1[[#This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_xlfn.XLOOKUP(Table1[[#This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_xlfn.XLOOKUP(Table1[[#This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7">
        <f>INDEX(products!$A$1:$G$49,MATCH(orders!$D407,products!$A$1:$A$49,0),MATCH(orders!L$1,products!$A$1:$G$1,0))</f>
        <v>8.25</v>
      </c>
      <c r="M407" s="7">
        <f t="shared" si="18"/>
        <v>24.75</v>
      </c>
      <c r="N407" t="str">
        <f t="shared" si="19"/>
        <v>Excelso</v>
      </c>
      <c r="O407" t="str">
        <f t="shared" si="20"/>
        <v>Medium</v>
      </c>
      <c r="P407" t="str">
        <f>_xlfn.XLOOKUP(Table1[[#This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7">
        <f>INDEX(products!$A$1:$G$49,MATCH(orders!$D408,products!$A$1:$A$49,0),MATCH(orders!L$1,products!$A$1:$G$1,0))</f>
        <v>13.75</v>
      </c>
      <c r="M408" s="7">
        <f t="shared" si="18"/>
        <v>68.75</v>
      </c>
      <c r="N408" t="str">
        <f t="shared" si="19"/>
        <v>Excelso</v>
      </c>
      <c r="O408" t="str">
        <f t="shared" si="20"/>
        <v>Medium</v>
      </c>
      <c r="P408" t="str">
        <f>_xlfn.XLOOKUP(Table1[[#This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7">
        <f>INDEX(products!$A$1:$G$49,MATCH(orders!$D409,products!$A$1:$A$49,0),MATCH(orders!L$1,products!$A$1:$G$1,0))</f>
        <v>8.25</v>
      </c>
      <c r="M409" s="7">
        <f t="shared" si="18"/>
        <v>49.5</v>
      </c>
      <c r="N409" t="str">
        <f t="shared" si="19"/>
        <v>Excelso</v>
      </c>
      <c r="O409" t="str">
        <f t="shared" si="20"/>
        <v>Medium</v>
      </c>
      <c r="P409" t="str">
        <f>_xlfn.XLOOKUP(Table1[[#This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_xlfn.XLOOKUP(Table1[[#This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_xlfn.XLOOKUP(Table1[[#This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_xlfn.XLOOKUP(Table1[[#This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_xlfn.XLOOKUP(Table1[[#This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_xlfn.XLOOKUP(Table1[[#This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_xlfn.XLOOKUP(Table1[[#This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_xlfn.XLOOKUP(Table1[[#This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_xlfn.XLOOKUP(Table1[[#This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_xlfn.XLOOKUP(Table1[[#This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_xlfn.XLOOKUP(Table1[[#This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_xlfn.XLOOKUP(Table1[[#This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_xlfn.XLOOKUP(Table1[[#This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_xlfn.XLOOKUP(Table1[[#This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_xlfn.XLOOKUP(Table1[[#This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_xlfn.XLOOKUP(Table1[[#This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_xlfn.XLOOKUP(Table1[[#This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7">
        <f>INDEX(products!$A$1:$G$49,MATCH(orders!$D426,products!$A$1:$A$49,0),MATCH(orders!L$1,products!$A$1:$G$1,0))</f>
        <v>8.91</v>
      </c>
      <c r="M426" s="7">
        <f t="shared" si="18"/>
        <v>26.73</v>
      </c>
      <c r="N426" t="str">
        <f t="shared" si="19"/>
        <v>Excelso</v>
      </c>
      <c r="O426" t="str">
        <f t="shared" si="20"/>
        <v>Light</v>
      </c>
      <c r="P426" t="str">
        <f>_xlfn.XLOOKUP(Table1[[#This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_xlfn.XLOOKUP(Table1[[#This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_xlfn.XLOOKUP(Table1[[#This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_xlfn.XLOOKUP(Table1[[#This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_xlfn.XLOOKUP(Table1[[#This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_xlfn.XLOOKUP(Table1[[#This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_xlfn.XLOOKUP(Table1[[#This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7">
        <f>INDEX(products!$A$1:$G$49,MATCH(orders!$D433,products!$A$1:$A$49,0),MATCH(orders!L$1,products!$A$1:$G$1,0))</f>
        <v>27.945</v>
      </c>
      <c r="M433" s="7">
        <f t="shared" si="18"/>
        <v>83.835000000000008</v>
      </c>
      <c r="N433" t="str">
        <f t="shared" si="19"/>
        <v>Excelso</v>
      </c>
      <c r="O433" t="str">
        <f t="shared" si="20"/>
        <v>Dark</v>
      </c>
      <c r="P433" t="str">
        <f>_xlfn.XLOOKUP(Table1[[#This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_xlfn.XLOOKUP(Table1[[#This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_xlfn.XLOOKUP(Table1[[#This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_xlfn.XLOOKUP(Table1[[#This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7">
        <f>INDEX(products!$A$1:$G$49,MATCH(orders!$D437,products!$A$1:$A$49,0),MATCH(orders!L$1,products!$A$1:$G$1,0))</f>
        <v>8.25</v>
      </c>
      <c r="M437" s="7">
        <f t="shared" si="18"/>
        <v>8.25</v>
      </c>
      <c r="N437" t="str">
        <f t="shared" si="19"/>
        <v>Excelso</v>
      </c>
      <c r="O437" t="str">
        <f t="shared" si="20"/>
        <v>Medium</v>
      </c>
      <c r="P437" t="str">
        <f>_xlfn.XLOOKUP(Table1[[#This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_xlfn.XLOOKUP(Table1[[#This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_xlfn.XLOOKUP(Table1[[#This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_xlfn.XLOOKUP(Table1[[#This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7">
        <f>INDEX(products!$A$1:$G$49,MATCH(orders!$D441,products!$A$1:$A$49,0),MATCH(orders!L$1,products!$A$1:$G$1,0))</f>
        <v>8.91</v>
      </c>
      <c r="M441" s="7">
        <f t="shared" si="18"/>
        <v>35.64</v>
      </c>
      <c r="N441" t="str">
        <f t="shared" si="19"/>
        <v>Excelso</v>
      </c>
      <c r="O441" t="str">
        <f t="shared" si="20"/>
        <v>Light</v>
      </c>
      <c r="P441" t="str">
        <f>_xlfn.XLOOKUP(Table1[[#This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_xlfn.XLOOKUP(Table1[[#This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7">
        <f>INDEX(products!$A$1:$G$49,MATCH(orders!$D443,products!$A$1:$A$49,0),MATCH(orders!L$1,products!$A$1:$G$1,0))</f>
        <v>12.15</v>
      </c>
      <c r="M443" s="7">
        <f t="shared" si="18"/>
        <v>36.450000000000003</v>
      </c>
      <c r="N443" t="str">
        <f t="shared" si="19"/>
        <v>Excelso</v>
      </c>
      <c r="O443" t="str">
        <f t="shared" si="20"/>
        <v>Dark</v>
      </c>
      <c r="P443" t="str">
        <f>_xlfn.XLOOKUP(Table1[[#This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_xlfn.XLOOKUP(Table1[[#This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7">
        <f>INDEX(products!$A$1:$G$49,MATCH(orders!$D445,products!$A$1:$A$49,0),MATCH(orders!L$1,products!$A$1:$G$1,0))</f>
        <v>4.4550000000000001</v>
      </c>
      <c r="M445" s="7">
        <f t="shared" si="18"/>
        <v>22.274999999999999</v>
      </c>
      <c r="N445" t="str">
        <f t="shared" si="19"/>
        <v>Excelso</v>
      </c>
      <c r="O445" t="str">
        <f t="shared" si="20"/>
        <v>Light</v>
      </c>
      <c r="P445" t="str">
        <f>_xlfn.XLOOKUP(Table1[[#This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7">
        <f>INDEX(products!$A$1:$G$49,MATCH(orders!$D446,products!$A$1:$A$49,0),MATCH(orders!L$1,products!$A$1:$G$1,0))</f>
        <v>4.125</v>
      </c>
      <c r="M446" s="7">
        <f t="shared" si="18"/>
        <v>24.75</v>
      </c>
      <c r="N446" t="str">
        <f t="shared" si="19"/>
        <v>Excelso</v>
      </c>
      <c r="O446" t="str">
        <f t="shared" si="20"/>
        <v>Medium</v>
      </c>
      <c r="P446" t="str">
        <f>_xlfn.XLOOKUP(Table1[[#This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_xlfn.XLOOKUP(Table1[[#This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_xlfn.XLOOKUP(Table1[[#This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_xlfn.XLOOKUP(Table1[[#This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_xlfn.XLOOKUP(Table1[[#This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IF(I451="Rob","Robusta",IF(I451="Exc","Excelso",IF(I451="Ara","Arabica",IF(I451="Lib","Liberica",""))))</f>
        <v>Robusta</v>
      </c>
      <c r="O451" t="str">
        <f t="shared" ref="O451:O514" si="23">IF(J451="M","Medium",IF(J451="L","Light",IF(J451="D","Dark","")))</f>
        <v>Dark</v>
      </c>
      <c r="P451" t="str">
        <f>_xlfn.XLOOKUP(Table1[[#This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_xlfn.XLOOKUP(Table1[[#This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_xlfn.XLOOKUP(Table1[[#This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_xlfn.XLOOKUP(Table1[[#This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_xlfn.XLOOKUP(Table1[[#This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_xlfn.XLOOKUP(Table1[[#This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_xlfn.XLOOKUP(Table1[[#This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_xlfn.XLOOKUP(Table1[[#This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_xlfn.XLOOKUP(Table1[[#This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_xlfn.XLOOKUP(Table1[[#This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_xlfn.XLOOKUP(Table1[[#This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_xlfn.XLOOKUP(Table1[[#This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_xlfn.XLOOKUP(Table1[[#This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_xlfn.XLOOKUP(Table1[[#This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7">
        <f>INDEX(products!$A$1:$G$49,MATCH(orders!$D465,products!$A$1:$A$49,0),MATCH(orders!L$1,products!$A$1:$G$1,0))</f>
        <v>13.75</v>
      </c>
      <c r="M465" s="7">
        <f t="shared" si="21"/>
        <v>27.5</v>
      </c>
      <c r="N465" t="str">
        <f t="shared" si="22"/>
        <v>Excelso</v>
      </c>
      <c r="O465" t="str">
        <f t="shared" si="23"/>
        <v>Medium</v>
      </c>
      <c r="P465" t="str">
        <f>_xlfn.XLOOKUP(Table1[[#This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_xlfn.XLOOKUP(Table1[[#This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_xlfn.XLOOKUP(Table1[[#This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_xlfn.XLOOKUP(Table1[[#This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_xlfn.XLOOKUP(Table1[[#This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7">
        <f>INDEX(products!$A$1:$G$49,MATCH(orders!$D470,products!$A$1:$A$49,0),MATCH(orders!L$1,products!$A$1:$G$1,0))</f>
        <v>13.75</v>
      </c>
      <c r="M470" s="7">
        <f t="shared" si="21"/>
        <v>41.25</v>
      </c>
      <c r="N470" t="str">
        <f t="shared" si="22"/>
        <v>Excelso</v>
      </c>
      <c r="O470" t="str">
        <f t="shared" si="23"/>
        <v>Medium</v>
      </c>
      <c r="P470" t="str">
        <f>_xlfn.XLOOKUP(Table1[[#This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7">
        <f>INDEX(products!$A$1:$G$49,MATCH(orders!$D471,products!$A$1:$A$49,0),MATCH(orders!L$1,products!$A$1:$G$1,0))</f>
        <v>4.4550000000000001</v>
      </c>
      <c r="M471" s="7">
        <f t="shared" si="21"/>
        <v>22.274999999999999</v>
      </c>
      <c r="N471" t="str">
        <f t="shared" si="22"/>
        <v>Excelso</v>
      </c>
      <c r="O471" t="str">
        <f t="shared" si="23"/>
        <v>Light</v>
      </c>
      <c r="P471" t="str">
        <f>_xlfn.XLOOKUP(Table1[[#This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_xlfn.XLOOKUP(Table1[[#This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_xlfn.XLOOKUP(Table1[[#This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_xlfn.XLOOKUP(Table1[[#This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_xlfn.XLOOKUP(Table1[[#This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7">
        <f>INDEX(products!$A$1:$G$49,MATCH(orders!$D476,products!$A$1:$A$49,0),MATCH(orders!L$1,products!$A$1:$G$1,0))</f>
        <v>31.624999999999996</v>
      </c>
      <c r="M476" s="7">
        <f t="shared" si="21"/>
        <v>31.624999999999996</v>
      </c>
      <c r="N476" t="str">
        <f t="shared" si="22"/>
        <v>Excelso</v>
      </c>
      <c r="O476" t="str">
        <f t="shared" si="23"/>
        <v>Medium</v>
      </c>
      <c r="P476" t="str">
        <f>_xlfn.XLOOKUP(Table1[[#This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_xlfn.XLOOKUP(Table1[[#This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7">
        <f>INDEX(products!$A$1:$G$49,MATCH(orders!$D478,products!$A$1:$A$49,0),MATCH(orders!L$1,products!$A$1:$G$1,0))</f>
        <v>4.4550000000000001</v>
      </c>
      <c r="M478" s="7">
        <f t="shared" si="21"/>
        <v>26.73</v>
      </c>
      <c r="N478" t="str">
        <f t="shared" si="22"/>
        <v>Excelso</v>
      </c>
      <c r="O478" t="str">
        <f t="shared" si="23"/>
        <v>Light</v>
      </c>
      <c r="P478" t="str">
        <f>_xlfn.XLOOKUP(Table1[[#This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_xlfn.XLOOKUP(Table1[[#This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_xlfn.XLOOKUP(Table1[[#This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7">
        <f>INDEX(products!$A$1:$G$49,MATCH(orders!$D481,products!$A$1:$A$49,0),MATCH(orders!L$1,products!$A$1:$G$1,0))</f>
        <v>31.624999999999996</v>
      </c>
      <c r="M481" s="7">
        <f t="shared" si="21"/>
        <v>126.49999999999999</v>
      </c>
      <c r="N481" t="str">
        <f t="shared" si="22"/>
        <v>Excelso</v>
      </c>
      <c r="O481" t="str">
        <f t="shared" si="23"/>
        <v>Medium</v>
      </c>
      <c r="P481" t="str">
        <f>_xlfn.XLOOKUP(Table1[[#This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7">
        <f>INDEX(products!$A$1:$G$49,MATCH(orders!$D482,products!$A$1:$A$49,0),MATCH(orders!L$1,products!$A$1:$G$1,0))</f>
        <v>4.125</v>
      </c>
      <c r="M482" s="7">
        <f t="shared" si="21"/>
        <v>4.125</v>
      </c>
      <c r="N482" t="str">
        <f t="shared" si="22"/>
        <v>Excelso</v>
      </c>
      <c r="O482" t="str">
        <f t="shared" si="23"/>
        <v>Medium</v>
      </c>
      <c r="P482" t="str">
        <f>_xlfn.XLOOKUP(Table1[[#This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_xlfn.XLOOKUP(Table1[[#This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7">
        <f>INDEX(products!$A$1:$G$49,MATCH(orders!$D484,products!$A$1:$A$49,0),MATCH(orders!L$1,products!$A$1:$G$1,0))</f>
        <v>27.945</v>
      </c>
      <c r="M484" s="7">
        <f t="shared" si="21"/>
        <v>139.72499999999999</v>
      </c>
      <c r="N484" t="str">
        <f t="shared" si="22"/>
        <v>Excelso</v>
      </c>
      <c r="O484" t="str">
        <f t="shared" si="23"/>
        <v>Dark</v>
      </c>
      <c r="P484" t="str">
        <f>_xlfn.XLOOKUP(Table1[[#This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_xlfn.XLOOKUP(Table1[[#This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_xlfn.XLOOKUP(Table1[[#This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_xlfn.XLOOKUP(Table1[[#This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_xlfn.XLOOKUP(Table1[[#This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7">
        <f>INDEX(products!$A$1:$G$49,MATCH(orders!$D489,products!$A$1:$A$49,0),MATCH(orders!L$1,products!$A$1:$G$1,0))</f>
        <v>12.15</v>
      </c>
      <c r="M489" s="7">
        <f t="shared" si="21"/>
        <v>72.900000000000006</v>
      </c>
      <c r="N489" t="str">
        <f t="shared" si="22"/>
        <v>Excelso</v>
      </c>
      <c r="O489" t="str">
        <f t="shared" si="23"/>
        <v>Dark</v>
      </c>
      <c r="P489" t="str">
        <f>_xlfn.XLOOKUP(Table1[[#This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_xlfn.XLOOKUP(Table1[[#This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_xlfn.XLOOKUP(Table1[[#This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_xlfn.XLOOKUP(Table1[[#This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_xlfn.XLOOKUP(Table1[[#This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7">
        <f>INDEX(products!$A$1:$G$49,MATCH(orders!$D494,products!$A$1:$A$49,0),MATCH(orders!L$1,products!$A$1:$G$1,0))</f>
        <v>4.125</v>
      </c>
      <c r="M494" s="7">
        <f t="shared" si="21"/>
        <v>4.125</v>
      </c>
      <c r="N494" t="str">
        <f t="shared" si="22"/>
        <v>Excelso</v>
      </c>
      <c r="O494" t="str">
        <f t="shared" si="23"/>
        <v>Medium</v>
      </c>
      <c r="P494" t="str">
        <f>_xlfn.XLOOKUP(Table1[[#This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_xlfn.XLOOKUP(Table1[[#This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_xlfn.XLOOKUP(Table1[[#This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_xlfn.XLOOKUP(Table1[[#This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7">
        <f>INDEX(products!$A$1:$G$49,MATCH(orders!$D498,products!$A$1:$A$49,0),MATCH(orders!L$1,products!$A$1:$G$1,0))</f>
        <v>3.645</v>
      </c>
      <c r="M498" s="7">
        <f t="shared" si="21"/>
        <v>10.935</v>
      </c>
      <c r="N498" t="str">
        <f t="shared" si="22"/>
        <v>Excelso</v>
      </c>
      <c r="O498" t="str">
        <f t="shared" si="23"/>
        <v>Dark</v>
      </c>
      <c r="P498" t="str">
        <f>_xlfn.XLOOKUP(Table1[[#This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_xlfn.XLOOKUP(Table1[[#This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_xlfn.XLOOKUP(Table1[[#This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_xlfn.XLOOKUP(Table1[[#This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_xlfn.XLOOKUP(Table1[[#This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_xlfn.XLOOKUP(Table1[[#This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7">
        <f>INDEX(products!$A$1:$G$49,MATCH(orders!$D504,products!$A$1:$A$49,0),MATCH(orders!L$1,products!$A$1:$G$1,0))</f>
        <v>4.125</v>
      </c>
      <c r="M504" s="7">
        <f t="shared" si="21"/>
        <v>16.5</v>
      </c>
      <c r="N504" t="str">
        <f t="shared" si="22"/>
        <v>Excelso</v>
      </c>
      <c r="O504" t="str">
        <f t="shared" si="23"/>
        <v>Medium</v>
      </c>
      <c r="P504" t="str">
        <f>_xlfn.XLOOKUP(Table1[[#This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_xlfn.XLOOKUP(Table1[[#This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_xlfn.XLOOKUP(Table1[[#This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_xlfn.XLOOKUP(Table1[[#This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_xlfn.XLOOKUP(Table1[[#This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_xlfn.XLOOKUP(Table1[[#This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_xlfn.XLOOKUP(Table1[[#This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_xlfn.XLOOKUP(Table1[[#This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_xlfn.XLOOKUP(Table1[[#This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_xlfn.XLOOKUP(Table1[[#This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_xlfn.XLOOKUP(Table1[[#This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IF(I515="Rob","Robusta",IF(I515="Exc","Excelso",IF(I515="Ara","Arabica",IF(I515="Lib","Liberica",""))))</f>
        <v>Liberica</v>
      </c>
      <c r="O515" t="str">
        <f t="shared" ref="O515:O578" si="26">IF(J515="M","Medium",IF(J515="L","Light",IF(J515="D","Dark","")))</f>
        <v>Light</v>
      </c>
      <c r="P515" t="str">
        <f>_xlfn.XLOOKUP(Table1[[#This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_xlfn.XLOOKUP(Table1[[#This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_xlfn.XLOOKUP(Table1[[#This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_xlfn.XLOOKUP(Table1[[#This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_xlfn.XLOOKUP(Table1[[#This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7">
        <f>INDEX(products!$A$1:$G$49,MATCH(orders!$D520,products!$A$1:$A$49,0),MATCH(orders!L$1,products!$A$1:$G$1,0))</f>
        <v>27.945</v>
      </c>
      <c r="M520" s="7">
        <f t="shared" si="24"/>
        <v>139.72499999999999</v>
      </c>
      <c r="N520" t="str">
        <f t="shared" si="25"/>
        <v>Excelso</v>
      </c>
      <c r="O520" t="str">
        <f t="shared" si="26"/>
        <v>Dark</v>
      </c>
      <c r="P520" t="str">
        <f>_xlfn.XLOOKUP(Table1[[#This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_xlfn.XLOOKUP(Table1[[#This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_xlfn.XLOOKUP(Table1[[#This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_xlfn.XLOOKUP(Table1[[#This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_xlfn.XLOOKUP(Table1[[#This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_xlfn.XLOOKUP(Table1[[#This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_xlfn.XLOOKUP(Table1[[#This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_xlfn.XLOOKUP(Table1[[#This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7">
        <f>INDEX(products!$A$1:$G$49,MATCH(orders!$D528,products!$A$1:$A$49,0),MATCH(orders!L$1,products!$A$1:$G$1,0))</f>
        <v>31.624999999999996</v>
      </c>
      <c r="M528" s="7">
        <f t="shared" si="24"/>
        <v>126.49999999999999</v>
      </c>
      <c r="N528" t="str">
        <f t="shared" si="25"/>
        <v>Excelso</v>
      </c>
      <c r="O528" t="str">
        <f t="shared" si="26"/>
        <v>Medium</v>
      </c>
      <c r="P528" t="str">
        <f>_xlfn.XLOOKUP(Table1[[#This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7">
        <f>INDEX(products!$A$1:$G$49,MATCH(orders!$D529,products!$A$1:$A$49,0),MATCH(orders!L$1,products!$A$1:$G$1,0))</f>
        <v>8.25</v>
      </c>
      <c r="M529" s="7">
        <f t="shared" si="24"/>
        <v>41.25</v>
      </c>
      <c r="N529" t="str">
        <f t="shared" si="25"/>
        <v>Excelso</v>
      </c>
      <c r="O529" t="str">
        <f t="shared" si="26"/>
        <v>Medium</v>
      </c>
      <c r="P529" t="str">
        <f>_xlfn.XLOOKUP(Table1[[#This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7">
        <f>INDEX(products!$A$1:$G$49,MATCH(orders!$D530,products!$A$1:$A$49,0),MATCH(orders!L$1,products!$A$1:$G$1,0))</f>
        <v>8.91</v>
      </c>
      <c r="M530" s="7">
        <f t="shared" si="24"/>
        <v>53.46</v>
      </c>
      <c r="N530" t="str">
        <f t="shared" si="25"/>
        <v>Excelso</v>
      </c>
      <c r="O530" t="str">
        <f t="shared" si="26"/>
        <v>Light</v>
      </c>
      <c r="P530" t="str">
        <f>_xlfn.XLOOKUP(Table1[[#This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_xlfn.XLOOKUP(Table1[[#This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_xlfn.XLOOKUP(Table1[[#This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_xlfn.XLOOKUP(Table1[[#This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7">
        <f>INDEX(products!$A$1:$G$49,MATCH(orders!$D534,products!$A$1:$A$49,0),MATCH(orders!L$1,products!$A$1:$G$1,0))</f>
        <v>8.25</v>
      </c>
      <c r="M534" s="7">
        <f t="shared" si="24"/>
        <v>16.5</v>
      </c>
      <c r="N534" t="str">
        <f t="shared" si="25"/>
        <v>Excelso</v>
      </c>
      <c r="O534" t="str">
        <f t="shared" si="26"/>
        <v>Medium</v>
      </c>
      <c r="P534" t="str">
        <f>_xlfn.XLOOKUP(Table1[[#This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_xlfn.XLOOKUP(Table1[[#This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_xlfn.XLOOKUP(Table1[[#This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_xlfn.XLOOKUP(Table1[[#This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_xlfn.XLOOKUP(Table1[[#This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7">
        <f>INDEX(products!$A$1:$G$49,MATCH(orders!$D539,products!$A$1:$A$49,0),MATCH(orders!L$1,products!$A$1:$G$1,0))</f>
        <v>27.945</v>
      </c>
      <c r="M539" s="7">
        <f t="shared" si="24"/>
        <v>111.78</v>
      </c>
      <c r="N539" t="str">
        <f t="shared" si="25"/>
        <v>Excelso</v>
      </c>
      <c r="O539" t="str">
        <f t="shared" si="26"/>
        <v>Dark</v>
      </c>
      <c r="P539" t="str">
        <f>_xlfn.XLOOKUP(Table1[[#This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_xlfn.XLOOKUP(Table1[[#This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_xlfn.XLOOKUP(Table1[[#This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_xlfn.XLOOKUP(Table1[[#This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_xlfn.XLOOKUP(Table1[[#This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_xlfn.XLOOKUP(Table1[[#This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_xlfn.XLOOKUP(Table1[[#This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_xlfn.XLOOKUP(Table1[[#This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_xlfn.XLOOKUP(Table1[[#This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7">
        <f>INDEX(products!$A$1:$G$49,MATCH(orders!$D548,products!$A$1:$A$49,0),MATCH(orders!L$1,products!$A$1:$G$1,0))</f>
        <v>27.945</v>
      </c>
      <c r="M548" s="7">
        <f t="shared" si="24"/>
        <v>83.835000000000008</v>
      </c>
      <c r="N548" t="str">
        <f t="shared" si="25"/>
        <v>Excelso</v>
      </c>
      <c r="O548" t="str">
        <f t="shared" si="26"/>
        <v>Dark</v>
      </c>
      <c r="P548" t="str">
        <f>_xlfn.XLOOKUP(Table1[[#This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_xlfn.XLOOKUP(Table1[[#This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7">
        <f>INDEX(products!$A$1:$G$49,MATCH(orders!$D550,products!$A$1:$A$49,0),MATCH(orders!L$1,products!$A$1:$G$1,0))</f>
        <v>4.4550000000000001</v>
      </c>
      <c r="M550" s="7">
        <f t="shared" si="24"/>
        <v>13.365</v>
      </c>
      <c r="N550" t="str">
        <f t="shared" si="25"/>
        <v>Excelso</v>
      </c>
      <c r="O550" t="str">
        <f t="shared" si="26"/>
        <v>Light</v>
      </c>
      <c r="P550" t="str">
        <f>_xlfn.XLOOKUP(Table1[[#This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7">
        <f>INDEX(products!$A$1:$G$49,MATCH(orders!$D551,products!$A$1:$A$49,0),MATCH(orders!L$1,products!$A$1:$G$1,0))</f>
        <v>4.4550000000000001</v>
      </c>
      <c r="M551" s="7">
        <f t="shared" si="24"/>
        <v>17.82</v>
      </c>
      <c r="N551" t="str">
        <f t="shared" si="25"/>
        <v>Excelso</v>
      </c>
      <c r="O551" t="str">
        <f t="shared" si="26"/>
        <v>Light</v>
      </c>
      <c r="P551" t="str">
        <f>_xlfn.XLOOKUP(Table1[[#This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_xlfn.XLOOKUP(Table1[[#This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7">
        <f>INDEX(products!$A$1:$G$49,MATCH(orders!$D553,products!$A$1:$A$49,0),MATCH(orders!L$1,products!$A$1:$G$1,0))</f>
        <v>3.645</v>
      </c>
      <c r="M553" s="7">
        <f t="shared" si="24"/>
        <v>7.29</v>
      </c>
      <c r="N553" t="str">
        <f t="shared" si="25"/>
        <v>Excelso</v>
      </c>
      <c r="O553" t="str">
        <f t="shared" si="26"/>
        <v>Dark</v>
      </c>
      <c r="P553" t="str">
        <f>_xlfn.XLOOKUP(Table1[[#This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7">
        <f>INDEX(products!$A$1:$G$49,MATCH(orders!$D554,products!$A$1:$A$49,0),MATCH(orders!L$1,products!$A$1:$G$1,0))</f>
        <v>4.4550000000000001</v>
      </c>
      <c r="M554" s="7">
        <f t="shared" si="24"/>
        <v>17.82</v>
      </c>
      <c r="N554" t="str">
        <f t="shared" si="25"/>
        <v>Excelso</v>
      </c>
      <c r="O554" t="str">
        <f t="shared" si="26"/>
        <v>Light</v>
      </c>
      <c r="P554" t="str">
        <f>_xlfn.XLOOKUP(Table1[[#This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7">
        <f>INDEX(products!$A$1:$G$49,MATCH(orders!$D555,products!$A$1:$A$49,0),MATCH(orders!L$1,products!$A$1:$G$1,0))</f>
        <v>13.75</v>
      </c>
      <c r="M555" s="7">
        <f t="shared" si="24"/>
        <v>68.75</v>
      </c>
      <c r="N555" t="str">
        <f t="shared" si="25"/>
        <v>Excelso</v>
      </c>
      <c r="O555" t="str">
        <f t="shared" si="26"/>
        <v>Medium</v>
      </c>
      <c r="P555" t="str">
        <f>_xlfn.XLOOKUP(Table1[[#This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_xlfn.XLOOKUP(Table1[[#This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7">
        <f>INDEX(products!$A$1:$G$49,MATCH(orders!$D557,products!$A$1:$A$49,0),MATCH(orders!L$1,products!$A$1:$G$1,0))</f>
        <v>13.75</v>
      </c>
      <c r="M557" s="7">
        <f t="shared" si="24"/>
        <v>82.5</v>
      </c>
      <c r="N557" t="str">
        <f t="shared" si="25"/>
        <v>Excelso</v>
      </c>
      <c r="O557" t="str">
        <f t="shared" si="26"/>
        <v>Medium</v>
      </c>
      <c r="P557" t="str">
        <f>_xlfn.XLOOKUP(Table1[[#This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_xlfn.XLOOKUP(Table1[[#This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7">
        <f>INDEX(products!$A$1:$G$49,MATCH(orders!$D559,products!$A$1:$A$49,0),MATCH(orders!L$1,products!$A$1:$G$1,0))</f>
        <v>14.85</v>
      </c>
      <c r="M559" s="7">
        <f t="shared" si="24"/>
        <v>59.4</v>
      </c>
      <c r="N559" t="str">
        <f t="shared" si="25"/>
        <v>Excelso</v>
      </c>
      <c r="O559" t="str">
        <f t="shared" si="26"/>
        <v>Light</v>
      </c>
      <c r="P559" t="str">
        <f>_xlfn.XLOOKUP(Table1[[#This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_xlfn.XLOOKUP(Table1[[#This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_xlfn.XLOOKUP(Table1[[#This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7">
        <f>INDEX(products!$A$1:$G$49,MATCH(orders!$D562,products!$A$1:$A$49,0),MATCH(orders!L$1,products!$A$1:$G$1,0))</f>
        <v>31.624999999999996</v>
      </c>
      <c r="M562" s="7">
        <f t="shared" si="24"/>
        <v>189.74999999999997</v>
      </c>
      <c r="N562" t="str">
        <f t="shared" si="25"/>
        <v>Excelso</v>
      </c>
      <c r="O562" t="str">
        <f t="shared" si="26"/>
        <v>Medium</v>
      </c>
      <c r="P562" t="str">
        <f>_xlfn.XLOOKUP(Table1[[#This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_xlfn.XLOOKUP(Table1[[#This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_xlfn.XLOOKUP(Table1[[#This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7">
        <f>INDEX(products!$A$1:$G$49,MATCH(orders!$D565,products!$A$1:$A$49,0),MATCH(orders!L$1,products!$A$1:$G$1,0))</f>
        <v>13.75</v>
      </c>
      <c r="M565" s="7">
        <f t="shared" si="24"/>
        <v>82.5</v>
      </c>
      <c r="N565" t="str">
        <f t="shared" si="25"/>
        <v>Excelso</v>
      </c>
      <c r="O565" t="str">
        <f t="shared" si="26"/>
        <v>Medium</v>
      </c>
      <c r="P565" t="str">
        <f>_xlfn.XLOOKUP(Table1[[#This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_xlfn.XLOOKUP(Table1[[#This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_xlfn.XLOOKUP(Table1[[#This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_xlfn.XLOOKUP(Table1[[#This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_xlfn.XLOOKUP(Table1[[#This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_xlfn.XLOOKUP(Table1[[#This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_xlfn.XLOOKUP(Table1[[#This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_xlfn.XLOOKUP(Table1[[#This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7">
        <f>INDEX(products!$A$1:$G$49,MATCH(orders!$D573,products!$A$1:$A$49,0),MATCH(orders!L$1,products!$A$1:$G$1,0))</f>
        <v>8.91</v>
      </c>
      <c r="M573" s="7">
        <f t="shared" si="24"/>
        <v>35.64</v>
      </c>
      <c r="N573" t="str">
        <f t="shared" si="25"/>
        <v>Excelso</v>
      </c>
      <c r="O573" t="str">
        <f t="shared" si="26"/>
        <v>Light</v>
      </c>
      <c r="P573" t="str">
        <f>_xlfn.XLOOKUP(Table1[[#This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_xlfn.XLOOKUP(Table1[[#This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_xlfn.XLOOKUP(Table1[[#This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_xlfn.XLOOKUP(Table1[[#This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_xlfn.XLOOKUP(Table1[[#This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_xlfn.XLOOKUP(Table1[[#This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IF(I579="Rob","Robusta",IF(I579="Exc","Excelso",IF(I579="Ara","Arabica",IF(I579="Lib","Liberica",""))))</f>
        <v>Liberica</v>
      </c>
      <c r="O579" t="str">
        <f t="shared" ref="O579:O642" si="29">IF(J579="M","Medium",IF(J579="L","Light",IF(J579="D","Dark","")))</f>
        <v>Medium</v>
      </c>
      <c r="P579" t="str">
        <f>_xlfn.XLOOKUP(Table1[[#This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7">
        <f>INDEX(products!$A$1:$G$49,MATCH(orders!$D580,products!$A$1:$A$49,0),MATCH(orders!L$1,products!$A$1:$G$1,0))</f>
        <v>4.4550000000000001</v>
      </c>
      <c r="M580" s="7">
        <f t="shared" si="27"/>
        <v>13.365</v>
      </c>
      <c r="N580" t="str">
        <f t="shared" si="28"/>
        <v>Excelso</v>
      </c>
      <c r="O580" t="str">
        <f t="shared" si="29"/>
        <v>Light</v>
      </c>
      <c r="P580" t="str">
        <f>_xlfn.XLOOKUP(Table1[[#This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_xlfn.XLOOKUP(Table1[[#This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7">
        <f>INDEX(products!$A$1:$G$49,MATCH(orders!$D582,products!$A$1:$A$49,0),MATCH(orders!L$1,products!$A$1:$G$1,0))</f>
        <v>14.85</v>
      </c>
      <c r="M582" s="7">
        <f t="shared" si="27"/>
        <v>44.55</v>
      </c>
      <c r="N582" t="str">
        <f t="shared" si="28"/>
        <v>Excelso</v>
      </c>
      <c r="O582" t="str">
        <f t="shared" si="29"/>
        <v>Light</v>
      </c>
      <c r="P582" t="str">
        <f>_xlfn.XLOOKUP(Table1[[#This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7">
        <f>INDEX(products!$A$1:$G$49,MATCH(orders!$D583,products!$A$1:$A$49,0),MATCH(orders!L$1,products!$A$1:$G$1,0))</f>
        <v>8.91</v>
      </c>
      <c r="M583" s="7">
        <f t="shared" si="27"/>
        <v>44.55</v>
      </c>
      <c r="N583" t="str">
        <f t="shared" si="28"/>
        <v>Excelso</v>
      </c>
      <c r="O583" t="str">
        <f t="shared" si="29"/>
        <v>Light</v>
      </c>
      <c r="P583" t="str">
        <f>_xlfn.XLOOKUP(Table1[[#This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7">
        <f>INDEX(products!$A$1:$G$49,MATCH(orders!$D584,products!$A$1:$A$49,0),MATCH(orders!L$1,products!$A$1:$G$1,0))</f>
        <v>12.15</v>
      </c>
      <c r="M584" s="7">
        <f t="shared" si="27"/>
        <v>60.75</v>
      </c>
      <c r="N584" t="str">
        <f t="shared" si="28"/>
        <v>Excelso</v>
      </c>
      <c r="O584" t="str">
        <f t="shared" si="29"/>
        <v>Dark</v>
      </c>
      <c r="P584" t="str">
        <f>_xlfn.XLOOKUP(Table1[[#This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_xlfn.XLOOKUP(Table1[[#This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_xlfn.XLOOKUP(Table1[[#This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7">
        <f>INDEX(products!$A$1:$G$49,MATCH(orders!$D587,products!$A$1:$A$49,0),MATCH(orders!L$1,products!$A$1:$G$1,0))</f>
        <v>8.25</v>
      </c>
      <c r="M587" s="7">
        <f t="shared" si="27"/>
        <v>16.5</v>
      </c>
      <c r="N587" t="str">
        <f t="shared" si="28"/>
        <v>Excelso</v>
      </c>
      <c r="O587" t="str">
        <f t="shared" si="29"/>
        <v>Medium</v>
      </c>
      <c r="P587" t="str">
        <f>_xlfn.XLOOKUP(Table1[[#This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_xlfn.XLOOKUP(Table1[[#This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_xlfn.XLOOKUP(Table1[[#This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_xlfn.XLOOKUP(Table1[[#This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7">
        <f>INDEX(products!$A$1:$G$49,MATCH(orders!$D591,products!$A$1:$A$49,0),MATCH(orders!L$1,products!$A$1:$G$1,0))</f>
        <v>34.154999999999994</v>
      </c>
      <c r="M591" s="7">
        <f t="shared" si="27"/>
        <v>204.92999999999995</v>
      </c>
      <c r="N591" t="str">
        <f t="shared" si="28"/>
        <v>Excelso</v>
      </c>
      <c r="O591" t="str">
        <f t="shared" si="29"/>
        <v>Light</v>
      </c>
      <c r="P591" t="str">
        <f>_xlfn.XLOOKUP(Table1[[#This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7">
        <f>INDEX(products!$A$1:$G$49,MATCH(orders!$D592,products!$A$1:$A$49,0),MATCH(orders!L$1,products!$A$1:$G$1,0))</f>
        <v>31.624999999999996</v>
      </c>
      <c r="M592" s="7">
        <f t="shared" si="27"/>
        <v>63.249999999999993</v>
      </c>
      <c r="N592" t="str">
        <f t="shared" si="28"/>
        <v>Excelso</v>
      </c>
      <c r="O592" t="str">
        <f t="shared" si="29"/>
        <v>Medium</v>
      </c>
      <c r="P592" t="str">
        <f>_xlfn.XLOOKUP(Table1[[#This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_xlfn.XLOOKUP(Table1[[#This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_xlfn.XLOOKUP(Table1[[#This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7">
        <f>INDEX(products!$A$1:$G$49,MATCH(orders!$D595,products!$A$1:$A$49,0),MATCH(orders!L$1,products!$A$1:$G$1,0))</f>
        <v>27.945</v>
      </c>
      <c r="M595" s="7">
        <f t="shared" si="27"/>
        <v>27.945</v>
      </c>
      <c r="N595" t="str">
        <f t="shared" si="28"/>
        <v>Excelso</v>
      </c>
      <c r="O595" t="str">
        <f t="shared" si="29"/>
        <v>Dark</v>
      </c>
      <c r="P595" t="str">
        <f>_xlfn.XLOOKUP(Table1[[#This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_xlfn.XLOOKUP(Table1[[#This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7">
        <f>INDEX(products!$A$1:$G$49,MATCH(orders!$D597,products!$A$1:$A$49,0),MATCH(orders!L$1,products!$A$1:$G$1,0))</f>
        <v>14.85</v>
      </c>
      <c r="M597" s="7">
        <f t="shared" si="27"/>
        <v>14.85</v>
      </c>
      <c r="N597" t="str">
        <f t="shared" si="28"/>
        <v>Excelso</v>
      </c>
      <c r="O597" t="str">
        <f t="shared" si="29"/>
        <v>Light</v>
      </c>
      <c r="P597" t="str">
        <f>_xlfn.XLOOKUP(Table1[[#This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_xlfn.XLOOKUP(Table1[[#This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_xlfn.XLOOKUP(Table1[[#This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_xlfn.XLOOKUP(Table1[[#This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_xlfn.XLOOKUP(Table1[[#This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_xlfn.XLOOKUP(Table1[[#This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_xlfn.XLOOKUP(Table1[[#This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7">
        <f>INDEX(products!$A$1:$G$49,MATCH(orders!$D604,products!$A$1:$A$49,0),MATCH(orders!L$1,products!$A$1:$G$1,0))</f>
        <v>4.4550000000000001</v>
      </c>
      <c r="M604" s="7">
        <f t="shared" si="27"/>
        <v>22.274999999999999</v>
      </c>
      <c r="N604" t="str">
        <f t="shared" si="28"/>
        <v>Excelso</v>
      </c>
      <c r="O604" t="str">
        <f t="shared" si="29"/>
        <v>Light</v>
      </c>
      <c r="P604" t="str">
        <f>_xlfn.XLOOKUP(Table1[[#This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_xlfn.XLOOKUP(Table1[[#This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_xlfn.XLOOKUP(Table1[[#This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_xlfn.XLOOKUP(Table1[[#This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_xlfn.XLOOKUP(Table1[[#This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7">
        <f>INDEX(products!$A$1:$G$49,MATCH(orders!$D609,products!$A$1:$A$49,0),MATCH(orders!L$1,products!$A$1:$G$1,0))</f>
        <v>3.645</v>
      </c>
      <c r="M609" s="7">
        <f t="shared" si="27"/>
        <v>3.645</v>
      </c>
      <c r="N609" t="str">
        <f t="shared" si="28"/>
        <v>Excelso</v>
      </c>
      <c r="O609" t="str">
        <f t="shared" si="29"/>
        <v>Dark</v>
      </c>
      <c r="P609" t="str">
        <f>_xlfn.XLOOKUP(Table1[[#This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7">
        <f>INDEX(products!$A$1:$G$49,MATCH(orders!$D610,products!$A$1:$A$49,0),MATCH(orders!L$1,products!$A$1:$G$1,0))</f>
        <v>27.945</v>
      </c>
      <c r="M610" s="7">
        <f t="shared" si="27"/>
        <v>55.89</v>
      </c>
      <c r="N610" t="str">
        <f t="shared" si="28"/>
        <v>Excelso</v>
      </c>
      <c r="O610" t="str">
        <f t="shared" si="29"/>
        <v>Dark</v>
      </c>
      <c r="P610" t="str">
        <f>_xlfn.XLOOKUP(Table1[[#This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_xlfn.XLOOKUP(Table1[[#This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_xlfn.XLOOKUP(Table1[[#This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7">
        <f>INDEX(products!$A$1:$G$49,MATCH(orders!$D613,products!$A$1:$A$49,0),MATCH(orders!L$1,products!$A$1:$G$1,0))</f>
        <v>34.154999999999994</v>
      </c>
      <c r="M613" s="7">
        <f t="shared" si="27"/>
        <v>68.309999999999988</v>
      </c>
      <c r="N613" t="str">
        <f t="shared" si="28"/>
        <v>Excelso</v>
      </c>
      <c r="O613" t="str">
        <f t="shared" si="29"/>
        <v>Light</v>
      </c>
      <c r="P613" t="str">
        <f>_xlfn.XLOOKUP(Table1[[#This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_xlfn.XLOOKUP(Table1[[#This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_xlfn.XLOOKUP(Table1[[#This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_xlfn.XLOOKUP(Table1[[#This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_xlfn.XLOOKUP(Table1[[#This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7">
        <f>INDEX(products!$A$1:$G$49,MATCH(orders!$D618,products!$A$1:$A$49,0),MATCH(orders!L$1,products!$A$1:$G$1,0))</f>
        <v>31.624999999999996</v>
      </c>
      <c r="M618" s="7">
        <f t="shared" si="27"/>
        <v>126.49999999999999</v>
      </c>
      <c r="N618" t="str">
        <f t="shared" si="28"/>
        <v>Excelso</v>
      </c>
      <c r="O618" t="str">
        <f t="shared" si="29"/>
        <v>Medium</v>
      </c>
      <c r="P618" t="str">
        <f>_xlfn.XLOOKUP(Table1[[#This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_xlfn.XLOOKUP(Table1[[#This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7">
        <f>INDEX(products!$A$1:$G$49,MATCH(orders!$D620,products!$A$1:$A$49,0),MATCH(orders!L$1,products!$A$1:$G$1,0))</f>
        <v>12.15</v>
      </c>
      <c r="M620" s="7">
        <f t="shared" si="27"/>
        <v>72.900000000000006</v>
      </c>
      <c r="N620" t="str">
        <f t="shared" si="28"/>
        <v>Excelso</v>
      </c>
      <c r="O620" t="str">
        <f t="shared" si="29"/>
        <v>Dark</v>
      </c>
      <c r="P620" t="str">
        <f>_xlfn.XLOOKUP(Table1[[#This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_xlfn.XLOOKUP(Table1[[#This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_xlfn.XLOOKUP(Table1[[#This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_xlfn.XLOOKUP(Table1[[#This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_xlfn.XLOOKUP(Table1[[#This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7">
        <f>INDEX(products!$A$1:$G$49,MATCH(orders!$D625,products!$A$1:$A$49,0),MATCH(orders!L$1,products!$A$1:$G$1,0))</f>
        <v>12.15</v>
      </c>
      <c r="M625" s="7">
        <f t="shared" si="27"/>
        <v>12.15</v>
      </c>
      <c r="N625" t="str">
        <f t="shared" si="28"/>
        <v>Excelso</v>
      </c>
      <c r="O625" t="str">
        <f t="shared" si="29"/>
        <v>Dark</v>
      </c>
      <c r="P625" t="str">
        <f>_xlfn.XLOOKUP(Table1[[#This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7">
        <f>INDEX(products!$A$1:$G$49,MATCH(orders!$D626,products!$A$1:$A$49,0),MATCH(orders!L$1,products!$A$1:$G$1,0))</f>
        <v>31.624999999999996</v>
      </c>
      <c r="M626" s="7">
        <f t="shared" si="27"/>
        <v>63.249999999999993</v>
      </c>
      <c r="N626" t="str">
        <f t="shared" si="28"/>
        <v>Excelso</v>
      </c>
      <c r="O626" t="str">
        <f t="shared" si="29"/>
        <v>Medium</v>
      </c>
      <c r="P626" t="str">
        <f>_xlfn.XLOOKUP(Table1[[#This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_xlfn.XLOOKUP(Table1[[#This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_xlfn.XLOOKUP(Table1[[#This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7">
        <f>INDEX(products!$A$1:$G$49,MATCH(orders!$D629,products!$A$1:$A$49,0),MATCH(orders!L$1,products!$A$1:$G$1,0))</f>
        <v>31.624999999999996</v>
      </c>
      <c r="M629" s="7">
        <f t="shared" si="27"/>
        <v>63.249999999999993</v>
      </c>
      <c r="N629" t="str">
        <f t="shared" si="28"/>
        <v>Excelso</v>
      </c>
      <c r="O629" t="str">
        <f t="shared" si="29"/>
        <v>Medium</v>
      </c>
      <c r="P629" t="str">
        <f>_xlfn.XLOOKUP(Table1[[#This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7">
        <f>INDEX(products!$A$1:$G$49,MATCH(orders!$D630,products!$A$1:$A$49,0),MATCH(orders!L$1,products!$A$1:$G$1,0))</f>
        <v>4.4550000000000001</v>
      </c>
      <c r="M630" s="7">
        <f t="shared" si="27"/>
        <v>26.73</v>
      </c>
      <c r="N630" t="str">
        <f t="shared" si="28"/>
        <v>Excelso</v>
      </c>
      <c r="O630" t="str">
        <f t="shared" si="29"/>
        <v>Light</v>
      </c>
      <c r="P630" t="str">
        <f>_xlfn.XLOOKUP(Table1[[#This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_xlfn.XLOOKUP(Table1[[#This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_xlfn.XLOOKUP(Table1[[#This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_xlfn.XLOOKUP(Table1[[#This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7">
        <f>INDEX(products!$A$1:$G$49,MATCH(orders!$D634,products!$A$1:$A$49,0),MATCH(orders!L$1,products!$A$1:$G$1,0))</f>
        <v>8.91</v>
      </c>
      <c r="M634" s="7">
        <f t="shared" si="27"/>
        <v>35.64</v>
      </c>
      <c r="N634" t="str">
        <f t="shared" si="28"/>
        <v>Excelso</v>
      </c>
      <c r="O634" t="str">
        <f t="shared" si="29"/>
        <v>Light</v>
      </c>
      <c r="P634" t="str">
        <f>_xlfn.XLOOKUP(Table1[[#This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_xlfn.XLOOKUP(Table1[[#This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_xlfn.XLOOKUP(Table1[[#This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7">
        <f>INDEX(products!$A$1:$G$49,MATCH(orders!$D637,products!$A$1:$A$49,0),MATCH(orders!L$1,products!$A$1:$G$1,0))</f>
        <v>8.91</v>
      </c>
      <c r="M637" s="7">
        <f t="shared" si="27"/>
        <v>35.64</v>
      </c>
      <c r="N637" t="str">
        <f t="shared" si="28"/>
        <v>Excelso</v>
      </c>
      <c r="O637" t="str">
        <f t="shared" si="29"/>
        <v>Light</v>
      </c>
      <c r="P637" t="str">
        <f>_xlfn.XLOOKUP(Table1[[#This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_xlfn.XLOOKUP(Table1[[#This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7">
        <f>INDEX(products!$A$1:$G$49,MATCH(orders!$D639,products!$A$1:$A$49,0),MATCH(orders!L$1,products!$A$1:$G$1,0))</f>
        <v>31.624999999999996</v>
      </c>
      <c r="M639" s="7">
        <f t="shared" si="27"/>
        <v>31.624999999999996</v>
      </c>
      <c r="N639" t="str">
        <f t="shared" si="28"/>
        <v>Excelso</v>
      </c>
      <c r="O639" t="str">
        <f t="shared" si="29"/>
        <v>Medium</v>
      </c>
      <c r="P639" t="str">
        <f>_xlfn.XLOOKUP(Table1[[#This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_xlfn.XLOOKUP(Table1[[#This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_xlfn.XLOOKUP(Table1[[#This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_xlfn.XLOOKUP(Table1[[#This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IF(I643="Rob","Robusta",IF(I643="Exc","Excelso",IF(I643="Ara","Arabica",IF(I643="Lib","Liberica",""))))</f>
        <v>Robusta</v>
      </c>
      <c r="O643" t="str">
        <f t="shared" ref="O643:O706" si="32">IF(J643="M","Medium",IF(J643="L","Light",IF(J643="D","Dark","")))</f>
        <v>Light</v>
      </c>
      <c r="P643" t="str">
        <f>_xlfn.XLOOKUP(Table1[[#This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7">
        <f>INDEX(products!$A$1:$G$49,MATCH(orders!$D644,products!$A$1:$A$49,0),MATCH(orders!L$1,products!$A$1:$G$1,0))</f>
        <v>4.125</v>
      </c>
      <c r="M644" s="7">
        <f t="shared" si="30"/>
        <v>8.25</v>
      </c>
      <c r="N644" t="str">
        <f t="shared" si="31"/>
        <v>Excelso</v>
      </c>
      <c r="O644" t="str">
        <f t="shared" si="32"/>
        <v>Medium</v>
      </c>
      <c r="P644" t="str">
        <f>_xlfn.XLOOKUP(Table1[[#This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7">
        <f>INDEX(products!$A$1:$G$49,MATCH(orders!$D645,products!$A$1:$A$49,0),MATCH(orders!L$1,products!$A$1:$G$1,0))</f>
        <v>34.154999999999994</v>
      </c>
      <c r="M645" s="7">
        <f t="shared" si="30"/>
        <v>102.46499999999997</v>
      </c>
      <c r="N645" t="str">
        <f t="shared" si="31"/>
        <v>Excelso</v>
      </c>
      <c r="O645" t="str">
        <f t="shared" si="32"/>
        <v>Light</v>
      </c>
      <c r="P645" t="str">
        <f>_xlfn.XLOOKUP(Table1[[#This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_xlfn.XLOOKUP(Table1[[#This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_xlfn.XLOOKUP(Table1[[#This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_xlfn.XLOOKUP(Table1[[#This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_xlfn.XLOOKUP(Table1[[#This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_xlfn.XLOOKUP(Table1[[#This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_xlfn.XLOOKUP(Table1[[#This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_xlfn.XLOOKUP(Table1[[#This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_xlfn.XLOOKUP(Table1[[#This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_xlfn.XLOOKUP(Table1[[#This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_xlfn.XLOOKUP(Table1[[#This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_xlfn.XLOOKUP(Table1[[#This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_xlfn.XLOOKUP(Table1[[#This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_xlfn.XLOOKUP(Table1[[#This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_xlfn.XLOOKUP(Table1[[#This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7">
        <f>INDEX(products!$A$1:$G$49,MATCH(orders!$D660,products!$A$1:$A$49,0),MATCH(orders!L$1,products!$A$1:$G$1,0))</f>
        <v>8.25</v>
      </c>
      <c r="M660" s="7">
        <f t="shared" si="30"/>
        <v>24.75</v>
      </c>
      <c r="N660" t="str">
        <f t="shared" si="31"/>
        <v>Excelso</v>
      </c>
      <c r="O660" t="str">
        <f t="shared" si="32"/>
        <v>Medium</v>
      </c>
      <c r="P660" t="str">
        <f>_xlfn.XLOOKUP(Table1[[#This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_xlfn.XLOOKUP(Table1[[#This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7">
        <f>INDEX(products!$A$1:$G$49,MATCH(orders!$D662,products!$A$1:$A$49,0),MATCH(orders!L$1,products!$A$1:$G$1,0))</f>
        <v>8.91</v>
      </c>
      <c r="M662" s="7">
        <f t="shared" si="30"/>
        <v>53.46</v>
      </c>
      <c r="N662" t="str">
        <f t="shared" si="31"/>
        <v>Excelso</v>
      </c>
      <c r="O662" t="str">
        <f t="shared" si="32"/>
        <v>Light</v>
      </c>
      <c r="P662" t="str">
        <f>_xlfn.XLOOKUP(Table1[[#This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_xlfn.XLOOKUP(Table1[[#This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_xlfn.XLOOKUP(Table1[[#This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_xlfn.XLOOKUP(Table1[[#This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7">
        <f>INDEX(products!$A$1:$G$49,MATCH(orders!$D666,products!$A$1:$A$49,0),MATCH(orders!L$1,products!$A$1:$G$1,0))</f>
        <v>12.15</v>
      </c>
      <c r="M666" s="7">
        <f t="shared" si="30"/>
        <v>72.900000000000006</v>
      </c>
      <c r="N666" t="str">
        <f t="shared" si="31"/>
        <v>Excelso</v>
      </c>
      <c r="O666" t="str">
        <f t="shared" si="32"/>
        <v>Dark</v>
      </c>
      <c r="P666" t="str">
        <f>_xlfn.XLOOKUP(Table1[[#This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_xlfn.XLOOKUP(Table1[[#This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_xlfn.XLOOKUP(Table1[[#This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_xlfn.XLOOKUP(Table1[[#This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_xlfn.XLOOKUP(Table1[[#This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_xlfn.XLOOKUP(Table1[[#This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_xlfn.XLOOKUP(Table1[[#This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_xlfn.XLOOKUP(Table1[[#This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_xlfn.XLOOKUP(Table1[[#This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7">
        <f>INDEX(products!$A$1:$G$49,MATCH(orders!$D675,products!$A$1:$A$49,0),MATCH(orders!L$1,products!$A$1:$G$1,0))</f>
        <v>13.75</v>
      </c>
      <c r="M675" s="7">
        <f t="shared" si="30"/>
        <v>82.5</v>
      </c>
      <c r="N675" t="str">
        <f t="shared" si="31"/>
        <v>Excelso</v>
      </c>
      <c r="O675" t="str">
        <f t="shared" si="32"/>
        <v>Medium</v>
      </c>
      <c r="P675" t="str">
        <f>_xlfn.XLOOKUP(Table1[[#This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_xlfn.XLOOKUP(Table1[[#This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_xlfn.XLOOKUP(Table1[[#This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_xlfn.XLOOKUP(Table1[[#This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_xlfn.XLOOKUP(Table1[[#This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_xlfn.XLOOKUP(Table1[[#This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_xlfn.XLOOKUP(Table1[[#This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_xlfn.XLOOKUP(Table1[[#This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_xlfn.XLOOKUP(Table1[[#This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7">
        <f>INDEX(products!$A$1:$G$49,MATCH(orders!$D684,products!$A$1:$A$49,0),MATCH(orders!L$1,products!$A$1:$G$1,0))</f>
        <v>4.125</v>
      </c>
      <c r="M684" s="7">
        <f t="shared" si="30"/>
        <v>8.25</v>
      </c>
      <c r="N684" t="str">
        <f t="shared" si="31"/>
        <v>Excelso</v>
      </c>
      <c r="O684" t="str">
        <f t="shared" si="32"/>
        <v>Medium</v>
      </c>
      <c r="P684" t="str">
        <f>_xlfn.XLOOKUP(Table1[[#This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_xlfn.XLOOKUP(Table1[[#This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_xlfn.XLOOKUP(Table1[[#This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_xlfn.XLOOKUP(Table1[[#This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_xlfn.XLOOKUP(Table1[[#This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7">
        <f>INDEX(products!$A$1:$G$49,MATCH(orders!$D689,products!$A$1:$A$49,0),MATCH(orders!L$1,products!$A$1:$G$1,0))</f>
        <v>8.25</v>
      </c>
      <c r="M689" s="7">
        <f t="shared" si="30"/>
        <v>16.5</v>
      </c>
      <c r="N689" t="str">
        <f t="shared" si="31"/>
        <v>Excelso</v>
      </c>
      <c r="O689" t="str">
        <f t="shared" si="32"/>
        <v>Medium</v>
      </c>
      <c r="P689" t="str">
        <f>_xlfn.XLOOKUP(Table1[[#This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_xlfn.XLOOKUP(Table1[[#This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_xlfn.XLOOKUP(Table1[[#This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_xlfn.XLOOKUP(Table1[[#This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_xlfn.XLOOKUP(Table1[[#This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_xlfn.XLOOKUP(Table1[[#This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_xlfn.XLOOKUP(Table1[[#This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7">
        <f>INDEX(products!$A$1:$G$49,MATCH(orders!$D696,products!$A$1:$A$49,0),MATCH(orders!L$1,products!$A$1:$G$1,0))</f>
        <v>7.29</v>
      </c>
      <c r="M696" s="7">
        <f t="shared" si="30"/>
        <v>36.450000000000003</v>
      </c>
      <c r="N696" t="str">
        <f t="shared" si="31"/>
        <v>Excelso</v>
      </c>
      <c r="O696" t="str">
        <f t="shared" si="32"/>
        <v>Dark</v>
      </c>
      <c r="P696" t="str">
        <f>_xlfn.XLOOKUP(Table1[[#This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_xlfn.XLOOKUP(Table1[[#This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_xlfn.XLOOKUP(Table1[[#This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_xlfn.XLOOKUP(Table1[[#This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_xlfn.XLOOKUP(Table1[[#This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_xlfn.XLOOKUP(Table1[[#This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_xlfn.XLOOKUP(Table1[[#This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_xlfn.XLOOKUP(Table1[[#This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_xlfn.XLOOKUP(Table1[[#This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_xlfn.XLOOKUP(Table1[[#This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7">
        <f>INDEX(products!$A$1:$G$49,MATCH(orders!$D706,products!$A$1:$A$49,0),MATCH(orders!L$1,products!$A$1:$G$1,0))</f>
        <v>3.645</v>
      </c>
      <c r="M706" s="7">
        <f t="shared" si="30"/>
        <v>21.87</v>
      </c>
      <c r="N706" t="str">
        <f t="shared" si="31"/>
        <v>Excelso</v>
      </c>
      <c r="O706" t="str">
        <f t="shared" si="32"/>
        <v>Dark</v>
      </c>
      <c r="P706" t="str">
        <f>_xlfn.XLOOKUP(Table1[[#This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IF(I707="Rob","Robusta",IF(I707="Exc","Excelso",IF(I707="Ara","Arabica",IF(I707="Lib","Liberica",""))))</f>
        <v>Excelso</v>
      </c>
      <c r="O707" t="str">
        <f t="shared" ref="O707:O770" si="35">IF(J707="M","Medium",IF(J707="L","Light",IF(J707="D","Dark","")))</f>
        <v>Light</v>
      </c>
      <c r="P707" t="str">
        <f>_xlfn.XLOOKUP(Table1[[#This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7">
        <f>INDEX(products!$A$1:$G$49,MATCH(orders!$D708,products!$A$1:$A$49,0),MATCH(orders!L$1,products!$A$1:$G$1,0))</f>
        <v>4.125</v>
      </c>
      <c r="M708" s="7">
        <f t="shared" si="33"/>
        <v>12.375</v>
      </c>
      <c r="N708" t="str">
        <f t="shared" si="34"/>
        <v>Excelso</v>
      </c>
      <c r="O708" t="str">
        <f t="shared" si="35"/>
        <v>Medium</v>
      </c>
      <c r="P708" t="str">
        <f>_xlfn.XLOOKUP(Table1[[#This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_xlfn.XLOOKUP(Table1[[#This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_xlfn.XLOOKUP(Table1[[#This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7">
        <f>INDEX(products!$A$1:$G$49,MATCH(orders!$D711,products!$A$1:$A$49,0),MATCH(orders!L$1,products!$A$1:$G$1,0))</f>
        <v>8.91</v>
      </c>
      <c r="M711" s="7">
        <f t="shared" si="33"/>
        <v>17.82</v>
      </c>
      <c r="N711" t="str">
        <f t="shared" si="34"/>
        <v>Excelso</v>
      </c>
      <c r="O711" t="str">
        <f t="shared" si="35"/>
        <v>Light</v>
      </c>
      <c r="P711" t="str">
        <f>_xlfn.XLOOKUP(Table1[[#This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7">
        <f>INDEX(products!$A$1:$G$49,MATCH(orders!$D712,products!$A$1:$A$49,0),MATCH(orders!L$1,products!$A$1:$G$1,0))</f>
        <v>8.25</v>
      </c>
      <c r="M712" s="7">
        <f t="shared" si="33"/>
        <v>24.75</v>
      </c>
      <c r="N712" t="str">
        <f t="shared" si="34"/>
        <v>Excelso</v>
      </c>
      <c r="O712" t="str">
        <f t="shared" si="35"/>
        <v>Medium</v>
      </c>
      <c r="P712" t="str">
        <f>_xlfn.XLOOKUP(Table1[[#This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_xlfn.XLOOKUP(Table1[[#This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7">
        <f>INDEX(products!$A$1:$G$49,MATCH(orders!$D714,products!$A$1:$A$49,0),MATCH(orders!L$1,products!$A$1:$G$1,0))</f>
        <v>8.25</v>
      </c>
      <c r="M714" s="7">
        <f t="shared" si="33"/>
        <v>16.5</v>
      </c>
      <c r="N714" t="str">
        <f t="shared" si="34"/>
        <v>Excelso</v>
      </c>
      <c r="O714" t="str">
        <f t="shared" si="35"/>
        <v>Medium</v>
      </c>
      <c r="P714" t="str">
        <f>_xlfn.XLOOKUP(Table1[[#This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_xlfn.XLOOKUP(Table1[[#This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7">
        <f>INDEX(products!$A$1:$G$49,MATCH(orders!$D716,products!$A$1:$A$49,0),MATCH(orders!L$1,products!$A$1:$G$1,0))</f>
        <v>3.645</v>
      </c>
      <c r="M716" s="7">
        <f t="shared" si="33"/>
        <v>14.58</v>
      </c>
      <c r="N716" t="str">
        <f t="shared" si="34"/>
        <v>Excelso</v>
      </c>
      <c r="O716" t="str">
        <f t="shared" si="35"/>
        <v>Dark</v>
      </c>
      <c r="P716" t="str">
        <f>_xlfn.XLOOKUP(Table1[[#This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7">
        <f>INDEX(products!$A$1:$G$49,MATCH(orders!$D717,products!$A$1:$A$49,0),MATCH(orders!L$1,products!$A$1:$G$1,0))</f>
        <v>14.85</v>
      </c>
      <c r="M717" s="7">
        <f t="shared" si="33"/>
        <v>89.1</v>
      </c>
      <c r="N717" t="str">
        <f t="shared" si="34"/>
        <v>Excelso</v>
      </c>
      <c r="O717" t="str">
        <f t="shared" si="35"/>
        <v>Light</v>
      </c>
      <c r="P717" t="str">
        <f>_xlfn.XLOOKUP(Table1[[#This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_xlfn.XLOOKUP(Table1[[#This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_xlfn.XLOOKUP(Table1[[#This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_xlfn.XLOOKUP(Table1[[#This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_xlfn.XLOOKUP(Table1[[#This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7">
        <f>INDEX(products!$A$1:$G$49,MATCH(orders!$D722,products!$A$1:$A$49,0),MATCH(orders!L$1,products!$A$1:$G$1,0))</f>
        <v>7.29</v>
      </c>
      <c r="M722" s="7">
        <f t="shared" si="33"/>
        <v>36.450000000000003</v>
      </c>
      <c r="N722" t="str">
        <f t="shared" si="34"/>
        <v>Excelso</v>
      </c>
      <c r="O722" t="str">
        <f t="shared" si="35"/>
        <v>Dark</v>
      </c>
      <c r="P722" t="str">
        <f>_xlfn.XLOOKUP(Table1[[#This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_xlfn.XLOOKUP(Table1[[#This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7">
        <f>INDEX(products!$A$1:$G$49,MATCH(orders!$D724,products!$A$1:$A$49,0),MATCH(orders!L$1,products!$A$1:$G$1,0))</f>
        <v>12.15</v>
      </c>
      <c r="M724" s="7">
        <f t="shared" si="33"/>
        <v>24.3</v>
      </c>
      <c r="N724" t="str">
        <f t="shared" si="34"/>
        <v>Excelso</v>
      </c>
      <c r="O724" t="str">
        <f t="shared" si="35"/>
        <v>Dark</v>
      </c>
      <c r="P724" t="str">
        <f>_xlfn.XLOOKUP(Table1[[#This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7">
        <f>INDEX(products!$A$1:$G$49,MATCH(orders!$D725,products!$A$1:$A$49,0),MATCH(orders!L$1,products!$A$1:$G$1,0))</f>
        <v>31.624999999999996</v>
      </c>
      <c r="M725" s="7">
        <f t="shared" si="33"/>
        <v>63.249999999999993</v>
      </c>
      <c r="N725" t="str">
        <f t="shared" si="34"/>
        <v>Excelso</v>
      </c>
      <c r="O725" t="str">
        <f t="shared" si="35"/>
        <v>Medium</v>
      </c>
      <c r="P725" t="str">
        <f>_xlfn.XLOOKUP(Table1[[#This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_xlfn.XLOOKUP(Table1[[#This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_xlfn.XLOOKUP(Table1[[#This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_xlfn.XLOOKUP(Table1[[#This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_xlfn.XLOOKUP(Table1[[#This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7">
        <f>INDEX(products!$A$1:$G$49,MATCH(orders!$D730,products!$A$1:$A$49,0),MATCH(orders!L$1,products!$A$1:$G$1,0))</f>
        <v>7.29</v>
      </c>
      <c r="M730" s="7">
        <f t="shared" si="33"/>
        <v>21.87</v>
      </c>
      <c r="N730" t="str">
        <f t="shared" si="34"/>
        <v>Excelso</v>
      </c>
      <c r="O730" t="str">
        <f t="shared" si="35"/>
        <v>Dark</v>
      </c>
      <c r="P730" t="str">
        <f>_xlfn.XLOOKUP(Table1[[#This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_xlfn.XLOOKUP(Table1[[#This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_xlfn.XLOOKUP(Table1[[#This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_xlfn.XLOOKUP(Table1[[#This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7">
        <f>INDEX(products!$A$1:$G$49,MATCH(orders!$D734,products!$A$1:$A$49,0),MATCH(orders!L$1,products!$A$1:$G$1,0))</f>
        <v>4.4550000000000001</v>
      </c>
      <c r="M734" s="7">
        <f t="shared" si="33"/>
        <v>8.91</v>
      </c>
      <c r="N734" t="str">
        <f t="shared" si="34"/>
        <v>Excelso</v>
      </c>
      <c r="O734" t="str">
        <f t="shared" si="35"/>
        <v>Light</v>
      </c>
      <c r="P734" t="str">
        <f>_xlfn.XLOOKUP(Table1[[#This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_xlfn.XLOOKUP(Table1[[#This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_xlfn.XLOOKUP(Table1[[#This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7">
        <f>INDEX(products!$A$1:$G$49,MATCH(orders!$D737,products!$A$1:$A$49,0),MATCH(orders!L$1,products!$A$1:$G$1,0))</f>
        <v>3.645</v>
      </c>
      <c r="M737" s="7">
        <f t="shared" si="33"/>
        <v>21.87</v>
      </c>
      <c r="N737" t="str">
        <f t="shared" si="34"/>
        <v>Excelso</v>
      </c>
      <c r="O737" t="str">
        <f t="shared" si="35"/>
        <v>Dark</v>
      </c>
      <c r="P737" t="str">
        <f>_xlfn.XLOOKUP(Table1[[#This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_xlfn.XLOOKUP(Table1[[#This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_xlfn.XLOOKUP(Table1[[#This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_xlfn.XLOOKUP(Table1[[#This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7">
        <f>INDEX(products!$A$1:$G$49,MATCH(orders!$D741,products!$A$1:$A$49,0),MATCH(orders!L$1,products!$A$1:$G$1,0))</f>
        <v>3.645</v>
      </c>
      <c r="M741" s="7">
        <f t="shared" si="33"/>
        <v>18.225000000000001</v>
      </c>
      <c r="N741" t="str">
        <f t="shared" si="34"/>
        <v>Excelso</v>
      </c>
      <c r="O741" t="str">
        <f t="shared" si="35"/>
        <v>Dark</v>
      </c>
      <c r="P741" t="str">
        <f>_xlfn.XLOOKUP(Table1[[#This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_xlfn.XLOOKUP(Table1[[#This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_xlfn.XLOOKUP(Table1[[#This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_xlfn.XLOOKUP(Table1[[#This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_xlfn.XLOOKUP(Table1[[#This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_xlfn.XLOOKUP(Table1[[#This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7">
        <f>INDEX(products!$A$1:$G$49,MATCH(orders!$D747,products!$A$1:$A$49,0),MATCH(orders!L$1,products!$A$1:$G$1,0))</f>
        <v>7.29</v>
      </c>
      <c r="M747" s="7">
        <f t="shared" si="33"/>
        <v>14.58</v>
      </c>
      <c r="N747" t="str">
        <f t="shared" si="34"/>
        <v>Excelso</v>
      </c>
      <c r="O747" t="str">
        <f t="shared" si="35"/>
        <v>Dark</v>
      </c>
      <c r="P747" t="str">
        <f>_xlfn.XLOOKUP(Table1[[#This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_xlfn.XLOOKUP(Table1[[#This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_xlfn.XLOOKUP(Table1[[#This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7">
        <f>INDEX(products!$A$1:$G$49,MATCH(orders!$D750,products!$A$1:$A$49,0),MATCH(orders!L$1,products!$A$1:$G$1,0))</f>
        <v>7.29</v>
      </c>
      <c r="M750" s="7">
        <f t="shared" si="33"/>
        <v>14.58</v>
      </c>
      <c r="N750" t="str">
        <f t="shared" si="34"/>
        <v>Excelso</v>
      </c>
      <c r="O750" t="str">
        <f t="shared" si="35"/>
        <v>Dark</v>
      </c>
      <c r="P750" t="str">
        <f>_xlfn.XLOOKUP(Table1[[#This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_xlfn.XLOOKUP(Table1[[#This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_xlfn.XLOOKUP(Table1[[#This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_xlfn.XLOOKUP(Table1[[#This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7">
        <f>INDEX(products!$A$1:$G$49,MATCH(orders!$D754,products!$A$1:$A$49,0),MATCH(orders!L$1,products!$A$1:$G$1,0))</f>
        <v>13.75</v>
      </c>
      <c r="M754" s="7">
        <f t="shared" si="33"/>
        <v>27.5</v>
      </c>
      <c r="N754" t="str">
        <f t="shared" si="34"/>
        <v>Excelso</v>
      </c>
      <c r="O754" t="str">
        <f t="shared" si="35"/>
        <v>Medium</v>
      </c>
      <c r="P754" t="str">
        <f>_xlfn.XLOOKUP(Table1[[#This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_xlfn.XLOOKUP(Table1[[#This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_xlfn.XLOOKUP(Table1[[#This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_xlfn.XLOOKUP(Table1[[#This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_xlfn.XLOOKUP(Table1[[#This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_xlfn.XLOOKUP(Table1[[#This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_xlfn.XLOOKUP(Table1[[#This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_xlfn.XLOOKUP(Table1[[#This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7">
        <f>INDEX(products!$A$1:$G$49,MATCH(orders!$D762,products!$A$1:$A$49,0),MATCH(orders!L$1,products!$A$1:$G$1,0))</f>
        <v>8.91</v>
      </c>
      <c r="M762" s="7">
        <f t="shared" si="33"/>
        <v>44.55</v>
      </c>
      <c r="N762" t="str">
        <f t="shared" si="34"/>
        <v>Excelso</v>
      </c>
      <c r="O762" t="str">
        <f t="shared" si="35"/>
        <v>Light</v>
      </c>
      <c r="P762" t="str">
        <f>_xlfn.XLOOKUP(Table1[[#This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7">
        <f>INDEX(products!$A$1:$G$49,MATCH(orders!$D763,products!$A$1:$A$49,0),MATCH(orders!L$1,products!$A$1:$G$1,0))</f>
        <v>14.85</v>
      </c>
      <c r="M763" s="7">
        <f t="shared" si="33"/>
        <v>89.1</v>
      </c>
      <c r="N763" t="str">
        <f t="shared" si="34"/>
        <v>Excelso</v>
      </c>
      <c r="O763" t="str">
        <f t="shared" si="35"/>
        <v>Light</v>
      </c>
      <c r="P763" t="str">
        <f>_xlfn.XLOOKUP(Table1[[#This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_xlfn.XLOOKUP(Table1[[#This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_xlfn.XLOOKUP(Table1[[#This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_xlfn.XLOOKUP(Table1[[#This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_xlfn.XLOOKUP(Table1[[#This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_xlfn.XLOOKUP(Table1[[#This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_xlfn.XLOOKUP(Table1[[#This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_xlfn.XLOOKUP(Table1[[#This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IF(I771="Rob","Robusta",IF(I771="Exc","Excelso",IF(I771="Ara","Arabica",IF(I771="Lib","Liberica",""))))</f>
        <v>Robusta</v>
      </c>
      <c r="O771" t="str">
        <f t="shared" ref="O771:O834" si="38">IF(J771="M","Medium",IF(J771="L","Light",IF(J771="D","Dark","")))</f>
        <v>Medium</v>
      </c>
      <c r="P771" t="str">
        <f>_xlfn.XLOOKUP(Table1[[#This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_xlfn.XLOOKUP(Table1[[#This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_xlfn.XLOOKUP(Table1[[#This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7">
        <f>INDEX(products!$A$1:$G$49,MATCH(orders!$D774,products!$A$1:$A$49,0),MATCH(orders!L$1,products!$A$1:$G$1,0))</f>
        <v>13.75</v>
      </c>
      <c r="M774" s="7">
        <f t="shared" si="36"/>
        <v>82.5</v>
      </c>
      <c r="N774" t="str">
        <f t="shared" si="37"/>
        <v>Excelso</v>
      </c>
      <c r="O774" t="str">
        <f t="shared" si="38"/>
        <v>Medium</v>
      </c>
      <c r="P774" t="str">
        <f>_xlfn.XLOOKUP(Table1[[#This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_xlfn.XLOOKUP(Table1[[#This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_xlfn.XLOOKUP(Table1[[#This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7">
        <f>INDEX(products!$A$1:$G$49,MATCH(orders!$D777,products!$A$1:$A$49,0),MATCH(orders!L$1,products!$A$1:$G$1,0))</f>
        <v>8.91</v>
      </c>
      <c r="M777" s="7">
        <f t="shared" si="36"/>
        <v>17.82</v>
      </c>
      <c r="N777" t="str">
        <f t="shared" si="37"/>
        <v>Excelso</v>
      </c>
      <c r="O777" t="str">
        <f t="shared" si="38"/>
        <v>Light</v>
      </c>
      <c r="P777" t="str">
        <f>_xlfn.XLOOKUP(Table1[[#This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_xlfn.XLOOKUP(Table1[[#This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_xlfn.XLOOKUP(Table1[[#This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_xlfn.XLOOKUP(Table1[[#This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_xlfn.XLOOKUP(Table1[[#This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7">
        <f>INDEX(products!$A$1:$G$49,MATCH(orders!$D782,products!$A$1:$A$49,0),MATCH(orders!L$1,products!$A$1:$G$1,0))</f>
        <v>13.75</v>
      </c>
      <c r="M782" s="7">
        <f t="shared" si="36"/>
        <v>41.25</v>
      </c>
      <c r="N782" t="str">
        <f t="shared" si="37"/>
        <v>Excelso</v>
      </c>
      <c r="O782" t="str">
        <f t="shared" si="38"/>
        <v>Medium</v>
      </c>
      <c r="P782" t="str">
        <f>_xlfn.XLOOKUP(Table1[[#This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_xlfn.XLOOKUP(Table1[[#This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7">
        <f>INDEX(products!$A$1:$G$49,MATCH(orders!$D784,products!$A$1:$A$49,0),MATCH(orders!L$1,products!$A$1:$G$1,0))</f>
        <v>4.4550000000000001</v>
      </c>
      <c r="M784" s="7">
        <f t="shared" si="36"/>
        <v>26.73</v>
      </c>
      <c r="N784" t="str">
        <f t="shared" si="37"/>
        <v>Excelso</v>
      </c>
      <c r="O784" t="str">
        <f t="shared" si="38"/>
        <v>Light</v>
      </c>
      <c r="P784" t="str">
        <f>_xlfn.XLOOKUP(Table1[[#This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_xlfn.XLOOKUP(Table1[[#This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_xlfn.XLOOKUP(Table1[[#This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_xlfn.XLOOKUP(Table1[[#This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7">
        <f>INDEX(products!$A$1:$G$49,MATCH(orders!$D788,products!$A$1:$A$49,0),MATCH(orders!L$1,products!$A$1:$G$1,0))</f>
        <v>27.945</v>
      </c>
      <c r="M788" s="7">
        <f t="shared" si="36"/>
        <v>27.945</v>
      </c>
      <c r="N788" t="str">
        <f t="shared" si="37"/>
        <v>Excelso</v>
      </c>
      <c r="O788" t="str">
        <f t="shared" si="38"/>
        <v>Dark</v>
      </c>
      <c r="P788" t="str">
        <f>_xlfn.XLOOKUP(Table1[[#This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7">
        <f>INDEX(products!$A$1:$G$49,MATCH(orders!$D789,products!$A$1:$A$49,0),MATCH(orders!L$1,products!$A$1:$G$1,0))</f>
        <v>13.75</v>
      </c>
      <c r="M789" s="7">
        <f t="shared" si="36"/>
        <v>82.5</v>
      </c>
      <c r="N789" t="str">
        <f t="shared" si="37"/>
        <v>Excelso</v>
      </c>
      <c r="O789" t="str">
        <f t="shared" si="38"/>
        <v>Medium</v>
      </c>
      <c r="P789" t="str">
        <f>_xlfn.XLOOKUP(Table1[[#This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_xlfn.XLOOKUP(Table1[[#This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_xlfn.XLOOKUP(Table1[[#This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_xlfn.XLOOKUP(Table1[[#This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_xlfn.XLOOKUP(Table1[[#This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_xlfn.XLOOKUP(Table1[[#This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_xlfn.XLOOKUP(Table1[[#This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_xlfn.XLOOKUP(Table1[[#This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_xlfn.XLOOKUP(Table1[[#This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_xlfn.XLOOKUP(Table1[[#This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_xlfn.XLOOKUP(Table1[[#This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_xlfn.XLOOKUP(Table1[[#This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7">
        <f>INDEX(products!$A$1:$G$49,MATCH(orders!$D801,products!$A$1:$A$49,0),MATCH(orders!L$1,products!$A$1:$G$1,0))</f>
        <v>12.15</v>
      </c>
      <c r="M801" s="7">
        <f t="shared" si="36"/>
        <v>36.450000000000003</v>
      </c>
      <c r="N801" t="str">
        <f t="shared" si="37"/>
        <v>Excelso</v>
      </c>
      <c r="O801" t="str">
        <f t="shared" si="38"/>
        <v>Dark</v>
      </c>
      <c r="P801" t="str">
        <f>_xlfn.XLOOKUP(Table1[[#This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_xlfn.XLOOKUP(Table1[[#This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_xlfn.XLOOKUP(Table1[[#This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_xlfn.XLOOKUP(Table1[[#This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7">
        <f>INDEX(products!$A$1:$G$49,MATCH(orders!$D805,products!$A$1:$A$49,0),MATCH(orders!L$1,products!$A$1:$G$1,0))</f>
        <v>31.624999999999996</v>
      </c>
      <c r="M805" s="7">
        <f t="shared" si="36"/>
        <v>126.49999999999999</v>
      </c>
      <c r="N805" t="str">
        <f t="shared" si="37"/>
        <v>Excelso</v>
      </c>
      <c r="O805" t="str">
        <f t="shared" si="38"/>
        <v>Medium</v>
      </c>
      <c r="P805" t="str">
        <f>_xlfn.XLOOKUP(Table1[[#This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_xlfn.XLOOKUP(Table1[[#This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_xlfn.XLOOKUP(Table1[[#This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_xlfn.XLOOKUP(Table1[[#This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_xlfn.XLOOKUP(Table1[[#This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_xlfn.XLOOKUP(Table1[[#This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_xlfn.XLOOKUP(Table1[[#This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_xlfn.XLOOKUP(Table1[[#This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_xlfn.XLOOKUP(Table1[[#This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_xlfn.XLOOKUP(Table1[[#This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7">
        <f>INDEX(products!$A$1:$G$49,MATCH(orders!$D815,products!$A$1:$A$49,0),MATCH(orders!L$1,products!$A$1:$G$1,0))</f>
        <v>31.624999999999996</v>
      </c>
      <c r="M815" s="7">
        <f t="shared" si="36"/>
        <v>31.624999999999996</v>
      </c>
      <c r="N815" t="str">
        <f t="shared" si="37"/>
        <v>Excelso</v>
      </c>
      <c r="O815" t="str">
        <f t="shared" si="38"/>
        <v>Medium</v>
      </c>
      <c r="P815" t="str">
        <f>_xlfn.XLOOKUP(Table1[[#This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7">
        <f>INDEX(products!$A$1:$G$49,MATCH(orders!$D816,products!$A$1:$A$49,0),MATCH(orders!L$1,products!$A$1:$G$1,0))</f>
        <v>4.4550000000000001</v>
      </c>
      <c r="M816" s="7">
        <f t="shared" si="36"/>
        <v>8.91</v>
      </c>
      <c r="N816" t="str">
        <f t="shared" si="37"/>
        <v>Excelso</v>
      </c>
      <c r="O816" t="str">
        <f t="shared" si="38"/>
        <v>Light</v>
      </c>
      <c r="P816" t="str">
        <f>_xlfn.XLOOKUP(Table1[[#This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_xlfn.XLOOKUP(Table1[[#This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_xlfn.XLOOKUP(Table1[[#This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_xlfn.XLOOKUP(Table1[[#This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_xlfn.XLOOKUP(Table1[[#This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_xlfn.XLOOKUP(Table1[[#This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7">
        <f>INDEX(products!$A$1:$G$49,MATCH(orders!$D822,products!$A$1:$A$49,0),MATCH(orders!L$1,products!$A$1:$G$1,0))</f>
        <v>13.75</v>
      </c>
      <c r="M822" s="7">
        <f t="shared" si="36"/>
        <v>55</v>
      </c>
      <c r="N822" t="str">
        <f t="shared" si="37"/>
        <v>Excelso</v>
      </c>
      <c r="O822" t="str">
        <f t="shared" si="38"/>
        <v>Medium</v>
      </c>
      <c r="P822" t="str">
        <f>_xlfn.XLOOKUP(Table1[[#This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_xlfn.XLOOKUP(Table1[[#This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7">
        <f>INDEX(products!$A$1:$G$49,MATCH(orders!$D824,products!$A$1:$A$49,0),MATCH(orders!L$1,products!$A$1:$G$1,0))</f>
        <v>34.154999999999994</v>
      </c>
      <c r="M824" s="7">
        <f t="shared" si="36"/>
        <v>136.61999999999998</v>
      </c>
      <c r="N824" t="str">
        <f t="shared" si="37"/>
        <v>Excelso</v>
      </c>
      <c r="O824" t="str">
        <f t="shared" si="38"/>
        <v>Light</v>
      </c>
      <c r="P824" t="str">
        <f>_xlfn.XLOOKUP(Table1[[#This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_xlfn.XLOOKUP(Table1[[#This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_xlfn.XLOOKUP(Table1[[#This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_xlfn.XLOOKUP(Table1[[#This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7">
        <f>INDEX(products!$A$1:$G$49,MATCH(orders!$D828,products!$A$1:$A$49,0),MATCH(orders!L$1,products!$A$1:$G$1,0))</f>
        <v>8.25</v>
      </c>
      <c r="M828" s="7">
        <f t="shared" si="36"/>
        <v>41.25</v>
      </c>
      <c r="N828" t="str">
        <f t="shared" si="37"/>
        <v>Excelso</v>
      </c>
      <c r="O828" t="str">
        <f t="shared" si="38"/>
        <v>Medium</v>
      </c>
      <c r="P828" t="str">
        <f>_xlfn.XLOOKUP(Table1[[#This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7">
        <f>INDEX(products!$A$1:$G$49,MATCH(orders!$D829,products!$A$1:$A$49,0),MATCH(orders!L$1,products!$A$1:$G$1,0))</f>
        <v>4.125</v>
      </c>
      <c r="M829" s="7">
        <f t="shared" si="36"/>
        <v>20.625</v>
      </c>
      <c r="N829" t="str">
        <f t="shared" si="37"/>
        <v>Excelso</v>
      </c>
      <c r="O829" t="str">
        <f t="shared" si="38"/>
        <v>Medium</v>
      </c>
      <c r="P829" t="str">
        <f>_xlfn.XLOOKUP(Table1[[#This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_xlfn.XLOOKUP(Table1[[#This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_xlfn.XLOOKUP(Table1[[#This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7">
        <f>INDEX(products!$A$1:$G$49,MATCH(orders!$D832,products!$A$1:$A$49,0),MATCH(orders!L$1,products!$A$1:$G$1,0))</f>
        <v>13.75</v>
      </c>
      <c r="M832" s="7">
        <f t="shared" si="36"/>
        <v>27.5</v>
      </c>
      <c r="N832" t="str">
        <f t="shared" si="37"/>
        <v>Excelso</v>
      </c>
      <c r="O832" t="str">
        <f t="shared" si="38"/>
        <v>Medium</v>
      </c>
      <c r="P832" t="str">
        <f>_xlfn.XLOOKUP(Table1[[#This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_xlfn.XLOOKUP(Table1[[#This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_xlfn.XLOOKUP(Table1[[#This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IF(I835="Rob","Robusta",IF(I835="Exc","Excelso",IF(I835="Ara","Arabica",IF(I835="Lib","Liberica",""))))</f>
        <v>Robusta</v>
      </c>
      <c r="O835" t="str">
        <f t="shared" ref="O835:O898" si="41">IF(J835="M","Medium",IF(J835="L","Light",IF(J835="D","Dark","")))</f>
        <v>Dark</v>
      </c>
      <c r="P835" t="str">
        <f>_xlfn.XLOOKUP(Table1[[#This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_xlfn.XLOOKUP(Table1[[#This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7">
        <f>INDEX(products!$A$1:$G$49,MATCH(orders!$D837,products!$A$1:$A$49,0),MATCH(orders!L$1,products!$A$1:$G$1,0))</f>
        <v>8.91</v>
      </c>
      <c r="M837" s="7">
        <f t="shared" si="39"/>
        <v>8.91</v>
      </c>
      <c r="N837" t="str">
        <f t="shared" si="40"/>
        <v>Excelso</v>
      </c>
      <c r="O837" t="str">
        <f t="shared" si="41"/>
        <v>Light</v>
      </c>
      <c r="P837" t="str">
        <f>_xlfn.XLOOKUP(Table1[[#This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_xlfn.XLOOKUP(Table1[[#This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_xlfn.XLOOKUP(Table1[[#This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_xlfn.XLOOKUP(Table1[[#This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7">
        <f>INDEX(products!$A$1:$G$49,MATCH(orders!$D841,products!$A$1:$A$49,0),MATCH(orders!L$1,products!$A$1:$G$1,0))</f>
        <v>8.25</v>
      </c>
      <c r="M841" s="7">
        <f t="shared" si="39"/>
        <v>41.25</v>
      </c>
      <c r="N841" t="str">
        <f t="shared" si="40"/>
        <v>Excelso</v>
      </c>
      <c r="O841" t="str">
        <f t="shared" si="41"/>
        <v>Medium</v>
      </c>
      <c r="P841" t="str">
        <f>_xlfn.XLOOKUP(Table1[[#This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_xlfn.XLOOKUP(Table1[[#This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_xlfn.XLOOKUP(Table1[[#This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7">
        <f>INDEX(products!$A$1:$G$49,MATCH(orders!$D844,products!$A$1:$A$49,0),MATCH(orders!L$1,products!$A$1:$G$1,0))</f>
        <v>4.125</v>
      </c>
      <c r="M844" s="7">
        <f t="shared" si="39"/>
        <v>8.25</v>
      </c>
      <c r="N844" t="str">
        <f t="shared" si="40"/>
        <v>Excelso</v>
      </c>
      <c r="O844" t="str">
        <f t="shared" si="41"/>
        <v>Medium</v>
      </c>
      <c r="P844" t="str">
        <f>_xlfn.XLOOKUP(Table1[[#This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7">
        <f>INDEX(products!$A$1:$G$49,MATCH(orders!$D845,products!$A$1:$A$49,0),MATCH(orders!L$1,products!$A$1:$G$1,0))</f>
        <v>4.125</v>
      </c>
      <c r="M845" s="7">
        <f t="shared" si="39"/>
        <v>8.25</v>
      </c>
      <c r="N845" t="str">
        <f t="shared" si="40"/>
        <v>Excelso</v>
      </c>
      <c r="O845" t="str">
        <f t="shared" si="41"/>
        <v>Medium</v>
      </c>
      <c r="P845" t="str">
        <f>_xlfn.XLOOKUP(Table1[[#This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_xlfn.XLOOKUP(Table1[[#This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7">
        <f>INDEX(products!$A$1:$G$49,MATCH(orders!$D847,products!$A$1:$A$49,0),MATCH(orders!L$1,products!$A$1:$G$1,0))</f>
        <v>27.945</v>
      </c>
      <c r="M847" s="7">
        <f t="shared" si="39"/>
        <v>167.67000000000002</v>
      </c>
      <c r="N847" t="str">
        <f t="shared" si="40"/>
        <v>Excelso</v>
      </c>
      <c r="O847" t="str">
        <f t="shared" si="41"/>
        <v>Dark</v>
      </c>
      <c r="P847" t="str">
        <f>_xlfn.XLOOKUP(Table1[[#This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_xlfn.XLOOKUP(Table1[[#This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_xlfn.XLOOKUP(Table1[[#This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7">
        <f>INDEX(products!$A$1:$G$49,MATCH(orders!$D850,products!$A$1:$A$49,0),MATCH(orders!L$1,products!$A$1:$G$1,0))</f>
        <v>8.91</v>
      </c>
      <c r="M850" s="7">
        <f t="shared" si="39"/>
        <v>53.46</v>
      </c>
      <c r="N850" t="str">
        <f t="shared" si="40"/>
        <v>Excelso</v>
      </c>
      <c r="O850" t="str">
        <f t="shared" si="41"/>
        <v>Light</v>
      </c>
      <c r="P850" t="str">
        <f>_xlfn.XLOOKUP(Table1[[#This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_xlfn.XLOOKUP(Table1[[#This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_xlfn.XLOOKUP(Table1[[#This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_xlfn.XLOOKUP(Table1[[#This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_xlfn.XLOOKUP(Table1[[#This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_xlfn.XLOOKUP(Table1[[#This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_xlfn.XLOOKUP(Table1[[#This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_xlfn.XLOOKUP(Table1[[#This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_xlfn.XLOOKUP(Table1[[#This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_xlfn.XLOOKUP(Table1[[#This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_xlfn.XLOOKUP(Table1[[#This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_xlfn.XLOOKUP(Table1[[#This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_xlfn.XLOOKUP(Table1[[#This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_xlfn.XLOOKUP(Table1[[#This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_xlfn.XLOOKUP(Table1[[#This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_xlfn.XLOOKUP(Table1[[#This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_xlfn.XLOOKUP(Table1[[#This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_xlfn.XLOOKUP(Table1[[#This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_xlfn.XLOOKUP(Table1[[#This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_xlfn.XLOOKUP(Table1[[#This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7">
        <f>INDEX(products!$A$1:$G$49,MATCH(orders!$D870,products!$A$1:$A$49,0),MATCH(orders!L$1,products!$A$1:$G$1,0))</f>
        <v>8.25</v>
      </c>
      <c r="M870" s="7">
        <f t="shared" si="39"/>
        <v>41.25</v>
      </c>
      <c r="N870" t="str">
        <f t="shared" si="40"/>
        <v>Excelso</v>
      </c>
      <c r="O870" t="str">
        <f t="shared" si="41"/>
        <v>Medium</v>
      </c>
      <c r="P870" t="str">
        <f>_xlfn.XLOOKUP(Table1[[#This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_xlfn.XLOOKUP(Table1[[#This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7">
        <f>INDEX(products!$A$1:$G$49,MATCH(orders!$D872,products!$A$1:$A$49,0),MATCH(orders!L$1,products!$A$1:$G$1,0))</f>
        <v>7.29</v>
      </c>
      <c r="M872" s="7">
        <f t="shared" si="39"/>
        <v>7.29</v>
      </c>
      <c r="N872" t="str">
        <f t="shared" si="40"/>
        <v>Excelso</v>
      </c>
      <c r="O872" t="str">
        <f t="shared" si="41"/>
        <v>Dark</v>
      </c>
      <c r="P872" t="str">
        <f>_xlfn.XLOOKUP(Table1[[#This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7">
        <f>INDEX(products!$A$1:$G$49,MATCH(orders!$D873,products!$A$1:$A$49,0),MATCH(orders!L$1,products!$A$1:$G$1,0))</f>
        <v>14.85</v>
      </c>
      <c r="M873" s="7">
        <f t="shared" si="39"/>
        <v>29.7</v>
      </c>
      <c r="N873" t="str">
        <f t="shared" si="40"/>
        <v>Excelso</v>
      </c>
      <c r="O873" t="str">
        <f t="shared" si="41"/>
        <v>Light</v>
      </c>
      <c r="P873" t="str">
        <f>_xlfn.XLOOKUP(Table1[[#This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_xlfn.XLOOKUP(Table1[[#This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_xlfn.XLOOKUP(Table1[[#This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_xlfn.XLOOKUP(Table1[[#This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_xlfn.XLOOKUP(Table1[[#This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_xlfn.XLOOKUP(Table1[[#This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_xlfn.XLOOKUP(Table1[[#This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_xlfn.XLOOKUP(Table1[[#This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7">
        <f>INDEX(products!$A$1:$G$49,MATCH(orders!$D881,products!$A$1:$A$49,0),MATCH(orders!L$1,products!$A$1:$G$1,0))</f>
        <v>3.645</v>
      </c>
      <c r="M881" s="7">
        <f t="shared" si="39"/>
        <v>10.935</v>
      </c>
      <c r="N881" t="str">
        <f t="shared" si="40"/>
        <v>Excelso</v>
      </c>
      <c r="O881" t="str">
        <f t="shared" si="41"/>
        <v>Dark</v>
      </c>
      <c r="P881" t="str">
        <f>_xlfn.XLOOKUP(Table1[[#This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_xlfn.XLOOKUP(Table1[[#This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_xlfn.XLOOKUP(Table1[[#This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_xlfn.XLOOKUP(Table1[[#This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_xlfn.XLOOKUP(Table1[[#This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_xlfn.XLOOKUP(Table1[[#This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_xlfn.XLOOKUP(Table1[[#This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_xlfn.XLOOKUP(Table1[[#This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7">
        <f>INDEX(products!$A$1:$G$49,MATCH(orders!$D889,products!$A$1:$A$49,0),MATCH(orders!L$1,products!$A$1:$G$1,0))</f>
        <v>4.4550000000000001</v>
      </c>
      <c r="M889" s="7">
        <f t="shared" si="39"/>
        <v>13.365</v>
      </c>
      <c r="N889" t="str">
        <f t="shared" si="40"/>
        <v>Excelso</v>
      </c>
      <c r="O889" t="str">
        <f t="shared" si="41"/>
        <v>Light</v>
      </c>
      <c r="P889" t="str">
        <f>_xlfn.XLOOKUP(Table1[[#This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_xlfn.XLOOKUP(Table1[[#This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_xlfn.XLOOKUP(Table1[[#This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_xlfn.XLOOKUP(Table1[[#This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_xlfn.XLOOKUP(Table1[[#This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7">
        <f>INDEX(products!$A$1:$G$49,MATCH(orders!$D894,products!$A$1:$A$49,0),MATCH(orders!L$1,products!$A$1:$G$1,0))</f>
        <v>4.125</v>
      </c>
      <c r="M894" s="7">
        <f t="shared" si="39"/>
        <v>20.625</v>
      </c>
      <c r="N894" t="str">
        <f t="shared" si="40"/>
        <v>Excelso</v>
      </c>
      <c r="O894" t="str">
        <f t="shared" si="41"/>
        <v>Medium</v>
      </c>
      <c r="P894" t="str">
        <f>_xlfn.XLOOKUP(Table1[[#This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_xlfn.XLOOKUP(Table1[[#This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_xlfn.XLOOKUP(Table1[[#This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7">
        <f>INDEX(products!$A$1:$G$49,MATCH(orders!$D897,products!$A$1:$A$49,0),MATCH(orders!L$1,products!$A$1:$G$1,0))</f>
        <v>31.624999999999996</v>
      </c>
      <c r="M897" s="7">
        <f t="shared" si="39"/>
        <v>158.12499999999997</v>
      </c>
      <c r="N897" t="str">
        <f t="shared" si="40"/>
        <v>Excelso</v>
      </c>
      <c r="O897" t="str">
        <f t="shared" si="41"/>
        <v>Medium</v>
      </c>
      <c r="P897" t="str">
        <f>_xlfn.XLOOKUP(Table1[[#This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_xlfn.XLOOKUP(Table1[[#This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IF(I899="Rob","Robusta",IF(I899="Exc","Excelso",IF(I899="Ara","Arabica",IF(I899="Lib","Liberica",""))))</f>
        <v>Excelso</v>
      </c>
      <c r="O899" t="str">
        <f t="shared" ref="O899:O962" si="44">IF(J899="M","Medium",IF(J899="L","Light",IF(J899="D","Dark","")))</f>
        <v>Dark</v>
      </c>
      <c r="P899" t="str">
        <f>_xlfn.XLOOKUP(Table1[[#This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_xlfn.XLOOKUP(Table1[[#This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_xlfn.XLOOKUP(Table1[[#This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_xlfn.XLOOKUP(Table1[[#This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_xlfn.XLOOKUP(Table1[[#This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7">
        <f>INDEX(products!$A$1:$G$49,MATCH(orders!$D904,products!$A$1:$A$49,0),MATCH(orders!L$1,products!$A$1:$G$1,0))</f>
        <v>31.624999999999996</v>
      </c>
      <c r="M904" s="7">
        <f t="shared" si="42"/>
        <v>158.12499999999997</v>
      </c>
      <c r="N904" t="str">
        <f t="shared" si="43"/>
        <v>Excelso</v>
      </c>
      <c r="O904" t="str">
        <f t="shared" si="44"/>
        <v>Medium</v>
      </c>
      <c r="P904" t="str">
        <f>_xlfn.XLOOKUP(Table1[[#This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_xlfn.XLOOKUP(Table1[[#This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_xlfn.XLOOKUP(Table1[[#This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_xlfn.XLOOKUP(Table1[[#This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_xlfn.XLOOKUP(Table1[[#This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_xlfn.XLOOKUP(Table1[[#This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_xlfn.XLOOKUP(Table1[[#This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_xlfn.XLOOKUP(Table1[[#This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_xlfn.XLOOKUP(Table1[[#This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_xlfn.XLOOKUP(Table1[[#This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_xlfn.XLOOKUP(Table1[[#This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_xlfn.XLOOKUP(Table1[[#This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_xlfn.XLOOKUP(Table1[[#This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7">
        <f>INDEX(products!$A$1:$G$49,MATCH(orders!$D917,products!$A$1:$A$49,0),MATCH(orders!L$1,products!$A$1:$G$1,0))</f>
        <v>27.945</v>
      </c>
      <c r="M917" s="7">
        <f t="shared" si="42"/>
        <v>83.835000000000008</v>
      </c>
      <c r="N917" t="str">
        <f t="shared" si="43"/>
        <v>Excelso</v>
      </c>
      <c r="O917" t="str">
        <f t="shared" si="44"/>
        <v>Dark</v>
      </c>
      <c r="P917" t="str">
        <f>_xlfn.XLOOKUP(Table1[[#This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7">
        <f>INDEX(products!$A$1:$G$49,MATCH(orders!$D918,products!$A$1:$A$49,0),MATCH(orders!L$1,products!$A$1:$G$1,0))</f>
        <v>3.645</v>
      </c>
      <c r="M918" s="7">
        <f t="shared" si="42"/>
        <v>3.645</v>
      </c>
      <c r="N918" t="str">
        <f t="shared" si="43"/>
        <v>Excelso</v>
      </c>
      <c r="O918" t="str">
        <f t="shared" si="44"/>
        <v>Dark</v>
      </c>
      <c r="P918" t="str">
        <f>_xlfn.XLOOKUP(Table1[[#This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_xlfn.XLOOKUP(Table1[[#This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7">
        <f>INDEX(products!$A$1:$G$49,MATCH(orders!$D920,products!$A$1:$A$49,0),MATCH(orders!L$1,products!$A$1:$G$1,0))</f>
        <v>7.29</v>
      </c>
      <c r="M920" s="7">
        <f t="shared" si="42"/>
        <v>21.87</v>
      </c>
      <c r="N920" t="str">
        <f t="shared" si="43"/>
        <v>Excelso</v>
      </c>
      <c r="O920" t="str">
        <f t="shared" si="44"/>
        <v>Dark</v>
      </c>
      <c r="P920" t="str">
        <f>_xlfn.XLOOKUP(Table1[[#This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_xlfn.XLOOKUP(Table1[[#This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_xlfn.XLOOKUP(Table1[[#This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_xlfn.XLOOKUP(Table1[[#This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_xlfn.XLOOKUP(Table1[[#This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7">
        <f>INDEX(products!$A$1:$G$49,MATCH(orders!$D925,products!$A$1:$A$49,0),MATCH(orders!L$1,products!$A$1:$G$1,0))</f>
        <v>27.945</v>
      </c>
      <c r="M925" s="7">
        <f t="shared" si="42"/>
        <v>27.945</v>
      </c>
      <c r="N925" t="str">
        <f t="shared" si="43"/>
        <v>Excelso</v>
      </c>
      <c r="O925" t="str">
        <f t="shared" si="44"/>
        <v>Dark</v>
      </c>
      <c r="P925" t="str">
        <f>_xlfn.XLOOKUP(Table1[[#This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_xlfn.XLOOKUP(Table1[[#This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_xlfn.XLOOKUP(Table1[[#This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_xlfn.XLOOKUP(Table1[[#This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7">
        <f>INDEX(products!$A$1:$G$49,MATCH(orders!$D929,products!$A$1:$A$49,0),MATCH(orders!L$1,products!$A$1:$G$1,0))</f>
        <v>27.945</v>
      </c>
      <c r="M929" s="7">
        <f t="shared" si="42"/>
        <v>111.78</v>
      </c>
      <c r="N929" t="str">
        <f t="shared" si="43"/>
        <v>Excelso</v>
      </c>
      <c r="O929" t="str">
        <f t="shared" si="44"/>
        <v>Dark</v>
      </c>
      <c r="P929" t="str">
        <f>_xlfn.XLOOKUP(Table1[[#This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7">
        <f>INDEX(products!$A$1:$G$49,MATCH(orders!$D930,products!$A$1:$A$49,0),MATCH(orders!L$1,products!$A$1:$G$1,0))</f>
        <v>31.624999999999996</v>
      </c>
      <c r="M930" s="7">
        <f t="shared" si="42"/>
        <v>63.249999999999993</v>
      </c>
      <c r="N930" t="str">
        <f t="shared" si="43"/>
        <v>Excelso</v>
      </c>
      <c r="O930" t="str">
        <f t="shared" si="44"/>
        <v>Medium</v>
      </c>
      <c r="P930" t="str">
        <f>_xlfn.XLOOKUP(Table1[[#This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7">
        <f>INDEX(products!$A$1:$G$49,MATCH(orders!$D931,products!$A$1:$A$49,0),MATCH(orders!L$1,products!$A$1:$G$1,0))</f>
        <v>4.4550000000000001</v>
      </c>
      <c r="M931" s="7">
        <f t="shared" si="42"/>
        <v>8.91</v>
      </c>
      <c r="N931" t="str">
        <f t="shared" si="43"/>
        <v>Excelso</v>
      </c>
      <c r="O931" t="str">
        <f t="shared" si="44"/>
        <v>Light</v>
      </c>
      <c r="P931" t="str">
        <f>_xlfn.XLOOKUP(Table1[[#This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7">
        <f>INDEX(products!$A$1:$G$49,MATCH(orders!$D932,products!$A$1:$A$49,0),MATCH(orders!L$1,products!$A$1:$G$1,0))</f>
        <v>12.15</v>
      </c>
      <c r="M932" s="7">
        <f t="shared" si="42"/>
        <v>12.15</v>
      </c>
      <c r="N932" t="str">
        <f t="shared" si="43"/>
        <v>Excelso</v>
      </c>
      <c r="O932" t="str">
        <f t="shared" si="44"/>
        <v>Dark</v>
      </c>
      <c r="P932" t="str">
        <f>_xlfn.XLOOKUP(Table1[[#This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_xlfn.XLOOKUP(Table1[[#This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7">
        <f>INDEX(products!$A$1:$G$49,MATCH(orders!$D934,products!$A$1:$A$49,0),MATCH(orders!L$1,products!$A$1:$G$1,0))</f>
        <v>13.75</v>
      </c>
      <c r="M934" s="7">
        <f t="shared" si="42"/>
        <v>55</v>
      </c>
      <c r="N934" t="str">
        <f t="shared" si="43"/>
        <v>Excelso</v>
      </c>
      <c r="O934" t="str">
        <f t="shared" si="44"/>
        <v>Medium</v>
      </c>
      <c r="P934" t="str">
        <f>_xlfn.XLOOKUP(Table1[[#This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_xlfn.XLOOKUP(Table1[[#This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_xlfn.XLOOKUP(Table1[[#This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_xlfn.XLOOKUP(Table1[[#This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_xlfn.XLOOKUP(Table1[[#This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_xlfn.XLOOKUP(Table1[[#This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7">
        <f>INDEX(products!$A$1:$G$49,MATCH(orders!$D940,products!$A$1:$A$49,0),MATCH(orders!L$1,products!$A$1:$G$1,0))</f>
        <v>14.85</v>
      </c>
      <c r="M940" s="7">
        <f t="shared" si="42"/>
        <v>74.25</v>
      </c>
      <c r="N940" t="str">
        <f t="shared" si="43"/>
        <v>Excelso</v>
      </c>
      <c r="O940" t="str">
        <f t="shared" si="44"/>
        <v>Light</v>
      </c>
      <c r="P940" t="str">
        <f>_xlfn.XLOOKUP(Table1[[#This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_xlfn.XLOOKUP(Table1[[#This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_xlfn.XLOOKUP(Table1[[#This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_xlfn.XLOOKUP(Table1[[#This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_xlfn.XLOOKUP(Table1[[#This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_xlfn.XLOOKUP(Table1[[#This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_xlfn.XLOOKUP(Table1[[#This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_xlfn.XLOOKUP(Table1[[#This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_xlfn.XLOOKUP(Table1[[#This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_xlfn.XLOOKUP(Table1[[#This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7">
        <f>INDEX(products!$A$1:$G$49,MATCH(orders!$D950,products!$A$1:$A$49,0),MATCH(orders!L$1,products!$A$1:$G$1,0))</f>
        <v>27.945</v>
      </c>
      <c r="M950" s="7">
        <f t="shared" si="42"/>
        <v>83.835000000000008</v>
      </c>
      <c r="N950" t="str">
        <f t="shared" si="43"/>
        <v>Excelso</v>
      </c>
      <c r="O950" t="str">
        <f t="shared" si="44"/>
        <v>Dark</v>
      </c>
      <c r="P950" t="str">
        <f>_xlfn.XLOOKUP(Table1[[#This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_xlfn.XLOOKUP(Table1[[#This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_xlfn.XLOOKUP(Table1[[#This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_xlfn.XLOOKUP(Table1[[#This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_xlfn.XLOOKUP(Table1[[#This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_xlfn.XLOOKUP(Table1[[#This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7">
        <f>INDEX(products!$A$1:$G$49,MATCH(orders!$D956,products!$A$1:$A$49,0),MATCH(orders!L$1,products!$A$1:$G$1,0))</f>
        <v>27.945</v>
      </c>
      <c r="M956" s="7">
        <f t="shared" si="42"/>
        <v>27.945</v>
      </c>
      <c r="N956" t="str">
        <f t="shared" si="43"/>
        <v>Excelso</v>
      </c>
      <c r="O956" t="str">
        <f t="shared" si="44"/>
        <v>Dark</v>
      </c>
      <c r="P956" t="str">
        <f>_xlfn.XLOOKUP(Table1[[#This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7">
        <f>INDEX(products!$A$1:$G$49,MATCH(orders!$D957,products!$A$1:$A$49,0),MATCH(orders!L$1,products!$A$1:$G$1,0))</f>
        <v>34.154999999999994</v>
      </c>
      <c r="M957" s="7">
        <f t="shared" si="42"/>
        <v>170.77499999999998</v>
      </c>
      <c r="N957" t="str">
        <f t="shared" si="43"/>
        <v>Excelso</v>
      </c>
      <c r="O957" t="str">
        <f t="shared" si="44"/>
        <v>Light</v>
      </c>
      <c r="P957" t="str">
        <f>_xlfn.XLOOKUP(Table1[[#This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_xlfn.XLOOKUP(Table1[[#This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7">
        <f>INDEX(products!$A$1:$G$49,MATCH(orders!$D959,products!$A$1:$A$49,0),MATCH(orders!L$1,products!$A$1:$G$1,0))</f>
        <v>14.85</v>
      </c>
      <c r="M959" s="7">
        <f t="shared" si="42"/>
        <v>14.85</v>
      </c>
      <c r="N959" t="str">
        <f t="shared" si="43"/>
        <v>Excelso</v>
      </c>
      <c r="O959" t="str">
        <f t="shared" si="44"/>
        <v>Light</v>
      </c>
      <c r="P959" t="str">
        <f>_xlfn.XLOOKUP(Table1[[#This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_xlfn.XLOOKUP(Table1[[#This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_xlfn.XLOOKUP(Table1[[#This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_xlfn.XLOOKUP(Table1[[#This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IF(I963="Rob","Robusta",IF(I963="Exc","Excelso",IF(I963="Ara","Arabica",IF(I963="Lib","Liberica",""))))</f>
        <v>Arabica</v>
      </c>
      <c r="O963" t="str">
        <f t="shared" ref="O963:O1001" si="47">IF(J963="M","Medium",IF(J963="L","Light",IF(J963="D","Dark","")))</f>
        <v>Dark</v>
      </c>
      <c r="P963" t="str">
        <f>_xlfn.XLOOKUP(Table1[[#This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_xlfn.XLOOKUP(Table1[[#This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_xlfn.XLOOKUP(Table1[[#This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7">
        <f>INDEX(products!$A$1:$G$49,MATCH(orders!$D966,products!$A$1:$A$49,0),MATCH(orders!L$1,products!$A$1:$G$1,0))</f>
        <v>4.4550000000000001</v>
      </c>
      <c r="M966" s="7">
        <f t="shared" si="45"/>
        <v>22.274999999999999</v>
      </c>
      <c r="N966" t="str">
        <f t="shared" si="46"/>
        <v>Excelso</v>
      </c>
      <c r="O966" t="str">
        <f t="shared" si="47"/>
        <v>Light</v>
      </c>
      <c r="P966" t="str">
        <f>_xlfn.XLOOKUP(Table1[[#This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_xlfn.XLOOKUP(Table1[[#This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7">
        <f>INDEX(products!$A$1:$G$49,MATCH(orders!$D968,products!$A$1:$A$49,0),MATCH(orders!L$1,products!$A$1:$G$1,0))</f>
        <v>8.91</v>
      </c>
      <c r="M968" s="7">
        <f t="shared" si="45"/>
        <v>53.46</v>
      </c>
      <c r="N968" t="str">
        <f t="shared" si="46"/>
        <v>Excelso</v>
      </c>
      <c r="O968" t="str">
        <f t="shared" si="47"/>
        <v>Light</v>
      </c>
      <c r="P968" t="str">
        <f>_xlfn.XLOOKUP(Table1[[#This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_xlfn.XLOOKUP(Table1[[#This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_xlfn.XLOOKUP(Table1[[#This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_xlfn.XLOOKUP(Table1[[#This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7">
        <f>INDEX(products!$A$1:$G$49,MATCH(orders!$D972,products!$A$1:$A$49,0),MATCH(orders!L$1,products!$A$1:$G$1,0))</f>
        <v>8.25</v>
      </c>
      <c r="M972" s="7">
        <f t="shared" si="45"/>
        <v>8.25</v>
      </c>
      <c r="N972" t="str">
        <f t="shared" si="46"/>
        <v>Excelso</v>
      </c>
      <c r="O972" t="str">
        <f t="shared" si="47"/>
        <v>Medium</v>
      </c>
      <c r="P972" t="str">
        <f>_xlfn.XLOOKUP(Table1[[#This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_xlfn.XLOOKUP(Table1[[#This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_xlfn.XLOOKUP(Table1[[#This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_xlfn.XLOOKUP(Table1[[#This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_xlfn.XLOOKUP(Table1[[#This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_xlfn.XLOOKUP(Table1[[#This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_xlfn.XLOOKUP(Table1[[#This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_xlfn.XLOOKUP(Table1[[#This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_xlfn.XLOOKUP(Table1[[#This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_xlfn.XLOOKUP(Table1[[#This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7">
        <f>INDEX(products!$A$1:$G$49,MATCH(orders!$D982,products!$A$1:$A$49,0),MATCH(orders!L$1,products!$A$1:$G$1,0))</f>
        <v>27.945</v>
      </c>
      <c r="M982" s="7">
        <f t="shared" si="45"/>
        <v>167.67000000000002</v>
      </c>
      <c r="N982" t="str">
        <f t="shared" si="46"/>
        <v>Excelso</v>
      </c>
      <c r="O982" t="str">
        <f t="shared" si="47"/>
        <v>Dark</v>
      </c>
      <c r="P982" t="str">
        <f>_xlfn.XLOOKUP(Table1[[#This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7">
        <f>INDEX(products!$A$1:$G$49,MATCH(orders!$D983,products!$A$1:$A$49,0),MATCH(orders!L$1,products!$A$1:$G$1,0))</f>
        <v>3.645</v>
      </c>
      <c r="M983" s="7">
        <f t="shared" si="45"/>
        <v>21.87</v>
      </c>
      <c r="N983" t="str">
        <f t="shared" si="46"/>
        <v>Excelso</v>
      </c>
      <c r="O983" t="str">
        <f t="shared" si="47"/>
        <v>Dark</v>
      </c>
      <c r="P983" t="str">
        <f>_xlfn.XLOOKUP(Table1[[#This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_xlfn.XLOOKUP(Table1[[#This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_xlfn.XLOOKUP(Table1[[#This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7">
        <f>INDEX(products!$A$1:$G$49,MATCH(orders!$D986,products!$A$1:$A$49,0),MATCH(orders!L$1,products!$A$1:$G$1,0))</f>
        <v>31.624999999999996</v>
      </c>
      <c r="M986" s="7">
        <f t="shared" si="45"/>
        <v>31.624999999999996</v>
      </c>
      <c r="N986" t="str">
        <f t="shared" si="46"/>
        <v>Excelso</v>
      </c>
      <c r="O986" t="str">
        <f t="shared" si="47"/>
        <v>Medium</v>
      </c>
      <c r="P986" t="str">
        <f>_xlfn.XLOOKUP(Table1[[#This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_xlfn.XLOOKUP(Table1[[#This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_xlfn.XLOOKUP(Table1[[#This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_xlfn.XLOOKUP(Table1[[#This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_xlfn.XLOOKUP(Table1[[#This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_xlfn.XLOOKUP(Table1[[#This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7">
        <f>INDEX(products!$A$1:$G$49,MATCH(orders!$D992,products!$A$1:$A$49,0),MATCH(orders!L$1,products!$A$1:$G$1,0))</f>
        <v>3.645</v>
      </c>
      <c r="M992" s="7">
        <f t="shared" si="45"/>
        <v>18.225000000000001</v>
      </c>
      <c r="N992" t="str">
        <f t="shared" si="46"/>
        <v>Excelso</v>
      </c>
      <c r="O992" t="str">
        <f t="shared" si="47"/>
        <v>Dark</v>
      </c>
      <c r="P992" t="str">
        <f>_xlfn.XLOOKUP(Table1[[#This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_xlfn.XLOOKUP(Table1[[#This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_xlfn.XLOOKUP(Table1[[#This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_xlfn.XLOOKUP(Table1[[#This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_xlfn.XLOOKUP(Table1[[#This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_xlfn.XLOOKUP(Table1[[#This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_xlfn.XLOOKUP(Table1[[#This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_xlfn.XLOOKUP(Table1[[#This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_xlfn.XLOOKUP(Table1[[#This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7">
        <f>INDEX(products!$A$1:$G$49,MATCH(orders!$D1001,products!$A$1:$A$49,0),MATCH(orders!L$1,products!$A$1:$G$1,0))</f>
        <v>4.125</v>
      </c>
      <c r="M1001" s="7">
        <f t="shared" si="45"/>
        <v>12.375</v>
      </c>
      <c r="N1001" t="str">
        <f t="shared" si="46"/>
        <v>Excelso</v>
      </c>
      <c r="O1001" t="str">
        <f t="shared" si="47"/>
        <v>Medium</v>
      </c>
      <c r="P1001" t="str">
        <f>_xlfn.XLOOKUP(Table1[[#This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3" workbookViewId="0">
      <selection activeCell="A30" sqref="A30"/>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 chart</vt:lpstr>
      <vt:lpstr>country bar 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ajay g</dc:creator>
  <cp:keywords/>
  <dc:description/>
  <cp:lastModifiedBy>ajay g</cp:lastModifiedBy>
  <cp:revision/>
  <dcterms:created xsi:type="dcterms:W3CDTF">2022-11-26T09:51:45Z</dcterms:created>
  <dcterms:modified xsi:type="dcterms:W3CDTF">2025-02-15T08:31:18Z</dcterms:modified>
  <cp:category/>
  <cp:contentStatus/>
</cp:coreProperties>
</file>