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OneDrive\Desktop\Final Project\Movies\"/>
    </mc:Choice>
  </mc:AlternateContent>
  <xr:revisionPtr revIDLastSave="0" documentId="13_ncr:1_{66298114-FDB4-4530-BC61-DC8300ABD49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MDB" sheetId="8" r:id="rId1"/>
    <sheet name="Revenue" sheetId="11" r:id="rId2"/>
    <sheet name="Industry" sheetId="12" r:id="rId3"/>
    <sheet name="Released" sheetId="18" r:id="rId4"/>
    <sheet name="Total movie released" sheetId="19" r:id="rId5"/>
    <sheet name="Processed Data" sheetId="1" r:id="rId6"/>
    <sheet name="Raw data" sheetId="9" r:id="rId7"/>
    <sheet name="financials" sheetId="2" r:id="rId8"/>
    <sheet name="Dashboard" sheetId="6" r:id="rId9"/>
  </sheets>
  <calcPr calcId="191029"/>
  <pivotCaches>
    <pivotCache cacheId="8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" i="1"/>
  <c r="H5" i="1"/>
  <c r="H6" i="1"/>
  <c r="H3" i="1"/>
  <c r="H4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L2" i="1" l="1"/>
  <c r="K2" i="1"/>
  <c r="L37" i="1"/>
  <c r="L33" i="1"/>
  <c r="L29" i="1"/>
  <c r="L25" i="1"/>
  <c r="L21" i="1"/>
  <c r="L17" i="1"/>
  <c r="L13" i="1"/>
  <c r="L9" i="1"/>
  <c r="L5" i="1"/>
  <c r="L40" i="1"/>
  <c r="L36" i="1"/>
  <c r="L32" i="1"/>
  <c r="L28" i="1"/>
  <c r="L24" i="1"/>
  <c r="L20" i="1"/>
  <c r="L16" i="1"/>
  <c r="L12" i="1"/>
  <c r="L8" i="1"/>
  <c r="L4" i="1"/>
  <c r="K39" i="1"/>
  <c r="M39" i="1" s="1"/>
  <c r="K35" i="1"/>
  <c r="M35" i="1" s="1"/>
  <c r="K31" i="1"/>
  <c r="M31" i="1" s="1"/>
  <c r="K27" i="1"/>
  <c r="M27" i="1" s="1"/>
  <c r="K23" i="1"/>
  <c r="M23" i="1" s="1"/>
  <c r="K19" i="1"/>
  <c r="M19" i="1" s="1"/>
  <c r="K15" i="1"/>
  <c r="M15" i="1" s="1"/>
  <c r="K11" i="1"/>
  <c r="M11" i="1" s="1"/>
  <c r="K7" i="1"/>
  <c r="M7" i="1" s="1"/>
  <c r="K3" i="1"/>
  <c r="M3" i="1" s="1"/>
  <c r="K38" i="1"/>
  <c r="M38" i="1" s="1"/>
  <c r="K34" i="1"/>
  <c r="M34" i="1" s="1"/>
  <c r="K30" i="1"/>
  <c r="M30" i="1" s="1"/>
  <c r="K26" i="1"/>
  <c r="K22" i="1"/>
  <c r="M22" i="1" s="1"/>
  <c r="K18" i="1"/>
  <c r="M18" i="1" s="1"/>
  <c r="K14" i="1"/>
  <c r="M14" i="1" s="1"/>
  <c r="K10" i="1"/>
  <c r="M10" i="1" s="1"/>
  <c r="K6" i="1"/>
  <c r="M6" i="1" s="1"/>
  <c r="K37" i="1"/>
  <c r="M37" i="1" s="1"/>
  <c r="K33" i="1"/>
  <c r="M33" i="1" s="1"/>
  <c r="K29" i="1"/>
  <c r="M29" i="1" s="1"/>
  <c r="K25" i="1"/>
  <c r="M25" i="1" s="1"/>
  <c r="K21" i="1"/>
  <c r="M21" i="1" s="1"/>
  <c r="K17" i="1"/>
  <c r="M17" i="1" s="1"/>
  <c r="K13" i="1"/>
  <c r="M13" i="1" s="1"/>
  <c r="K9" i="1"/>
  <c r="M9" i="1" s="1"/>
  <c r="K5" i="1"/>
  <c r="M5" i="1" s="1"/>
  <c r="L39" i="1"/>
  <c r="L35" i="1"/>
  <c r="L31" i="1"/>
  <c r="L27" i="1"/>
  <c r="L23" i="1"/>
  <c r="L19" i="1"/>
  <c r="L15" i="1"/>
  <c r="L11" i="1"/>
  <c r="L7" i="1"/>
  <c r="L3" i="1"/>
  <c r="K40" i="1"/>
  <c r="M40" i="1" s="1"/>
  <c r="K36" i="1"/>
  <c r="M36" i="1" s="1"/>
  <c r="K32" i="1"/>
  <c r="M32" i="1" s="1"/>
  <c r="K28" i="1"/>
  <c r="M28" i="1" s="1"/>
  <c r="K24" i="1"/>
  <c r="M24" i="1" s="1"/>
  <c r="K20" i="1"/>
  <c r="M20" i="1" s="1"/>
  <c r="K16" i="1"/>
  <c r="M16" i="1" s="1"/>
  <c r="K12" i="1"/>
  <c r="M12" i="1" s="1"/>
  <c r="K8" i="1"/>
  <c r="M8" i="1" s="1"/>
  <c r="K4" i="1"/>
  <c r="L38" i="1"/>
  <c r="L34" i="1"/>
  <c r="L30" i="1"/>
  <c r="L26" i="1"/>
  <c r="L22" i="1"/>
  <c r="L18" i="1"/>
  <c r="L14" i="1"/>
  <c r="L10" i="1"/>
  <c r="L6" i="1"/>
  <c r="K41" i="1" l="1"/>
  <c r="P24" i="1"/>
  <c r="N17" i="1"/>
  <c r="P18" i="1"/>
  <c r="P3" i="1"/>
  <c r="P12" i="1"/>
  <c r="P5" i="1"/>
  <c r="N21" i="1"/>
  <c r="P6" i="1"/>
  <c r="P22" i="1"/>
  <c r="P38" i="1"/>
  <c r="P7" i="1"/>
  <c r="P23" i="1"/>
  <c r="P39" i="1"/>
  <c r="P16" i="1"/>
  <c r="P32" i="1"/>
  <c r="N9" i="1"/>
  <c r="N25" i="1"/>
  <c r="P14" i="1"/>
  <c r="P30" i="1"/>
  <c r="P15" i="1"/>
  <c r="P31" i="1"/>
  <c r="P8" i="1"/>
  <c r="P40" i="1"/>
  <c r="N33" i="1"/>
  <c r="P34" i="1"/>
  <c r="P19" i="1"/>
  <c r="P35" i="1"/>
  <c r="P28" i="1"/>
  <c r="P10" i="1"/>
  <c r="P26" i="1"/>
  <c r="P11" i="1"/>
  <c r="P27" i="1"/>
  <c r="P4" i="1"/>
  <c r="P20" i="1"/>
  <c r="P36" i="1"/>
  <c r="N13" i="1"/>
  <c r="N29" i="1"/>
  <c r="M2" i="1"/>
  <c r="P2" i="1"/>
  <c r="L41" i="1"/>
  <c r="O38" i="1"/>
  <c r="O25" i="1"/>
  <c r="M4" i="1"/>
  <c r="O4" i="1"/>
  <c r="O5" i="1"/>
  <c r="O6" i="1"/>
  <c r="M26" i="1"/>
  <c r="O26" i="1"/>
  <c r="O37" i="1"/>
  <c r="O3" i="1"/>
  <c r="P21" i="1"/>
  <c r="P9" i="1"/>
  <c r="P25" i="1"/>
  <c r="N37" i="1"/>
  <c r="P37" i="1"/>
  <c r="P13" i="1"/>
  <c r="P29" i="1"/>
  <c r="P17" i="1"/>
  <c r="P33" i="1"/>
  <c r="N5" i="1"/>
  <c r="O16" i="1"/>
  <c r="O7" i="1"/>
  <c r="O29" i="1"/>
  <c r="O2" i="1"/>
  <c r="O23" i="1"/>
  <c r="O33" i="1"/>
  <c r="O19" i="1"/>
  <c r="O18" i="1"/>
  <c r="O12" i="1"/>
  <c r="O27" i="1"/>
  <c r="O34" i="1"/>
  <c r="O20" i="1"/>
  <c r="N22" i="1"/>
  <c r="O28" i="1"/>
  <c r="N14" i="1"/>
  <c r="N30" i="1"/>
  <c r="N15" i="1"/>
  <c r="N31" i="1"/>
  <c r="N8" i="1"/>
  <c r="N24" i="1"/>
  <c r="N40" i="1"/>
  <c r="N18" i="1"/>
  <c r="N34" i="1"/>
  <c r="N3" i="1"/>
  <c r="N19" i="1"/>
  <c r="N35" i="1"/>
  <c r="N12" i="1"/>
  <c r="N28" i="1"/>
  <c r="O9" i="1"/>
  <c r="O24" i="1"/>
  <c r="O22" i="1"/>
  <c r="O31" i="1"/>
  <c r="N6" i="1"/>
  <c r="N38" i="1"/>
  <c r="N7" i="1"/>
  <c r="N23" i="1"/>
  <c r="N39" i="1"/>
  <c r="N16" i="1"/>
  <c r="N32" i="1"/>
  <c r="O17" i="1"/>
  <c r="O13" i="1"/>
  <c r="O35" i="1"/>
  <c r="O32" i="1"/>
  <c r="O10" i="1"/>
  <c r="O39" i="1"/>
  <c r="N10" i="1"/>
  <c r="N26" i="1"/>
  <c r="N11" i="1"/>
  <c r="N27" i="1"/>
  <c r="N4" i="1"/>
  <c r="N20" i="1"/>
  <c r="N36" i="1"/>
  <c r="N2" i="1"/>
  <c r="O21" i="1"/>
  <c r="O11" i="1"/>
  <c r="O40" i="1"/>
  <c r="O14" i="1"/>
  <c r="O30" i="1"/>
  <c r="O15" i="1"/>
  <c r="O8" i="1"/>
  <c r="O36" i="1"/>
  <c r="M41" i="1" l="1"/>
  <c r="P41" i="1"/>
  <c r="O41" i="1"/>
  <c r="N41" i="1"/>
  <c r="L5" i="6"/>
  <c r="L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<sst xmlns="http://schemas.openxmlformats.org/spreadsheetml/2006/main" count="405" uniqueCount="162">
  <si>
    <t>movie_id</t>
  </si>
  <si>
    <t>industry</t>
  </si>
  <si>
    <t>release_year</t>
  </si>
  <si>
    <t>imdb_rating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</si>
  <si>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</si>
  <si>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</si>
  <si>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</si>
  <si>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</si>
  <si>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</si>
  <si>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</si>
  <si>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</si>
  <si>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</si>
  <si>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</si>
  <si>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</si>
  <si>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</si>
  <si>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</si>
  <si>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</si>
  <si>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</si>
  <si>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</si>
  <si>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</si>
  <si>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</si>
  <si>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</si>
  <si>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</si>
  <si>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</si>
  <si>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</si>
  <si>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</si>
  <si>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</si>
  <si>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</si>
  <si>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</si>
  <si>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</si>
  <si>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</si>
  <si>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</si>
  <si>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</si>
  <si>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Hombale Films</t>
  </si>
  <si>
    <t>Government of West Bengal</t>
  </si>
  <si>
    <t/>
  </si>
  <si>
    <t>studios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</si>
  <si>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</si>
  <si>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</si>
  <si>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</si>
  <si>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</si>
  <si>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</si>
  <si>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</si>
  <si>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</si>
  <si>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</si>
  <si>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</si>
  <si>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</si>
  <si>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</si>
  <si>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</si>
  <si>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</si>
  <si>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</si>
  <si>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</si>
  <si>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</si>
  <si>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</si>
  <si>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</si>
  <si>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</si>
  <si>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</si>
  <si>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</si>
  <si>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</si>
  <si>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</si>
  <si>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</si>
  <si>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</si>
  <si>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</si>
  <si>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</si>
  <si>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</si>
  <si>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</si>
  <si>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</si>
  <si>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</si>
  <si>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</si>
  <si>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</si>
  <si>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</si>
  <si>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</si>
  <si>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</si>
  <si>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</si>
  <si>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</si>
  <si>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</si>
  <si>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movies_name</t>
  </si>
  <si>
    <t>Budget</t>
  </si>
  <si>
    <t>budget(M)</t>
  </si>
  <si>
    <t>revenue(M)</t>
  </si>
  <si>
    <t>Total Revenue</t>
  </si>
  <si>
    <t>Total Budget</t>
  </si>
  <si>
    <t>budget(USD)</t>
  </si>
  <si>
    <t>revenue(USD)</t>
  </si>
  <si>
    <t>Total Profit</t>
  </si>
  <si>
    <t>Revenue</t>
  </si>
  <si>
    <t>Profit/Loss</t>
  </si>
  <si>
    <t>Profit / Loss %</t>
  </si>
  <si>
    <t>budget(INR_M)</t>
  </si>
  <si>
    <t>revenue(INR_M)</t>
  </si>
  <si>
    <t>Market Share % (Hollywood)</t>
  </si>
  <si>
    <t>Final Report of movie dataset</t>
  </si>
  <si>
    <t>Not Available</t>
  </si>
  <si>
    <t>Row Labels</t>
  </si>
  <si>
    <t>Sum of imdb_rating</t>
  </si>
  <si>
    <t xml:space="preserve"> </t>
  </si>
  <si>
    <t>movie_id_title</t>
  </si>
  <si>
    <t>studio</t>
  </si>
  <si>
    <t>101:K.G.F: Chapter 2</t>
  </si>
  <si>
    <t xml:space="preserve">  Hombale Films</t>
  </si>
  <si>
    <t>102:Doctor Strange in the Multiverse of Madness</t>
  </si>
  <si>
    <t xml:space="preserve">103:Thor: The Dark World </t>
  </si>
  <si>
    <t xml:space="preserve">104:Thor: Ragnarok </t>
  </si>
  <si>
    <t xml:space="preserve"> Marvel Studios</t>
  </si>
  <si>
    <t xml:space="preserve">105:Thor: Love and Thunder </t>
  </si>
  <si>
    <t>106:Sholay</t>
  </si>
  <si>
    <t>107:Dilwale Dulhania Le Jayenge</t>
  </si>
  <si>
    <t>108: 3 Idiots</t>
  </si>
  <si>
    <t xml:space="preserve">  Vinod Chopra Films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</si>
  <si>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</si>
  <si>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</si>
  <si>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</si>
  <si>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</si>
  <si>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</si>
  <si>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</si>
  <si>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</si>
  <si>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 xml:space="preserve">Universal Pictures  </t>
  </si>
  <si>
    <t>117:Titanic</t>
  </si>
  <si>
    <t>118:It's a Wonderful Life</t>
  </si>
  <si>
    <t>119:Avatar</t>
  </si>
  <si>
    <t>120:The Godfather</t>
  </si>
  <si>
    <t xml:space="preserve">    Paramount Pictures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</si>
  <si>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</si>
  <si>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</si>
  <si>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</si>
  <si>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</si>
  <si>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</si>
  <si>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</si>
  <si>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</si>
  <si>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 xml:space="preserve"> Government of West Bengal  </t>
  </si>
  <si>
    <t>128:Taare Zameen Par</t>
  </si>
  <si>
    <t>129:Munna Bhai M.B.B.S.</t>
  </si>
  <si>
    <t>130:PK</t>
  </si>
  <si>
    <t>131:Sanju</t>
  </si>
  <si>
    <t>NULL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</si>
  <si>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</si>
  <si>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</si>
  <si>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</si>
  <si>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</si>
  <si>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</si>
  <si>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</si>
  <si>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</si>
  <si>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</si>
  <si>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</si>
  <si>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Sum of revenue(M)</t>
  </si>
  <si>
    <t>Movie Name</t>
  </si>
  <si>
    <t>Profit(M)</t>
  </si>
  <si>
    <t>Sum</t>
  </si>
  <si>
    <t>Average</t>
  </si>
  <si>
    <t>Running Total</t>
  </si>
  <si>
    <t>Count</t>
  </si>
  <si>
    <t>Industry</t>
  </si>
  <si>
    <t>Sum of revenue(USD)</t>
  </si>
  <si>
    <t>*Analysis done based on data provided.</t>
  </si>
  <si>
    <t>Count of movies_name</t>
  </si>
  <si>
    <t>Released Year</t>
  </si>
  <si>
    <t xml:space="preserve">Count of movies Released </t>
  </si>
  <si>
    <t>*Analysis based on data Provided, it's not real data.</t>
  </si>
  <si>
    <t>Sum of revenue</t>
  </si>
  <si>
    <t>Bollywood Revenue</t>
  </si>
  <si>
    <t>Hollywood Revenue</t>
  </si>
  <si>
    <t>Marvel Studios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</si>
</sst>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 [$₹-439]* #,##0.00_ ;_ [$₹-439]* \-#,##0.00_ ;_ [$₹-439]* &quot;-&quot;??_ ;_ @_ "/>
    <numFmt numFmtId="165" formatCode="0.0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3" fillId="0" borderId="0" xfId="0" applyFont="1"/>
    <xf numFmtId="165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164" fontId="4" fillId="3" borderId="0" xfId="0" applyNumberFormat="1" applyFont="1" applyFill="1"/>
    <xf numFmtId="44" fontId="4" fillId="3" borderId="0" xfId="1" applyFont="1" applyFill="1"/>
    <xf numFmtId="164" fontId="6" fillId="5" borderId="0" xfId="0" applyNumberFormat="1" applyFont="1" applyFill="1"/>
    <xf numFmtId="44" fontId="6" fillId="5" borderId="0" xfId="0" applyNumberFormat="1" applyFont="1" applyFill="1"/>
    <xf numFmtId="0" fontId="1" fillId="4" borderId="0" xfId="0" applyFont="1" applyFill="1"/>
    <xf numFmtId="0" fontId="1" fillId="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/>
    </xf>
    <xf numFmtId="44" fontId="4" fillId="0" borderId="1" xfId="1" applyFont="1" applyBorder="1"/>
    <xf numFmtId="44" fontId="4" fillId="5" borderId="1" xfId="1" applyFont="1" applyFill="1" applyBorder="1"/>
    <xf numFmtId="9" fontId="4" fillId="0" borderId="1" xfId="2" applyFont="1" applyBorder="1"/>
    <xf numFmtId="9" fontId="5" fillId="0" borderId="1" xfId="2" applyFont="1" applyBorder="1" applyAlignment="1">
      <alignment vertical="center" wrapText="1"/>
    </xf>
    <xf numFmtId="44" fontId="6" fillId="5" borderId="1" xfId="1" applyFont="1" applyFill="1" applyBorder="1"/>
    <xf numFmtId="0" fontId="4" fillId="0" borderId="1" xfId="0" applyFont="1" applyBorder="1"/>
    <xf numFmtId="166" fontId="4" fillId="5" borderId="1" xfId="2" applyNumberFormat="1" applyFont="1" applyFill="1" applyBorder="1"/>
    <xf numFmtId="0" fontId="5" fillId="0" borderId="1" xfId="0" applyFont="1" applyBorder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44" fontId="4" fillId="0" borderId="0" xfId="1" applyFont="1" applyFill="1"/>
    <xf numFmtId="0" fontId="5" fillId="7" borderId="2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data.xlsx]IMDB!PivotTable4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Rated Movies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IMDB!$B$3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IMDB!$A$4:$A$17</c:f>
              <c:strCache>
                <c:ptCount val="14"/>
                <c:pt idx="0">
                  <c:v>3 Idiots</c:v>
                </c:pt>
                <c:pt idx="1">
                  <c:v>Avengers: Endgame</c:v>
                </c:pt>
                <c:pt idx="2">
                  <c:v>Avengers: Infinity War</c:v>
                </c:pt>
                <c:pt idx="3">
                  <c:v>Gladiator</c:v>
                </c:pt>
                <c:pt idx="4">
                  <c:v>Inception</c:v>
                </c:pt>
                <c:pt idx="5">
                  <c:v>Interstellar</c:v>
                </c:pt>
                <c:pt idx="6">
                  <c:v>It's a Wonderful Life</c:v>
                </c:pt>
                <c:pt idx="7">
                  <c:v>K.G.F: Chapter 2</c:v>
                </c:pt>
                <c:pt idx="8">
                  <c:v>Parasite</c:v>
                </c:pt>
                <c:pt idx="9">
                  <c:v>Schindler's List</c:v>
                </c:pt>
                <c:pt idx="10">
                  <c:v>Shershaah</c:v>
                </c:pt>
                <c:pt idx="11">
                  <c:v>The Dark Knight</c:v>
                </c:pt>
                <c:pt idx="12">
                  <c:v>The Godfather</c:v>
                </c:pt>
                <c:pt idx="13">
                  <c:v>The Shawshank Redemption</c:v>
                </c:pt>
              </c:strCache>
            </c:strRef>
          </c:cat>
          <c:val>
            <c:numRef>
              <c:f>IMDB!$B$4:$B$17</c:f>
              <c:numCache>
                <c:formatCode>General</c:formatCode>
                <c:ptCount val="14"/>
                <c:pt idx="0">
                  <c:v>8.4</c:v>
                </c:pt>
                <c:pt idx="1">
                  <c:v>8.4</c:v>
                </c:pt>
                <c:pt idx="2">
                  <c:v>8.4</c:v>
                </c:pt>
                <c:pt idx="3">
                  <c:v>8.5</c:v>
                </c:pt>
                <c:pt idx="4">
                  <c:v>8.8000000000000007</c:v>
                </c:pt>
                <c:pt idx="5">
                  <c:v>8.6</c:v>
                </c:pt>
                <c:pt idx="6">
                  <c:v>8.6</c:v>
                </c:pt>
                <c:pt idx="7">
                  <c:v>8.4</c:v>
                </c:pt>
                <c:pt idx="8">
                  <c:v>8.5</c:v>
                </c:pt>
                <c:pt idx="9">
                  <c:v>9</c:v>
                </c:pt>
                <c:pt idx="10">
                  <c:v>8.4</c:v>
                </c:pt>
                <c:pt idx="11">
                  <c:v>9</c:v>
                </c:pt>
                <c:pt idx="12">
                  <c:v>9.1999999999999993</c:v>
                </c:pt>
                <c:pt idx="1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B-49BA-A07B-72EB1EBAC7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9194496"/>
        <c:axId val="139213632"/>
      </c:barChart>
      <c:catAx>
        <c:axId val="13919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3632"/>
        <c:crosses val="autoZero"/>
        <c:auto val="1"/>
        <c:lblAlgn val="ctr"/>
        <c:lblOffset val="100"/>
        <c:noMultiLvlLbl val="0"/>
      </c:catAx>
      <c:valAx>
        <c:axId val="13921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data.xlsx]Revenue!PivotTable6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Earning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Revenue!$B$3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Revenue!$A$4:$A$13</c:f>
              <c:strCache>
                <c:ptCount val="10"/>
                <c:pt idx="0">
                  <c:v>3 Idiots</c:v>
                </c:pt>
                <c:pt idx="1">
                  <c:v>Baahubali: The Beginning</c:v>
                </c:pt>
                <c:pt idx="2">
                  <c:v>Bajirao Mastani</c:v>
                </c:pt>
                <c:pt idx="3">
                  <c:v>Bajrangi Bhaijaan</c:v>
                </c:pt>
                <c:pt idx="4">
                  <c:v>K.G.F: Chapter 2</c:v>
                </c:pt>
                <c:pt idx="5">
                  <c:v>PK</c:v>
                </c:pt>
                <c:pt idx="6">
                  <c:v>Pushpa: The Rise - Part 1</c:v>
                </c:pt>
                <c:pt idx="7">
                  <c:v>RRR</c:v>
                </c:pt>
                <c:pt idx="8">
                  <c:v>Sanju</c:v>
                </c:pt>
                <c:pt idx="9">
                  <c:v>The Kashmir Files</c:v>
                </c:pt>
              </c:strCache>
            </c:strRef>
          </c:cat>
          <c:val>
            <c:numRef>
              <c:f>Revenue!$B$4:$B$13</c:f>
              <c:numCache>
                <c:formatCode>General</c:formatCode>
                <c:ptCount val="10"/>
                <c:pt idx="0">
                  <c:v>4000</c:v>
                </c:pt>
                <c:pt idx="1">
                  <c:v>6500</c:v>
                </c:pt>
                <c:pt idx="2">
                  <c:v>3500</c:v>
                </c:pt>
                <c:pt idx="3">
                  <c:v>11690</c:v>
                </c:pt>
                <c:pt idx="4">
                  <c:v>12500</c:v>
                </c:pt>
                <c:pt idx="5">
                  <c:v>8540</c:v>
                </c:pt>
                <c:pt idx="6">
                  <c:v>3600</c:v>
                </c:pt>
                <c:pt idx="7">
                  <c:v>12000</c:v>
                </c:pt>
                <c:pt idx="8">
                  <c:v>5900</c:v>
                </c:pt>
                <c:pt idx="9">
                  <c:v>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B-4F7D-B2F2-58D53D3531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22375552"/>
        <c:axId val="222353504"/>
      </c:barChart>
      <c:catAx>
        <c:axId val="222375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53504"/>
        <c:crosses val="autoZero"/>
        <c:auto val="1"/>
        <c:lblAlgn val="ctr"/>
        <c:lblOffset val="100"/>
        <c:noMultiLvlLbl val="0"/>
      </c:catAx>
      <c:valAx>
        <c:axId val="2223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7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data.xlsx]Industry!PivotTable7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Industry</a:t>
            </a:r>
            <a:r>
              <a:rPr lang="en-US" baseline="0"/>
              <a:t> Contribution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36459498597158113"/>
              <c:y val="-0.117612642169728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0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0447521646001154"/>
              <c:y val="2.36552201808107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Industry!$B$3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8E-465C-8262-264E4CDC11E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08E-465C-8262-264E4CDC11E5}"/>
              </c:ext>
            </c:extLst>
          </c:dPt>
          <c:dLbls>
            <c:dLbl>
              <c:idx val="0"/>
              <c:layout>
                <c:manualLayout>
                  <c:x val="-0.10447521646001154"/>
                  <c:y val="2.36552201808107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8E-465C-8262-264E4CDC11E5}"/>
                </c:ext>
              </c:extLst>
            </c:dLbl>
            <c:dLbl>
              <c:idx val="1"/>
              <c:layout>
                <c:manualLayout>
                  <c:x val="0.36459498597158113"/>
                  <c:y val="-0.1176126421697287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ysClr val="window" lastClr="FFFFFF">
                          <a:lumMod val="8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8E-465C-8262-264E4CDC11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Industry!$A$4:$A$5</c:f>
              <c:strCache>
                <c:ptCount val="2"/>
                <c:pt idx="0">
                  <c:v>Bollywood</c:v>
                </c:pt>
                <c:pt idx="1">
                  <c:v>Hollywood</c:v>
                </c:pt>
              </c:strCache>
            </c:strRef>
          </c:cat>
          <c:val>
            <c:numRef>
              <c:f>Industry!$B$4:$B$5</c:f>
              <c:numCache>
                <c:formatCode>General</c:formatCode>
                <c:ptCount val="2"/>
                <c:pt idx="0">
                  <c:v>1011.3625</c:v>
                </c:pt>
                <c:pt idx="1">
                  <c:v>18577.900000000001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E-465C-8262-264E4CDC1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data.xlsx]Released!PivotTable10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Revenue</a:t>
            </a:r>
            <a:r>
              <a:rPr lang="en-US" sz="1400" baseline="0"/>
              <a:t> and number of movie released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237082363218704E-2"/>
          <c:y val="0.1439270469538223"/>
          <c:w val="0.55945115887260011"/>
          <c:h val="0.777693955310300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Released!$B$3</c:f>
              <c:strCache>
                <c:ptCount val="1"/>
                <c:pt idx="0">
                  <c:v>Count of movies_name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Released!$A$4:$A$11</c:f>
              <c:strCache>
                <c:ptCount val="8"/>
                <c:pt idx="0">
                  <c:v>1993</c:v>
                </c:pt>
                <c:pt idx="1">
                  <c:v>2009</c:v>
                </c:pt>
                <c:pt idx="2">
                  <c:v>2014</c:v>
                </c:pt>
                <c:pt idx="3">
                  <c:v>2015</c:v>
                </c:pt>
                <c:pt idx="4">
                  <c:v>2018</c:v>
                </c:pt>
                <c:pt idx="5">
                  <c:v>2019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Released!$B$4:$B$11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F-4223-8600-A724B80CA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981344"/>
        <c:axId val="226979680"/>
      </c:barChart>
      <c:lineChart>
        <c:grouping val="standard"/>
        <c:varyColors val="0"/>
        <c:ser>
          <c:idx val="1"/>
          <c:order val="1"/>
          <c:tx>
            <c:strRef>
              <c:f>Released!$C$3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Released!$A$4:$A$11</c:f>
              <c:strCache>
                <c:ptCount val="8"/>
                <c:pt idx="0">
                  <c:v>1993</c:v>
                </c:pt>
                <c:pt idx="1">
                  <c:v>2009</c:v>
                </c:pt>
                <c:pt idx="2">
                  <c:v>2014</c:v>
                </c:pt>
                <c:pt idx="3">
                  <c:v>2015</c:v>
                </c:pt>
                <c:pt idx="4">
                  <c:v>2018</c:v>
                </c:pt>
                <c:pt idx="5">
                  <c:v>2019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Released!$C$4:$C$11</c:f>
              <c:numCache>
                <c:formatCode>General</c:formatCode>
                <c:ptCount val="8"/>
                <c:pt idx="0">
                  <c:v>1368.2</c:v>
                </c:pt>
                <c:pt idx="1">
                  <c:v>6847</c:v>
                </c:pt>
                <c:pt idx="2">
                  <c:v>9956.1999999999989</c:v>
                </c:pt>
                <c:pt idx="3">
                  <c:v>11700</c:v>
                </c:pt>
                <c:pt idx="4">
                  <c:v>2057</c:v>
                </c:pt>
                <c:pt idx="5">
                  <c:v>3061.1</c:v>
                </c:pt>
                <c:pt idx="6">
                  <c:v>953.6</c:v>
                </c:pt>
                <c:pt idx="7">
                  <c:v>5058.3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F-4223-8600-A724B80CA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76847"/>
        <c:axId val="2116088079"/>
      </c:lineChart>
      <c:catAx>
        <c:axId val="211607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88079"/>
        <c:crosses val="autoZero"/>
        <c:auto val="1"/>
        <c:lblAlgn val="ctr"/>
        <c:lblOffset val="100"/>
        <c:noMultiLvlLbl val="0"/>
      </c:catAx>
      <c:valAx>
        <c:axId val="211608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76847"/>
        <c:crosses val="autoZero"/>
        <c:crossBetween val="between"/>
      </c:valAx>
      <c:valAx>
        <c:axId val="226979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81344"/>
        <c:crosses val="max"/>
        <c:crossBetween val="between"/>
      </c:valAx>
      <c:catAx>
        <c:axId val="226981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9796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data.xlsx]Total movie released!PivotTable11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Movie</a:t>
            </a:r>
            <a:r>
              <a:rPr lang="en-US" baseline="0"/>
              <a:t> Released by Industry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movie released'!$B$3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movie released'!$A$4:$A$5</c:f>
              <c:strCache>
                <c:ptCount val="2"/>
                <c:pt idx="0">
                  <c:v>Bollywood</c:v>
                </c:pt>
                <c:pt idx="1">
                  <c:v>Hollywood</c:v>
                </c:pt>
              </c:strCache>
            </c:strRef>
          </c:cat>
          <c:val>
            <c:numRef>
              <c:f>'Total movie released'!$B$4:$B$5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6-4304-87FE-2B8AD1DF1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7727887"/>
        <c:axId val="1357724975"/>
      </c:barChart>
      <c:catAx>
        <c:axId val="135772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724975"/>
        <c:crosses val="autoZero"/>
        <c:auto val="1"/>
        <c:lblAlgn val="ctr"/>
        <c:lblOffset val="100"/>
        <c:noMultiLvlLbl val="0"/>
      </c:catAx>
      <c:valAx>
        <c:axId val="13577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72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data.xlsx]IMDB!PivotTable4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Rated Movies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IMDB!$B$3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IMDB!$A$4:$A$17</c:f>
              <c:strCache>
                <c:ptCount val="14"/>
                <c:pt idx="0">
                  <c:v>3 Idiots</c:v>
                </c:pt>
                <c:pt idx="1">
                  <c:v>Avengers: Endgame</c:v>
                </c:pt>
                <c:pt idx="2">
                  <c:v>Avengers: Infinity War</c:v>
                </c:pt>
                <c:pt idx="3">
                  <c:v>Gladiator</c:v>
                </c:pt>
                <c:pt idx="4">
                  <c:v>Inception</c:v>
                </c:pt>
                <c:pt idx="5">
                  <c:v>Interstellar</c:v>
                </c:pt>
                <c:pt idx="6">
                  <c:v>It's a Wonderful Life</c:v>
                </c:pt>
                <c:pt idx="7">
                  <c:v>K.G.F: Chapter 2</c:v>
                </c:pt>
                <c:pt idx="8">
                  <c:v>Parasite</c:v>
                </c:pt>
                <c:pt idx="9">
                  <c:v>Schindler's List</c:v>
                </c:pt>
                <c:pt idx="10">
                  <c:v>Shershaah</c:v>
                </c:pt>
                <c:pt idx="11">
                  <c:v>The Dark Knight</c:v>
                </c:pt>
                <c:pt idx="12">
                  <c:v>The Godfather</c:v>
                </c:pt>
                <c:pt idx="13">
                  <c:v>The Shawshank Redemption</c:v>
                </c:pt>
              </c:strCache>
            </c:strRef>
          </c:cat>
          <c:val>
            <c:numRef>
              <c:f>IMDB!$B$4:$B$17</c:f>
              <c:numCache>
                <c:formatCode>General</c:formatCode>
                <c:ptCount val="14"/>
                <c:pt idx="0">
                  <c:v>8.4</c:v>
                </c:pt>
                <c:pt idx="1">
                  <c:v>8.4</c:v>
                </c:pt>
                <c:pt idx="2">
                  <c:v>8.4</c:v>
                </c:pt>
                <c:pt idx="3">
                  <c:v>8.5</c:v>
                </c:pt>
                <c:pt idx="4">
                  <c:v>8.8000000000000007</c:v>
                </c:pt>
                <c:pt idx="5">
                  <c:v>8.6</c:v>
                </c:pt>
                <c:pt idx="6">
                  <c:v>8.6</c:v>
                </c:pt>
                <c:pt idx="7">
                  <c:v>8.4</c:v>
                </c:pt>
                <c:pt idx="8">
                  <c:v>8.5</c:v>
                </c:pt>
                <c:pt idx="9">
                  <c:v>9</c:v>
                </c:pt>
                <c:pt idx="10">
                  <c:v>8.4</c:v>
                </c:pt>
                <c:pt idx="11">
                  <c:v>9</c:v>
                </c:pt>
                <c:pt idx="12">
                  <c:v>9.1999999999999993</c:v>
                </c:pt>
                <c:pt idx="1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1-4ED7-BA5F-7813395EC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9194496"/>
        <c:axId val="139213632"/>
      </c:barChart>
      <c:catAx>
        <c:axId val="13919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13632"/>
        <c:crosses val="autoZero"/>
        <c:auto val="1"/>
        <c:lblAlgn val="ctr"/>
        <c:lblOffset val="100"/>
        <c:noMultiLvlLbl val="0"/>
      </c:catAx>
      <c:valAx>
        <c:axId val="13921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data.xlsx]Revenue!PivotTable6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Earning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Revenue!$B$3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Revenue!$A$4:$A$13</c:f>
              <c:strCache>
                <c:ptCount val="10"/>
                <c:pt idx="0">
                  <c:v>3 Idiots</c:v>
                </c:pt>
                <c:pt idx="1">
                  <c:v>Baahubali: The Beginning</c:v>
                </c:pt>
                <c:pt idx="2">
                  <c:v>Bajirao Mastani</c:v>
                </c:pt>
                <c:pt idx="3">
                  <c:v>Bajrangi Bhaijaan</c:v>
                </c:pt>
                <c:pt idx="4">
                  <c:v>K.G.F: Chapter 2</c:v>
                </c:pt>
                <c:pt idx="5">
                  <c:v>PK</c:v>
                </c:pt>
                <c:pt idx="6">
                  <c:v>Pushpa: The Rise - Part 1</c:v>
                </c:pt>
                <c:pt idx="7">
                  <c:v>RRR</c:v>
                </c:pt>
                <c:pt idx="8">
                  <c:v>Sanju</c:v>
                </c:pt>
                <c:pt idx="9">
                  <c:v>The Kashmir Files</c:v>
                </c:pt>
              </c:strCache>
            </c:strRef>
          </c:cat>
          <c:val>
            <c:numRef>
              <c:f>Revenue!$B$4:$B$13</c:f>
              <c:numCache>
                <c:formatCode>General</c:formatCode>
                <c:ptCount val="10"/>
                <c:pt idx="0">
                  <c:v>4000</c:v>
                </c:pt>
                <c:pt idx="1">
                  <c:v>6500</c:v>
                </c:pt>
                <c:pt idx="2">
                  <c:v>3500</c:v>
                </c:pt>
                <c:pt idx="3">
                  <c:v>11690</c:v>
                </c:pt>
                <c:pt idx="4">
                  <c:v>12500</c:v>
                </c:pt>
                <c:pt idx="5">
                  <c:v>8540</c:v>
                </c:pt>
                <c:pt idx="6">
                  <c:v>3600</c:v>
                </c:pt>
                <c:pt idx="7">
                  <c:v>12000</c:v>
                </c:pt>
                <c:pt idx="8">
                  <c:v>5900</c:v>
                </c:pt>
                <c:pt idx="9">
                  <c:v>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1-4026-A052-0F49CCD241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22375552"/>
        <c:axId val="222353504"/>
      </c:barChart>
      <c:catAx>
        <c:axId val="222375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53504"/>
        <c:crosses val="autoZero"/>
        <c:auto val="1"/>
        <c:lblAlgn val="ctr"/>
        <c:lblOffset val="100"/>
        <c:noMultiLvlLbl val="0"/>
      </c:catAx>
      <c:valAx>
        <c:axId val="2223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7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data.xlsx]Industry!PivotTable7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Industry</a:t>
            </a:r>
            <a:r>
              <a:rPr lang="en-US" baseline="0"/>
              <a:t> Contribution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4582108486439194"/>
              <c:y val="-0.126871901428988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0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2521325459317586E-2"/>
              <c:y val="5.136701662292213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2521325459317586E-2"/>
              <c:y val="5.136701662292213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4582108486439194"/>
              <c:y val="-0.126871901428988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0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2521325459317586E-2"/>
              <c:y val="5.136701662292213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4582108486439194"/>
              <c:y val="-0.126871901428988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0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Industry!$B$3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82-47B6-801D-1062B051A3B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82-47B6-801D-1062B051A3B7}"/>
              </c:ext>
            </c:extLst>
          </c:dPt>
          <c:dLbls>
            <c:dLbl>
              <c:idx val="0"/>
              <c:layout>
                <c:manualLayout>
                  <c:x val="-1.2521325459317586E-2"/>
                  <c:y val="5.136701662292213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82-47B6-801D-1062B051A3B7}"/>
                </c:ext>
              </c:extLst>
            </c:dLbl>
            <c:dLbl>
              <c:idx val="1"/>
              <c:layout>
                <c:manualLayout>
                  <c:x val="0.24582108486439194"/>
                  <c:y val="-0.1268719014289880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ysClr val="window" lastClr="FFFFFF">
                          <a:lumMod val="8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82-47B6-801D-1062B051A3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Industry!$A$4:$A$5</c:f>
              <c:strCache>
                <c:ptCount val="2"/>
                <c:pt idx="0">
                  <c:v>Bollywood</c:v>
                </c:pt>
                <c:pt idx="1">
                  <c:v>Hollywood</c:v>
                </c:pt>
              </c:strCache>
            </c:strRef>
          </c:cat>
          <c:val>
            <c:numRef>
              <c:f>Industry!$B$4:$B$5</c:f>
              <c:numCache>
                <c:formatCode>General</c:formatCode>
                <c:ptCount val="2"/>
                <c:pt idx="0">
                  <c:v>1011.3625</c:v>
                </c:pt>
                <c:pt idx="1">
                  <c:v>18577.900000000001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82-47B6-801D-1062B051A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649746906636674"/>
          <c:y val="0.4466736392826664"/>
          <c:w val="0.20564538807649041"/>
          <c:h val="0.185013404138350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data.xlsx]Total movie released!PivotTable11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Movie</a:t>
            </a:r>
            <a:r>
              <a:rPr lang="en-US" baseline="0"/>
              <a:t> Released by Industry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movie released'!$B$3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movie released'!$A$4:$A$5</c:f>
              <c:strCache>
                <c:ptCount val="2"/>
                <c:pt idx="0">
                  <c:v>Bollywood</c:v>
                </c:pt>
                <c:pt idx="1">
                  <c:v>Hollywood</c:v>
                </c:pt>
              </c:strCache>
            </c:strRef>
          </c:cat>
          <c:val>
            <c:numRef>
              <c:f>'Total movie released'!$B$4:$B$5</c:f>
              <c:numCache>
                <c:formatCode>General</c:formatCode>
                <c:ptCount val="2"/>
                <c:pt idx="0">
                  <c:v>18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C-4382-AE53-B683BF565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7727887"/>
        <c:axId val="1357724975"/>
      </c:barChart>
      <c:catAx>
        <c:axId val="135772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724975"/>
        <c:crosses val="autoZero"/>
        <c:auto val="1"/>
        <c:lblAlgn val="ctr"/>
        <c:lblOffset val="100"/>
        <c:noMultiLvlLbl val="0"/>
      </c:catAx>
      <c:valAx>
        <c:axId val="13577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72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data.xlsx]Released!PivotTable10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Revenue</a:t>
            </a:r>
            <a:r>
              <a:rPr lang="en-US" sz="1400" baseline="0"/>
              <a:t> and number of movie released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237082363218704E-2"/>
          <c:y val="0.1439270469538223"/>
          <c:w val="0.55945115887260011"/>
          <c:h val="0.777693955310300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Released!$B$3</c:f>
              <c:strCache>
                <c:ptCount val="1"/>
                <c:pt idx="0">
                  <c:v>Count of movies_name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Released!$A$4:$A$11</c:f>
              <c:strCache>
                <c:ptCount val="8"/>
                <c:pt idx="0">
                  <c:v>1993</c:v>
                </c:pt>
                <c:pt idx="1">
                  <c:v>2009</c:v>
                </c:pt>
                <c:pt idx="2">
                  <c:v>2014</c:v>
                </c:pt>
                <c:pt idx="3">
                  <c:v>2015</c:v>
                </c:pt>
                <c:pt idx="4">
                  <c:v>2018</c:v>
                </c:pt>
                <c:pt idx="5">
                  <c:v>2019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Released!$B$4:$B$11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1-4EBA-81AD-7F83573A5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981344"/>
        <c:axId val="226979680"/>
      </c:barChart>
      <c:lineChart>
        <c:grouping val="standard"/>
        <c:varyColors val="0"/>
        <c:ser>
          <c:idx val="1"/>
          <c:order val="1"/>
          <c:tx>
            <c:strRef>
              <c:f>Released!$C$3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Released!$A$4:$A$11</c:f>
              <c:strCache>
                <c:ptCount val="8"/>
                <c:pt idx="0">
                  <c:v>1993</c:v>
                </c:pt>
                <c:pt idx="1">
                  <c:v>2009</c:v>
                </c:pt>
                <c:pt idx="2">
                  <c:v>2014</c:v>
                </c:pt>
                <c:pt idx="3">
                  <c:v>2015</c:v>
                </c:pt>
                <c:pt idx="4">
                  <c:v>2018</c:v>
                </c:pt>
                <c:pt idx="5">
                  <c:v>2019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Released!$C$4:$C$11</c:f>
              <c:numCache>
                <c:formatCode>General</c:formatCode>
                <c:ptCount val="8"/>
                <c:pt idx="0">
                  <c:v>1368.2</c:v>
                </c:pt>
                <c:pt idx="1">
                  <c:v>6847</c:v>
                </c:pt>
                <c:pt idx="2">
                  <c:v>9956.1999999999989</c:v>
                </c:pt>
                <c:pt idx="3">
                  <c:v>11700</c:v>
                </c:pt>
                <c:pt idx="4">
                  <c:v>2057</c:v>
                </c:pt>
                <c:pt idx="5">
                  <c:v>3061.1</c:v>
                </c:pt>
                <c:pt idx="6">
                  <c:v>953.6</c:v>
                </c:pt>
                <c:pt idx="7">
                  <c:v>5058.3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1-4EBA-81AD-7F83573A5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076847"/>
        <c:axId val="2116088079"/>
      </c:lineChart>
      <c:catAx>
        <c:axId val="211607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88079"/>
        <c:crosses val="autoZero"/>
        <c:auto val="1"/>
        <c:lblAlgn val="ctr"/>
        <c:lblOffset val="100"/>
        <c:noMultiLvlLbl val="0"/>
      </c:catAx>
      <c:valAx>
        <c:axId val="211608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76847"/>
        <c:crosses val="autoZero"/>
        <c:crossBetween val="between"/>
      </c:valAx>
      <c:valAx>
        <c:axId val="226979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81344"/>
        <c:crosses val="max"/>
        <c:crossBetween val="between"/>
      </c:valAx>
      <c:catAx>
        <c:axId val="226981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979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3</xdr:row>
      <xdr:rowOff>19050</xdr:rowOff>
    </xdr:from>
    <xdr:to>
      <xdr:col>11</xdr:col>
      <xdr:colOff>441960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69672-EB8A-495C-8D51-65B2CA30B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2</xdr:row>
      <xdr:rowOff>34290</xdr:rowOff>
    </xdr:from>
    <xdr:to>
      <xdr:col>11</xdr:col>
      <xdr:colOff>556260</xdr:colOff>
      <xdr:row>17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43F13-88CB-4E4E-86F7-B2A97E6BB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3</xdr:row>
      <xdr:rowOff>140970</xdr:rowOff>
    </xdr:from>
    <xdr:to>
      <xdr:col>9</xdr:col>
      <xdr:colOff>68580</xdr:colOff>
      <xdr:row>18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DADBA5-B194-42A9-97C1-D0335727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5</xdr:row>
      <xdr:rowOff>45720</xdr:rowOff>
    </xdr:from>
    <xdr:to>
      <xdr:col>13</xdr:col>
      <xdr:colOff>7620</xdr:colOff>
      <xdr:row>22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95DB7-68BF-496D-BE21-0172DA8A8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99060</xdr:rowOff>
    </xdr:from>
    <xdr:to>
      <xdr:col>10</xdr:col>
      <xdr:colOff>495300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FF0E9-84B3-46B4-AC4E-DE840463A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564776</xdr:colOff>
      <xdr:row>3</xdr:row>
      <xdr:rowOff>0</xdr:rowOff>
    </xdr:from>
    <xdr:to>
      <xdr:col>8</xdr:col>
      <xdr:colOff>716280</xdr:colOff>
      <xdr:row>16</xdr:row>
      <xdr:rowOff>179293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A46EAF-937F-4EE9-A925-0BF77BF6B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932329</xdr:colOff>
      <xdr:row>17</xdr:row>
      <xdr:rowOff>52893</xdr:rowOff>
    </xdr:from>
    <xdr:to>
      <xdr:col>11</xdr:col>
      <xdr:colOff>905435</xdr:colOff>
      <xdr:row>30</xdr:row>
      <xdr:rowOff>125505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187C45-28C3-45BC-933F-534BB1C9B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564778</xdr:colOff>
      <xdr:row>17</xdr:row>
      <xdr:rowOff>44824</xdr:rowOff>
    </xdr:from>
    <xdr:to>
      <xdr:col>8</xdr:col>
      <xdr:colOff>645459</xdr:colOff>
      <xdr:row>30</xdr:row>
      <xdr:rowOff>142566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CC974E-A611-47E8-AEDF-5C52FC5FF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16</xdr:row>
      <xdr:rowOff>233081</xdr:rowOff>
    </xdr:from>
    <xdr:to>
      <xdr:col>20</xdr:col>
      <xdr:colOff>44824</xdr:colOff>
      <xdr:row>30</xdr:row>
      <xdr:rowOff>53787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76AD8B-7C8A-4A7B-A4FB-6B73650BA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313765</xdr:colOff>
      <xdr:row>3</xdr:row>
      <xdr:rowOff>35859</xdr:rowOff>
    </xdr:from>
    <xdr:to>
      <xdr:col>20</xdr:col>
      <xdr:colOff>161365</xdr:colOff>
      <xdr:row>16</xdr:row>
      <xdr:rowOff>89647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B131CB-93D9-48C7-8B01-596A3100B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ay" refreshedDate="45136.825805439817" createdVersion="7" refreshedVersion="7" minRefreshableVersion="3" recordCount="39" xr:uid="{8E795CC8-CC71-47BC-BB0D-5944E5294914}">
  <cacheSource type="worksheet">
    <worksheetSource name="Movies"/>
  </cacheSource>
  <cacheFields count="17">
    <cacheField name="movie_id" numFmtId="0">
      <sharedItems containsSemiMixedTypes="0" containsString="0" containsNumber="1" containsInteger="1" minValue="101" maxValue="140"/>
    </cacheField>
    <cacheField name="movies_name" numFmtId="0">
      <sharedItems count="39">
        <s v="K.G.F: Chapter 2"/>
        <s v="Doctor Strange in the Multiverse of Madness"/>
        <s v="Thor: The Dark World"/>
        <s v="Thor: Ragnarok"/>
        <s v="Thor: Love and Thunder"/>
        <s v="Sholay"/>
        <s v="Dilwale Dulhania Le Jayenge"/>
        <s v="3 Idiots"/>
        <s v="Kabhi Khushi Kabhie Gham"/>
        <s v="Bajirao Mastani"/>
        <s v="The Shawshank Redemption"/>
        <s v="Inception"/>
        <s v="Interstellar"/>
        <s v="The Pursuit of Happyness"/>
        <s v="Gladiator"/>
        <s v="Titanic"/>
        <s v="It's a Wonderful Life"/>
        <s v="Avatar"/>
        <s v="The Godfather"/>
        <s v="The Dark Knight"/>
        <s v="Schindler's List"/>
        <s v="Jurassic Park"/>
        <s v="Parasite"/>
        <s v="Avengers: Endgame"/>
        <s v="Avengers: Infinity War"/>
        <s v="Pather Panchali"/>
        <s v="Taare Zameen Par"/>
        <s v="Munna Bhai M.B.B.S."/>
        <s v="PK"/>
        <s v="Sanju"/>
        <s v="Pushpa: The Rise - Part 1"/>
        <s v="RRR"/>
        <s v="Baahubali: The Beginning"/>
        <s v="The Kashmir Files"/>
        <s v="Bajrangi Bhaijaan"/>
        <s v="Captain America: The First Avenger"/>
        <s v="Captain America: The Winter Soldier"/>
        <s v="Race 3"/>
        <s v="Shershaah"/>
      </sharedItems>
    </cacheField>
    <cacheField name="industry" numFmtId="0">
      <sharedItems count="2">
        <s v="Bollywood"/>
        <s v="Hollywood"/>
      </sharedItems>
    </cacheField>
    <cacheField name="release_year" numFmtId="0">
      <sharedItems containsSemiMixedTypes="0" containsString="0" containsNumber="1" containsInteger="1" minValue="1946" maxValue="2022" count="25">
        <n v="2022"/>
        <n v="2013"/>
        <n v="2017"/>
        <n v="1975"/>
        <n v="1995"/>
        <n v="2009"/>
        <n v="2001"/>
        <n v="2015"/>
        <n v="1994"/>
        <n v="2010"/>
        <n v="2014"/>
        <n v="2006"/>
        <n v="2000"/>
        <n v="1997"/>
        <n v="1946"/>
        <n v="1972"/>
        <n v="2008"/>
        <n v="1993"/>
        <n v="2019"/>
        <n v="2018"/>
        <n v="1955"/>
        <n v="2007"/>
        <n v="2003"/>
        <n v="2021"/>
        <n v="2011"/>
      </sharedItems>
    </cacheField>
    <cacheField name="imdb_rating" numFmtId="0">
      <sharedItems containsMixedTypes="1" containsNumber="1" minValue="1.9" maxValue="9.3000000000000007"/>
    </cacheField>
    <cacheField name="studios" numFmtId="0">
      <sharedItems/>
    </cacheField>
    <cacheField name="budget" numFmtId="0">
      <sharedItems containsMixedTypes="1" containsNumber="1" minValue="1" maxValue="900"/>
    </cacheField>
    <cacheField name="revenue" numFmtId="0">
      <sharedItems containsMixedTypes="1" containsNumber="1" minValue="3.1" maxValue="11690" count="38">
        <n v="12.5"/>
        <n v="954.8"/>
        <n v="644.79999999999995"/>
        <n v="854"/>
        <n v="670"/>
        <s v="Not Availabel"/>
        <n v="2000"/>
        <n v="4000"/>
        <n v="1360"/>
        <n v="3.5"/>
        <n v="73.3"/>
        <n v="701.8"/>
        <n v="307.10000000000002"/>
        <n v="460.5"/>
        <n v="2202"/>
        <n v="3.3"/>
        <n v="2847"/>
        <n v="291"/>
        <n v="1006"/>
        <n v="322.2"/>
        <n v="1046"/>
        <n v="263.10000000000002"/>
        <n v="2798"/>
        <n v="2048"/>
        <n v="100"/>
        <n v="1350"/>
        <n v="410"/>
        <n v="8540"/>
        <n v="5.9"/>
        <n v="3.6"/>
        <n v="12"/>
        <n v="6.5"/>
        <n v="3409"/>
        <n v="11690"/>
        <n v="370.6"/>
        <n v="714.4"/>
        <n v="3.1"/>
        <n v="950"/>
      </sharedItems>
    </cacheField>
    <cacheField name="unit" numFmtId="0">
      <sharedItems/>
    </cacheField>
    <cacheField name="currency" numFmtId="0">
      <sharedItems/>
    </cacheField>
    <cacheField name="budget(M)" numFmtId="0">
      <sharedItems containsMixedTypes="1" containsNumber="1" minValue="3.18" maxValue="5500"/>
    </cacheField>
    <cacheField name="revenue(M)" numFmtId="0">
      <sharedItems containsMixedTypes="1" containsNumber="1" minValue="3.3" maxValue="12500"/>
    </cacheField>
    <cacheField name="Profit" numFmtId="0">
      <sharedItems containsMixedTypes="1" containsNumber="1" minValue="0.11999999999999966" maxValue="11500" count="37">
        <n v="11500"/>
        <n v="754.8"/>
        <n v="479.79999999999995"/>
        <n v="674"/>
        <n v="420"/>
        <e v="#VALUE!"/>
        <n v="1600"/>
        <n v="3450"/>
        <n v="970"/>
        <n v="2100"/>
        <n v="48.3"/>
        <n v="536.79999999999995"/>
        <n v="252.10000000000002"/>
        <n v="357.5"/>
        <n v="2002"/>
        <n v="0.11999999999999966"/>
        <n v="2610"/>
        <n v="283.8"/>
        <n v="821"/>
        <n v="300.2"/>
        <n v="983"/>
        <n v="247.60000000000002"/>
        <n v="2398"/>
        <n v="1648"/>
        <n v="30"/>
        <n v="1230"/>
        <n v="310"/>
        <n v="7690"/>
        <n v="4900"/>
        <n v="6500"/>
        <n v="4700"/>
        <n v="3159"/>
        <n v="10790"/>
        <n v="153.90000000000003"/>
        <n v="537.4"/>
        <n v="1300"/>
        <n v="450"/>
      </sharedItems>
    </cacheField>
    <cacheField name="budget(INR_M)" numFmtId="0">
      <sharedItems containsMixedTypes="1" containsNumber="1" minValue="70" maxValue="32000"/>
    </cacheField>
    <cacheField name="revenue(INR_M)" numFmtId="0">
      <sharedItems containsMixedTypes="1" containsNumber="1" containsInteger="1" minValue="100" maxValue="227760"/>
    </cacheField>
    <cacheField name="budget(USD)" numFmtId="0">
      <sharedItems containsMixedTypes="1" containsNumber="1" minValue="0.875" maxValue="400"/>
    </cacheField>
    <cacheField name="revenue(USD)" numFmtId="0">
      <sharedItems containsMixedTypes="1" containsNumber="1" minValue="1.25" maxValue="2847" count="38">
        <n v="156.25"/>
        <n v="954.8"/>
        <n v="644.79999999999995"/>
        <n v="854"/>
        <n v="670"/>
        <s v="Not Availabel"/>
        <n v="25"/>
        <n v="50"/>
        <n v="17"/>
        <n v="43.75"/>
        <n v="73.3"/>
        <n v="701.8"/>
        <n v="307.10000000000002"/>
        <n v="460.5"/>
        <n v="2202"/>
        <n v="3.3"/>
        <n v="2847"/>
        <n v="291"/>
        <n v="1006"/>
        <n v="322.2"/>
        <n v="1046"/>
        <n v="263.10000000000002"/>
        <n v="2798"/>
        <n v="2048"/>
        <n v="1.25"/>
        <n v="16.875"/>
        <n v="5.125"/>
        <n v="106.75"/>
        <n v="73.75"/>
        <n v="45"/>
        <n v="150"/>
        <n v="81.25"/>
        <n v="42.612499999999997"/>
        <n v="146.125"/>
        <n v="370.6"/>
        <n v="714.4"/>
        <n v="38.75"/>
        <n v="11.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n v="101"/>
    <x v="0"/>
    <x v="0"/>
    <x v="0"/>
    <n v="8.4"/>
    <s v="Hombale Films"/>
    <n v="1"/>
    <x v="0"/>
    <s v="Billions"/>
    <s v="INR"/>
    <n v="1000"/>
    <n v="12500"/>
    <x v="0"/>
    <n v="1000"/>
    <n v="12500"/>
    <n v="12.5"/>
    <x v="0"/>
  </r>
  <r>
    <n v="102"/>
    <x v="1"/>
    <x v="1"/>
    <x v="0"/>
    <n v="7"/>
    <s v="Marvel Studios"/>
    <n v="200"/>
    <x v="1"/>
    <s v="Millions"/>
    <s v="USD"/>
    <n v="200"/>
    <n v="954.8"/>
    <x v="1"/>
    <n v="16000"/>
    <n v="76384"/>
    <n v="200"/>
    <x v="1"/>
  </r>
  <r>
    <n v="103"/>
    <x v="2"/>
    <x v="1"/>
    <x v="1"/>
    <n v="6.8"/>
    <s v="Marvel Studios"/>
    <n v="165"/>
    <x v="2"/>
    <s v="Millions"/>
    <s v="USD"/>
    <n v="165"/>
    <n v="644.79999999999995"/>
    <x v="2"/>
    <n v="13200"/>
    <n v="51584"/>
    <n v="165"/>
    <x v="2"/>
  </r>
  <r>
    <n v="104"/>
    <x v="3"/>
    <x v="1"/>
    <x v="2"/>
    <n v="7.9"/>
    <s v="Marvel Studios"/>
    <n v="180"/>
    <x v="3"/>
    <s v="Millions"/>
    <s v="USD"/>
    <n v="180"/>
    <n v="854"/>
    <x v="3"/>
    <n v="14400"/>
    <n v="68320"/>
    <n v="180"/>
    <x v="3"/>
  </r>
  <r>
    <n v="105"/>
    <x v="4"/>
    <x v="1"/>
    <x v="0"/>
    <n v="6.8"/>
    <s v="Marvel Studios"/>
    <n v="250"/>
    <x v="4"/>
    <s v="Millions"/>
    <s v="USD"/>
    <n v="250"/>
    <n v="670"/>
    <x v="4"/>
    <n v="20000"/>
    <n v="53600"/>
    <n v="250"/>
    <x v="4"/>
  </r>
  <r>
    <n v="106"/>
    <x v="5"/>
    <x v="0"/>
    <x v="3"/>
    <n v="8.1"/>
    <s v="United Producers"/>
    <s v="Not Available"/>
    <x v="5"/>
    <s v="Millions"/>
    <s v="Not Available"/>
    <s v="Not Available"/>
    <s v="Not Availabel"/>
    <x v="5"/>
    <s v="Not Available"/>
    <s v="Not Availabel"/>
    <s v="Not Available"/>
    <x v="5"/>
  </r>
  <r>
    <n v="107"/>
    <x v="6"/>
    <x v="0"/>
    <x v="4"/>
    <n v="8"/>
    <s v="Yash Raj Films"/>
    <n v="400"/>
    <x v="6"/>
    <s v="Millions"/>
    <s v="INR"/>
    <n v="400"/>
    <n v="2000"/>
    <x v="6"/>
    <n v="400"/>
    <n v="2000"/>
    <n v="5"/>
    <x v="6"/>
  </r>
  <r>
    <n v="108"/>
    <x v="7"/>
    <x v="0"/>
    <x v="5"/>
    <n v="8.4"/>
    <s v="Vinod Chopra Films"/>
    <n v="550"/>
    <x v="7"/>
    <s v="Millions"/>
    <s v="INR"/>
    <n v="550"/>
    <n v="4000"/>
    <x v="7"/>
    <n v="550"/>
    <n v="4000"/>
    <n v="6.875"/>
    <x v="7"/>
  </r>
  <r>
    <n v="109"/>
    <x v="8"/>
    <x v="0"/>
    <x v="6"/>
    <n v="7.4"/>
    <s v="Dharma Productions"/>
    <n v="390"/>
    <x v="8"/>
    <s v="Millions"/>
    <s v="INR"/>
    <n v="390"/>
    <n v="1360"/>
    <x v="8"/>
    <n v="390"/>
    <n v="1360"/>
    <n v="4.875"/>
    <x v="8"/>
  </r>
  <r>
    <n v="110"/>
    <x v="9"/>
    <x v="0"/>
    <x v="7"/>
    <n v="7.2"/>
    <s v=""/>
    <n v="1.4"/>
    <x v="9"/>
    <s v="Billions"/>
    <s v="INR"/>
    <n v="1400"/>
    <n v="3500"/>
    <x v="9"/>
    <n v="1400"/>
    <n v="3500"/>
    <n v="17.5"/>
    <x v="9"/>
  </r>
  <r>
    <n v="111"/>
    <x v="10"/>
    <x v="1"/>
    <x v="8"/>
    <n v="9.3000000000000007"/>
    <s v="Castle Rock Entertainment"/>
    <n v="25"/>
    <x v="10"/>
    <s v="Millions"/>
    <s v="USD"/>
    <n v="25"/>
    <n v="73.3"/>
    <x v="10"/>
    <n v="2000"/>
    <n v="5864"/>
    <n v="25"/>
    <x v="10"/>
  </r>
  <r>
    <n v="112"/>
    <x v="11"/>
    <x v="1"/>
    <x v="9"/>
    <n v="8.8000000000000007"/>
    <s v="Warner Bros. Pictures"/>
    <s v="Not Available"/>
    <x v="5"/>
    <s v="Millions"/>
    <s v="Not Available"/>
    <s v="Not Available"/>
    <s v="Not Availabel"/>
    <x v="5"/>
    <s v="Not Available"/>
    <s v="Not Availabel"/>
    <s v="Not Available"/>
    <x v="5"/>
  </r>
  <r>
    <n v="113"/>
    <x v="12"/>
    <x v="1"/>
    <x v="10"/>
    <n v="8.6"/>
    <s v="Warner Bros. Pictures"/>
    <n v="165"/>
    <x v="11"/>
    <s v="Millions"/>
    <s v="USD"/>
    <n v="165"/>
    <n v="701.8"/>
    <x v="11"/>
    <n v="13200"/>
    <n v="56144"/>
    <n v="165"/>
    <x v="11"/>
  </r>
  <r>
    <n v="115"/>
    <x v="13"/>
    <x v="1"/>
    <x v="11"/>
    <n v="8"/>
    <s v="Columbia Pictures"/>
    <n v="55"/>
    <x v="12"/>
    <s v="Millions"/>
    <s v="USD"/>
    <n v="55"/>
    <n v="307.10000000000002"/>
    <x v="12"/>
    <n v="4400"/>
    <n v="24568"/>
    <n v="55"/>
    <x v="12"/>
  </r>
  <r>
    <n v="116"/>
    <x v="14"/>
    <x v="1"/>
    <x v="12"/>
    <n v="8.5"/>
    <s v="Universal Pictures"/>
    <n v="103"/>
    <x v="13"/>
    <s v="Millions"/>
    <s v="USD"/>
    <n v="103"/>
    <n v="460.5"/>
    <x v="13"/>
    <n v="8240"/>
    <n v="36840"/>
    <n v="103"/>
    <x v="13"/>
  </r>
  <r>
    <n v="117"/>
    <x v="15"/>
    <x v="1"/>
    <x v="13"/>
    <n v="7.9"/>
    <s v="Paramount Pictures"/>
    <n v="200"/>
    <x v="14"/>
    <s v="Millions"/>
    <s v="USD"/>
    <n v="200"/>
    <n v="2202"/>
    <x v="14"/>
    <n v="16000"/>
    <n v="176160"/>
    <n v="200"/>
    <x v="14"/>
  </r>
  <r>
    <n v="118"/>
    <x v="16"/>
    <x v="1"/>
    <x v="14"/>
    <n v="8.6"/>
    <s v="Liberty Films"/>
    <n v="3.18"/>
    <x v="15"/>
    <s v="Millions"/>
    <s v="USD"/>
    <n v="3.18"/>
    <n v="3.3"/>
    <x v="15"/>
    <n v="254.4"/>
    <n v="264"/>
    <n v="3.18"/>
    <x v="15"/>
  </r>
  <r>
    <n v="119"/>
    <x v="17"/>
    <x v="1"/>
    <x v="5"/>
    <n v="7.8"/>
    <s v="20th Century Fox"/>
    <n v="237"/>
    <x v="16"/>
    <s v="Millions"/>
    <s v="USD"/>
    <n v="237"/>
    <n v="2847"/>
    <x v="16"/>
    <n v="18960"/>
    <n v="227760"/>
    <n v="237"/>
    <x v="16"/>
  </r>
  <r>
    <n v="120"/>
    <x v="18"/>
    <x v="1"/>
    <x v="15"/>
    <n v="9.1999999999999993"/>
    <s v="Paramount Pictures"/>
    <n v="7.2"/>
    <x v="17"/>
    <s v="Millions"/>
    <s v="USD"/>
    <n v="7.2"/>
    <n v="291"/>
    <x v="17"/>
    <n v="576"/>
    <n v="23280"/>
    <n v="7.2"/>
    <x v="17"/>
  </r>
  <r>
    <n v="121"/>
    <x v="19"/>
    <x v="1"/>
    <x v="16"/>
    <n v="9"/>
    <s v="Syncopy"/>
    <n v="185"/>
    <x v="18"/>
    <s v="Millions"/>
    <s v="USD"/>
    <n v="185"/>
    <n v="1006"/>
    <x v="18"/>
    <n v="14800"/>
    <n v="80480"/>
    <n v="185"/>
    <x v="18"/>
  </r>
  <r>
    <n v="122"/>
    <x v="20"/>
    <x v="1"/>
    <x v="17"/>
    <n v="9"/>
    <s v="Universal Pictures"/>
    <n v="22"/>
    <x v="19"/>
    <s v="Millions"/>
    <s v="USD"/>
    <n v="22"/>
    <n v="322.2"/>
    <x v="19"/>
    <n v="1760"/>
    <n v="25776"/>
    <n v="22"/>
    <x v="19"/>
  </r>
  <r>
    <n v="123"/>
    <x v="21"/>
    <x v="1"/>
    <x v="17"/>
    <n v="8.1999999999999993"/>
    <s v="Universal Pictures"/>
    <n v="63"/>
    <x v="20"/>
    <s v="Millions"/>
    <s v="USD"/>
    <n v="63"/>
    <n v="1046"/>
    <x v="20"/>
    <n v="5040"/>
    <n v="83680"/>
    <n v="63"/>
    <x v="20"/>
  </r>
  <r>
    <n v="124"/>
    <x v="22"/>
    <x v="1"/>
    <x v="18"/>
    <n v="8.5"/>
    <s v=""/>
    <n v="15.5"/>
    <x v="21"/>
    <s v="Millions"/>
    <s v="USD"/>
    <n v="15.5"/>
    <n v="263.10000000000002"/>
    <x v="21"/>
    <n v="1240"/>
    <n v="21048"/>
    <n v="15.5"/>
    <x v="21"/>
  </r>
  <r>
    <n v="125"/>
    <x v="23"/>
    <x v="1"/>
    <x v="18"/>
    <n v="8.4"/>
    <s v="Marvel Studios"/>
    <n v="400"/>
    <x v="22"/>
    <s v="Millions"/>
    <s v="USD"/>
    <n v="400"/>
    <n v="2798"/>
    <x v="22"/>
    <n v="32000"/>
    <n v="223840"/>
    <n v="400"/>
    <x v="22"/>
  </r>
  <r>
    <n v="126"/>
    <x v="24"/>
    <x v="1"/>
    <x v="19"/>
    <n v="8.4"/>
    <s v="Marvel Studios"/>
    <n v="400"/>
    <x v="23"/>
    <s v="Millions"/>
    <s v="USD"/>
    <n v="400"/>
    <n v="2048"/>
    <x v="23"/>
    <n v="32000"/>
    <n v="163840"/>
    <n v="400"/>
    <x v="23"/>
  </r>
  <r>
    <n v="127"/>
    <x v="25"/>
    <x v="0"/>
    <x v="20"/>
    <n v="8.3000000000000007"/>
    <s v="Government of West Bengal"/>
    <n v="70"/>
    <x v="24"/>
    <s v="Millions"/>
    <s v="INR"/>
    <n v="70"/>
    <n v="100"/>
    <x v="24"/>
    <n v="70"/>
    <n v="100"/>
    <n v="0.875"/>
    <x v="24"/>
  </r>
  <r>
    <n v="128"/>
    <x v="26"/>
    <x v="0"/>
    <x v="21"/>
    <n v="8.3000000000000007"/>
    <s v=""/>
    <n v="120"/>
    <x v="25"/>
    <s v="Millions"/>
    <s v="INR"/>
    <n v="120"/>
    <n v="1350"/>
    <x v="25"/>
    <n v="120"/>
    <n v="1350"/>
    <n v="1.5"/>
    <x v="25"/>
  </r>
  <r>
    <n v="129"/>
    <x v="27"/>
    <x v="0"/>
    <x v="22"/>
    <n v="8.1"/>
    <s v="Vinod Chopra Productions"/>
    <n v="100"/>
    <x v="26"/>
    <s v="Millions"/>
    <s v="INR"/>
    <n v="100"/>
    <n v="410"/>
    <x v="26"/>
    <n v="100"/>
    <n v="410"/>
    <n v="1.25"/>
    <x v="26"/>
  </r>
  <r>
    <n v="130"/>
    <x v="28"/>
    <x v="0"/>
    <x v="10"/>
    <n v="8.1"/>
    <s v="Vinod Chopra Films"/>
    <n v="850"/>
    <x v="27"/>
    <s v="Millions"/>
    <s v="INR"/>
    <n v="850"/>
    <n v="8540"/>
    <x v="27"/>
    <n v="850"/>
    <n v="8540"/>
    <n v="10.625"/>
    <x v="27"/>
  </r>
  <r>
    <n v="131"/>
    <x v="29"/>
    <x v="0"/>
    <x v="19"/>
    <s v="Not Available"/>
    <s v="Vinod Chopra Films"/>
    <n v="1"/>
    <x v="28"/>
    <s v="Billions"/>
    <s v="INR"/>
    <n v="1000"/>
    <n v="5900"/>
    <x v="28"/>
    <n v="1000"/>
    <n v="5900"/>
    <n v="12.5"/>
    <x v="28"/>
  </r>
  <r>
    <n v="132"/>
    <x v="30"/>
    <x v="0"/>
    <x v="23"/>
    <n v="7.6"/>
    <s v="Mythri Movie Makers"/>
    <n v="2"/>
    <x v="29"/>
    <s v="Billions"/>
    <s v="INR"/>
    <n v="2000"/>
    <n v="3600"/>
    <x v="6"/>
    <n v="2000"/>
    <n v="3600"/>
    <n v="25"/>
    <x v="29"/>
  </r>
  <r>
    <n v="133"/>
    <x v="31"/>
    <x v="0"/>
    <x v="0"/>
    <n v="8"/>
    <s v="DVV Entertainment"/>
    <n v="5.5"/>
    <x v="30"/>
    <s v="Billions"/>
    <s v="INR"/>
    <n v="5500"/>
    <n v="12000"/>
    <x v="29"/>
    <n v="5500"/>
    <n v="12000"/>
    <n v="68.75"/>
    <x v="30"/>
  </r>
  <r>
    <n v="134"/>
    <x v="32"/>
    <x v="0"/>
    <x v="7"/>
    <n v="8"/>
    <s v="Arka Media Works"/>
    <n v="1.8"/>
    <x v="31"/>
    <s v="Billions"/>
    <s v="INR"/>
    <n v="1800"/>
    <n v="6500"/>
    <x v="30"/>
    <n v="1800"/>
    <n v="6500"/>
    <n v="22.5"/>
    <x v="31"/>
  </r>
  <r>
    <n v="135"/>
    <x v="33"/>
    <x v="0"/>
    <x v="0"/>
    <n v="8.3000000000000007"/>
    <s v="Zee Studios"/>
    <n v="250"/>
    <x v="32"/>
    <s v="Millions"/>
    <s v="INR"/>
    <n v="250"/>
    <n v="3409"/>
    <x v="31"/>
    <n v="250"/>
    <n v="3409"/>
    <n v="3.125"/>
    <x v="32"/>
  </r>
  <r>
    <n v="136"/>
    <x v="34"/>
    <x v="0"/>
    <x v="7"/>
    <n v="8.1"/>
    <s v="Salman Khan Films"/>
    <n v="900"/>
    <x v="33"/>
    <s v="Millions"/>
    <s v="INR"/>
    <n v="900"/>
    <n v="11690"/>
    <x v="32"/>
    <n v="900"/>
    <n v="11690"/>
    <n v="11.25"/>
    <x v="33"/>
  </r>
  <r>
    <n v="137"/>
    <x v="35"/>
    <x v="1"/>
    <x v="24"/>
    <n v="6.9"/>
    <s v="Marvel Studios"/>
    <n v="216.7"/>
    <x v="34"/>
    <s v="Millions"/>
    <s v="USD"/>
    <n v="216.7"/>
    <n v="370.6"/>
    <x v="33"/>
    <n v="17336"/>
    <n v="29648"/>
    <n v="216.7"/>
    <x v="34"/>
  </r>
  <r>
    <n v="138"/>
    <x v="36"/>
    <x v="1"/>
    <x v="10"/>
    <n v="7.8"/>
    <s v="Marvel Studios"/>
    <n v="177"/>
    <x v="35"/>
    <s v="Millions"/>
    <s v="USD"/>
    <n v="177"/>
    <n v="714.4"/>
    <x v="34"/>
    <n v="14160"/>
    <n v="57152"/>
    <n v="177"/>
    <x v="35"/>
  </r>
  <r>
    <n v="139"/>
    <x v="37"/>
    <x v="0"/>
    <x v="19"/>
    <n v="1.9"/>
    <s v="Salman Khan Films"/>
    <n v="1.8"/>
    <x v="36"/>
    <s v="Billions"/>
    <s v="INR"/>
    <n v="1800"/>
    <n v="3100"/>
    <x v="35"/>
    <n v="1800"/>
    <n v="3100"/>
    <n v="22.5"/>
    <x v="36"/>
  </r>
  <r>
    <n v="140"/>
    <x v="38"/>
    <x v="0"/>
    <x v="23"/>
    <n v="8.4"/>
    <s v="Dharma Productions"/>
    <n v="500"/>
    <x v="37"/>
    <s v="Millions"/>
    <s v="INR"/>
    <n v="500"/>
    <n v="950"/>
    <x v="36"/>
    <n v="500"/>
    <n v="950"/>
    <n v="6.25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DEE37-2E26-4C95-AD33-963DEE3B73DB}" name="PivotTable4" cacheId="8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9">
  <location ref="A3:B17" firstHeaderRow="1" firstDataRow="1" firstDataCol="1"/>
  <pivotFields count="17">
    <pivotField showAll="0"/>
    <pivotField axis="axisRow" showAll="0" measureFilter="1">
      <items count="40">
        <item x="7"/>
        <item x="17"/>
        <item x="23"/>
        <item x="24"/>
        <item x="32"/>
        <item x="9"/>
        <item x="34"/>
        <item x="35"/>
        <item x="36"/>
        <item x="6"/>
        <item x="1"/>
        <item x="14"/>
        <item x="11"/>
        <item x="12"/>
        <item x="16"/>
        <item x="21"/>
        <item x="0"/>
        <item x="8"/>
        <item x="27"/>
        <item x="22"/>
        <item x="25"/>
        <item x="28"/>
        <item x="30"/>
        <item x="37"/>
        <item x="31"/>
        <item x="29"/>
        <item x="20"/>
        <item x="38"/>
        <item x="5"/>
        <item x="26"/>
        <item x="19"/>
        <item x="18"/>
        <item x="33"/>
        <item x="13"/>
        <item x="10"/>
        <item x="4"/>
        <item x="3"/>
        <item x="2"/>
        <item x="1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4">
    <i>
      <x/>
    </i>
    <i>
      <x v="2"/>
    </i>
    <i>
      <x v="3"/>
    </i>
    <i>
      <x v="11"/>
    </i>
    <i>
      <x v="12"/>
    </i>
    <i>
      <x v="13"/>
    </i>
    <i>
      <x v="14"/>
    </i>
    <i>
      <x v="16"/>
    </i>
    <i>
      <x v="19"/>
    </i>
    <i>
      <x v="26"/>
    </i>
    <i>
      <x v="27"/>
    </i>
    <i>
      <x v="30"/>
    </i>
    <i>
      <x v="31"/>
    </i>
    <i>
      <x v="34"/>
    </i>
  </rowItems>
  <colItems count="1">
    <i/>
  </colItems>
  <dataFields count="1">
    <dataField name="Sum of imdb_rating" fld="4" baseField="1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4C2C4-9A1C-4FF0-899F-338A37AF960D}" name="PivotTable6" cacheId="8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 rowHeaderCaption="Movie Name">
  <location ref="A3:B13" firstHeaderRow="1" firstDataRow="1" firstDataCol="1"/>
  <pivotFields count="17">
    <pivotField showAll="0"/>
    <pivotField axis="axisRow" showAll="0" measureFilter="1">
      <items count="40">
        <item x="7"/>
        <item x="17"/>
        <item x="23"/>
        <item x="24"/>
        <item x="32"/>
        <item x="9"/>
        <item x="34"/>
        <item x="35"/>
        <item x="36"/>
        <item x="6"/>
        <item x="1"/>
        <item x="14"/>
        <item x="11"/>
        <item x="12"/>
        <item x="16"/>
        <item x="21"/>
        <item x="0"/>
        <item x="8"/>
        <item x="27"/>
        <item x="22"/>
        <item x="25"/>
        <item x="28"/>
        <item x="30"/>
        <item x="37"/>
        <item x="31"/>
        <item x="29"/>
        <item x="20"/>
        <item x="38"/>
        <item x="5"/>
        <item x="26"/>
        <item x="19"/>
        <item x="18"/>
        <item x="33"/>
        <item x="13"/>
        <item x="10"/>
        <item x="4"/>
        <item x="3"/>
        <item x="2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/>
    </i>
    <i>
      <x v="4"/>
    </i>
    <i>
      <x v="5"/>
    </i>
    <i>
      <x v="6"/>
    </i>
    <i>
      <x v="16"/>
    </i>
    <i>
      <x v="21"/>
    </i>
    <i>
      <x v="22"/>
    </i>
    <i>
      <x v="24"/>
    </i>
    <i>
      <x v="25"/>
    </i>
    <i>
      <x v="32"/>
    </i>
  </rowItems>
  <colItems count="1">
    <i/>
  </colItems>
  <dataFields count="1">
    <dataField name="Sum of revenue(M)" fld="11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27D9A-041E-4B6B-8A48-17ADDFA7FFD9}" name="PivotTable7" cacheId="8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6" rowHeaderCaption="Industry">
  <location ref="A3:B5" firstHeaderRow="1" firstDataRow="1" firstDataCol="1"/>
  <pivotFields count="17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8">
        <item x="15"/>
        <item x="24"/>
        <item x="10"/>
        <item x="33"/>
        <item x="21"/>
        <item x="12"/>
        <item x="17"/>
        <item x="19"/>
        <item x="26"/>
        <item x="13"/>
        <item x="4"/>
        <item x="36"/>
        <item x="2"/>
        <item x="11"/>
        <item x="34"/>
        <item x="3"/>
        <item x="1"/>
        <item x="18"/>
        <item x="8"/>
        <item x="20"/>
        <item x="25"/>
        <item x="35"/>
        <item x="6"/>
        <item x="23"/>
        <item x="14"/>
        <item x="9"/>
        <item x="22"/>
        <item x="16"/>
        <item x="31"/>
        <item x="7"/>
        <item x="30"/>
        <item x="28"/>
        <item x="29"/>
        <item x="27"/>
        <item x="32"/>
        <item x="0"/>
        <item x="5"/>
        <item t="default"/>
      </items>
    </pivotField>
    <pivotField showAll="0"/>
    <pivotField showAll="0"/>
    <pivotField showAll="0"/>
    <pivotField dataField="1" showAll="0">
      <items count="39">
        <item x="24"/>
        <item x="15"/>
        <item x="26"/>
        <item x="37"/>
        <item x="25"/>
        <item x="8"/>
        <item x="6"/>
        <item x="36"/>
        <item x="32"/>
        <item x="9"/>
        <item x="29"/>
        <item x="7"/>
        <item x="10"/>
        <item x="28"/>
        <item x="31"/>
        <item x="27"/>
        <item x="33"/>
        <item x="30"/>
        <item x="0"/>
        <item x="21"/>
        <item x="17"/>
        <item x="12"/>
        <item x="19"/>
        <item x="34"/>
        <item x="13"/>
        <item x="2"/>
        <item x="4"/>
        <item x="11"/>
        <item x="35"/>
        <item x="3"/>
        <item x="1"/>
        <item x="18"/>
        <item x="20"/>
        <item x="23"/>
        <item x="14"/>
        <item x="22"/>
        <item x="16"/>
        <item x="5"/>
        <item t="default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Sum of revenue(USD)" fld="16" baseField="2" baseItem="0"/>
  </dataFields>
  <formats count="1">
    <format dxfId="2">
      <pivotArea collapsedLevelsAreSubtotals="1" fieldPosition="0">
        <references count="1">
          <reference field="2" count="1">
            <x v="0"/>
          </reference>
        </references>
      </pivotArea>
    </format>
  </format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0D69F-03C9-4D69-B2B5-20E3773135FA}" name="PivotTable10" cacheId="8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1" rowHeaderCaption="Released Year">
  <location ref="A3:C11" firstHeaderRow="0" firstDataRow="1" firstDataCol="1"/>
  <pivotFields count="17">
    <pivotField showAll="0"/>
    <pivotField dataField="1" showAll="0">
      <items count="40">
        <item x="7"/>
        <item x="17"/>
        <item x="23"/>
        <item x="24"/>
        <item x="32"/>
        <item x="9"/>
        <item x="34"/>
        <item x="35"/>
        <item x="36"/>
        <item x="6"/>
        <item x="1"/>
        <item x="14"/>
        <item x="11"/>
        <item x="12"/>
        <item x="16"/>
        <item x="21"/>
        <item x="0"/>
        <item x="8"/>
        <item x="27"/>
        <item x="22"/>
        <item x="25"/>
        <item x="28"/>
        <item x="30"/>
        <item x="37"/>
        <item x="31"/>
        <item x="29"/>
        <item x="20"/>
        <item x="38"/>
        <item x="5"/>
        <item x="26"/>
        <item x="19"/>
        <item x="18"/>
        <item x="33"/>
        <item x="13"/>
        <item x="10"/>
        <item x="4"/>
        <item x="3"/>
        <item x="2"/>
        <item x="15"/>
        <item t="default"/>
      </items>
    </pivotField>
    <pivotField showAll="0"/>
    <pivotField axis="axisRow" showAll="0" measureFilter="1">
      <items count="26">
        <item x="14"/>
        <item x="20"/>
        <item x="15"/>
        <item x="3"/>
        <item x="17"/>
        <item x="8"/>
        <item x="4"/>
        <item x="13"/>
        <item x="12"/>
        <item x="6"/>
        <item x="22"/>
        <item x="11"/>
        <item x="21"/>
        <item x="16"/>
        <item x="5"/>
        <item x="9"/>
        <item x="24"/>
        <item x="1"/>
        <item x="10"/>
        <item x="7"/>
        <item x="2"/>
        <item x="19"/>
        <item x="18"/>
        <item x="23"/>
        <item x="0"/>
        <item t="default"/>
      </items>
    </pivotField>
    <pivotField showAll="0"/>
    <pivotField showAll="0"/>
    <pivotField showAll="0"/>
    <pivotField dataField="1" showAll="0">
      <items count="39">
        <item x="36"/>
        <item x="15"/>
        <item x="9"/>
        <item x="29"/>
        <item x="28"/>
        <item x="31"/>
        <item x="30"/>
        <item x="0"/>
        <item x="10"/>
        <item x="24"/>
        <item x="21"/>
        <item x="17"/>
        <item x="12"/>
        <item x="19"/>
        <item x="34"/>
        <item x="26"/>
        <item x="13"/>
        <item x="2"/>
        <item x="4"/>
        <item x="11"/>
        <item x="35"/>
        <item x="3"/>
        <item x="37"/>
        <item x="1"/>
        <item x="18"/>
        <item x="20"/>
        <item x="25"/>
        <item x="8"/>
        <item x="6"/>
        <item x="23"/>
        <item x="14"/>
        <item x="22"/>
        <item x="16"/>
        <item x="32"/>
        <item x="7"/>
        <item x="27"/>
        <item x="3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 v="4"/>
    </i>
    <i>
      <x v="14"/>
    </i>
    <i>
      <x v="18"/>
    </i>
    <i>
      <x v="19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Count of movies_name" fld="1" subtotal="count" baseField="0" baseItem="0"/>
    <dataField name="Sum of revenue" fld="7" baseField="3" baseItem="4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13F34B-863E-4E03-AB8C-4BD510E96BC5}" name="PivotTable11" cacheId="8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9" rowHeaderCaption="industry">
  <location ref="A3:B5" firstHeaderRow="1" firstDataRow="1" firstDataCol="1"/>
  <pivotFields count="17">
    <pivotField showAll="0"/>
    <pivotField dataField="1" showAll="0">
      <items count="40">
        <item x="7"/>
        <item x="17"/>
        <item x="23"/>
        <item x="24"/>
        <item x="32"/>
        <item x="9"/>
        <item x="34"/>
        <item x="35"/>
        <item x="36"/>
        <item x="6"/>
        <item x="1"/>
        <item x="14"/>
        <item x="11"/>
        <item x="12"/>
        <item x="16"/>
        <item x="21"/>
        <item x="0"/>
        <item x="8"/>
        <item x="27"/>
        <item x="22"/>
        <item x="25"/>
        <item x="28"/>
        <item x="30"/>
        <item x="37"/>
        <item x="31"/>
        <item x="29"/>
        <item x="20"/>
        <item x="38"/>
        <item x="5"/>
        <item x="26"/>
        <item x="19"/>
        <item x="18"/>
        <item x="33"/>
        <item x="13"/>
        <item x="10"/>
        <item x="4"/>
        <item x="3"/>
        <item x="2"/>
        <item x="15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/>
    </i>
    <i>
      <x v="1"/>
    </i>
  </rowItems>
  <colItems count="1">
    <i/>
  </colItems>
  <dataFields count="1">
    <dataField name="Count of movies Released " fld="1" subtotal="count" baseField="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P41" totalsRowCount="1" headerRowDxfId="23">
  <autoFilter ref="A1:P40" xr:uid="{6A7FE39D-5614-4A7F-89B7-C167ABC0A251}"/>
  <tableColumns count="16">
    <tableColumn id="1" xr3:uid="{5E453F0D-B27C-433C-BF11-BA3FE1A6822E}" name="movie_id"/>
    <tableColumn id="9" xr3:uid="{B554724A-0AB3-4C09-BAA4-CE310B604313}" name="movies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s"/>
    <tableColumn id="13" xr3:uid="{E10BC595-AB1F-4C89-8FD5-69DBD8C6D654}" name="budget" dataDxfId="22" totalsRowDxfId="12">
      <calculatedColumnFormula>_xlfn.XLOOKUP(Movies[[#This Row],[movie_id]],Financials[movie_id],Financials[budget],"Not Available",0)</calculatedColumnFormula>
    </tableColumn>
    <tableColumn id="14" xr3:uid="{46DDD600-D261-4680-91EE-4EB9F99389A3}" name="revenue" dataDxfId="21" totalsRowDxfId="11">
      <calculatedColumnFormula>_xlfn.XLOOKUP(Movies[[#This Row],[movie_id]],Financials[movie_id],Financials[revenue],"Not Availabel",0,1)</calculatedColumnFormula>
    </tableColumn>
    <tableColumn id="15" xr3:uid="{55BDB9C0-5088-4F25-BCEF-FDDEE94EDCAC}" name="unit" dataDxfId="20" totalsRowDxfId="10">
      <calculatedColumnFormula array="1">_xlfn.XLOOKUP(Movies[[#This Row],[movie_id]],Financials[[#All],[movie_id]],Financials[[#All],[unit]],0,1)</calculatedColumnFormula>
    </tableColumn>
    <tableColumn id="16" xr3:uid="{580FCDE5-F504-4157-B221-4C18E935C588}" name="currency" dataDxfId="19" totalsRowDxfId="9">
      <calculatedColumnFormula array="1">_xlfn.XLOOKUP(Movies[[#This Row],[movie_id]],Financials[[#All],[movie_id]],Financials[[#All],[currency]],"Not Available",0,1)</calculatedColumnFormula>
    </tableColumn>
    <tableColumn id="18" xr3:uid="{3F9B8CF5-4138-4D20-ABA4-C41D782BE5AC}" name="budget(M)" totalsRowFunction="custom" dataDxfId="18" totalsRowDxfId="8">
      <calculatedColumnFormula>IF(Movies[[#This Row],[unit]]="Billions",Movies[[#This Row],[budget]]*1000,Movies[[#This Row],[budget]])</calculatedColumnFormula>
      <totalsRowFormula>SUBTOTAL(9,K2:K40)</totalsRowFormula>
    </tableColumn>
    <tableColumn id="19" xr3:uid="{A8C96DC2-13CA-4162-80B0-C41C24E6C719}" name="revenue(M)" totalsRowFunction="custom" dataDxfId="17" totalsRowDxfId="7">
      <calculatedColumnFormula>IF(Movies[[#This Row],[unit]]="Billions", Movies[[#This Row],[revenue]]*1000,Movies[[#This Row],[revenue]])</calculatedColumnFormula>
      <totalsRowFormula>SUBTOTAL(9,L2:L40)</totalsRowFormula>
    </tableColumn>
    <tableColumn id="20" xr3:uid="{E6A5C866-5D59-41CA-8FC8-218E31A8C6AC}" name="budget(INR_M)" totalsRowFunction="custom" dataDxfId="16" totalsRowDxfId="6">
      <calculatedColumnFormula>IF(Movies[[#This Row],[currency]]="USD", Movies[[#This Row],[budget(M)]]*80,Movies[[#This Row],[budget(M)]])</calculatedColumnFormula>
      <totalsRowFormula>SUBTOTAL(9,M2:M40)</totalsRowFormula>
    </tableColumn>
    <tableColumn id="21" xr3:uid="{D4C58954-B45E-4B09-B5B4-3B0BF809118A}" name="revenue(INR_M)" totalsRowFunction="custom" dataDxfId="15" totalsRowDxfId="5">
      <calculatedColumnFormula>IF(Movies[[#This Row],[currency]]="USD",Movies[[#This Row],[revenue(M)]]*80,Movies[[#This Row],[revenue(M)]])</calculatedColumnFormula>
      <totalsRowFormula>SUBTOTAL(9,N2:N40)</totalsRowFormula>
    </tableColumn>
    <tableColumn id="22" xr3:uid="{E8538208-2166-4F83-ABC3-4DACFF25CF57}" name="budget(USD)" totalsRowFunction="custom" dataDxfId="14" totalsRowDxfId="4">
      <calculatedColumnFormula>IF(Movies[[#This Row],[currency]]="INR",Movies[[#This Row],[budget(M)]]/80,Movies[[#This Row],[budget(M)]])</calculatedColumnFormula>
      <totalsRowFormula>SUBTOTAL(9,O2:O40)</totalsRowFormula>
    </tableColumn>
    <tableColumn id="23" xr3:uid="{0302A6EB-AD45-4D1C-BBDE-C1E6A95EFB66}" name="revenue(USD)" totalsRowFunction="custom" dataDxfId="13" totalsRowDxfId="3">
      <calculatedColumnFormula>IF(Movies[[#This Row],[currency]]="INR",Movies[[#This Row],[revenue(M)]]/80,Movies[[#This Row],[revenue(M)]])</calculatedColumnFormula>
      <totalsRowFormula>SUBTOTAL(9,P2:P40)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D3C18B-6506-4013-9DCB-B9586F1606C2}" name="Movies4" displayName="Movies4" ref="A1:E42" totalsRowShown="0" headerRowDxfId="24">
  <autoFilter ref="A1:E42" xr:uid="{0BD3C18B-6506-4013-9DCB-B9586F1606C2}"/>
  <tableColumns count="5">
    <tableColumn id="1" xr3:uid="{D90ED05A-2263-450E-995A-848DA224194C}" name="movie_id_title"/>
    <tableColumn id="3" xr3:uid="{4DED91D8-7275-498B-B08E-2C626F84C6DE}" name="industry"/>
    <tableColumn id="4" xr3:uid="{E947F4DE-7FCE-480E-85AB-9258999E0075}" name="release_year"/>
    <tableColumn id="5" xr3:uid="{0607F063-5FD6-4615-810B-2CF852F222A0}" name="imdb_rating"/>
    <tableColumn id="6" xr3:uid="{D0400A89-96C0-4A51-95D8-EC4EFD76F666}" name="stud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2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A9F0-E908-496B-8F0A-E3745F9075A7}">
  <dimension ref="A3:B17"/>
  <sheetViews>
    <sheetView workbookViewId="0">
      <selection activeCell="O17" sqref="O17"/>
    </sheetView>
  </sheetViews>
  <sheetFormatPr defaultRowHeight="14.4" x14ac:dyDescent="0.3"/>
  <cols>
    <col min="1" max="1" width="24.109375" bestFit="1" customWidth="1"/>
    <col min="2" max="2" width="17.88671875" bestFit="1" customWidth="1"/>
  </cols>
  <sheetData>
    <row r="3" spans="1:2" x14ac:dyDescent="0.3">
      <c r="A3" s="14" t="s">
        <v>93</v>
      </c>
      <c r="B3" t="s">
        <v>94</v>
      </c>
    </row>
    <row r="4" spans="1:2" x14ac:dyDescent="0.3">
      <c r="A4" s="15" t="s">
        <v>44</v>
      </c>
      <c r="B4" s="2">
        <v>8.4</v>
      </c>
    </row>
    <row r="5" spans="1:2" x14ac:dyDescent="0.3">
      <c r="A5" s="15" t="s">
        <v>60</v>
      </c>
      <c r="B5" s="2">
        <v>8.4</v>
      </c>
    </row>
    <row r="6" spans="1:2" x14ac:dyDescent="0.3">
      <c r="A6" s="15" t="s">
        <v>61</v>
      </c>
      <c r="B6" s="2">
        <v>8.4</v>
      </c>
    </row>
    <row r="7" spans="1:2" x14ac:dyDescent="0.3">
      <c r="A7" s="15" t="s">
        <v>51</v>
      </c>
      <c r="B7" s="2">
        <v>8.5</v>
      </c>
    </row>
    <row r="8" spans="1:2" x14ac:dyDescent="0.3">
      <c r="A8" s="15" t="s">
        <v>48</v>
      </c>
      <c r="B8" s="2">
        <v>8.8000000000000007</v>
      </c>
    </row>
    <row r="9" spans="1:2" x14ac:dyDescent="0.3">
      <c r="A9" s="15" t="s">
        <v>49</v>
      </c>
      <c r="B9" s="2">
        <v>8.6</v>
      </c>
    </row>
    <row r="10" spans="1:2" x14ac:dyDescent="0.3">
      <c r="A10" s="15" t="s">
        <v>53</v>
      </c>
      <c r="B10" s="2">
        <v>8.6</v>
      </c>
    </row>
    <row r="11" spans="1:2" x14ac:dyDescent="0.3">
      <c r="A11" s="15" t="s">
        <v>37</v>
      </c>
      <c r="B11" s="2">
        <v>8.4</v>
      </c>
    </row>
    <row r="12" spans="1:2" x14ac:dyDescent="0.3">
      <c r="A12" s="15" t="s">
        <v>59</v>
      </c>
      <c r="B12" s="2">
        <v>8.5</v>
      </c>
    </row>
    <row r="13" spans="1:2" x14ac:dyDescent="0.3">
      <c r="A13" s="15" t="s">
        <v>57</v>
      </c>
      <c r="B13" s="2">
        <v>9</v>
      </c>
    </row>
    <row r="14" spans="1:2" x14ac:dyDescent="0.3">
      <c r="A14" s="15" t="s">
        <v>75</v>
      </c>
      <c r="B14" s="2">
        <v>8.4</v>
      </c>
    </row>
    <row r="15" spans="1:2" x14ac:dyDescent="0.3">
      <c r="A15" s="15" t="s">
        <v>56</v>
      </c>
      <c r="B15" s="2">
        <v>9</v>
      </c>
    </row>
    <row r="16" spans="1:2" x14ac:dyDescent="0.3">
      <c r="A16" s="15" t="s">
        <v>55</v>
      </c>
      <c r="B16" s="2">
        <v>9.1999999999999993</v>
      </c>
    </row>
    <row r="17" spans="1:2" x14ac:dyDescent="0.3">
      <c r="A17" s="15" t="s">
        <v>47</v>
      </c>
      <c r="B17" s="2">
        <v>9.3000000000000007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2C48-9D64-4110-9325-17C943A5BF6B}">
  <dimension ref="A3:B13"/>
  <sheetViews>
    <sheetView tabSelected="1" workbookViewId="0">
      <selection activeCell="B28" sqref="B28"/>
    </sheetView>
  </sheetViews>
  <sheetFormatPr defaultRowHeight="14.4" x14ac:dyDescent="0.3"/>
  <cols>
    <col min="1" max="1" width="21.5546875" bestFit="1" customWidth="1"/>
    <col min="2" max="2" width="17.6640625" bestFit="1" customWidth="1"/>
  </cols>
  <sheetData>
    <row r="3" spans="1:2" x14ac:dyDescent="0.3">
      <c r="A3" s="14" t="s">
        <v>145</v>
      </c>
      <c r="B3" t="s">
        <v>144</v>
      </c>
    </row>
    <row r="4" spans="1:2" x14ac:dyDescent="0.3">
      <c r="A4" s="15" t="s">
        <v>44</v>
      </c>
      <c r="B4" s="2">
        <v>4000</v>
      </c>
    </row>
    <row r="5" spans="1:2" x14ac:dyDescent="0.3">
      <c r="A5" s="15" t="s">
        <v>69</v>
      </c>
      <c r="B5" s="2">
        <v>6500</v>
      </c>
    </row>
    <row r="6" spans="1:2" x14ac:dyDescent="0.3">
      <c r="A6" s="15" t="s">
        <v>46</v>
      </c>
      <c r="B6" s="2">
        <v>3500</v>
      </c>
    </row>
    <row r="7" spans="1:2" x14ac:dyDescent="0.3">
      <c r="A7" s="15" t="s">
        <v>71</v>
      </c>
      <c r="B7" s="2">
        <v>11690</v>
      </c>
    </row>
    <row r="8" spans="1:2" x14ac:dyDescent="0.3">
      <c r="A8" s="15" t="s">
        <v>37</v>
      </c>
      <c r="B8" s="2">
        <v>12500</v>
      </c>
    </row>
    <row r="9" spans="1:2" x14ac:dyDescent="0.3">
      <c r="A9" s="15" t="s">
        <v>65</v>
      </c>
      <c r="B9" s="2">
        <v>8540</v>
      </c>
    </row>
    <row r="10" spans="1:2" x14ac:dyDescent="0.3">
      <c r="A10" s="15" t="s">
        <v>67</v>
      </c>
      <c r="B10" s="2">
        <v>3600</v>
      </c>
    </row>
    <row r="11" spans="1:2" x14ac:dyDescent="0.3">
      <c r="A11" s="15" t="s">
        <v>68</v>
      </c>
      <c r="B11" s="2">
        <v>12000</v>
      </c>
    </row>
    <row r="12" spans="1:2" x14ac:dyDescent="0.3">
      <c r="A12" s="15" t="s">
        <v>66</v>
      </c>
      <c r="B12" s="2">
        <v>5900</v>
      </c>
    </row>
    <row r="13" spans="1:2" x14ac:dyDescent="0.3">
      <c r="A13" s="15" t="s">
        <v>70</v>
      </c>
      <c r="B13" s="2">
        <v>3409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7FE4-E832-4E67-9FE4-1B990DC3B8F9}">
  <dimension ref="A3:H21"/>
  <sheetViews>
    <sheetView workbookViewId="0">
      <selection activeCell="L27" sqref="L27"/>
    </sheetView>
  </sheetViews>
  <sheetFormatPr defaultRowHeight="14.4" x14ac:dyDescent="0.3"/>
  <cols>
    <col min="1" max="1" width="10.21875" bestFit="1" customWidth="1"/>
    <col min="2" max="2" width="19.44140625" bestFit="1" customWidth="1"/>
    <col min="3" max="3" width="20.77734375" bestFit="1" customWidth="1"/>
  </cols>
  <sheetData>
    <row r="3" spans="1:2" x14ac:dyDescent="0.3">
      <c r="A3" s="14" t="s">
        <v>151</v>
      </c>
      <c r="B3" t="s">
        <v>152</v>
      </c>
    </row>
    <row r="4" spans="1:2" x14ac:dyDescent="0.3">
      <c r="A4" s="15" t="s">
        <v>4</v>
      </c>
      <c r="B4" s="4">
        <v>1011.3625</v>
      </c>
    </row>
    <row r="5" spans="1:2" x14ac:dyDescent="0.3">
      <c r="A5" s="15" t="s">
        <v>5</v>
      </c>
      <c r="B5" s="2">
        <v>18577.900000000001</v>
      </c>
    </row>
    <row r="21" spans="5:8" x14ac:dyDescent="0.3">
      <c r="E21" s="28" t="s">
        <v>153</v>
      </c>
      <c r="F21" s="28"/>
      <c r="G21" s="28"/>
      <c r="H21" s="28"/>
    </row>
  </sheetData>
  <mergeCells count="1">
    <mergeCell ref="E21:H2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3637-F8F8-4445-A873-22DA36DF875E}">
  <dimension ref="A3:C11"/>
  <sheetViews>
    <sheetView workbookViewId="0">
      <selection activeCell="Q7" sqref="Q7"/>
    </sheetView>
  </sheetViews>
  <sheetFormatPr defaultRowHeight="14.4" x14ac:dyDescent="0.3"/>
  <cols>
    <col min="1" max="1" width="14.77734375" bestFit="1" customWidth="1"/>
    <col min="2" max="2" width="20.77734375" bestFit="1" customWidth="1"/>
    <col min="3" max="3" width="14.44140625" bestFit="1" customWidth="1"/>
  </cols>
  <sheetData>
    <row r="3" spans="1:3" x14ac:dyDescent="0.3">
      <c r="A3" s="14" t="s">
        <v>155</v>
      </c>
      <c r="B3" t="s">
        <v>154</v>
      </c>
      <c r="C3" t="s">
        <v>158</v>
      </c>
    </row>
    <row r="4" spans="1:3" x14ac:dyDescent="0.3">
      <c r="A4" s="15">
        <v>1993</v>
      </c>
      <c r="B4" s="2">
        <v>2</v>
      </c>
      <c r="C4" s="2">
        <v>1368.2</v>
      </c>
    </row>
    <row r="5" spans="1:3" x14ac:dyDescent="0.3">
      <c r="A5" s="15">
        <v>2009</v>
      </c>
      <c r="B5" s="2">
        <v>2</v>
      </c>
      <c r="C5" s="2">
        <v>6847</v>
      </c>
    </row>
    <row r="6" spans="1:3" x14ac:dyDescent="0.3">
      <c r="A6" s="15">
        <v>2014</v>
      </c>
      <c r="B6" s="2">
        <v>3</v>
      </c>
      <c r="C6" s="2">
        <v>9956.1999999999989</v>
      </c>
    </row>
    <row r="7" spans="1:3" x14ac:dyDescent="0.3">
      <c r="A7" s="15">
        <v>2015</v>
      </c>
      <c r="B7" s="2">
        <v>3</v>
      </c>
      <c r="C7" s="2">
        <v>11700</v>
      </c>
    </row>
    <row r="8" spans="1:3" x14ac:dyDescent="0.3">
      <c r="A8" s="15">
        <v>2018</v>
      </c>
      <c r="B8" s="2">
        <v>3</v>
      </c>
      <c r="C8" s="2">
        <v>2057</v>
      </c>
    </row>
    <row r="9" spans="1:3" x14ac:dyDescent="0.3">
      <c r="A9" s="15">
        <v>2019</v>
      </c>
      <c r="B9" s="2">
        <v>2</v>
      </c>
      <c r="C9" s="2">
        <v>3061.1</v>
      </c>
    </row>
    <row r="10" spans="1:3" x14ac:dyDescent="0.3">
      <c r="A10" s="15">
        <v>2021</v>
      </c>
      <c r="B10" s="2">
        <v>2</v>
      </c>
      <c r="C10" s="2">
        <v>953.6</v>
      </c>
    </row>
    <row r="11" spans="1:3" x14ac:dyDescent="0.3">
      <c r="A11" s="15">
        <v>2022</v>
      </c>
      <c r="B11" s="2">
        <v>5</v>
      </c>
      <c r="C11" s="2">
        <v>5058.3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D057-7AD2-4FE3-86C1-8C4E63F02A12}">
  <dimension ref="A3:B5"/>
  <sheetViews>
    <sheetView workbookViewId="0">
      <selection activeCell="D24" sqref="D24"/>
    </sheetView>
  </sheetViews>
  <sheetFormatPr defaultRowHeight="14.4" x14ac:dyDescent="0.3"/>
  <cols>
    <col min="1" max="1" width="12.5546875" bestFit="1" customWidth="1"/>
    <col min="2" max="2" width="23.44140625" bestFit="1" customWidth="1"/>
  </cols>
  <sheetData>
    <row r="3" spans="1:2" x14ac:dyDescent="0.3">
      <c r="A3" s="14" t="s">
        <v>1</v>
      </c>
      <c r="B3" t="s">
        <v>156</v>
      </c>
    </row>
    <row r="4" spans="1:2" x14ac:dyDescent="0.3">
      <c r="A4" s="15" t="s">
        <v>4</v>
      </c>
      <c r="B4" s="2">
        <v>18</v>
      </c>
    </row>
    <row r="5" spans="1:2" x14ac:dyDescent="0.3">
      <c r="A5" s="15" t="s">
        <v>5</v>
      </c>
      <c r="B5" s="2">
        <v>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opLeftCell="B1" zoomScaleNormal="100" workbookViewId="0">
      <selection activeCell="F17" sqref="F17"/>
    </sheetView>
  </sheetViews>
  <sheetFormatPr defaultRowHeight="14.4" x14ac:dyDescent="0.3"/>
  <cols>
    <col min="1" max="1" width="11.77734375" bestFit="1" customWidth="1"/>
    <col min="2" max="2" width="32.21875" customWidth="1"/>
    <col min="3" max="3" width="11" bestFit="1" customWidth="1"/>
    <col min="4" max="4" width="14.77734375" bestFit="1" customWidth="1"/>
    <col min="5" max="5" width="14.44140625" bestFit="1" customWidth="1"/>
    <col min="6" max="6" width="22.44140625" customWidth="1"/>
    <col min="7" max="8" width="12.21875" bestFit="1" customWidth="1"/>
    <col min="9" max="9" width="9.77734375" customWidth="1"/>
    <col min="10" max="10" width="12.21875" bestFit="1" customWidth="1"/>
    <col min="11" max="11" width="13" bestFit="1" customWidth="1"/>
    <col min="12" max="12" width="14" bestFit="1" customWidth="1"/>
    <col min="13" max="13" width="17.33203125" bestFit="1" customWidth="1"/>
    <col min="14" max="14" width="18.33203125" bestFit="1" customWidth="1"/>
    <col min="15" max="15" width="14.88671875" bestFit="1" customWidth="1"/>
    <col min="16" max="16" width="15.77734375" bestFit="1" customWidth="1"/>
    <col min="17" max="17" width="15.88671875" bestFit="1" customWidth="1"/>
    <col min="18" max="18" width="11.5546875" customWidth="1"/>
  </cols>
  <sheetData>
    <row r="1" spans="1:18" x14ac:dyDescent="0.3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36</v>
      </c>
      <c r="G1" s="12" t="s">
        <v>25</v>
      </c>
      <c r="H1" s="12" t="s">
        <v>26</v>
      </c>
      <c r="I1" s="12" t="s">
        <v>27</v>
      </c>
      <c r="J1" s="12" t="s">
        <v>28</v>
      </c>
      <c r="K1" s="13" t="s">
        <v>78</v>
      </c>
      <c r="L1" s="13" t="s">
        <v>79</v>
      </c>
      <c r="M1" s="13" t="s">
        <v>88</v>
      </c>
      <c r="N1" s="13" t="s">
        <v>89</v>
      </c>
      <c r="O1" s="13" t="s">
        <v>82</v>
      </c>
      <c r="P1" s="13" t="s">
        <v>83</v>
      </c>
    </row>
    <row r="2" spans="1:18" x14ac:dyDescent="0.3">
      <c r="A2">
        <v>101</v>
      </c>
      <c r="B2" t="s">
        <v>37</v>
      </c>
      <c r="C2" t="s">
        <v>4</v>
      </c>
      <c r="D2">
        <v>2022</v>
      </c>
      <c r="E2">
        <v>8.4</v>
      </c>
      <c r="F2" t="s">
        <v>33</v>
      </c>
      <c r="G2">
        <f>_xlfn.XLOOKUP(Movies[[#This Row],[movie_id]],Financials[movie_id],Financials[budget],"Not Available",0)</f>
        <v>1</v>
      </c>
      <c r="H2">
        <f>_xlfn.XLOOKUP(Movies[[#This Row],[movie_id]],Financials[movie_id],Financials[revenue],"Not Availabel",0,1)</f>
        <v>12.5</v>
      </c>
      <c r="I2" t="str" cm="1">
        <f t="array" ref="I2">_xlfn.XLOOKUP(Movies[[#This Row],[movie_id]],Financials[[#All],[movie_id]],Financials[[#All],[unit]],0,1)</f>
        <v>Billions</v>
      </c>
      <c r="J2" t="str" cm="1">
        <f t="array" ref="J2">_xlfn.XLOOKUP(Movies[[#This Row],[movie_id]],Financials[[#All],[movie_id]],Financials[[#All],[currency]],"Not Available",0,1)</f>
        <v>INR</v>
      </c>
      <c r="K2" s="2">
        <f>IF(Movies[[#This Row],[unit]]="Billions",Movies[[#This Row],[budget]]*1000,Movies[[#This Row],[budget]])</f>
        <v>1000</v>
      </c>
      <c r="L2" s="2">
        <f>IF(Movies[[#This Row],[unit]]="Billions", Movies[[#This Row],[revenue]]*1000,Movies[[#This Row],[revenue]])</f>
        <v>12500</v>
      </c>
      <c r="M2" s="2">
        <f>IF(Movies[[#This Row],[currency]]="USD", Movies[[#This Row],[budget(M)]]*80,Movies[[#This Row],[budget(M)]])</f>
        <v>1000</v>
      </c>
      <c r="N2" s="2">
        <f>IF(Movies[[#This Row],[currency]]="USD",Movies[[#This Row],[revenue(M)]]*80,Movies[[#This Row],[revenue(M)]])</f>
        <v>12500</v>
      </c>
      <c r="O2" s="2">
        <f>IF(Movies[[#This Row],[currency]]="INR",Movies[[#This Row],[budget(M)]]/80,Movies[[#This Row],[budget(M)]])</f>
        <v>12.5</v>
      </c>
      <c r="P2" s="2">
        <f>IF(Movies[[#This Row],[currency]]="INR",Movies[[#This Row],[revenue(M)]]/80,Movies[[#This Row],[revenue(M)]])</f>
        <v>156.25</v>
      </c>
    </row>
    <row r="3" spans="1:18" x14ac:dyDescent="0.3">
      <c r="A3">
        <v>102</v>
      </c>
      <c r="B3" t="s">
        <v>38</v>
      </c>
      <c r="C3" t="s">
        <v>5</v>
      </c>
      <c r="D3">
        <v>2022</v>
      </c>
      <c r="E3">
        <v>7</v>
      </c>
      <c r="F3" t="s">
        <v>6</v>
      </c>
      <c r="G3">
        <f>_xlfn.XLOOKUP(Movies[[#This Row],[movie_id]],Financials[movie_id],Financials[budget],"Not Available",0)</f>
        <v>200</v>
      </c>
      <c r="H3">
        <f>_xlfn.XLOOKUP(Movies[[#This Row],[movie_id]],Financials[movie_id],Financials[revenue],"Not Availabel",0,1)</f>
        <v>954.8</v>
      </c>
      <c r="I3" t="str" cm="1">
        <f t="array" ref="I3">_xlfn.XLOOKUP(Movies[[#This Row],[movie_id]],Financials[[#All],[movie_id]],Financials[[#All],[unit]],0,1)</f>
        <v>Millions</v>
      </c>
      <c r="J3" t="str" cm="1">
        <f t="array" ref="J3">_xlfn.XLOOKUP(Movies[[#This Row],[movie_id]],Financials[[#All],[movie_id]],Financials[[#All],[currency]],"Not Available",0,1)</f>
        <v>USD</v>
      </c>
      <c r="K3" s="4">
        <f>IF(Movies[[#This Row],[unit]]="Billions",Movies[[#This Row],[budget]]*1000,Movies[[#This Row],[budget]])</f>
        <v>200</v>
      </c>
      <c r="L3" s="4">
        <f>IF(Movies[[#This Row],[unit]]="Billions", Movies[[#This Row],[revenue]]*1000,Movies[[#This Row],[revenue]])</f>
        <v>954.8</v>
      </c>
      <c r="M3" s="4">
        <f>IF(Movies[[#This Row],[currency]]="USD", Movies[[#This Row],[budget(M)]]*80,Movies[[#This Row],[budget(M)]])</f>
        <v>16000</v>
      </c>
      <c r="N3" s="4">
        <f>IF(Movies[[#This Row],[currency]]="USD",Movies[[#This Row],[revenue(M)]]*80,Movies[[#This Row],[revenue(M)]])</f>
        <v>76384</v>
      </c>
      <c r="O3" s="4">
        <f>IF(Movies[[#This Row],[currency]]="INR",Movies[[#This Row],[budget(M)]]/80,Movies[[#This Row],[budget(M)]])</f>
        <v>200</v>
      </c>
      <c r="P3" s="4">
        <f>IF(Movies[[#This Row],[currency]]="INR",Movies[[#This Row],[revenue(M)]]/80,Movies[[#This Row],[revenue(M)]])</f>
        <v>954.8</v>
      </c>
    </row>
    <row r="4" spans="1:18" x14ac:dyDescent="0.3">
      <c r="A4">
        <v>103</v>
      </c>
      <c r="B4" t="s">
        <v>39</v>
      </c>
      <c r="C4" t="s">
        <v>5</v>
      </c>
      <c r="D4">
        <v>2013</v>
      </c>
      <c r="E4">
        <v>6.8</v>
      </c>
      <c r="F4" t="s">
        <v>6</v>
      </c>
      <c r="G4">
        <f>_xlfn.XLOOKUP(Movies[[#This Row],[movie_id]],Financials[movie_id],Financials[budget],"Not Available",0)</f>
        <v>165</v>
      </c>
      <c r="H4">
        <f>_xlfn.XLOOKUP(Movies[[#This Row],[movie_id]],Financials[movie_id],Financials[revenue],"Not Availabel",0,1)</f>
        <v>644.79999999999995</v>
      </c>
      <c r="I4" t="str" cm="1">
        <f t="array" ref="I4">_xlfn.XLOOKUP(Movies[[#This Row],[movie_id]],Financials[[#All],[movie_id]],Financials[[#All],[unit]],0,1)</f>
        <v>Millions</v>
      </c>
      <c r="J4" t="str" cm="1">
        <f t="array" ref="J4">_xlfn.XLOOKUP(Movies[[#This Row],[movie_id]],Financials[[#All],[movie_id]],Financials[[#All],[currency]],"Not Available",0,1)</f>
        <v>USD</v>
      </c>
      <c r="K4" s="4">
        <f>IF(Movies[[#This Row],[unit]]="Billions",Movies[[#This Row],[budget]]*1000,Movies[[#This Row],[budget]])</f>
        <v>165</v>
      </c>
      <c r="L4" s="4">
        <f>IF(Movies[[#This Row],[unit]]="Billions", Movies[[#This Row],[revenue]]*1000,Movies[[#This Row],[revenue]])</f>
        <v>644.79999999999995</v>
      </c>
      <c r="M4" s="4">
        <f>IF(Movies[[#This Row],[currency]]="USD", Movies[[#This Row],[budget(M)]]*80,Movies[[#This Row],[budget(M)]])</f>
        <v>13200</v>
      </c>
      <c r="N4" s="4">
        <f>IF(Movies[[#This Row],[currency]]="USD",Movies[[#This Row],[revenue(M)]]*80,Movies[[#This Row],[revenue(M)]])</f>
        <v>51584</v>
      </c>
      <c r="O4" s="4">
        <f>IF(Movies[[#This Row],[currency]]="INR",Movies[[#This Row],[budget(M)]]/80,Movies[[#This Row],[budget(M)]])</f>
        <v>165</v>
      </c>
      <c r="P4" s="4">
        <f>IF(Movies[[#This Row],[currency]]="INR",Movies[[#This Row],[revenue(M)]]/80,Movies[[#This Row],[revenue(M)]])</f>
        <v>644.79999999999995</v>
      </c>
    </row>
    <row r="5" spans="1:18" x14ac:dyDescent="0.3">
      <c r="A5">
        <v>104</v>
      </c>
      <c r="B5" t="s">
        <v>40</v>
      </c>
      <c r="C5" t="s">
        <v>5</v>
      </c>
      <c r="D5">
        <v>2017</v>
      </c>
      <c r="E5">
        <v>7.9</v>
      </c>
      <c r="F5" t="s">
        <v>6</v>
      </c>
      <c r="G5">
        <f>_xlfn.XLOOKUP(Movies[[#This Row],[movie_id]],Financials[movie_id],Financials[budget],"Not Available",0)</f>
        <v>180</v>
      </c>
      <c r="H5">
        <f>_xlfn.XLOOKUP(Movies[[#This Row],[movie_id]],Financials[movie_id],Financials[revenue],"Not Availabel",0,1)</f>
        <v>854</v>
      </c>
      <c r="I5" t="str" cm="1">
        <f t="array" ref="I5">_xlfn.XLOOKUP(Movies[[#This Row],[movie_id]],Financials[[#All],[movie_id]],Financials[[#All],[unit]],0,1)</f>
        <v>Millions</v>
      </c>
      <c r="J5" t="str" cm="1">
        <f t="array" ref="J5">_xlfn.XLOOKUP(Movies[[#This Row],[movie_id]],Financials[[#All],[movie_id]],Financials[[#All],[currency]],"Not Available",0,1)</f>
        <v>USD</v>
      </c>
      <c r="K5" s="4">
        <f>IF(Movies[[#This Row],[unit]]="Billions",Movies[[#This Row],[budget]]*1000,Movies[[#This Row],[budget]])</f>
        <v>180</v>
      </c>
      <c r="L5" s="4">
        <f>IF(Movies[[#This Row],[unit]]="Billions", Movies[[#This Row],[revenue]]*1000,Movies[[#This Row],[revenue]])</f>
        <v>854</v>
      </c>
      <c r="M5" s="4">
        <f>IF(Movies[[#This Row],[currency]]="USD", Movies[[#This Row],[budget(M)]]*80,Movies[[#This Row],[budget(M)]])</f>
        <v>14400</v>
      </c>
      <c r="N5" s="4">
        <f>IF(Movies[[#This Row],[currency]]="USD",Movies[[#This Row],[revenue(M)]]*80,Movies[[#This Row],[revenue(M)]])</f>
        <v>68320</v>
      </c>
      <c r="O5" s="4">
        <f>IF(Movies[[#This Row],[currency]]="INR",Movies[[#This Row],[budget(M)]]/80,Movies[[#This Row],[budget(M)]])</f>
        <v>180</v>
      </c>
      <c r="P5" s="4">
        <f>IF(Movies[[#This Row],[currency]]="INR",Movies[[#This Row],[revenue(M)]]/80,Movies[[#This Row],[revenue(M)]])</f>
        <v>854</v>
      </c>
    </row>
    <row r="6" spans="1:18" x14ac:dyDescent="0.3">
      <c r="A6">
        <v>105</v>
      </c>
      <c r="B6" t="s">
        <v>41</v>
      </c>
      <c r="C6" t="s">
        <v>5</v>
      </c>
      <c r="D6">
        <v>2022</v>
      </c>
      <c r="E6">
        <v>6.8</v>
      </c>
      <c r="F6" t="s">
        <v>6</v>
      </c>
      <c r="G6">
        <f>_xlfn.XLOOKUP(Movies[[#This Row],[movie_id]],Financials[movie_id],Financials[budget],"Not Available",0)</f>
        <v>250</v>
      </c>
      <c r="H6">
        <f>_xlfn.XLOOKUP(Movies[[#This Row],[movie_id]],Financials[movie_id],Financials[revenue],"Not Availabel",0,1)</f>
        <v>670</v>
      </c>
      <c r="I6" t="str" cm="1">
        <f t="array" ref="I6">_xlfn.XLOOKUP(Movies[[#This Row],[movie_id]],Financials[[#All],[movie_id]],Financials[[#All],[unit]],0,1)</f>
        <v>Millions</v>
      </c>
      <c r="J6" t="str" cm="1">
        <f t="array" ref="J6">_xlfn.XLOOKUP(Movies[[#This Row],[movie_id]],Financials[[#All],[movie_id]],Financials[[#All],[currency]],"Not Available",0,1)</f>
        <v>USD</v>
      </c>
      <c r="K6" s="4">
        <f>IF(Movies[[#This Row],[unit]]="Billions",Movies[[#This Row],[budget]]*1000,Movies[[#This Row],[budget]])</f>
        <v>250</v>
      </c>
      <c r="L6" s="4">
        <f>IF(Movies[[#This Row],[unit]]="Billions", Movies[[#This Row],[revenue]]*1000,Movies[[#This Row],[revenue]])</f>
        <v>670</v>
      </c>
      <c r="M6" s="4">
        <f>IF(Movies[[#This Row],[currency]]="USD", Movies[[#This Row],[budget(M)]]*80,Movies[[#This Row],[budget(M)]])</f>
        <v>20000</v>
      </c>
      <c r="N6" s="4">
        <f>IF(Movies[[#This Row],[currency]]="USD",Movies[[#This Row],[revenue(M)]]*80,Movies[[#This Row],[revenue(M)]])</f>
        <v>53600</v>
      </c>
      <c r="O6" s="4">
        <f>IF(Movies[[#This Row],[currency]]="INR",Movies[[#This Row],[budget(M)]]/80,Movies[[#This Row],[budget(M)]])</f>
        <v>250</v>
      </c>
      <c r="P6" s="4">
        <f>IF(Movies[[#This Row],[currency]]="INR",Movies[[#This Row],[revenue(M)]]/80,Movies[[#This Row],[revenue(M)]])</f>
        <v>670</v>
      </c>
    </row>
    <row r="7" spans="1:18" x14ac:dyDescent="0.3">
      <c r="A7">
        <v>106</v>
      </c>
      <c r="B7" t="s">
        <v>42</v>
      </c>
      <c r="C7" t="s">
        <v>4</v>
      </c>
      <c r="D7">
        <v>1975</v>
      </c>
      <c r="E7">
        <v>8.1</v>
      </c>
      <c r="F7" t="s">
        <v>7</v>
      </c>
      <c r="G7" t="str">
        <f>_xlfn.XLOOKUP(Movies[[#This Row],[movie_id]],Financials[movie_id],Financials[budget],"Not Available",0)</f>
        <v>Not Available</v>
      </c>
      <c r="H7" t="str">
        <f>_xlfn.XLOOKUP(Movies[[#This Row],[movie_id]],Financials[movie_id],Financials[revenue],"Not Availabel",0,1)</f>
        <v>Not Availabel</v>
      </c>
      <c r="I7" t="str" cm="1">
        <f t="array" ref="I7">_xlfn.XLOOKUP(Movies[[#This Row],[movie_id]],Financials[[#All],[movie_id]],Financials[[#All],[unit]],0,1)</f>
        <v>Millions</v>
      </c>
      <c r="J7" t="str" cm="1">
        <f t="array" ref="J7">_xlfn.XLOOKUP(Movies[[#This Row],[movie_id]],Financials[[#All],[movie_id]],Financials[[#All],[currency]],"Not Available",0,1)</f>
        <v>Not Available</v>
      </c>
      <c r="K7" s="2" t="str">
        <f>IF(Movies[[#This Row],[unit]]="Billions",Movies[[#This Row],[budget]]*1000,Movies[[#This Row],[budget]])</f>
        <v>Not Available</v>
      </c>
      <c r="L7" s="2" t="str">
        <f>IF(Movies[[#This Row],[unit]]="Billions", Movies[[#This Row],[revenue]]*1000,Movies[[#This Row],[revenue]])</f>
        <v>Not Availabel</v>
      </c>
      <c r="M7" s="2" t="str">
        <f>IF(Movies[[#This Row],[currency]]="USD", Movies[[#This Row],[budget(M)]]*80,Movies[[#This Row],[budget(M)]])</f>
        <v>Not Available</v>
      </c>
      <c r="N7" s="2" t="str">
        <f>IF(Movies[[#This Row],[currency]]="USD",Movies[[#This Row],[revenue(M)]]*80,Movies[[#This Row],[revenue(M)]])</f>
        <v>Not Availabel</v>
      </c>
      <c r="O7" s="2" t="str">
        <f>IF(Movies[[#This Row],[currency]]="INR",Movies[[#This Row],[budget(M)]]/80,Movies[[#This Row],[budget(M)]])</f>
        <v>Not Available</v>
      </c>
      <c r="P7" s="2" t="str">
        <f>IF(Movies[[#This Row],[currency]]="INR",Movies[[#This Row],[revenue(M)]]/80,Movies[[#This Row],[revenue(M)]])</f>
        <v>Not Availabel</v>
      </c>
    </row>
    <row r="8" spans="1:18" ht="15.6" x14ac:dyDescent="0.3">
      <c r="A8">
        <v>107</v>
      </c>
      <c r="B8" t="s">
        <v>43</v>
      </c>
      <c r="C8" t="s">
        <v>4</v>
      </c>
      <c r="D8">
        <v>1995</v>
      </c>
      <c r="E8">
        <v>8</v>
      </c>
      <c r="F8" t="s">
        <v>8</v>
      </c>
      <c r="G8">
        <f>_xlfn.XLOOKUP(Movies[[#This Row],[movie_id]],Financials[movie_id],Financials[budget],"Not Available",0)</f>
        <v>400</v>
      </c>
      <c r="H8">
        <f>_xlfn.XLOOKUP(Movies[[#This Row],[movie_id]],Financials[movie_id],Financials[revenue],"Not Availabel",0,1)</f>
        <v>2000</v>
      </c>
      <c r="I8" t="str" cm="1">
        <f t="array" ref="I8">_xlfn.XLOOKUP(Movies[[#This Row],[movie_id]],Financials[[#All],[movie_id]],Financials[[#All],[unit]],0,1)</f>
        <v>Millions</v>
      </c>
      <c r="J8" t="str" cm="1">
        <f t="array" ref="J8">_xlfn.XLOOKUP(Movies[[#This Row],[movie_id]],Financials[[#All],[movie_id]],Financials[[#All],[currency]],"Not Available",0,1)</f>
        <v>INR</v>
      </c>
      <c r="K8" s="2">
        <f>IF(Movies[[#This Row],[unit]]="Billions",Movies[[#This Row],[budget]]*1000,Movies[[#This Row],[budget]])</f>
        <v>400</v>
      </c>
      <c r="L8" s="2">
        <f>IF(Movies[[#This Row],[unit]]="Billions", Movies[[#This Row],[revenue]]*1000,Movies[[#This Row],[revenue]])</f>
        <v>2000</v>
      </c>
      <c r="M8" s="2">
        <f>IF(Movies[[#This Row],[currency]]="USD", Movies[[#This Row],[budget(M)]]*80,Movies[[#This Row],[budget(M)]])</f>
        <v>400</v>
      </c>
      <c r="N8" s="2">
        <f>IF(Movies[[#This Row],[currency]]="USD",Movies[[#This Row],[revenue(M)]]*80,Movies[[#This Row],[revenue(M)]])</f>
        <v>2000</v>
      </c>
      <c r="O8" s="2">
        <f>IF(Movies[[#This Row],[currency]]="INR",Movies[[#This Row],[budget(M)]]/80,Movies[[#This Row],[budget(M)]])</f>
        <v>5</v>
      </c>
      <c r="P8" s="2">
        <f>IF(Movies[[#This Row],[currency]]="INR",Movies[[#This Row],[revenue(M)]]/80,Movies[[#This Row],[revenue(M)]])</f>
        <v>25</v>
      </c>
      <c r="R8" s="3"/>
    </row>
    <row r="9" spans="1:18" ht="15.6" x14ac:dyDescent="0.3">
      <c r="A9">
        <v>108</v>
      </c>
      <c r="B9" t="s">
        <v>44</v>
      </c>
      <c r="C9" t="s">
        <v>4</v>
      </c>
      <c r="D9">
        <v>2009</v>
      </c>
      <c r="E9">
        <v>8.4</v>
      </c>
      <c r="F9" t="s">
        <v>9</v>
      </c>
      <c r="G9">
        <f>_xlfn.XLOOKUP(Movies[[#This Row],[movie_id]],Financials[movie_id],Financials[budget],"Not Available",0)</f>
        <v>550</v>
      </c>
      <c r="H9">
        <f>_xlfn.XLOOKUP(Movies[[#This Row],[movie_id]],Financials[movie_id],Financials[revenue],"Not Availabel",0,1)</f>
        <v>4000</v>
      </c>
      <c r="I9" t="str" cm="1">
        <f t="array" ref="I9">_xlfn.XLOOKUP(Movies[[#This Row],[movie_id]],Financials[[#All],[movie_id]],Financials[[#All],[unit]],0,1)</f>
        <v>Millions</v>
      </c>
      <c r="J9" t="str" cm="1">
        <f t="array" ref="J9">_xlfn.XLOOKUP(Movies[[#This Row],[movie_id]],Financials[[#All],[movie_id]],Financials[[#All],[currency]],"Not Available",0,1)</f>
        <v>INR</v>
      </c>
      <c r="K9" s="2">
        <f>IF(Movies[[#This Row],[unit]]="Billions",Movies[[#This Row],[budget]]*1000,Movies[[#This Row],[budget]])</f>
        <v>550</v>
      </c>
      <c r="L9" s="2">
        <f>IF(Movies[[#This Row],[unit]]="Billions", Movies[[#This Row],[revenue]]*1000,Movies[[#This Row],[revenue]])</f>
        <v>4000</v>
      </c>
      <c r="M9" s="2">
        <f>IF(Movies[[#This Row],[currency]]="USD", Movies[[#This Row],[budget(M)]]*80,Movies[[#This Row],[budget(M)]])</f>
        <v>550</v>
      </c>
      <c r="N9" s="2">
        <f>IF(Movies[[#This Row],[currency]]="USD",Movies[[#This Row],[revenue(M)]]*80,Movies[[#This Row],[revenue(M)]])</f>
        <v>4000</v>
      </c>
      <c r="O9" s="2">
        <f>IF(Movies[[#This Row],[currency]]="INR",Movies[[#This Row],[budget(M)]]/80,Movies[[#This Row],[budget(M)]])</f>
        <v>6.875</v>
      </c>
      <c r="P9" s="2">
        <f>IF(Movies[[#This Row],[currency]]="INR",Movies[[#This Row],[revenue(M)]]/80,Movies[[#This Row],[revenue(M)]])</f>
        <v>50</v>
      </c>
      <c r="R9" s="3"/>
    </row>
    <row r="10" spans="1:18" ht="15.6" x14ac:dyDescent="0.3">
      <c r="A10">
        <v>109</v>
      </c>
      <c r="B10" t="s">
        <v>45</v>
      </c>
      <c r="C10" t="s">
        <v>4</v>
      </c>
      <c r="D10">
        <v>2001</v>
      </c>
      <c r="E10">
        <v>7.4</v>
      </c>
      <c r="F10" t="s">
        <v>10</v>
      </c>
      <c r="G10">
        <f>_xlfn.XLOOKUP(Movies[[#This Row],[movie_id]],Financials[movie_id],Financials[budget],"Not Available",0)</f>
        <v>390</v>
      </c>
      <c r="H10">
        <f>_xlfn.XLOOKUP(Movies[[#This Row],[movie_id]],Financials[movie_id],Financials[revenue],"Not Availabel",0,1)</f>
        <v>1360</v>
      </c>
      <c r="I10" t="str" cm="1">
        <f t="array" ref="I10">_xlfn.XLOOKUP(Movies[[#This Row],[movie_id]],Financials[[#All],[movie_id]],Financials[[#All],[unit]],0,1)</f>
        <v>Millions</v>
      </c>
      <c r="J10" t="str" cm="1">
        <f t="array" ref="J10">_xlfn.XLOOKUP(Movies[[#This Row],[movie_id]],Financials[[#All],[movie_id]],Financials[[#All],[currency]],"Not Available",0,1)</f>
        <v>INR</v>
      </c>
      <c r="K10" s="2">
        <f>IF(Movies[[#This Row],[unit]]="Billions",Movies[[#This Row],[budget]]*1000,Movies[[#This Row],[budget]])</f>
        <v>390</v>
      </c>
      <c r="L10" s="2">
        <f>IF(Movies[[#This Row],[unit]]="Billions", Movies[[#This Row],[revenue]]*1000,Movies[[#This Row],[revenue]])</f>
        <v>1360</v>
      </c>
      <c r="M10" s="2">
        <f>IF(Movies[[#This Row],[currency]]="USD", Movies[[#This Row],[budget(M)]]*80,Movies[[#This Row],[budget(M)]])</f>
        <v>390</v>
      </c>
      <c r="N10" s="2">
        <f>IF(Movies[[#This Row],[currency]]="USD",Movies[[#This Row],[revenue(M)]]*80,Movies[[#This Row],[revenue(M)]])</f>
        <v>1360</v>
      </c>
      <c r="O10" s="2">
        <f>IF(Movies[[#This Row],[currency]]="INR",Movies[[#This Row],[budget(M)]]/80,Movies[[#This Row],[budget(M)]])</f>
        <v>4.875</v>
      </c>
      <c r="P10" s="2">
        <f>IF(Movies[[#This Row],[currency]]="INR",Movies[[#This Row],[revenue(M)]]/80,Movies[[#This Row],[revenue(M)]])</f>
        <v>17</v>
      </c>
      <c r="R10" s="3"/>
    </row>
    <row r="11" spans="1:18" ht="15.6" x14ac:dyDescent="0.3">
      <c r="A11">
        <v>110</v>
      </c>
      <c r="B11" t="s">
        <v>46</v>
      </c>
      <c r="C11" t="s">
        <v>4</v>
      </c>
      <c r="D11">
        <v>2015</v>
      </c>
      <c r="E11">
        <v>7.2</v>
      </c>
      <c r="F11" t="s">
        <v>35</v>
      </c>
      <c r="G11">
        <f>_xlfn.XLOOKUP(Movies[[#This Row],[movie_id]],Financials[movie_id],Financials[budget],"Not Available",0)</f>
        <v>1.4</v>
      </c>
      <c r="H11">
        <f>_xlfn.XLOOKUP(Movies[[#This Row],[movie_id]],Financials[movie_id],Financials[revenue],"Not Availabel",0,1)</f>
        <v>3.5</v>
      </c>
      <c r="I11" t="str" cm="1">
        <f t="array" ref="I11">_xlfn.XLOOKUP(Movies[[#This Row],[movie_id]],Financials[[#All],[movie_id]],Financials[[#All],[unit]],0,1)</f>
        <v>Billions</v>
      </c>
      <c r="J11" t="str" cm="1">
        <f t="array" ref="J11">_xlfn.XLOOKUP(Movies[[#This Row],[movie_id]],Financials[[#All],[movie_id]],Financials[[#All],[currency]],"Not Available",0,1)</f>
        <v>INR</v>
      </c>
      <c r="K11" s="2">
        <f>IF(Movies[[#This Row],[unit]]="Billions",Movies[[#This Row],[budget]]*1000,Movies[[#This Row],[budget]])</f>
        <v>1400</v>
      </c>
      <c r="L11" s="2">
        <f>IF(Movies[[#This Row],[unit]]="Billions", Movies[[#This Row],[revenue]]*1000,Movies[[#This Row],[revenue]])</f>
        <v>3500</v>
      </c>
      <c r="M11" s="2">
        <f>IF(Movies[[#This Row],[currency]]="USD", Movies[[#This Row],[budget(M)]]*80,Movies[[#This Row],[budget(M)]])</f>
        <v>1400</v>
      </c>
      <c r="N11" s="2">
        <f>IF(Movies[[#This Row],[currency]]="USD",Movies[[#This Row],[revenue(M)]]*80,Movies[[#This Row],[revenue(M)]])</f>
        <v>3500</v>
      </c>
      <c r="O11" s="2">
        <f>IF(Movies[[#This Row],[currency]]="INR",Movies[[#This Row],[budget(M)]]/80,Movies[[#This Row],[budget(M)]])</f>
        <v>17.5</v>
      </c>
      <c r="P11" s="2">
        <f>IF(Movies[[#This Row],[currency]]="INR",Movies[[#This Row],[revenue(M)]]/80,Movies[[#This Row],[revenue(M)]])</f>
        <v>43.75</v>
      </c>
      <c r="R11" s="3"/>
    </row>
    <row r="12" spans="1:18" ht="15.6" x14ac:dyDescent="0.3">
      <c r="A12">
        <v>111</v>
      </c>
      <c r="B12" t="s">
        <v>47</v>
      </c>
      <c r="C12" t="s">
        <v>5</v>
      </c>
      <c r="D12">
        <v>1994</v>
      </c>
      <c r="E12">
        <v>9.3000000000000007</v>
      </c>
      <c r="F12" t="s">
        <v>11</v>
      </c>
      <c r="G12">
        <f>_xlfn.XLOOKUP(Movies[[#This Row],[movie_id]],Financials[movie_id],Financials[budget],"Not Available",0)</f>
        <v>25</v>
      </c>
      <c r="H12">
        <f>_xlfn.XLOOKUP(Movies[[#This Row],[movie_id]],Financials[movie_id],Financials[revenue],"Not Availabel",0,1)</f>
        <v>73.3</v>
      </c>
      <c r="I12" t="str" cm="1">
        <f t="array" ref="I12">_xlfn.XLOOKUP(Movies[[#This Row],[movie_id]],Financials[[#All],[movie_id]],Financials[[#All],[unit]],0,1)</f>
        <v>Millions</v>
      </c>
      <c r="J12" t="str" cm="1">
        <f t="array" ref="J12">_xlfn.XLOOKUP(Movies[[#This Row],[movie_id]],Financials[[#All],[movie_id]],Financials[[#All],[currency]],"Not Available",0,1)</f>
        <v>USD</v>
      </c>
      <c r="K12" s="2">
        <f>IF(Movies[[#This Row],[unit]]="Billions",Movies[[#This Row],[budget]]*1000,Movies[[#This Row],[budget]])</f>
        <v>25</v>
      </c>
      <c r="L12" s="2">
        <f>IF(Movies[[#This Row],[unit]]="Billions", Movies[[#This Row],[revenue]]*1000,Movies[[#This Row],[revenue]])</f>
        <v>73.3</v>
      </c>
      <c r="M12" s="2">
        <f>IF(Movies[[#This Row],[currency]]="USD", Movies[[#This Row],[budget(M)]]*80,Movies[[#This Row],[budget(M)]])</f>
        <v>2000</v>
      </c>
      <c r="N12" s="2">
        <f>IF(Movies[[#This Row],[currency]]="USD",Movies[[#This Row],[revenue(M)]]*80,Movies[[#This Row],[revenue(M)]])</f>
        <v>5864</v>
      </c>
      <c r="O12" s="2">
        <f>IF(Movies[[#This Row],[currency]]="INR",Movies[[#This Row],[budget(M)]]/80,Movies[[#This Row],[budget(M)]])</f>
        <v>25</v>
      </c>
      <c r="P12" s="2">
        <f>IF(Movies[[#This Row],[currency]]="INR",Movies[[#This Row],[revenue(M)]]/80,Movies[[#This Row],[revenue(M)]])</f>
        <v>73.3</v>
      </c>
      <c r="R12" s="27"/>
    </row>
    <row r="13" spans="1:18" x14ac:dyDescent="0.3">
      <c r="A13">
        <v>112</v>
      </c>
      <c r="B13" t="s">
        <v>48</v>
      </c>
      <c r="C13" t="s">
        <v>5</v>
      </c>
      <c r="D13">
        <v>2010</v>
      </c>
      <c r="E13">
        <v>8.8000000000000007</v>
      </c>
      <c r="F13" t="s">
        <v>12</v>
      </c>
      <c r="G13" t="str">
        <f>_xlfn.XLOOKUP(Movies[[#This Row],[movie_id]],Financials[movie_id],Financials[budget],"Not Available",0)</f>
        <v>Not Available</v>
      </c>
      <c r="H13" t="str">
        <f>_xlfn.XLOOKUP(Movies[[#This Row],[movie_id]],Financials[movie_id],Financials[revenue],"Not Availabel",0,1)</f>
        <v>Not Availabel</v>
      </c>
      <c r="I13" t="str" cm="1">
        <f t="array" ref="I13">_xlfn.XLOOKUP(Movies[[#This Row],[movie_id]],Financials[[#All],[movie_id]],Financials[[#All],[unit]],0,1)</f>
        <v>Millions</v>
      </c>
      <c r="J13" t="str" cm="1">
        <f t="array" ref="J13">_xlfn.XLOOKUP(Movies[[#This Row],[movie_id]],Financials[[#All],[movie_id]],Financials[[#All],[currency]],"Not Available",0,1)</f>
        <v>Not Available</v>
      </c>
      <c r="K13" s="2" t="str">
        <f>IF(Movies[[#This Row],[unit]]="Billions",Movies[[#This Row],[budget]]*1000,Movies[[#This Row],[budget]])</f>
        <v>Not Available</v>
      </c>
      <c r="L13" s="2" t="str">
        <f>IF(Movies[[#This Row],[unit]]="Billions", Movies[[#This Row],[revenue]]*1000,Movies[[#This Row],[revenue]])</f>
        <v>Not Availabel</v>
      </c>
      <c r="M13" s="2" t="str">
        <f>IF(Movies[[#This Row],[currency]]="USD", Movies[[#This Row],[budget(M)]]*80,Movies[[#This Row],[budget(M)]])</f>
        <v>Not Available</v>
      </c>
      <c r="N13" s="2" t="str">
        <f>IF(Movies[[#This Row],[currency]]="USD",Movies[[#This Row],[revenue(M)]]*80,Movies[[#This Row],[revenue(M)]])</f>
        <v>Not Availabel</v>
      </c>
      <c r="O13" s="2" t="str">
        <f>IF(Movies[[#This Row],[currency]]="INR",Movies[[#This Row],[budget(M)]]/80,Movies[[#This Row],[budget(M)]])</f>
        <v>Not Available</v>
      </c>
      <c r="P13" s="2" t="str">
        <f>IF(Movies[[#This Row],[currency]]="INR",Movies[[#This Row],[revenue(M)]]/80,Movies[[#This Row],[revenue(M)]])</f>
        <v>Not Availabel</v>
      </c>
    </row>
    <row r="14" spans="1:18" x14ac:dyDescent="0.3">
      <c r="A14">
        <v>113</v>
      </c>
      <c r="B14" t="s">
        <v>49</v>
      </c>
      <c r="C14" t="s">
        <v>5</v>
      </c>
      <c r="D14">
        <v>2014</v>
      </c>
      <c r="E14">
        <v>8.6</v>
      </c>
      <c r="F14" t="s">
        <v>12</v>
      </c>
      <c r="G14">
        <f>_xlfn.XLOOKUP(Movies[[#This Row],[movie_id]],Financials[movie_id],Financials[budget],"Not Available",0)</f>
        <v>165</v>
      </c>
      <c r="H14">
        <f>_xlfn.XLOOKUP(Movies[[#This Row],[movie_id]],Financials[movie_id],Financials[revenue],"Not Availabel",0,1)</f>
        <v>701.8</v>
      </c>
      <c r="I14" t="str" cm="1">
        <f t="array" ref="I14">_xlfn.XLOOKUP(Movies[[#This Row],[movie_id]],Financials[[#All],[movie_id]],Financials[[#All],[unit]],0,1)</f>
        <v>Millions</v>
      </c>
      <c r="J14" t="str" cm="1">
        <f t="array" ref="J14">_xlfn.XLOOKUP(Movies[[#This Row],[movie_id]],Financials[[#All],[movie_id]],Financials[[#All],[currency]],"Not Available",0,1)</f>
        <v>USD</v>
      </c>
      <c r="K14" s="2">
        <f>IF(Movies[[#This Row],[unit]]="Billions",Movies[[#This Row],[budget]]*1000,Movies[[#This Row],[budget]])</f>
        <v>165</v>
      </c>
      <c r="L14" s="2">
        <f>IF(Movies[[#This Row],[unit]]="Billions", Movies[[#This Row],[revenue]]*1000,Movies[[#This Row],[revenue]])</f>
        <v>701.8</v>
      </c>
      <c r="M14" s="2">
        <f>IF(Movies[[#This Row],[currency]]="USD", Movies[[#This Row],[budget(M)]]*80,Movies[[#This Row],[budget(M)]])</f>
        <v>13200</v>
      </c>
      <c r="N14" s="2">
        <f>IF(Movies[[#This Row],[currency]]="USD",Movies[[#This Row],[revenue(M)]]*80,Movies[[#This Row],[revenue(M)]])</f>
        <v>56144</v>
      </c>
      <c r="O14" s="2">
        <f>IF(Movies[[#This Row],[currency]]="INR",Movies[[#This Row],[budget(M)]]/80,Movies[[#This Row],[budget(M)]])</f>
        <v>165</v>
      </c>
      <c r="P14" s="2">
        <f>IF(Movies[[#This Row],[currency]]="INR",Movies[[#This Row],[revenue(M)]]/80,Movies[[#This Row],[revenue(M)]])</f>
        <v>701.8</v>
      </c>
    </row>
    <row r="15" spans="1:18" x14ac:dyDescent="0.3">
      <c r="A15">
        <v>115</v>
      </c>
      <c r="B15" t="s">
        <v>50</v>
      </c>
      <c r="C15" t="s">
        <v>5</v>
      </c>
      <c r="D15">
        <v>2006</v>
      </c>
      <c r="E15">
        <v>8</v>
      </c>
      <c r="F15" t="s">
        <v>13</v>
      </c>
      <c r="G15">
        <f>_xlfn.XLOOKUP(Movies[[#This Row],[movie_id]],Financials[movie_id],Financials[budget],"Not Available",0)</f>
        <v>55</v>
      </c>
      <c r="H15">
        <f>_xlfn.XLOOKUP(Movies[[#This Row],[movie_id]],Financials[movie_id],Financials[revenue],"Not Availabel",0,1)</f>
        <v>307.10000000000002</v>
      </c>
      <c r="I15" t="str" cm="1">
        <f t="array" ref="I15">_xlfn.XLOOKUP(Movies[[#This Row],[movie_id]],Financials[[#All],[movie_id]],Financials[[#All],[unit]],0,1)</f>
        <v>Millions</v>
      </c>
      <c r="J15" t="str" cm="1">
        <f t="array" ref="J15">_xlfn.XLOOKUP(Movies[[#This Row],[movie_id]],Financials[[#All],[movie_id]],Financials[[#All],[currency]],"Not Available",0,1)</f>
        <v>USD</v>
      </c>
      <c r="K15" s="2">
        <f>IF(Movies[[#This Row],[unit]]="Billions",Movies[[#This Row],[budget]]*1000,Movies[[#This Row],[budget]])</f>
        <v>55</v>
      </c>
      <c r="L15" s="2">
        <f>IF(Movies[[#This Row],[unit]]="Billions", Movies[[#This Row],[revenue]]*1000,Movies[[#This Row],[revenue]])</f>
        <v>307.10000000000002</v>
      </c>
      <c r="M15" s="2">
        <f>IF(Movies[[#This Row],[currency]]="USD", Movies[[#This Row],[budget(M)]]*80,Movies[[#This Row],[budget(M)]])</f>
        <v>4400</v>
      </c>
      <c r="N15" s="2">
        <f>IF(Movies[[#This Row],[currency]]="USD",Movies[[#This Row],[revenue(M)]]*80,Movies[[#This Row],[revenue(M)]])</f>
        <v>24568</v>
      </c>
      <c r="O15" s="2">
        <f>IF(Movies[[#This Row],[currency]]="INR",Movies[[#This Row],[budget(M)]]/80,Movies[[#This Row],[budget(M)]])</f>
        <v>55</v>
      </c>
      <c r="P15" s="2">
        <f>IF(Movies[[#This Row],[currency]]="INR",Movies[[#This Row],[revenue(M)]]/80,Movies[[#This Row],[revenue(M)]])</f>
        <v>307.10000000000002</v>
      </c>
    </row>
    <row r="16" spans="1:18" x14ac:dyDescent="0.3">
      <c r="A16">
        <v>116</v>
      </c>
      <c r="B16" t="s">
        <v>51</v>
      </c>
      <c r="C16" t="s">
        <v>5</v>
      </c>
      <c r="D16">
        <v>2000</v>
      </c>
      <c r="E16">
        <v>8.5</v>
      </c>
      <c r="F16" t="s">
        <v>18</v>
      </c>
      <c r="G16">
        <f>_xlfn.XLOOKUP(Movies[[#This Row],[movie_id]],Financials[movie_id],Financials[budget],"Not Available",0)</f>
        <v>103</v>
      </c>
      <c r="H16">
        <f>_xlfn.XLOOKUP(Movies[[#This Row],[movie_id]],Financials[movie_id],Financials[revenue],"Not Availabel",0,1)</f>
        <v>460.5</v>
      </c>
      <c r="I16" t="str" cm="1">
        <f t="array" ref="I16">_xlfn.XLOOKUP(Movies[[#This Row],[movie_id]],Financials[[#All],[movie_id]],Financials[[#All],[unit]],0,1)</f>
        <v>Millions</v>
      </c>
      <c r="J16" t="str" cm="1">
        <f t="array" ref="J16">_xlfn.XLOOKUP(Movies[[#This Row],[movie_id]],Financials[[#All],[movie_id]],Financials[[#All],[currency]],"Not Available",0,1)</f>
        <v>USD</v>
      </c>
      <c r="K16" s="2">
        <f>IF(Movies[[#This Row],[unit]]="Billions",Movies[[#This Row],[budget]]*1000,Movies[[#This Row],[budget]])</f>
        <v>103</v>
      </c>
      <c r="L16" s="2">
        <f>IF(Movies[[#This Row],[unit]]="Billions", Movies[[#This Row],[revenue]]*1000,Movies[[#This Row],[revenue]])</f>
        <v>460.5</v>
      </c>
      <c r="M16" s="2">
        <f>IF(Movies[[#This Row],[currency]]="USD", Movies[[#This Row],[budget(M)]]*80,Movies[[#This Row],[budget(M)]])</f>
        <v>8240</v>
      </c>
      <c r="N16" s="2">
        <f>IF(Movies[[#This Row],[currency]]="USD",Movies[[#This Row],[revenue(M)]]*80,Movies[[#This Row],[revenue(M)]])</f>
        <v>36840</v>
      </c>
      <c r="O16" s="2">
        <f>IF(Movies[[#This Row],[currency]]="INR",Movies[[#This Row],[budget(M)]]/80,Movies[[#This Row],[budget(M)]])</f>
        <v>103</v>
      </c>
      <c r="P16" s="2">
        <f>IF(Movies[[#This Row],[currency]]="INR",Movies[[#This Row],[revenue(M)]]/80,Movies[[#This Row],[revenue(M)]])</f>
        <v>460.5</v>
      </c>
    </row>
    <row r="17" spans="1:16" x14ac:dyDescent="0.3">
      <c r="A17">
        <v>117</v>
      </c>
      <c r="B17" t="s">
        <v>52</v>
      </c>
      <c r="C17" t="s">
        <v>5</v>
      </c>
      <c r="D17">
        <v>1997</v>
      </c>
      <c r="E17">
        <v>7.9</v>
      </c>
      <c r="F17" t="s">
        <v>14</v>
      </c>
      <c r="G17">
        <f>_xlfn.XLOOKUP(Movies[[#This Row],[movie_id]],Financials[movie_id],Financials[budget],"Not Available",0)</f>
        <v>200</v>
      </c>
      <c r="H17">
        <f>_xlfn.XLOOKUP(Movies[[#This Row],[movie_id]],Financials[movie_id],Financials[revenue],"Not Availabel",0,1)</f>
        <v>2202</v>
      </c>
      <c r="I17" t="str" cm="1">
        <f t="array" ref="I17">_xlfn.XLOOKUP(Movies[[#This Row],[movie_id]],Financials[[#All],[movie_id]],Financials[[#All],[unit]],0,1)</f>
        <v>Millions</v>
      </c>
      <c r="J17" t="str" cm="1">
        <f t="array" ref="J17">_xlfn.XLOOKUP(Movies[[#This Row],[movie_id]],Financials[[#All],[movie_id]],Financials[[#All],[currency]],"Not Available",0,1)</f>
        <v>USD</v>
      </c>
      <c r="K17" s="2">
        <f>IF(Movies[[#This Row],[unit]]="Billions",Movies[[#This Row],[budget]]*1000,Movies[[#This Row],[budget]])</f>
        <v>200</v>
      </c>
      <c r="L17" s="2">
        <f>IF(Movies[[#This Row],[unit]]="Billions", Movies[[#This Row],[revenue]]*1000,Movies[[#This Row],[revenue]])</f>
        <v>2202</v>
      </c>
      <c r="M17" s="2">
        <f>IF(Movies[[#This Row],[currency]]="USD", Movies[[#This Row],[budget(M)]]*80,Movies[[#This Row],[budget(M)]])</f>
        <v>16000</v>
      </c>
      <c r="N17" s="2">
        <f>IF(Movies[[#This Row],[currency]]="USD",Movies[[#This Row],[revenue(M)]]*80,Movies[[#This Row],[revenue(M)]])</f>
        <v>176160</v>
      </c>
      <c r="O17" s="2">
        <f>IF(Movies[[#This Row],[currency]]="INR",Movies[[#This Row],[budget(M)]]/80,Movies[[#This Row],[budget(M)]])</f>
        <v>200</v>
      </c>
      <c r="P17" s="2">
        <f>IF(Movies[[#This Row],[currency]]="INR",Movies[[#This Row],[revenue(M)]]/80,Movies[[#This Row],[revenue(M)]])</f>
        <v>2202</v>
      </c>
    </row>
    <row r="18" spans="1:16" x14ac:dyDescent="0.3">
      <c r="A18">
        <v>118</v>
      </c>
      <c r="B18" t="s">
        <v>53</v>
      </c>
      <c r="C18" t="s">
        <v>5</v>
      </c>
      <c r="D18">
        <v>1946</v>
      </c>
      <c r="E18">
        <v>8.6</v>
      </c>
      <c r="F18" t="s">
        <v>15</v>
      </c>
      <c r="G18">
        <f>_xlfn.XLOOKUP(Movies[[#This Row],[movie_id]],Financials[movie_id],Financials[budget],"Not Available",0)</f>
        <v>3.18</v>
      </c>
      <c r="H18">
        <f>_xlfn.XLOOKUP(Movies[[#This Row],[movie_id]],Financials[movie_id],Financials[revenue],"Not Availabel",0,1)</f>
        <v>3.3</v>
      </c>
      <c r="I18" t="str" cm="1">
        <f t="array" ref="I18">_xlfn.XLOOKUP(Movies[[#This Row],[movie_id]],Financials[[#All],[movie_id]],Financials[[#All],[unit]],0,1)</f>
        <v>Millions</v>
      </c>
      <c r="J18" t="str" cm="1">
        <f t="array" ref="J18">_xlfn.XLOOKUP(Movies[[#This Row],[movie_id]],Financials[[#All],[movie_id]],Financials[[#All],[currency]],"Not Available",0,1)</f>
        <v>USD</v>
      </c>
      <c r="K18" s="2">
        <f>IF(Movies[[#This Row],[unit]]="Billions",Movies[[#This Row],[budget]]*1000,Movies[[#This Row],[budget]])</f>
        <v>3.18</v>
      </c>
      <c r="L18" s="2">
        <f>IF(Movies[[#This Row],[unit]]="Billions", Movies[[#This Row],[revenue]]*1000,Movies[[#This Row],[revenue]])</f>
        <v>3.3</v>
      </c>
      <c r="M18" s="2">
        <f>IF(Movies[[#This Row],[currency]]="USD", Movies[[#This Row],[budget(M)]]*80,Movies[[#This Row],[budget(M)]])</f>
        <v>254.4</v>
      </c>
      <c r="N18" s="2">
        <f>IF(Movies[[#This Row],[currency]]="USD",Movies[[#This Row],[revenue(M)]]*80,Movies[[#This Row],[revenue(M)]])</f>
        <v>264</v>
      </c>
      <c r="O18" s="2">
        <f>IF(Movies[[#This Row],[currency]]="INR",Movies[[#This Row],[budget(M)]]/80,Movies[[#This Row],[budget(M)]])</f>
        <v>3.18</v>
      </c>
      <c r="P18" s="2">
        <f>IF(Movies[[#This Row],[currency]]="INR",Movies[[#This Row],[revenue(M)]]/80,Movies[[#This Row],[revenue(M)]])</f>
        <v>3.3</v>
      </c>
    </row>
    <row r="19" spans="1:16" x14ac:dyDescent="0.3">
      <c r="A19">
        <v>119</v>
      </c>
      <c r="B19" t="s">
        <v>54</v>
      </c>
      <c r="C19" t="s">
        <v>5</v>
      </c>
      <c r="D19">
        <v>2009</v>
      </c>
      <c r="E19">
        <v>7.8</v>
      </c>
      <c r="F19" t="s">
        <v>16</v>
      </c>
      <c r="G19">
        <f>_xlfn.XLOOKUP(Movies[[#This Row],[movie_id]],Financials[movie_id],Financials[budget],"Not Available",0)</f>
        <v>237</v>
      </c>
      <c r="H19">
        <f>_xlfn.XLOOKUP(Movies[[#This Row],[movie_id]],Financials[movie_id],Financials[revenue],"Not Availabel",0,1)</f>
        <v>2847</v>
      </c>
      <c r="I19" t="str" cm="1">
        <f t="array" ref="I19">_xlfn.XLOOKUP(Movies[[#This Row],[movie_id]],Financials[[#All],[movie_id]],Financials[[#All],[unit]],0,1)</f>
        <v>Millions</v>
      </c>
      <c r="J19" t="str" cm="1">
        <f t="array" ref="J19">_xlfn.XLOOKUP(Movies[[#This Row],[movie_id]],Financials[[#All],[movie_id]],Financials[[#All],[currency]],"Not Available",0,1)</f>
        <v>USD</v>
      </c>
      <c r="K19" s="2">
        <f>IF(Movies[[#This Row],[unit]]="Billions",Movies[[#This Row],[budget]]*1000,Movies[[#This Row],[budget]])</f>
        <v>237</v>
      </c>
      <c r="L19" s="2">
        <f>IF(Movies[[#This Row],[unit]]="Billions", Movies[[#This Row],[revenue]]*1000,Movies[[#This Row],[revenue]])</f>
        <v>2847</v>
      </c>
      <c r="M19" s="2">
        <f>IF(Movies[[#This Row],[currency]]="USD", Movies[[#This Row],[budget(M)]]*80,Movies[[#This Row],[budget(M)]])</f>
        <v>18960</v>
      </c>
      <c r="N19" s="2">
        <f>IF(Movies[[#This Row],[currency]]="USD",Movies[[#This Row],[revenue(M)]]*80,Movies[[#This Row],[revenue(M)]])</f>
        <v>227760</v>
      </c>
      <c r="O19" s="2">
        <f>IF(Movies[[#This Row],[currency]]="INR",Movies[[#This Row],[budget(M)]]/80,Movies[[#This Row],[budget(M)]])</f>
        <v>237</v>
      </c>
      <c r="P19" s="2">
        <f>IF(Movies[[#This Row],[currency]]="INR",Movies[[#This Row],[revenue(M)]]/80,Movies[[#This Row],[revenue(M)]])</f>
        <v>2847</v>
      </c>
    </row>
    <row r="20" spans="1:16" x14ac:dyDescent="0.3">
      <c r="A20">
        <v>120</v>
      </c>
      <c r="B20" t="s">
        <v>55</v>
      </c>
      <c r="C20" t="s">
        <v>5</v>
      </c>
      <c r="D20">
        <v>1972</v>
      </c>
      <c r="E20">
        <v>9.1999999999999993</v>
      </c>
      <c r="F20" t="s">
        <v>14</v>
      </c>
      <c r="G20">
        <f>_xlfn.XLOOKUP(Movies[[#This Row],[movie_id]],Financials[movie_id],Financials[budget],"Not Available",0)</f>
        <v>7.2</v>
      </c>
      <c r="H20">
        <f>_xlfn.XLOOKUP(Movies[[#This Row],[movie_id]],Financials[movie_id],Financials[revenue],"Not Availabel",0,1)</f>
        <v>291</v>
      </c>
      <c r="I20" t="str" cm="1">
        <f t="array" ref="I20">_xlfn.XLOOKUP(Movies[[#This Row],[movie_id]],Financials[[#All],[movie_id]],Financials[[#All],[unit]],0,1)</f>
        <v>Millions</v>
      </c>
      <c r="J20" t="str" cm="1">
        <f t="array" ref="J20">_xlfn.XLOOKUP(Movies[[#This Row],[movie_id]],Financials[[#All],[movie_id]],Financials[[#All],[currency]],"Not Available",0,1)</f>
        <v>USD</v>
      </c>
      <c r="K20" s="2">
        <f>IF(Movies[[#This Row],[unit]]="Billions",Movies[[#This Row],[budget]]*1000,Movies[[#This Row],[budget]])</f>
        <v>7.2</v>
      </c>
      <c r="L20" s="2">
        <f>IF(Movies[[#This Row],[unit]]="Billions", Movies[[#This Row],[revenue]]*1000,Movies[[#This Row],[revenue]])</f>
        <v>291</v>
      </c>
      <c r="M20" s="2">
        <f>IF(Movies[[#This Row],[currency]]="USD", Movies[[#This Row],[budget(M)]]*80,Movies[[#This Row],[budget(M)]])</f>
        <v>576</v>
      </c>
      <c r="N20" s="2">
        <f>IF(Movies[[#This Row],[currency]]="USD",Movies[[#This Row],[revenue(M)]]*80,Movies[[#This Row],[revenue(M)]])</f>
        <v>23280</v>
      </c>
      <c r="O20" s="2">
        <f>IF(Movies[[#This Row],[currency]]="INR",Movies[[#This Row],[budget(M)]]/80,Movies[[#This Row],[budget(M)]])</f>
        <v>7.2</v>
      </c>
      <c r="P20" s="2">
        <f>IF(Movies[[#This Row],[currency]]="INR",Movies[[#This Row],[revenue(M)]]/80,Movies[[#This Row],[revenue(M)]])</f>
        <v>291</v>
      </c>
    </row>
    <row r="21" spans="1:16" x14ac:dyDescent="0.3">
      <c r="A21">
        <v>121</v>
      </c>
      <c r="B21" t="s">
        <v>56</v>
      </c>
      <c r="C21" t="s">
        <v>5</v>
      </c>
      <c r="D21">
        <v>2008</v>
      </c>
      <c r="E21">
        <v>9</v>
      </c>
      <c r="F21" t="s">
        <v>17</v>
      </c>
      <c r="G21">
        <f>_xlfn.XLOOKUP(Movies[[#This Row],[movie_id]],Financials[movie_id],Financials[budget],"Not Available",0)</f>
        <v>185</v>
      </c>
      <c r="H21">
        <f>_xlfn.XLOOKUP(Movies[[#This Row],[movie_id]],Financials[movie_id],Financials[revenue],"Not Availabel",0,1)</f>
        <v>1006</v>
      </c>
      <c r="I21" t="str" cm="1">
        <f t="array" ref="I21">_xlfn.XLOOKUP(Movies[[#This Row],[movie_id]],Financials[[#All],[movie_id]],Financials[[#All],[unit]],0,1)</f>
        <v>Millions</v>
      </c>
      <c r="J21" t="str" cm="1">
        <f t="array" ref="J21">_xlfn.XLOOKUP(Movies[[#This Row],[movie_id]],Financials[[#All],[movie_id]],Financials[[#All],[currency]],"Not Available",0,1)</f>
        <v>USD</v>
      </c>
      <c r="K21" s="2">
        <f>IF(Movies[[#This Row],[unit]]="Billions",Movies[[#This Row],[budget]]*1000,Movies[[#This Row],[budget]])</f>
        <v>185</v>
      </c>
      <c r="L21" s="2">
        <f>IF(Movies[[#This Row],[unit]]="Billions", Movies[[#This Row],[revenue]]*1000,Movies[[#This Row],[revenue]])</f>
        <v>1006</v>
      </c>
      <c r="M21" s="2">
        <f>IF(Movies[[#This Row],[currency]]="USD", Movies[[#This Row],[budget(M)]]*80,Movies[[#This Row],[budget(M)]])</f>
        <v>14800</v>
      </c>
      <c r="N21" s="2">
        <f>IF(Movies[[#This Row],[currency]]="USD",Movies[[#This Row],[revenue(M)]]*80,Movies[[#This Row],[revenue(M)]])</f>
        <v>80480</v>
      </c>
      <c r="O21" s="2">
        <f>IF(Movies[[#This Row],[currency]]="INR",Movies[[#This Row],[budget(M)]]/80,Movies[[#This Row],[budget(M)]])</f>
        <v>185</v>
      </c>
      <c r="P21" s="2">
        <f>IF(Movies[[#This Row],[currency]]="INR",Movies[[#This Row],[revenue(M)]]/80,Movies[[#This Row],[revenue(M)]])</f>
        <v>1006</v>
      </c>
    </row>
    <row r="22" spans="1:16" x14ac:dyDescent="0.3">
      <c r="A22">
        <v>122</v>
      </c>
      <c r="B22" t="s">
        <v>57</v>
      </c>
      <c r="C22" t="s">
        <v>5</v>
      </c>
      <c r="D22">
        <v>1993</v>
      </c>
      <c r="E22">
        <v>9</v>
      </c>
      <c r="F22" t="s">
        <v>18</v>
      </c>
      <c r="G22">
        <f>_xlfn.XLOOKUP(Movies[[#This Row],[movie_id]],Financials[movie_id],Financials[budget],"Not Available",0)</f>
        <v>22</v>
      </c>
      <c r="H22">
        <f>_xlfn.XLOOKUP(Movies[[#This Row],[movie_id]],Financials[movie_id],Financials[revenue],"Not Availabel",0,1)</f>
        <v>322.2</v>
      </c>
      <c r="I22" t="str" cm="1">
        <f t="array" ref="I22">_xlfn.XLOOKUP(Movies[[#This Row],[movie_id]],Financials[[#All],[movie_id]],Financials[[#All],[unit]],0,1)</f>
        <v>Millions</v>
      </c>
      <c r="J22" t="str" cm="1">
        <f t="array" ref="J22">_xlfn.XLOOKUP(Movies[[#This Row],[movie_id]],Financials[[#All],[movie_id]],Financials[[#All],[currency]],"Not Available",0,1)</f>
        <v>USD</v>
      </c>
      <c r="K22" s="2">
        <f>IF(Movies[[#This Row],[unit]]="Billions",Movies[[#This Row],[budget]]*1000,Movies[[#This Row],[budget]])</f>
        <v>22</v>
      </c>
      <c r="L22" s="2">
        <f>IF(Movies[[#This Row],[unit]]="Billions", Movies[[#This Row],[revenue]]*1000,Movies[[#This Row],[revenue]])</f>
        <v>322.2</v>
      </c>
      <c r="M22" s="2">
        <f>IF(Movies[[#This Row],[currency]]="USD", Movies[[#This Row],[budget(M)]]*80,Movies[[#This Row],[budget(M)]])</f>
        <v>1760</v>
      </c>
      <c r="N22" s="2">
        <f>IF(Movies[[#This Row],[currency]]="USD",Movies[[#This Row],[revenue(M)]]*80,Movies[[#This Row],[revenue(M)]])</f>
        <v>25776</v>
      </c>
      <c r="O22" s="2">
        <f>IF(Movies[[#This Row],[currency]]="INR",Movies[[#This Row],[budget(M)]]/80,Movies[[#This Row],[budget(M)]])</f>
        <v>22</v>
      </c>
      <c r="P22" s="2">
        <f>IF(Movies[[#This Row],[currency]]="INR",Movies[[#This Row],[revenue(M)]]/80,Movies[[#This Row],[revenue(M)]])</f>
        <v>322.2</v>
      </c>
    </row>
    <row r="23" spans="1:16" x14ac:dyDescent="0.3">
      <c r="A23">
        <v>123</v>
      </c>
      <c r="B23" t="s">
        <v>58</v>
      </c>
      <c r="C23" t="s">
        <v>5</v>
      </c>
      <c r="D23">
        <v>1993</v>
      </c>
      <c r="E23">
        <v>8.1999999999999993</v>
      </c>
      <c r="F23" t="s">
        <v>18</v>
      </c>
      <c r="G23">
        <f>_xlfn.XLOOKUP(Movies[[#This Row],[movie_id]],Financials[movie_id],Financials[budget],"Not Available",0)</f>
        <v>63</v>
      </c>
      <c r="H23">
        <f>_xlfn.XLOOKUP(Movies[[#This Row],[movie_id]],Financials[movie_id],Financials[revenue],"Not Availabel",0,1)</f>
        <v>1046</v>
      </c>
      <c r="I23" t="str" cm="1">
        <f t="array" ref="I23">_xlfn.XLOOKUP(Movies[[#This Row],[movie_id]],Financials[[#All],[movie_id]],Financials[[#All],[unit]],0,1)</f>
        <v>Millions</v>
      </c>
      <c r="J23" t="str" cm="1">
        <f t="array" ref="J23">_xlfn.XLOOKUP(Movies[[#This Row],[movie_id]],Financials[[#All],[movie_id]],Financials[[#All],[currency]],"Not Available",0,1)</f>
        <v>USD</v>
      </c>
      <c r="K23" s="2">
        <f>IF(Movies[[#This Row],[unit]]="Billions",Movies[[#This Row],[budget]]*1000,Movies[[#This Row],[budget]])</f>
        <v>63</v>
      </c>
      <c r="L23" s="2">
        <f>IF(Movies[[#This Row],[unit]]="Billions", Movies[[#This Row],[revenue]]*1000,Movies[[#This Row],[revenue]])</f>
        <v>1046</v>
      </c>
      <c r="M23" s="2">
        <f>IF(Movies[[#This Row],[currency]]="USD", Movies[[#This Row],[budget(M)]]*80,Movies[[#This Row],[budget(M)]])</f>
        <v>5040</v>
      </c>
      <c r="N23" s="2">
        <f>IF(Movies[[#This Row],[currency]]="USD",Movies[[#This Row],[revenue(M)]]*80,Movies[[#This Row],[revenue(M)]])</f>
        <v>83680</v>
      </c>
      <c r="O23" s="2">
        <f>IF(Movies[[#This Row],[currency]]="INR",Movies[[#This Row],[budget(M)]]/80,Movies[[#This Row],[budget(M)]])</f>
        <v>63</v>
      </c>
      <c r="P23" s="2">
        <f>IF(Movies[[#This Row],[currency]]="INR",Movies[[#This Row],[revenue(M)]]/80,Movies[[#This Row],[revenue(M)]])</f>
        <v>1046</v>
      </c>
    </row>
    <row r="24" spans="1:16" x14ac:dyDescent="0.3">
      <c r="A24">
        <v>124</v>
      </c>
      <c r="B24" t="s">
        <v>59</v>
      </c>
      <c r="C24" t="s">
        <v>5</v>
      </c>
      <c r="D24">
        <v>2019</v>
      </c>
      <c r="E24">
        <v>8.5</v>
      </c>
      <c r="F24" t="s">
        <v>35</v>
      </c>
      <c r="G24">
        <f>_xlfn.XLOOKUP(Movies[[#This Row],[movie_id]],Financials[movie_id],Financials[budget],"Not Available",0)</f>
        <v>15.5</v>
      </c>
      <c r="H24">
        <f>_xlfn.XLOOKUP(Movies[[#This Row],[movie_id]],Financials[movie_id],Financials[revenue],"Not Availabel",0,1)</f>
        <v>263.10000000000002</v>
      </c>
      <c r="I24" t="str" cm="1">
        <f t="array" ref="I24">_xlfn.XLOOKUP(Movies[[#This Row],[movie_id]],Financials[[#All],[movie_id]],Financials[[#All],[unit]],0,1)</f>
        <v>Millions</v>
      </c>
      <c r="J24" t="str" cm="1">
        <f t="array" ref="J24">_xlfn.XLOOKUP(Movies[[#This Row],[movie_id]],Financials[[#All],[movie_id]],Financials[[#All],[currency]],"Not Available",0,1)</f>
        <v>USD</v>
      </c>
      <c r="K24" s="2">
        <f>IF(Movies[[#This Row],[unit]]="Billions",Movies[[#This Row],[budget]]*1000,Movies[[#This Row],[budget]])</f>
        <v>15.5</v>
      </c>
      <c r="L24" s="2">
        <f>IF(Movies[[#This Row],[unit]]="Billions", Movies[[#This Row],[revenue]]*1000,Movies[[#This Row],[revenue]])</f>
        <v>263.10000000000002</v>
      </c>
      <c r="M24" s="2">
        <f>IF(Movies[[#This Row],[currency]]="USD", Movies[[#This Row],[budget(M)]]*80,Movies[[#This Row],[budget(M)]])</f>
        <v>1240</v>
      </c>
      <c r="N24" s="2">
        <f>IF(Movies[[#This Row],[currency]]="USD",Movies[[#This Row],[revenue(M)]]*80,Movies[[#This Row],[revenue(M)]])</f>
        <v>21048</v>
      </c>
      <c r="O24" s="2">
        <f>IF(Movies[[#This Row],[currency]]="INR",Movies[[#This Row],[budget(M)]]/80,Movies[[#This Row],[budget(M)]])</f>
        <v>15.5</v>
      </c>
      <c r="P24" s="2">
        <f>IF(Movies[[#This Row],[currency]]="INR",Movies[[#This Row],[revenue(M)]]/80,Movies[[#This Row],[revenue(M)]])</f>
        <v>263.10000000000002</v>
      </c>
    </row>
    <row r="25" spans="1:16" x14ac:dyDescent="0.3">
      <c r="A25">
        <v>125</v>
      </c>
      <c r="B25" t="s">
        <v>60</v>
      </c>
      <c r="C25" t="s">
        <v>5</v>
      </c>
      <c r="D25">
        <v>2019</v>
      </c>
      <c r="E25">
        <v>8.4</v>
      </c>
      <c r="F25" t="s">
        <v>6</v>
      </c>
      <c r="G25">
        <f>_xlfn.XLOOKUP(Movies[[#This Row],[movie_id]],Financials[movie_id],Financials[budget],"Not Available",0)</f>
        <v>400</v>
      </c>
      <c r="H25">
        <f>_xlfn.XLOOKUP(Movies[[#This Row],[movie_id]],Financials[movie_id],Financials[revenue],"Not Availabel",0,1)</f>
        <v>2798</v>
      </c>
      <c r="I25" t="str" cm="1">
        <f t="array" ref="I25">_xlfn.XLOOKUP(Movies[[#This Row],[movie_id]],Financials[[#All],[movie_id]],Financials[[#All],[unit]],0,1)</f>
        <v>Millions</v>
      </c>
      <c r="J25" t="str" cm="1">
        <f t="array" ref="J25">_xlfn.XLOOKUP(Movies[[#This Row],[movie_id]],Financials[[#All],[movie_id]],Financials[[#All],[currency]],"Not Available",0,1)</f>
        <v>USD</v>
      </c>
      <c r="K25" s="4">
        <f>IF(Movies[[#This Row],[unit]]="Billions",Movies[[#This Row],[budget]]*1000,Movies[[#This Row],[budget]])</f>
        <v>400</v>
      </c>
      <c r="L25" s="4">
        <f>IF(Movies[[#This Row],[unit]]="Billions", Movies[[#This Row],[revenue]]*1000,Movies[[#This Row],[revenue]])</f>
        <v>2798</v>
      </c>
      <c r="M25" s="4">
        <f>IF(Movies[[#This Row],[currency]]="USD", Movies[[#This Row],[budget(M)]]*80,Movies[[#This Row],[budget(M)]])</f>
        <v>32000</v>
      </c>
      <c r="N25" s="4">
        <f>IF(Movies[[#This Row],[currency]]="USD",Movies[[#This Row],[revenue(M)]]*80,Movies[[#This Row],[revenue(M)]])</f>
        <v>223840</v>
      </c>
      <c r="O25" s="4">
        <f>IF(Movies[[#This Row],[currency]]="INR",Movies[[#This Row],[budget(M)]]/80,Movies[[#This Row],[budget(M)]])</f>
        <v>400</v>
      </c>
      <c r="P25" s="4">
        <f>IF(Movies[[#This Row],[currency]]="INR",Movies[[#This Row],[revenue(M)]]/80,Movies[[#This Row],[revenue(M)]])</f>
        <v>2798</v>
      </c>
    </row>
    <row r="26" spans="1:16" x14ac:dyDescent="0.3">
      <c r="A26">
        <v>126</v>
      </c>
      <c r="B26" t="s">
        <v>61</v>
      </c>
      <c r="C26" t="s">
        <v>5</v>
      </c>
      <c r="D26">
        <v>2018</v>
      </c>
      <c r="E26">
        <v>8.4</v>
      </c>
      <c r="F26" t="s">
        <v>6</v>
      </c>
      <c r="G26">
        <f>_xlfn.XLOOKUP(Movies[[#This Row],[movie_id]],Financials[movie_id],Financials[budget],"Not Available",0)</f>
        <v>400</v>
      </c>
      <c r="H26">
        <f>_xlfn.XLOOKUP(Movies[[#This Row],[movie_id]],Financials[movie_id],Financials[revenue],"Not Availabel",0,1)</f>
        <v>2048</v>
      </c>
      <c r="I26" t="str" cm="1">
        <f t="array" ref="I26">_xlfn.XLOOKUP(Movies[[#This Row],[movie_id]],Financials[[#All],[movie_id]],Financials[[#All],[unit]],0,1)</f>
        <v>Millions</v>
      </c>
      <c r="J26" t="str" cm="1">
        <f t="array" ref="J26">_xlfn.XLOOKUP(Movies[[#This Row],[movie_id]],Financials[[#All],[movie_id]],Financials[[#All],[currency]],"Not Available",0,1)</f>
        <v>USD</v>
      </c>
      <c r="K26" s="4">
        <f>IF(Movies[[#This Row],[unit]]="Billions",Movies[[#This Row],[budget]]*1000,Movies[[#This Row],[budget]])</f>
        <v>400</v>
      </c>
      <c r="L26" s="4">
        <f>IF(Movies[[#This Row],[unit]]="Billions", Movies[[#This Row],[revenue]]*1000,Movies[[#This Row],[revenue]])</f>
        <v>2048</v>
      </c>
      <c r="M26" s="4">
        <f>IF(Movies[[#This Row],[currency]]="USD", Movies[[#This Row],[budget(M)]]*80,Movies[[#This Row],[budget(M)]])</f>
        <v>32000</v>
      </c>
      <c r="N26" s="4">
        <f>IF(Movies[[#This Row],[currency]]="USD",Movies[[#This Row],[revenue(M)]]*80,Movies[[#This Row],[revenue(M)]])</f>
        <v>163840</v>
      </c>
      <c r="O26" s="4">
        <f>IF(Movies[[#This Row],[currency]]="INR",Movies[[#This Row],[budget(M)]]/80,Movies[[#This Row],[budget(M)]])</f>
        <v>400</v>
      </c>
      <c r="P26" s="4">
        <f>IF(Movies[[#This Row],[currency]]="INR",Movies[[#This Row],[revenue(M)]]/80,Movies[[#This Row],[revenue(M)]])</f>
        <v>2048</v>
      </c>
    </row>
    <row r="27" spans="1:16" x14ac:dyDescent="0.3">
      <c r="A27">
        <v>127</v>
      </c>
      <c r="B27" t="s">
        <v>62</v>
      </c>
      <c r="C27" t="s">
        <v>4</v>
      </c>
      <c r="D27">
        <v>1955</v>
      </c>
      <c r="E27">
        <v>8.3000000000000007</v>
      </c>
      <c r="F27" t="s">
        <v>34</v>
      </c>
      <c r="G27">
        <f>_xlfn.XLOOKUP(Movies[[#This Row],[movie_id]],Financials[movie_id],Financials[budget],"Not Available",0)</f>
        <v>70</v>
      </c>
      <c r="H27">
        <f>_xlfn.XLOOKUP(Movies[[#This Row],[movie_id]],Financials[movie_id],Financials[revenue],"Not Availabel",0,1)</f>
        <v>100</v>
      </c>
      <c r="I27" t="str" cm="1">
        <f t="array" ref="I27">_xlfn.XLOOKUP(Movies[[#This Row],[movie_id]],Financials[[#All],[movie_id]],Financials[[#All],[unit]],0,1)</f>
        <v>Millions</v>
      </c>
      <c r="J27" t="str" cm="1">
        <f t="array" ref="J27">_xlfn.XLOOKUP(Movies[[#This Row],[movie_id]],Financials[[#All],[movie_id]],Financials[[#All],[currency]],"Not Available",0,1)</f>
        <v>INR</v>
      </c>
      <c r="K27" s="2">
        <f>IF(Movies[[#This Row],[unit]]="Billions",Movies[[#This Row],[budget]]*1000,Movies[[#This Row],[budget]])</f>
        <v>70</v>
      </c>
      <c r="L27" s="2">
        <f>IF(Movies[[#This Row],[unit]]="Billions", Movies[[#This Row],[revenue]]*1000,Movies[[#This Row],[revenue]])</f>
        <v>100</v>
      </c>
      <c r="M27" s="2">
        <f>IF(Movies[[#This Row],[currency]]="USD", Movies[[#This Row],[budget(M)]]*80,Movies[[#This Row],[budget(M)]])</f>
        <v>70</v>
      </c>
      <c r="N27" s="2">
        <f>IF(Movies[[#This Row],[currency]]="USD",Movies[[#This Row],[revenue(M)]]*80,Movies[[#This Row],[revenue(M)]])</f>
        <v>100</v>
      </c>
      <c r="O27" s="2">
        <f>IF(Movies[[#This Row],[currency]]="INR",Movies[[#This Row],[budget(M)]]/80,Movies[[#This Row],[budget(M)]])</f>
        <v>0.875</v>
      </c>
      <c r="P27" s="2">
        <f>IF(Movies[[#This Row],[currency]]="INR",Movies[[#This Row],[revenue(M)]]/80,Movies[[#This Row],[revenue(M)]])</f>
        <v>1.25</v>
      </c>
    </row>
    <row r="28" spans="1:16" x14ac:dyDescent="0.3">
      <c r="A28">
        <v>128</v>
      </c>
      <c r="B28" t="s">
        <v>63</v>
      </c>
      <c r="C28" t="s">
        <v>4</v>
      </c>
      <c r="D28">
        <v>2007</v>
      </c>
      <c r="E28">
        <v>8.3000000000000007</v>
      </c>
      <c r="F28" t="s">
        <v>35</v>
      </c>
      <c r="G28">
        <f>_xlfn.XLOOKUP(Movies[[#This Row],[movie_id]],Financials[movie_id],Financials[budget],"Not Available",0)</f>
        <v>120</v>
      </c>
      <c r="H28">
        <f>_xlfn.XLOOKUP(Movies[[#This Row],[movie_id]],Financials[movie_id],Financials[revenue],"Not Availabel",0,1)</f>
        <v>1350</v>
      </c>
      <c r="I28" t="str" cm="1">
        <f t="array" ref="I28">_xlfn.XLOOKUP(Movies[[#This Row],[movie_id]],Financials[[#All],[movie_id]],Financials[[#All],[unit]],0,1)</f>
        <v>Millions</v>
      </c>
      <c r="J28" t="str" cm="1">
        <f t="array" ref="J28">_xlfn.XLOOKUP(Movies[[#This Row],[movie_id]],Financials[[#All],[movie_id]],Financials[[#All],[currency]],"Not Available",0,1)</f>
        <v>INR</v>
      </c>
      <c r="K28" s="2">
        <f>IF(Movies[[#This Row],[unit]]="Billions",Movies[[#This Row],[budget]]*1000,Movies[[#This Row],[budget]])</f>
        <v>120</v>
      </c>
      <c r="L28" s="2">
        <f>IF(Movies[[#This Row],[unit]]="Billions", Movies[[#This Row],[revenue]]*1000,Movies[[#This Row],[revenue]])</f>
        <v>1350</v>
      </c>
      <c r="M28" s="2">
        <f>IF(Movies[[#This Row],[currency]]="USD", Movies[[#This Row],[budget(M)]]*80,Movies[[#This Row],[budget(M)]])</f>
        <v>120</v>
      </c>
      <c r="N28" s="2">
        <f>IF(Movies[[#This Row],[currency]]="USD",Movies[[#This Row],[revenue(M)]]*80,Movies[[#This Row],[revenue(M)]])</f>
        <v>1350</v>
      </c>
      <c r="O28" s="2">
        <f>IF(Movies[[#This Row],[currency]]="INR",Movies[[#This Row],[budget(M)]]/80,Movies[[#This Row],[budget(M)]])</f>
        <v>1.5</v>
      </c>
      <c r="P28" s="2">
        <f>IF(Movies[[#This Row],[currency]]="INR",Movies[[#This Row],[revenue(M)]]/80,Movies[[#This Row],[revenue(M)]])</f>
        <v>16.875</v>
      </c>
    </row>
    <row r="29" spans="1:16" x14ac:dyDescent="0.3">
      <c r="A29">
        <v>129</v>
      </c>
      <c r="B29" t="s">
        <v>64</v>
      </c>
      <c r="C29" t="s">
        <v>4</v>
      </c>
      <c r="D29">
        <v>2003</v>
      </c>
      <c r="E29">
        <v>8.1</v>
      </c>
      <c r="F29" t="s">
        <v>19</v>
      </c>
      <c r="G29">
        <f>_xlfn.XLOOKUP(Movies[[#This Row],[movie_id]],Financials[movie_id],Financials[budget],"Not Available",0)</f>
        <v>100</v>
      </c>
      <c r="H29">
        <f>_xlfn.XLOOKUP(Movies[[#This Row],[movie_id]],Financials[movie_id],Financials[revenue],"Not Availabel",0,1)</f>
        <v>410</v>
      </c>
      <c r="I29" t="str" cm="1">
        <f t="array" ref="I29">_xlfn.XLOOKUP(Movies[[#This Row],[movie_id]],Financials[[#All],[movie_id]],Financials[[#All],[unit]],0,1)</f>
        <v>Millions</v>
      </c>
      <c r="J29" t="str" cm="1">
        <f t="array" ref="J29">_xlfn.XLOOKUP(Movies[[#This Row],[movie_id]],Financials[[#All],[movie_id]],Financials[[#All],[currency]],"Not Available",0,1)</f>
        <v>INR</v>
      </c>
      <c r="K29" s="2">
        <f>IF(Movies[[#This Row],[unit]]="Billions",Movies[[#This Row],[budget]]*1000,Movies[[#This Row],[budget]])</f>
        <v>100</v>
      </c>
      <c r="L29" s="2">
        <f>IF(Movies[[#This Row],[unit]]="Billions", Movies[[#This Row],[revenue]]*1000,Movies[[#This Row],[revenue]])</f>
        <v>410</v>
      </c>
      <c r="M29" s="2">
        <f>IF(Movies[[#This Row],[currency]]="USD", Movies[[#This Row],[budget(M)]]*80,Movies[[#This Row],[budget(M)]])</f>
        <v>100</v>
      </c>
      <c r="N29" s="2">
        <f>IF(Movies[[#This Row],[currency]]="USD",Movies[[#This Row],[revenue(M)]]*80,Movies[[#This Row],[revenue(M)]])</f>
        <v>410</v>
      </c>
      <c r="O29" s="2">
        <f>IF(Movies[[#This Row],[currency]]="INR",Movies[[#This Row],[budget(M)]]/80,Movies[[#This Row],[budget(M)]])</f>
        <v>1.25</v>
      </c>
      <c r="P29" s="2">
        <f>IF(Movies[[#This Row],[currency]]="INR",Movies[[#This Row],[revenue(M)]]/80,Movies[[#This Row],[revenue(M)]])</f>
        <v>5.125</v>
      </c>
    </row>
    <row r="30" spans="1:16" x14ac:dyDescent="0.3">
      <c r="A30">
        <v>130</v>
      </c>
      <c r="B30" t="s">
        <v>65</v>
      </c>
      <c r="C30" t="s">
        <v>4</v>
      </c>
      <c r="D30">
        <v>2014</v>
      </c>
      <c r="E30">
        <v>8.1</v>
      </c>
      <c r="F30" t="s">
        <v>9</v>
      </c>
      <c r="G30">
        <f>_xlfn.XLOOKUP(Movies[[#This Row],[movie_id]],Financials[movie_id],Financials[budget],"Not Available",0)</f>
        <v>850</v>
      </c>
      <c r="H30">
        <f>_xlfn.XLOOKUP(Movies[[#This Row],[movie_id]],Financials[movie_id],Financials[revenue],"Not Availabel",0,1)</f>
        <v>8540</v>
      </c>
      <c r="I30" t="str" cm="1">
        <f t="array" ref="I30">_xlfn.XLOOKUP(Movies[[#This Row],[movie_id]],Financials[[#All],[movie_id]],Financials[[#All],[unit]],0,1)</f>
        <v>Millions</v>
      </c>
      <c r="J30" t="str" cm="1">
        <f t="array" ref="J30">_xlfn.XLOOKUP(Movies[[#This Row],[movie_id]],Financials[[#All],[movie_id]],Financials[[#All],[currency]],"Not Available",0,1)</f>
        <v>INR</v>
      </c>
      <c r="K30" s="2">
        <f>IF(Movies[[#This Row],[unit]]="Billions",Movies[[#This Row],[budget]]*1000,Movies[[#This Row],[budget]])</f>
        <v>850</v>
      </c>
      <c r="L30" s="2">
        <f>IF(Movies[[#This Row],[unit]]="Billions", Movies[[#This Row],[revenue]]*1000,Movies[[#This Row],[revenue]])</f>
        <v>8540</v>
      </c>
      <c r="M30" s="2">
        <f>IF(Movies[[#This Row],[currency]]="USD", Movies[[#This Row],[budget(M)]]*80,Movies[[#This Row],[budget(M)]])</f>
        <v>850</v>
      </c>
      <c r="N30" s="2">
        <f>IF(Movies[[#This Row],[currency]]="USD",Movies[[#This Row],[revenue(M)]]*80,Movies[[#This Row],[revenue(M)]])</f>
        <v>8540</v>
      </c>
      <c r="O30" s="2">
        <f>IF(Movies[[#This Row],[currency]]="INR",Movies[[#This Row],[budget(M)]]/80,Movies[[#This Row],[budget(M)]])</f>
        <v>10.625</v>
      </c>
      <c r="P30" s="2">
        <f>IF(Movies[[#This Row],[currency]]="INR",Movies[[#This Row],[revenue(M)]]/80,Movies[[#This Row],[revenue(M)]])</f>
        <v>106.75</v>
      </c>
    </row>
    <row r="31" spans="1:16" x14ac:dyDescent="0.3">
      <c r="A31">
        <v>131</v>
      </c>
      <c r="B31" t="s">
        <v>66</v>
      </c>
      <c r="C31" t="s">
        <v>4</v>
      </c>
      <c r="D31">
        <v>2018</v>
      </c>
      <c r="E31" t="s">
        <v>92</v>
      </c>
      <c r="F31" t="s">
        <v>9</v>
      </c>
      <c r="G31">
        <f>_xlfn.XLOOKUP(Movies[[#This Row],[movie_id]],Financials[movie_id],Financials[budget],"Not Available",0)</f>
        <v>1</v>
      </c>
      <c r="H31">
        <f>_xlfn.XLOOKUP(Movies[[#This Row],[movie_id]],Financials[movie_id],Financials[revenue],"Not Availabel",0,1)</f>
        <v>5.9</v>
      </c>
      <c r="I31" t="str" cm="1">
        <f t="array" ref="I31">_xlfn.XLOOKUP(Movies[[#This Row],[movie_id]],Financials[[#All],[movie_id]],Financials[[#All],[unit]],0,1)</f>
        <v>Billions</v>
      </c>
      <c r="J31" t="str" cm="1">
        <f t="array" ref="J31">_xlfn.XLOOKUP(Movies[[#This Row],[movie_id]],Financials[[#All],[movie_id]],Financials[[#All],[currency]],"Not Available",0,1)</f>
        <v>INR</v>
      </c>
      <c r="K31" s="2">
        <f>IF(Movies[[#This Row],[unit]]="Billions",Movies[[#This Row],[budget]]*1000,Movies[[#This Row],[budget]])</f>
        <v>1000</v>
      </c>
      <c r="L31" s="2">
        <f>IF(Movies[[#This Row],[unit]]="Billions", Movies[[#This Row],[revenue]]*1000,Movies[[#This Row],[revenue]])</f>
        <v>5900</v>
      </c>
      <c r="M31" s="2">
        <f>IF(Movies[[#This Row],[currency]]="USD", Movies[[#This Row],[budget(M)]]*80,Movies[[#This Row],[budget(M)]])</f>
        <v>1000</v>
      </c>
      <c r="N31" s="2">
        <f>IF(Movies[[#This Row],[currency]]="USD",Movies[[#This Row],[revenue(M)]]*80,Movies[[#This Row],[revenue(M)]])</f>
        <v>5900</v>
      </c>
      <c r="O31" s="2">
        <f>IF(Movies[[#This Row],[currency]]="INR",Movies[[#This Row],[budget(M)]]/80,Movies[[#This Row],[budget(M)]])</f>
        <v>12.5</v>
      </c>
      <c r="P31" s="2">
        <f>IF(Movies[[#This Row],[currency]]="INR",Movies[[#This Row],[revenue(M)]]/80,Movies[[#This Row],[revenue(M)]])</f>
        <v>73.75</v>
      </c>
    </row>
    <row r="32" spans="1:16" x14ac:dyDescent="0.3">
      <c r="A32">
        <v>132</v>
      </c>
      <c r="B32" t="s">
        <v>67</v>
      </c>
      <c r="C32" t="s">
        <v>4</v>
      </c>
      <c r="D32">
        <v>2021</v>
      </c>
      <c r="E32">
        <v>7.6</v>
      </c>
      <c r="F32" t="s">
        <v>20</v>
      </c>
      <c r="G32">
        <f>_xlfn.XLOOKUP(Movies[[#This Row],[movie_id]],Financials[movie_id],Financials[budget],"Not Available",0)</f>
        <v>2</v>
      </c>
      <c r="H32">
        <f>_xlfn.XLOOKUP(Movies[[#This Row],[movie_id]],Financials[movie_id],Financials[revenue],"Not Availabel",0,1)</f>
        <v>3.6</v>
      </c>
      <c r="I32" t="str" cm="1">
        <f t="array" ref="I32">_xlfn.XLOOKUP(Movies[[#This Row],[movie_id]],Financials[[#All],[movie_id]],Financials[[#All],[unit]],0,1)</f>
        <v>Billions</v>
      </c>
      <c r="J32" t="str" cm="1">
        <f t="array" ref="J32">_xlfn.XLOOKUP(Movies[[#This Row],[movie_id]],Financials[[#All],[movie_id]],Financials[[#All],[currency]],"Not Available",0,1)</f>
        <v>INR</v>
      </c>
      <c r="K32" s="2">
        <f>IF(Movies[[#This Row],[unit]]="Billions",Movies[[#This Row],[budget]]*1000,Movies[[#This Row],[budget]])</f>
        <v>2000</v>
      </c>
      <c r="L32" s="2">
        <f>IF(Movies[[#This Row],[unit]]="Billions", Movies[[#This Row],[revenue]]*1000,Movies[[#This Row],[revenue]])</f>
        <v>3600</v>
      </c>
      <c r="M32" s="2">
        <f>IF(Movies[[#This Row],[currency]]="USD", Movies[[#This Row],[budget(M)]]*80,Movies[[#This Row],[budget(M)]])</f>
        <v>2000</v>
      </c>
      <c r="N32" s="2">
        <f>IF(Movies[[#This Row],[currency]]="USD",Movies[[#This Row],[revenue(M)]]*80,Movies[[#This Row],[revenue(M)]])</f>
        <v>3600</v>
      </c>
      <c r="O32" s="2">
        <f>IF(Movies[[#This Row],[currency]]="INR",Movies[[#This Row],[budget(M)]]/80,Movies[[#This Row],[budget(M)]])</f>
        <v>25</v>
      </c>
      <c r="P32" s="2">
        <f>IF(Movies[[#This Row],[currency]]="INR",Movies[[#This Row],[revenue(M)]]/80,Movies[[#This Row],[revenue(M)]])</f>
        <v>45</v>
      </c>
    </row>
    <row r="33" spans="1:16" x14ac:dyDescent="0.3">
      <c r="A33">
        <v>133</v>
      </c>
      <c r="B33" t="s">
        <v>68</v>
      </c>
      <c r="C33" t="s">
        <v>4</v>
      </c>
      <c r="D33">
        <v>2022</v>
      </c>
      <c r="E33">
        <v>8</v>
      </c>
      <c r="F33" t="s">
        <v>21</v>
      </c>
      <c r="G33">
        <f>_xlfn.XLOOKUP(Movies[[#This Row],[movie_id]],Financials[movie_id],Financials[budget],"Not Available",0)</f>
        <v>5.5</v>
      </c>
      <c r="H33">
        <f>_xlfn.XLOOKUP(Movies[[#This Row],[movie_id]],Financials[movie_id],Financials[revenue],"Not Availabel",0,1)</f>
        <v>12</v>
      </c>
      <c r="I33" t="str" cm="1">
        <f t="array" ref="I33">_xlfn.XLOOKUP(Movies[[#This Row],[movie_id]],Financials[[#All],[movie_id]],Financials[[#All],[unit]],0,1)</f>
        <v>Billions</v>
      </c>
      <c r="J33" t="str" cm="1">
        <f t="array" ref="J33">_xlfn.XLOOKUP(Movies[[#This Row],[movie_id]],Financials[[#All],[movie_id]],Financials[[#All],[currency]],"Not Available",0,1)</f>
        <v>INR</v>
      </c>
      <c r="K33" s="2">
        <f>IF(Movies[[#This Row],[unit]]="Billions",Movies[[#This Row],[budget]]*1000,Movies[[#This Row],[budget]])</f>
        <v>5500</v>
      </c>
      <c r="L33" s="2">
        <f>IF(Movies[[#This Row],[unit]]="Billions", Movies[[#This Row],[revenue]]*1000,Movies[[#This Row],[revenue]])</f>
        <v>12000</v>
      </c>
      <c r="M33" s="2">
        <f>IF(Movies[[#This Row],[currency]]="USD", Movies[[#This Row],[budget(M)]]*80,Movies[[#This Row],[budget(M)]])</f>
        <v>5500</v>
      </c>
      <c r="N33" s="2">
        <f>IF(Movies[[#This Row],[currency]]="USD",Movies[[#This Row],[revenue(M)]]*80,Movies[[#This Row],[revenue(M)]])</f>
        <v>12000</v>
      </c>
      <c r="O33" s="2">
        <f>IF(Movies[[#This Row],[currency]]="INR",Movies[[#This Row],[budget(M)]]/80,Movies[[#This Row],[budget(M)]])</f>
        <v>68.75</v>
      </c>
      <c r="P33" s="2">
        <f>IF(Movies[[#This Row],[currency]]="INR",Movies[[#This Row],[revenue(M)]]/80,Movies[[#This Row],[revenue(M)]])</f>
        <v>150</v>
      </c>
    </row>
    <row r="34" spans="1:16" x14ac:dyDescent="0.3">
      <c r="A34">
        <v>134</v>
      </c>
      <c r="B34" t="s">
        <v>69</v>
      </c>
      <c r="C34" t="s">
        <v>4</v>
      </c>
      <c r="D34">
        <v>2015</v>
      </c>
      <c r="E34">
        <v>8</v>
      </c>
      <c r="F34" t="s">
        <v>22</v>
      </c>
      <c r="G34">
        <f>_xlfn.XLOOKUP(Movies[[#This Row],[movie_id]],Financials[movie_id],Financials[budget],"Not Available",0)</f>
        <v>1.8</v>
      </c>
      <c r="H34">
        <f>_xlfn.XLOOKUP(Movies[[#This Row],[movie_id]],Financials[movie_id],Financials[revenue],"Not Availabel",0,1)</f>
        <v>6.5</v>
      </c>
      <c r="I34" t="str" cm="1">
        <f t="array" ref="I34">_xlfn.XLOOKUP(Movies[[#This Row],[movie_id]],Financials[[#All],[movie_id]],Financials[[#All],[unit]],0,1)</f>
        <v>Billions</v>
      </c>
      <c r="J34" t="str" cm="1">
        <f t="array" ref="J34">_xlfn.XLOOKUP(Movies[[#This Row],[movie_id]],Financials[[#All],[movie_id]],Financials[[#All],[currency]],"Not Available",0,1)</f>
        <v>INR</v>
      </c>
      <c r="K34" s="2">
        <f>IF(Movies[[#This Row],[unit]]="Billions",Movies[[#This Row],[budget]]*1000,Movies[[#This Row],[budget]])</f>
        <v>1800</v>
      </c>
      <c r="L34" s="2">
        <f>IF(Movies[[#This Row],[unit]]="Billions", Movies[[#This Row],[revenue]]*1000,Movies[[#This Row],[revenue]])</f>
        <v>6500</v>
      </c>
      <c r="M34" s="2">
        <f>IF(Movies[[#This Row],[currency]]="USD", Movies[[#This Row],[budget(M)]]*80,Movies[[#This Row],[budget(M)]])</f>
        <v>1800</v>
      </c>
      <c r="N34" s="2">
        <f>IF(Movies[[#This Row],[currency]]="USD",Movies[[#This Row],[revenue(M)]]*80,Movies[[#This Row],[revenue(M)]])</f>
        <v>6500</v>
      </c>
      <c r="O34" s="2">
        <f>IF(Movies[[#This Row],[currency]]="INR",Movies[[#This Row],[budget(M)]]/80,Movies[[#This Row],[budget(M)]])</f>
        <v>22.5</v>
      </c>
      <c r="P34" s="2">
        <f>IF(Movies[[#This Row],[currency]]="INR",Movies[[#This Row],[revenue(M)]]/80,Movies[[#This Row],[revenue(M)]])</f>
        <v>81.25</v>
      </c>
    </row>
    <row r="35" spans="1:16" x14ac:dyDescent="0.3">
      <c r="A35">
        <v>135</v>
      </c>
      <c r="B35" t="s">
        <v>70</v>
      </c>
      <c r="C35" t="s">
        <v>4</v>
      </c>
      <c r="D35">
        <v>2022</v>
      </c>
      <c r="E35">
        <v>8.3000000000000007</v>
      </c>
      <c r="F35" t="s">
        <v>23</v>
      </c>
      <c r="G35">
        <f>_xlfn.XLOOKUP(Movies[[#This Row],[movie_id]],Financials[movie_id],Financials[budget],"Not Available",0)</f>
        <v>250</v>
      </c>
      <c r="H35">
        <f>_xlfn.XLOOKUP(Movies[[#This Row],[movie_id]],Financials[movie_id],Financials[revenue],"Not Availabel",0,1)</f>
        <v>3409</v>
      </c>
      <c r="I35" t="str" cm="1">
        <f t="array" ref="I35">_xlfn.XLOOKUP(Movies[[#This Row],[movie_id]],Financials[[#All],[movie_id]],Financials[[#All],[unit]],0,1)</f>
        <v>Millions</v>
      </c>
      <c r="J35" t="str" cm="1">
        <f t="array" ref="J35">_xlfn.XLOOKUP(Movies[[#This Row],[movie_id]],Financials[[#All],[movie_id]],Financials[[#All],[currency]],"Not Available",0,1)</f>
        <v>INR</v>
      </c>
      <c r="K35" s="2">
        <f>IF(Movies[[#This Row],[unit]]="Billions",Movies[[#This Row],[budget]]*1000,Movies[[#This Row],[budget]])</f>
        <v>250</v>
      </c>
      <c r="L35" s="2">
        <f>IF(Movies[[#This Row],[unit]]="Billions", Movies[[#This Row],[revenue]]*1000,Movies[[#This Row],[revenue]])</f>
        <v>3409</v>
      </c>
      <c r="M35" s="2">
        <f>IF(Movies[[#This Row],[currency]]="USD", Movies[[#This Row],[budget(M)]]*80,Movies[[#This Row],[budget(M)]])</f>
        <v>250</v>
      </c>
      <c r="N35" s="2">
        <f>IF(Movies[[#This Row],[currency]]="USD",Movies[[#This Row],[revenue(M)]]*80,Movies[[#This Row],[revenue(M)]])</f>
        <v>3409</v>
      </c>
      <c r="O35" s="2">
        <f>IF(Movies[[#This Row],[currency]]="INR",Movies[[#This Row],[budget(M)]]/80,Movies[[#This Row],[budget(M)]])</f>
        <v>3.125</v>
      </c>
      <c r="P35" s="2">
        <f>IF(Movies[[#This Row],[currency]]="INR",Movies[[#This Row],[revenue(M)]]/80,Movies[[#This Row],[revenue(M)]])</f>
        <v>42.612499999999997</v>
      </c>
    </row>
    <row r="36" spans="1:16" x14ac:dyDescent="0.3">
      <c r="A36">
        <v>136</v>
      </c>
      <c r="B36" t="s">
        <v>71</v>
      </c>
      <c r="C36" t="s">
        <v>4</v>
      </c>
      <c r="D36">
        <v>2015</v>
      </c>
      <c r="E36">
        <v>8.1</v>
      </c>
      <c r="F36" t="s">
        <v>24</v>
      </c>
      <c r="G36">
        <f>_xlfn.XLOOKUP(Movies[[#This Row],[movie_id]],Financials[movie_id],Financials[budget],"Not Available",0)</f>
        <v>900</v>
      </c>
      <c r="H36">
        <f>_xlfn.XLOOKUP(Movies[[#This Row],[movie_id]],Financials[movie_id],Financials[revenue],"Not Availabel",0,1)</f>
        <v>11690</v>
      </c>
      <c r="I36" t="str" cm="1">
        <f t="array" ref="I36">_xlfn.XLOOKUP(Movies[[#This Row],[movie_id]],Financials[[#All],[movie_id]],Financials[[#All],[unit]],0,1)</f>
        <v>Millions</v>
      </c>
      <c r="J36" t="str" cm="1">
        <f t="array" ref="J36">_xlfn.XLOOKUP(Movies[[#This Row],[movie_id]],Financials[[#All],[movie_id]],Financials[[#All],[currency]],"Not Available",0,1)</f>
        <v>INR</v>
      </c>
      <c r="K36" s="2">
        <f>IF(Movies[[#This Row],[unit]]="Billions",Movies[[#This Row],[budget]]*1000,Movies[[#This Row],[budget]])</f>
        <v>900</v>
      </c>
      <c r="L36" s="2">
        <f>IF(Movies[[#This Row],[unit]]="Billions", Movies[[#This Row],[revenue]]*1000,Movies[[#This Row],[revenue]])</f>
        <v>11690</v>
      </c>
      <c r="M36" s="2">
        <f>IF(Movies[[#This Row],[currency]]="USD", Movies[[#This Row],[budget(M)]]*80,Movies[[#This Row],[budget(M)]])</f>
        <v>900</v>
      </c>
      <c r="N36" s="2">
        <f>IF(Movies[[#This Row],[currency]]="USD",Movies[[#This Row],[revenue(M)]]*80,Movies[[#This Row],[revenue(M)]])</f>
        <v>11690</v>
      </c>
      <c r="O36" s="2">
        <f>IF(Movies[[#This Row],[currency]]="INR",Movies[[#This Row],[budget(M)]]/80,Movies[[#This Row],[budget(M)]])</f>
        <v>11.25</v>
      </c>
      <c r="P36" s="2">
        <f>IF(Movies[[#This Row],[currency]]="INR",Movies[[#This Row],[revenue(M)]]/80,Movies[[#This Row],[revenue(M)]])</f>
        <v>146.125</v>
      </c>
    </row>
    <row r="37" spans="1:16" x14ac:dyDescent="0.3">
      <c r="A37">
        <v>137</v>
      </c>
      <c r="B37" t="s">
        <v>72</v>
      </c>
      <c r="C37" t="s">
        <v>5</v>
      </c>
      <c r="D37">
        <v>2011</v>
      </c>
      <c r="E37">
        <v>6.9</v>
      </c>
      <c r="F37" t="s">
        <v>6</v>
      </c>
      <c r="G37">
        <f>_xlfn.XLOOKUP(Movies[[#This Row],[movie_id]],Financials[movie_id],Financials[budget],"Not Available",0)</f>
        <v>216.7</v>
      </c>
      <c r="H37">
        <f>_xlfn.XLOOKUP(Movies[[#This Row],[movie_id]],Financials[movie_id],Financials[revenue],"Not Availabel",0,1)</f>
        <v>370.6</v>
      </c>
      <c r="I37" t="str" cm="1">
        <f t="array" ref="I37">_xlfn.XLOOKUP(Movies[[#This Row],[movie_id]],Financials[[#All],[movie_id]],Financials[[#All],[unit]],0,1)</f>
        <v>Millions</v>
      </c>
      <c r="J37" t="str" cm="1">
        <f t="array" ref="J37">_xlfn.XLOOKUP(Movies[[#This Row],[movie_id]],Financials[[#All],[movie_id]],Financials[[#All],[currency]],"Not Available",0,1)</f>
        <v>USD</v>
      </c>
      <c r="K37" s="4">
        <f>IF(Movies[[#This Row],[unit]]="Billions",Movies[[#This Row],[budget]]*1000,Movies[[#This Row],[budget]])</f>
        <v>216.7</v>
      </c>
      <c r="L37" s="4">
        <f>IF(Movies[[#This Row],[unit]]="Billions", Movies[[#This Row],[revenue]]*1000,Movies[[#This Row],[revenue]])</f>
        <v>370.6</v>
      </c>
      <c r="M37" s="4">
        <f>IF(Movies[[#This Row],[currency]]="USD", Movies[[#This Row],[budget(M)]]*80,Movies[[#This Row],[budget(M)]])</f>
        <v>17336</v>
      </c>
      <c r="N37" s="4">
        <f>IF(Movies[[#This Row],[currency]]="USD",Movies[[#This Row],[revenue(M)]]*80,Movies[[#This Row],[revenue(M)]])</f>
        <v>29648</v>
      </c>
      <c r="O37" s="4">
        <f>IF(Movies[[#This Row],[currency]]="INR",Movies[[#This Row],[budget(M)]]/80,Movies[[#This Row],[budget(M)]])</f>
        <v>216.7</v>
      </c>
      <c r="P37" s="4">
        <f>IF(Movies[[#This Row],[currency]]="INR",Movies[[#This Row],[revenue(M)]]/80,Movies[[#This Row],[revenue(M)]])</f>
        <v>370.6</v>
      </c>
    </row>
    <row r="38" spans="1:16" x14ac:dyDescent="0.3">
      <c r="A38">
        <v>138</v>
      </c>
      <c r="B38" t="s">
        <v>73</v>
      </c>
      <c r="C38" t="s">
        <v>5</v>
      </c>
      <c r="D38">
        <v>2014</v>
      </c>
      <c r="E38">
        <v>7.8</v>
      </c>
      <c r="F38" t="s">
        <v>6</v>
      </c>
      <c r="G38">
        <f>_xlfn.XLOOKUP(Movies[[#This Row],[movie_id]],Financials[movie_id],Financials[budget],"Not Available",0)</f>
        <v>177</v>
      </c>
      <c r="H38">
        <f>_xlfn.XLOOKUP(Movies[[#This Row],[movie_id]],Financials[movie_id],Financials[revenue],"Not Availabel",0,1)</f>
        <v>714.4</v>
      </c>
      <c r="I38" t="str" cm="1">
        <f t="array" ref="I38">_xlfn.XLOOKUP(Movies[[#This Row],[movie_id]],Financials[[#All],[movie_id]],Financials[[#All],[unit]],0,1)</f>
        <v>Millions</v>
      </c>
      <c r="J38" t="str" cm="1">
        <f t="array" ref="J38">_xlfn.XLOOKUP(Movies[[#This Row],[movie_id]],Financials[[#All],[movie_id]],Financials[[#All],[currency]],"Not Available",0,1)</f>
        <v>USD</v>
      </c>
      <c r="K38" s="4">
        <f>IF(Movies[[#This Row],[unit]]="Billions",Movies[[#This Row],[budget]]*1000,Movies[[#This Row],[budget]])</f>
        <v>177</v>
      </c>
      <c r="L38" s="4">
        <f>IF(Movies[[#This Row],[unit]]="Billions", Movies[[#This Row],[revenue]]*1000,Movies[[#This Row],[revenue]])</f>
        <v>714.4</v>
      </c>
      <c r="M38" s="4">
        <f>IF(Movies[[#This Row],[currency]]="USD", Movies[[#This Row],[budget(M)]]*80,Movies[[#This Row],[budget(M)]])</f>
        <v>14160</v>
      </c>
      <c r="N38" s="4">
        <f>IF(Movies[[#This Row],[currency]]="USD",Movies[[#This Row],[revenue(M)]]*80,Movies[[#This Row],[revenue(M)]])</f>
        <v>57152</v>
      </c>
      <c r="O38" s="4">
        <f>IF(Movies[[#This Row],[currency]]="INR",Movies[[#This Row],[budget(M)]]/80,Movies[[#This Row],[budget(M)]])</f>
        <v>177</v>
      </c>
      <c r="P38" s="4">
        <f>IF(Movies[[#This Row],[currency]]="INR",Movies[[#This Row],[revenue(M)]]/80,Movies[[#This Row],[revenue(M)]])</f>
        <v>714.4</v>
      </c>
    </row>
    <row r="39" spans="1:16" x14ac:dyDescent="0.3">
      <c r="A39">
        <v>139</v>
      </c>
      <c r="B39" t="s">
        <v>74</v>
      </c>
      <c r="C39" t="s">
        <v>4</v>
      </c>
      <c r="D39">
        <v>2018</v>
      </c>
      <c r="E39">
        <v>1.9</v>
      </c>
      <c r="F39" t="s">
        <v>24</v>
      </c>
      <c r="G39">
        <f>_xlfn.XLOOKUP(Movies[[#This Row],[movie_id]],Financials[movie_id],Financials[budget],"Not Available",0)</f>
        <v>1.8</v>
      </c>
      <c r="H39">
        <f>_xlfn.XLOOKUP(Movies[[#This Row],[movie_id]],Financials[movie_id],Financials[revenue],"Not Availabel",0,1)</f>
        <v>3.1</v>
      </c>
      <c r="I39" t="str" cm="1">
        <f t="array" ref="I39">_xlfn.XLOOKUP(Movies[[#This Row],[movie_id]],Financials[[#All],[movie_id]],Financials[[#All],[unit]],0,1)</f>
        <v>Billions</v>
      </c>
      <c r="J39" t="str" cm="1">
        <f t="array" ref="J39">_xlfn.XLOOKUP(Movies[[#This Row],[movie_id]],Financials[[#All],[movie_id]],Financials[[#All],[currency]],"Not Available",0,1)</f>
        <v>INR</v>
      </c>
      <c r="K39" s="2">
        <f>IF(Movies[[#This Row],[unit]]="Billions",Movies[[#This Row],[budget]]*1000,Movies[[#This Row],[budget]])</f>
        <v>1800</v>
      </c>
      <c r="L39" s="2">
        <f>IF(Movies[[#This Row],[unit]]="Billions", Movies[[#This Row],[revenue]]*1000,Movies[[#This Row],[revenue]])</f>
        <v>3100</v>
      </c>
      <c r="M39" s="2">
        <f>IF(Movies[[#This Row],[currency]]="USD", Movies[[#This Row],[budget(M)]]*80,Movies[[#This Row],[budget(M)]])</f>
        <v>1800</v>
      </c>
      <c r="N39" s="2">
        <f>IF(Movies[[#This Row],[currency]]="USD",Movies[[#This Row],[revenue(M)]]*80,Movies[[#This Row],[revenue(M)]])</f>
        <v>3100</v>
      </c>
      <c r="O39" s="2">
        <f>IF(Movies[[#This Row],[currency]]="INR",Movies[[#This Row],[budget(M)]]/80,Movies[[#This Row],[budget(M)]])</f>
        <v>22.5</v>
      </c>
      <c r="P39" s="2">
        <f>IF(Movies[[#This Row],[currency]]="INR",Movies[[#This Row],[revenue(M)]]/80,Movies[[#This Row],[revenue(M)]])</f>
        <v>38.75</v>
      </c>
    </row>
    <row r="40" spans="1:16" x14ac:dyDescent="0.3">
      <c r="A40">
        <v>140</v>
      </c>
      <c r="B40" t="s">
        <v>75</v>
      </c>
      <c r="C40" t="s">
        <v>4</v>
      </c>
      <c r="D40">
        <v>2021</v>
      </c>
      <c r="E40">
        <v>8.4</v>
      </c>
      <c r="F40" t="s">
        <v>10</v>
      </c>
      <c r="G40">
        <f>_xlfn.XLOOKUP(Movies[[#This Row],[movie_id]],Financials[movie_id],Financials[budget],"Not Available",0)</f>
        <v>500</v>
      </c>
      <c r="H40">
        <f>_xlfn.XLOOKUP(Movies[[#This Row],[movie_id]],Financials[movie_id],Financials[revenue],"Not Availabel",0,1)</f>
        <v>950</v>
      </c>
      <c r="I40" t="str" cm="1">
        <f t="array" ref="I40">_xlfn.XLOOKUP(Movies[[#This Row],[movie_id]],Financials[[#All],[movie_id]],Financials[[#All],[unit]],0,1)</f>
        <v>Millions</v>
      </c>
      <c r="J40" t="str" cm="1">
        <f t="array" ref="J40">_xlfn.XLOOKUP(Movies[[#This Row],[movie_id]],Financials[[#All],[movie_id]],Financials[[#All],[currency]],"Not Available",0,1)</f>
        <v>INR</v>
      </c>
      <c r="K40" s="2">
        <f>IF(Movies[[#This Row],[unit]]="Billions",Movies[[#This Row],[budget]]*1000,Movies[[#This Row],[budget]])</f>
        <v>500</v>
      </c>
      <c r="L40" s="2">
        <f>IF(Movies[[#This Row],[unit]]="Billions", Movies[[#This Row],[revenue]]*1000,Movies[[#This Row],[revenue]])</f>
        <v>950</v>
      </c>
      <c r="M40" s="2">
        <f>IF(Movies[[#This Row],[currency]]="USD", Movies[[#This Row],[budget(M)]]*80,Movies[[#This Row],[budget(M)]])</f>
        <v>500</v>
      </c>
      <c r="N40" s="2">
        <f>IF(Movies[[#This Row],[currency]]="USD",Movies[[#This Row],[revenue(M)]]*80,Movies[[#This Row],[revenue(M)]])</f>
        <v>950</v>
      </c>
      <c r="O40" s="2">
        <f>IF(Movies[[#This Row],[currency]]="INR",Movies[[#This Row],[budget(M)]]/80,Movies[[#This Row],[budget(M)]])</f>
        <v>6.25</v>
      </c>
      <c r="P40" s="2">
        <f>IF(Movies[[#This Row],[currency]]="INR",Movies[[#This Row],[revenue(M)]]/80,Movies[[#This Row],[revenue(M)]])</f>
        <v>11.875</v>
      </c>
    </row>
    <row r="41" spans="1:16" x14ac:dyDescent="0.3">
      <c r="G41" s="2"/>
      <c r="H41" s="2"/>
      <c r="I41" s="2"/>
      <c r="J41" s="2"/>
      <c r="K41" s="2">
        <f>SUBTOTAL(9,K2:K40)</f>
        <v>21699.58</v>
      </c>
      <c r="L41" s="2">
        <f>SUBTOTAL(9,L2:L40)</f>
        <v>99486.9</v>
      </c>
      <c r="M41" s="2">
        <f>SUBTOTAL(9,M2:M40)</f>
        <v>264196.40000000002</v>
      </c>
      <c r="N41" s="2">
        <f>SUBTOTAL(9,N2:N40)</f>
        <v>1567141</v>
      </c>
      <c r="O41" s="2">
        <f>SUBTOTAL(9,O2:O40)</f>
        <v>3302.4549999999999</v>
      </c>
      <c r="P41" s="2">
        <f>SUBTOTAL(9,P2:P40)</f>
        <v>19589.262500000001</v>
      </c>
    </row>
    <row r="43" spans="1:16" x14ac:dyDescent="0.3">
      <c r="P43" s="4"/>
    </row>
  </sheetData>
  <phoneticPr fontId="9" type="noConversion"/>
  <conditionalFormatting sqref="A42:B1048576">
    <cfRule type="duplicateValues" dxfId="1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FAF2-DD90-494C-9A40-C17EF8F95E39}">
  <dimension ref="A1:E42"/>
  <sheetViews>
    <sheetView topLeftCell="A12" workbookViewId="0">
      <selection activeCell="F23" sqref="F23"/>
    </sheetView>
  </sheetViews>
  <sheetFormatPr defaultRowHeight="14.4" x14ac:dyDescent="0.3"/>
  <cols>
    <col min="1" max="1" width="38.21875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</cols>
  <sheetData>
    <row r="1" spans="1:5" x14ac:dyDescent="0.3">
      <c r="A1" s="1" t="s">
        <v>96</v>
      </c>
      <c r="B1" s="1" t="s">
        <v>1</v>
      </c>
      <c r="C1" s="1" t="s">
        <v>2</v>
      </c>
      <c r="D1" s="1" t="s">
        <v>3</v>
      </c>
      <c r="E1" s="1" t="s">
        <v>97</v>
      </c>
    </row>
    <row r="2" spans="1:5" x14ac:dyDescent="0.3">
      <c r="A2" t="s">
        <v>98</v>
      </c>
      <c r="B2" t="s">
        <v>4</v>
      </c>
      <c r="C2">
        <v>2022</v>
      </c>
      <c r="D2">
        <v>8.4</v>
      </c>
      <c r="E2" t="s">
        <v>99</v>
      </c>
    </row>
    <row r="3" spans="1:5" x14ac:dyDescent="0.3">
      <c r="A3" t="s">
        <v>100</v>
      </c>
      <c r="B3" t="s">
        <v>5</v>
      </c>
      <c r="C3">
        <v>2022</v>
      </c>
      <c r="D3">
        <v>7</v>
      </c>
      <c r="E3" t="s">
        <v>6</v>
      </c>
    </row>
    <row r="4" spans="1:5" x14ac:dyDescent="0.3">
      <c r="A4" t="s">
        <v>101</v>
      </c>
      <c r="B4" t="s">
        <v>5</v>
      </c>
      <c r="C4">
        <v>2013</v>
      </c>
      <c r="D4">
        <v>6.8</v>
      </c>
      <c r="E4" t="s">
        <v>6</v>
      </c>
    </row>
    <row r="5" spans="1:5" x14ac:dyDescent="0.3">
      <c r="A5" t="s">
        <v>102</v>
      </c>
      <c r="B5" t="s">
        <v>5</v>
      </c>
      <c r="C5">
        <v>2017</v>
      </c>
      <c r="D5">
        <v>7.9</v>
      </c>
      <c r="E5" t="s">
        <v>103</v>
      </c>
    </row>
    <row r="6" spans="1:5" x14ac:dyDescent="0.3">
      <c r="A6" t="s">
        <v>104</v>
      </c>
      <c r="B6" t="s">
        <v>5</v>
      </c>
      <c r="C6">
        <v>2022</v>
      </c>
      <c r="D6">
        <v>6.8</v>
      </c>
      <c r="E6" t="s">
        <v>6</v>
      </c>
    </row>
    <row r="7" spans="1:5" x14ac:dyDescent="0.3">
      <c r="A7" t="s">
        <v>105</v>
      </c>
      <c r="B7" t="s">
        <v>4</v>
      </c>
      <c r="C7">
        <v>1975</v>
      </c>
      <c r="D7">
        <v>8.1</v>
      </c>
      <c r="E7" t="s">
        <v>7</v>
      </c>
    </row>
    <row r="8" spans="1:5" x14ac:dyDescent="0.3">
      <c r="A8" t="s">
        <v>106</v>
      </c>
      <c r="B8" t="s">
        <v>4</v>
      </c>
      <c r="C8">
        <v>1995</v>
      </c>
      <c r="D8">
        <v>8</v>
      </c>
      <c r="E8" t="s">
        <v>8</v>
      </c>
    </row>
    <row r="9" spans="1:5" x14ac:dyDescent="0.3">
      <c r="A9" t="s">
        <v>107</v>
      </c>
      <c r="B9" t="s">
        <v>4</v>
      </c>
      <c r="C9">
        <v>2009</v>
      </c>
      <c r="D9">
        <v>8.4</v>
      </c>
      <c r="E9" t="s">
        <v>108</v>
      </c>
    </row>
    <row r="10" spans="1:5" x14ac:dyDescent="0.3">
      <c r="A10" t="s">
        <v>109</v>
      </c>
      <c r="B10" t="s">
        <v>4</v>
      </c>
      <c r="C10">
        <v>2001</v>
      </c>
      <c r="D10">
        <v>7.4</v>
      </c>
      <c r="E10" t="s">
        <v>10</v>
      </c>
    </row>
    <row r="11" spans="1:5" x14ac:dyDescent="0.3">
      <c r="A11" t="s">
        <v>110</v>
      </c>
      <c r="B11" t="s">
        <v>4</v>
      </c>
      <c r="C11">
        <v>2015</v>
      </c>
      <c r="D11">
        <v>7.2</v>
      </c>
    </row>
    <row r="12" spans="1:5" x14ac:dyDescent="0.3">
      <c r="A12" t="s">
        <v>111</v>
      </c>
      <c r="B12" t="s">
        <v>5</v>
      </c>
      <c r="C12">
        <v>1994</v>
      </c>
      <c r="D12">
        <v>9.3000000000000007</v>
      </c>
      <c r="E12" t="s">
        <v>11</v>
      </c>
    </row>
    <row r="13" spans="1:5" x14ac:dyDescent="0.3">
      <c r="A13" t="s">
        <v>112</v>
      </c>
      <c r="B13" t="s">
        <v>5</v>
      </c>
      <c r="C13">
        <v>2010</v>
      </c>
      <c r="D13">
        <v>8.8000000000000007</v>
      </c>
      <c r="E13" t="s">
        <v>12</v>
      </c>
    </row>
    <row r="14" spans="1:5" x14ac:dyDescent="0.3">
      <c r="A14" t="s">
        <v>113</v>
      </c>
      <c r="B14" t="s">
        <v>5</v>
      </c>
      <c r="C14">
        <v>2014</v>
      </c>
      <c r="D14">
        <v>8.6</v>
      </c>
      <c r="E14" t="s">
        <v>12</v>
      </c>
    </row>
    <row r="15" spans="1:5" x14ac:dyDescent="0.3">
      <c r="A15" t="s">
        <v>114</v>
      </c>
      <c r="B15" t="s">
        <v>5</v>
      </c>
      <c r="C15">
        <v>2006</v>
      </c>
      <c r="D15">
        <v>8</v>
      </c>
      <c r="E15" t="s">
        <v>13</v>
      </c>
    </row>
    <row r="16" spans="1:5" x14ac:dyDescent="0.3">
      <c r="A16" t="s">
        <v>115</v>
      </c>
      <c r="B16" t="s">
        <v>5</v>
      </c>
      <c r="C16">
        <v>2000</v>
      </c>
      <c r="D16">
        <v>8.5</v>
      </c>
      <c r="E16" t="s">
        <v>116</v>
      </c>
    </row>
    <row r="17" spans="1:5" x14ac:dyDescent="0.3">
      <c r="A17" t="s">
        <v>117</v>
      </c>
      <c r="B17" t="s">
        <v>5</v>
      </c>
      <c r="C17">
        <v>1997</v>
      </c>
      <c r="D17">
        <v>7.9</v>
      </c>
      <c r="E17" t="s">
        <v>14</v>
      </c>
    </row>
    <row r="18" spans="1:5" x14ac:dyDescent="0.3">
      <c r="A18" t="s">
        <v>118</v>
      </c>
      <c r="B18" t="s">
        <v>5</v>
      </c>
      <c r="C18">
        <v>1946</v>
      </c>
      <c r="D18">
        <v>8.6</v>
      </c>
      <c r="E18" t="s">
        <v>15</v>
      </c>
    </row>
    <row r="19" spans="1:5" x14ac:dyDescent="0.3">
      <c r="A19" t="s">
        <v>119</v>
      </c>
      <c r="B19" t="s">
        <v>5</v>
      </c>
      <c r="C19">
        <v>2009</v>
      </c>
      <c r="D19">
        <v>7.8</v>
      </c>
      <c r="E19" t="s">
        <v>16</v>
      </c>
    </row>
    <row r="20" spans="1:5" x14ac:dyDescent="0.3">
      <c r="A20" t="s">
        <v>120</v>
      </c>
      <c r="B20" t="s">
        <v>5</v>
      </c>
      <c r="C20">
        <v>1972</v>
      </c>
      <c r="D20">
        <v>9.1999999999999993</v>
      </c>
      <c r="E20" t="s">
        <v>121</v>
      </c>
    </row>
    <row r="21" spans="1:5" x14ac:dyDescent="0.3">
      <c r="A21" t="s">
        <v>122</v>
      </c>
      <c r="B21" t="s">
        <v>5</v>
      </c>
      <c r="C21">
        <v>2008</v>
      </c>
      <c r="D21">
        <v>9</v>
      </c>
      <c r="E21" t="s">
        <v>17</v>
      </c>
    </row>
    <row r="22" spans="1:5" x14ac:dyDescent="0.3">
      <c r="A22" t="s">
        <v>123</v>
      </c>
      <c r="B22" t="s">
        <v>5</v>
      </c>
      <c r="C22">
        <v>1993</v>
      </c>
      <c r="D22">
        <v>9</v>
      </c>
      <c r="E22" t="s">
        <v>18</v>
      </c>
    </row>
    <row r="23" spans="1:5" x14ac:dyDescent="0.3">
      <c r="A23" t="s">
        <v>124</v>
      </c>
      <c r="B23" t="s">
        <v>5</v>
      </c>
      <c r="C23">
        <v>1993</v>
      </c>
      <c r="D23">
        <v>8.1999999999999993</v>
      </c>
      <c r="E23" t="s">
        <v>18</v>
      </c>
    </row>
    <row r="24" spans="1:5" x14ac:dyDescent="0.3">
      <c r="A24" t="s">
        <v>125</v>
      </c>
      <c r="B24" t="s">
        <v>5</v>
      </c>
      <c r="C24">
        <v>2019</v>
      </c>
      <c r="D24">
        <v>8.5</v>
      </c>
    </row>
    <row r="25" spans="1:5" x14ac:dyDescent="0.3">
      <c r="A25" t="s">
        <v>126</v>
      </c>
      <c r="B25" t="s">
        <v>5</v>
      </c>
      <c r="C25">
        <v>2019</v>
      </c>
      <c r="D25">
        <v>8.4</v>
      </c>
      <c r="E25" t="s">
        <v>6</v>
      </c>
    </row>
    <row r="26" spans="1:5" x14ac:dyDescent="0.3">
      <c r="A26" t="s">
        <v>127</v>
      </c>
      <c r="B26" t="s">
        <v>5</v>
      </c>
      <c r="C26">
        <v>2018</v>
      </c>
      <c r="D26">
        <v>8.4</v>
      </c>
      <c r="E26" t="s">
        <v>6</v>
      </c>
    </row>
    <row r="27" spans="1:5" x14ac:dyDescent="0.3">
      <c r="A27" t="s">
        <v>128</v>
      </c>
      <c r="B27" t="s">
        <v>4</v>
      </c>
      <c r="C27">
        <v>1955</v>
      </c>
      <c r="D27">
        <v>8.3000000000000007</v>
      </c>
      <c r="E27" t="s">
        <v>129</v>
      </c>
    </row>
    <row r="28" spans="1:5" x14ac:dyDescent="0.3">
      <c r="A28" t="s">
        <v>130</v>
      </c>
      <c r="B28" t="s">
        <v>4</v>
      </c>
      <c r="C28">
        <v>2007</v>
      </c>
      <c r="D28">
        <v>8.3000000000000007</v>
      </c>
    </row>
    <row r="29" spans="1:5" x14ac:dyDescent="0.3">
      <c r="A29" t="s">
        <v>131</v>
      </c>
      <c r="B29" t="s">
        <v>4</v>
      </c>
      <c r="C29">
        <v>2003</v>
      </c>
      <c r="D29">
        <v>8.1</v>
      </c>
      <c r="E29" t="s">
        <v>19</v>
      </c>
    </row>
    <row r="30" spans="1:5" x14ac:dyDescent="0.3">
      <c r="A30" t="s">
        <v>125</v>
      </c>
      <c r="B30" t="s">
        <v>5</v>
      </c>
      <c r="C30">
        <v>2019</v>
      </c>
      <c r="D30">
        <v>8.5</v>
      </c>
    </row>
    <row r="31" spans="1:5" x14ac:dyDescent="0.3">
      <c r="A31" t="s">
        <v>104</v>
      </c>
      <c r="B31" t="s">
        <v>5</v>
      </c>
      <c r="C31">
        <v>2022</v>
      </c>
      <c r="D31">
        <v>6.8</v>
      </c>
      <c r="E31" t="s">
        <v>6</v>
      </c>
    </row>
    <row r="32" spans="1:5" x14ac:dyDescent="0.3">
      <c r="A32" t="s">
        <v>132</v>
      </c>
      <c r="B32" t="s">
        <v>4</v>
      </c>
      <c r="C32">
        <v>2014</v>
      </c>
      <c r="D32">
        <v>8.1</v>
      </c>
      <c r="E32" t="s">
        <v>9</v>
      </c>
    </row>
    <row r="33" spans="1:5" x14ac:dyDescent="0.3">
      <c r="A33" t="s">
        <v>133</v>
      </c>
      <c r="B33" t="s">
        <v>4</v>
      </c>
      <c r="C33">
        <v>2018</v>
      </c>
      <c r="D33" t="s">
        <v>134</v>
      </c>
      <c r="E33" t="s">
        <v>9</v>
      </c>
    </row>
    <row r="34" spans="1:5" x14ac:dyDescent="0.3">
      <c r="A34" t="s">
        <v>135</v>
      </c>
      <c r="B34" t="s">
        <v>4</v>
      </c>
      <c r="C34">
        <v>2021</v>
      </c>
      <c r="D34">
        <v>7.6</v>
      </c>
      <c r="E34" t="s">
        <v>20</v>
      </c>
    </row>
    <row r="35" spans="1:5" x14ac:dyDescent="0.3">
      <c r="A35" t="s">
        <v>136</v>
      </c>
      <c r="B35" t="s">
        <v>4</v>
      </c>
      <c r="C35">
        <v>2022</v>
      </c>
      <c r="D35">
        <v>8</v>
      </c>
      <c r="E35" t="s">
        <v>21</v>
      </c>
    </row>
    <row r="36" spans="1:5" x14ac:dyDescent="0.3">
      <c r="A36" t="s">
        <v>137</v>
      </c>
      <c r="B36" t="s">
        <v>4</v>
      </c>
      <c r="C36">
        <v>2015</v>
      </c>
      <c r="D36">
        <v>8</v>
      </c>
      <c r="E36" t="s">
        <v>22</v>
      </c>
    </row>
    <row r="37" spans="1:5" x14ac:dyDescent="0.3">
      <c r="A37" t="s">
        <v>138</v>
      </c>
      <c r="B37" t="s">
        <v>4</v>
      </c>
      <c r="C37">
        <v>2022</v>
      </c>
      <c r="D37">
        <v>8.3000000000000007</v>
      </c>
      <c r="E37" t="s">
        <v>23</v>
      </c>
    </row>
    <row r="38" spans="1:5" x14ac:dyDescent="0.3">
      <c r="A38" t="s">
        <v>139</v>
      </c>
      <c r="B38" t="s">
        <v>4</v>
      </c>
      <c r="C38">
        <v>2015</v>
      </c>
      <c r="D38">
        <v>8.1</v>
      </c>
      <c r="E38" t="s">
        <v>24</v>
      </c>
    </row>
    <row r="39" spans="1:5" x14ac:dyDescent="0.3">
      <c r="A39" t="s">
        <v>140</v>
      </c>
      <c r="B39" t="s">
        <v>5</v>
      </c>
      <c r="C39">
        <v>2011</v>
      </c>
      <c r="D39">
        <v>6.9</v>
      </c>
      <c r="E39" t="s">
        <v>6</v>
      </c>
    </row>
    <row r="40" spans="1:5" x14ac:dyDescent="0.3">
      <c r="A40" t="s">
        <v>141</v>
      </c>
      <c r="B40" t="s">
        <v>5</v>
      </c>
      <c r="C40">
        <v>2014</v>
      </c>
      <c r="D40">
        <v>7.8</v>
      </c>
      <c r="E40" t="s">
        <v>6</v>
      </c>
    </row>
    <row r="41" spans="1:5" x14ac:dyDescent="0.3">
      <c r="A41" t="s">
        <v>142</v>
      </c>
      <c r="B41" t="s">
        <v>4</v>
      </c>
      <c r="C41">
        <v>2018</v>
      </c>
      <c r="D41">
        <v>1.9</v>
      </c>
      <c r="E41" t="s">
        <v>24</v>
      </c>
    </row>
    <row r="42" spans="1:5" x14ac:dyDescent="0.3">
      <c r="A42" t="s">
        <v>143</v>
      </c>
      <c r="B42" t="s">
        <v>4</v>
      </c>
      <c r="C42">
        <v>2021</v>
      </c>
      <c r="D42">
        <v>8.4</v>
      </c>
      <c r="E42" t="s">
        <v>10</v>
      </c>
    </row>
  </sheetData>
  <conditionalFormatting sqref="A2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15" zoomScaleNormal="115" workbookViewId="0">
      <selection activeCell="I16" sqref="I16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>
        <v>101</v>
      </c>
      <c r="B2">
        <v>1</v>
      </c>
      <c r="C2">
        <v>12.5</v>
      </c>
      <c r="D2" t="s">
        <v>29</v>
      </c>
      <c r="E2" t="s">
        <v>30</v>
      </c>
    </row>
    <row r="3" spans="1:5" x14ac:dyDescent="0.3">
      <c r="A3">
        <v>102</v>
      </c>
      <c r="B3">
        <v>200</v>
      </c>
      <c r="C3">
        <v>954.8</v>
      </c>
      <c r="D3" t="s">
        <v>31</v>
      </c>
      <c r="E3" t="s">
        <v>32</v>
      </c>
    </row>
    <row r="4" spans="1:5" x14ac:dyDescent="0.3">
      <c r="A4">
        <v>103</v>
      </c>
      <c r="B4">
        <v>165</v>
      </c>
      <c r="C4">
        <v>644.79999999999995</v>
      </c>
      <c r="D4" t="s">
        <v>31</v>
      </c>
      <c r="E4" t="s">
        <v>32</v>
      </c>
    </row>
    <row r="5" spans="1:5" x14ac:dyDescent="0.3">
      <c r="A5">
        <v>104</v>
      </c>
      <c r="B5">
        <v>180</v>
      </c>
      <c r="C5">
        <v>854</v>
      </c>
      <c r="D5" t="s">
        <v>31</v>
      </c>
      <c r="E5" t="s">
        <v>32</v>
      </c>
    </row>
    <row r="6" spans="1:5" x14ac:dyDescent="0.3">
      <c r="A6">
        <v>105</v>
      </c>
      <c r="B6">
        <v>250</v>
      </c>
      <c r="C6">
        <v>670</v>
      </c>
      <c r="D6" t="s">
        <v>31</v>
      </c>
      <c r="E6" t="s">
        <v>32</v>
      </c>
    </row>
    <row r="7" spans="1:5" x14ac:dyDescent="0.3">
      <c r="A7">
        <v>107</v>
      </c>
      <c r="B7">
        <v>400</v>
      </c>
      <c r="C7">
        <v>2000</v>
      </c>
      <c r="D7" t="s">
        <v>31</v>
      </c>
      <c r="E7" t="s">
        <v>30</v>
      </c>
    </row>
    <row r="8" spans="1:5" x14ac:dyDescent="0.3">
      <c r="A8">
        <v>108</v>
      </c>
      <c r="B8">
        <v>550</v>
      </c>
      <c r="C8">
        <v>4000</v>
      </c>
      <c r="D8" t="s">
        <v>31</v>
      </c>
      <c r="E8" t="s">
        <v>30</v>
      </c>
    </row>
    <row r="9" spans="1:5" x14ac:dyDescent="0.3">
      <c r="A9">
        <v>109</v>
      </c>
      <c r="B9">
        <v>390</v>
      </c>
      <c r="C9">
        <v>1360</v>
      </c>
      <c r="D9" t="s">
        <v>31</v>
      </c>
      <c r="E9" t="s">
        <v>30</v>
      </c>
    </row>
    <row r="10" spans="1:5" x14ac:dyDescent="0.3">
      <c r="A10">
        <v>110</v>
      </c>
      <c r="B10">
        <v>1.4</v>
      </c>
      <c r="C10">
        <v>3.5</v>
      </c>
      <c r="D10" t="s">
        <v>29</v>
      </c>
      <c r="E10" t="s">
        <v>30</v>
      </c>
    </row>
    <row r="11" spans="1:5" x14ac:dyDescent="0.3">
      <c r="A11">
        <v>111</v>
      </c>
      <c r="B11">
        <v>25</v>
      </c>
      <c r="C11">
        <v>73.3</v>
      </c>
      <c r="D11" t="s">
        <v>31</v>
      </c>
      <c r="E11" t="s">
        <v>32</v>
      </c>
    </row>
    <row r="12" spans="1:5" x14ac:dyDescent="0.3">
      <c r="A12">
        <v>113</v>
      </c>
      <c r="B12">
        <v>165</v>
      </c>
      <c r="C12">
        <v>701.8</v>
      </c>
      <c r="D12" t="s">
        <v>31</v>
      </c>
      <c r="E12" t="s">
        <v>32</v>
      </c>
    </row>
    <row r="13" spans="1:5" x14ac:dyDescent="0.3">
      <c r="A13">
        <v>114</v>
      </c>
      <c r="B13">
        <v>205</v>
      </c>
      <c r="C13">
        <v>365.3</v>
      </c>
      <c r="D13" t="s">
        <v>31</v>
      </c>
      <c r="E13" t="s">
        <v>32</v>
      </c>
    </row>
    <row r="14" spans="1:5" x14ac:dyDescent="0.3">
      <c r="A14">
        <v>115</v>
      </c>
      <c r="B14">
        <v>55</v>
      </c>
      <c r="C14">
        <v>307.10000000000002</v>
      </c>
      <c r="D14" t="s">
        <v>31</v>
      </c>
      <c r="E14" t="s">
        <v>32</v>
      </c>
    </row>
    <row r="15" spans="1:5" x14ac:dyDescent="0.3">
      <c r="A15">
        <v>116</v>
      </c>
      <c r="B15">
        <v>103</v>
      </c>
      <c r="C15">
        <v>460.5</v>
      </c>
      <c r="D15" t="s">
        <v>31</v>
      </c>
      <c r="E15" t="s">
        <v>32</v>
      </c>
    </row>
    <row r="16" spans="1:5" x14ac:dyDescent="0.3">
      <c r="A16">
        <v>117</v>
      </c>
      <c r="B16">
        <v>200</v>
      </c>
      <c r="C16">
        <v>2202</v>
      </c>
      <c r="D16" t="s">
        <v>31</v>
      </c>
      <c r="E16" t="s">
        <v>32</v>
      </c>
    </row>
    <row r="17" spans="1:5" x14ac:dyDescent="0.3">
      <c r="A17">
        <v>118</v>
      </c>
      <c r="B17">
        <v>3.18</v>
      </c>
      <c r="C17">
        <v>3.3</v>
      </c>
      <c r="D17" t="s">
        <v>31</v>
      </c>
      <c r="E17" t="s">
        <v>32</v>
      </c>
    </row>
    <row r="18" spans="1:5" x14ac:dyDescent="0.3">
      <c r="A18">
        <v>119</v>
      </c>
      <c r="B18">
        <v>237</v>
      </c>
      <c r="C18">
        <v>2847</v>
      </c>
      <c r="D18" t="s">
        <v>31</v>
      </c>
      <c r="E18" t="s">
        <v>32</v>
      </c>
    </row>
    <row r="19" spans="1:5" x14ac:dyDescent="0.3">
      <c r="A19">
        <v>120</v>
      </c>
      <c r="B19">
        <v>7.2</v>
      </c>
      <c r="C19">
        <v>291</v>
      </c>
      <c r="D19" t="s">
        <v>31</v>
      </c>
      <c r="E19" t="s">
        <v>32</v>
      </c>
    </row>
    <row r="20" spans="1:5" x14ac:dyDescent="0.3">
      <c r="A20">
        <v>121</v>
      </c>
      <c r="B20">
        <v>185</v>
      </c>
      <c r="C20">
        <v>1006</v>
      </c>
      <c r="D20" t="s">
        <v>31</v>
      </c>
      <c r="E20" t="s">
        <v>32</v>
      </c>
    </row>
    <row r="21" spans="1:5" x14ac:dyDescent="0.3">
      <c r="A21">
        <v>122</v>
      </c>
      <c r="B21">
        <v>22</v>
      </c>
      <c r="C21">
        <v>322.2</v>
      </c>
      <c r="D21" t="s">
        <v>31</v>
      </c>
      <c r="E21" t="s">
        <v>32</v>
      </c>
    </row>
    <row r="22" spans="1:5" x14ac:dyDescent="0.3">
      <c r="A22">
        <v>123</v>
      </c>
      <c r="B22">
        <v>63</v>
      </c>
      <c r="C22">
        <v>1046</v>
      </c>
      <c r="D22" t="s">
        <v>31</v>
      </c>
      <c r="E22" t="s">
        <v>32</v>
      </c>
    </row>
    <row r="23" spans="1:5" x14ac:dyDescent="0.3">
      <c r="A23">
        <v>124</v>
      </c>
      <c r="B23">
        <v>15.5</v>
      </c>
      <c r="C23">
        <v>263.10000000000002</v>
      </c>
      <c r="D23" t="s">
        <v>31</v>
      </c>
      <c r="E23" t="s">
        <v>32</v>
      </c>
    </row>
    <row r="24" spans="1:5" x14ac:dyDescent="0.3">
      <c r="A24">
        <v>125</v>
      </c>
      <c r="B24">
        <v>400</v>
      </c>
      <c r="C24">
        <v>2798</v>
      </c>
      <c r="D24" t="s">
        <v>31</v>
      </c>
      <c r="E24" t="s">
        <v>32</v>
      </c>
    </row>
    <row r="25" spans="1:5" x14ac:dyDescent="0.3">
      <c r="A25">
        <v>126</v>
      </c>
      <c r="B25">
        <v>400</v>
      </c>
      <c r="C25">
        <v>2048</v>
      </c>
      <c r="D25" t="s">
        <v>31</v>
      </c>
      <c r="E25" t="s">
        <v>32</v>
      </c>
    </row>
    <row r="26" spans="1:5" x14ac:dyDescent="0.3">
      <c r="A26">
        <v>127</v>
      </c>
      <c r="B26">
        <v>70</v>
      </c>
      <c r="C26">
        <v>100</v>
      </c>
      <c r="D26" t="s">
        <v>31</v>
      </c>
      <c r="E26" t="s">
        <v>30</v>
      </c>
    </row>
    <row r="27" spans="1:5" x14ac:dyDescent="0.3">
      <c r="A27">
        <v>128</v>
      </c>
      <c r="B27">
        <v>120</v>
      </c>
      <c r="C27">
        <v>1350</v>
      </c>
      <c r="D27" t="s">
        <v>31</v>
      </c>
      <c r="E27" t="s">
        <v>30</v>
      </c>
    </row>
    <row r="28" spans="1:5" x14ac:dyDescent="0.3">
      <c r="A28">
        <v>129</v>
      </c>
      <c r="B28">
        <v>100</v>
      </c>
      <c r="C28">
        <v>410</v>
      </c>
      <c r="D28" t="s">
        <v>31</v>
      </c>
      <c r="E28" t="s">
        <v>30</v>
      </c>
    </row>
    <row r="29" spans="1:5" x14ac:dyDescent="0.3">
      <c r="A29">
        <v>130</v>
      </c>
      <c r="B29">
        <v>850</v>
      </c>
      <c r="C29">
        <v>8540</v>
      </c>
      <c r="D29" t="s">
        <v>31</v>
      </c>
      <c r="E29" t="s">
        <v>30</v>
      </c>
    </row>
    <row r="30" spans="1:5" x14ac:dyDescent="0.3">
      <c r="A30">
        <v>131</v>
      </c>
      <c r="B30">
        <v>1</v>
      </c>
      <c r="C30">
        <v>5.9</v>
      </c>
      <c r="D30" t="s">
        <v>29</v>
      </c>
      <c r="E30" t="s">
        <v>30</v>
      </c>
    </row>
    <row r="31" spans="1:5" x14ac:dyDescent="0.3">
      <c r="A31">
        <v>132</v>
      </c>
      <c r="B31">
        <v>2</v>
      </c>
      <c r="C31">
        <v>3.6</v>
      </c>
      <c r="D31" t="s">
        <v>29</v>
      </c>
      <c r="E31" t="s">
        <v>30</v>
      </c>
    </row>
    <row r="32" spans="1:5" x14ac:dyDescent="0.3">
      <c r="A32">
        <v>133</v>
      </c>
      <c r="B32">
        <v>5.5</v>
      </c>
      <c r="C32">
        <v>12</v>
      </c>
      <c r="D32" t="s">
        <v>29</v>
      </c>
      <c r="E32" t="s">
        <v>30</v>
      </c>
    </row>
    <row r="33" spans="1:5" x14ac:dyDescent="0.3">
      <c r="A33">
        <v>134</v>
      </c>
      <c r="B33">
        <v>1.8</v>
      </c>
      <c r="C33">
        <v>6.5</v>
      </c>
      <c r="D33" t="s">
        <v>29</v>
      </c>
      <c r="E33" t="s">
        <v>30</v>
      </c>
    </row>
    <row r="34" spans="1:5" x14ac:dyDescent="0.3">
      <c r="A34">
        <v>135</v>
      </c>
      <c r="B34">
        <v>250</v>
      </c>
      <c r="C34">
        <v>3409</v>
      </c>
      <c r="D34" t="s">
        <v>31</v>
      </c>
      <c r="E34" t="s">
        <v>30</v>
      </c>
    </row>
    <row r="35" spans="1:5" x14ac:dyDescent="0.3">
      <c r="A35">
        <v>136</v>
      </c>
      <c r="B35">
        <v>900</v>
      </c>
      <c r="C35">
        <v>11690</v>
      </c>
      <c r="D35" t="s">
        <v>31</v>
      </c>
      <c r="E35" t="s">
        <v>30</v>
      </c>
    </row>
    <row r="36" spans="1:5" x14ac:dyDescent="0.3">
      <c r="A36">
        <v>137</v>
      </c>
      <c r="B36">
        <v>216.7</v>
      </c>
      <c r="C36">
        <v>370.6</v>
      </c>
      <c r="D36" t="s">
        <v>31</v>
      </c>
      <c r="E36" t="s">
        <v>32</v>
      </c>
    </row>
    <row r="37" spans="1:5" x14ac:dyDescent="0.3">
      <c r="A37">
        <v>138</v>
      </c>
      <c r="B37">
        <v>177</v>
      </c>
      <c r="C37">
        <v>714.4</v>
      </c>
      <c r="D37" t="s">
        <v>31</v>
      </c>
      <c r="E37" t="s">
        <v>32</v>
      </c>
    </row>
    <row r="38" spans="1:5" x14ac:dyDescent="0.3">
      <c r="A38">
        <v>139</v>
      </c>
      <c r="B38">
        <v>1.8</v>
      </c>
      <c r="C38">
        <v>3.1</v>
      </c>
      <c r="D38" t="s">
        <v>29</v>
      </c>
      <c r="E38" t="s">
        <v>30</v>
      </c>
    </row>
    <row r="39" spans="1:5" x14ac:dyDescent="0.3">
      <c r="A39">
        <v>140</v>
      </c>
      <c r="B39">
        <v>500</v>
      </c>
      <c r="C39">
        <v>950</v>
      </c>
      <c r="D39" t="s">
        <v>31</v>
      </c>
      <c r="E39" t="s">
        <v>30</v>
      </c>
    </row>
    <row r="40" spans="1:5" x14ac:dyDescent="0.3">
      <c r="A40">
        <v>406</v>
      </c>
      <c r="B40">
        <v>30</v>
      </c>
      <c r="C40">
        <v>350</v>
      </c>
      <c r="D40" t="s">
        <v>31</v>
      </c>
      <c r="E40" t="s">
        <v>30</v>
      </c>
    </row>
    <row r="41" spans="1:5" x14ac:dyDescent="0.3">
      <c r="A41">
        <v>412</v>
      </c>
      <c r="B41">
        <v>160</v>
      </c>
      <c r="C41">
        <v>836.8</v>
      </c>
      <c r="D41" t="s">
        <v>31</v>
      </c>
      <c r="E41" t="s">
        <v>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E7D4-8A55-4A93-AE80-EE098343B502}">
  <dimension ref="B1:T20"/>
  <sheetViews>
    <sheetView showGridLines="0" zoomScale="85" zoomScaleNormal="85" workbookViewId="0">
      <selection activeCell="U16" sqref="U16"/>
    </sheetView>
  </sheetViews>
  <sheetFormatPr defaultRowHeight="18" x14ac:dyDescent="0.35"/>
  <cols>
    <col min="1" max="6" width="8.88671875" style="5"/>
    <col min="7" max="8" width="14.5546875" style="5" customWidth="1"/>
    <col min="9" max="9" width="16.109375" style="5" customWidth="1"/>
    <col min="10" max="10" width="31.88671875" style="5" bestFit="1" customWidth="1"/>
    <col min="11" max="11" width="17.6640625" style="5" bestFit="1" customWidth="1"/>
    <col min="12" max="12" width="16" style="5" customWidth="1"/>
    <col min="13" max="13" width="8.88671875" style="5"/>
    <col min="14" max="14" width="10.6640625" style="5" customWidth="1"/>
    <col min="15" max="16384" width="8.88671875" style="5"/>
  </cols>
  <sheetData>
    <row r="1" spans="2:20" ht="28.8" customHeight="1" x14ac:dyDescent="0.35">
      <c r="B1" s="25" t="s">
        <v>91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x14ac:dyDescent="0.35">
      <c r="I2" s="29" t="s">
        <v>157</v>
      </c>
      <c r="J2" s="29"/>
      <c r="K2" s="29"/>
      <c r="N2" s="15"/>
      <c r="O2" s="4"/>
      <c r="Q2" s="15"/>
      <c r="R2" s="2"/>
    </row>
    <row r="3" spans="2:20" ht="21" x14ac:dyDescent="0.4">
      <c r="I3" s="30"/>
      <c r="J3" s="30"/>
      <c r="K3" s="26" t="s">
        <v>30</v>
      </c>
      <c r="L3" s="31" t="s">
        <v>32</v>
      </c>
    </row>
    <row r="4" spans="2:20" x14ac:dyDescent="0.35">
      <c r="J4" s="7" t="s">
        <v>80</v>
      </c>
      <c r="K4" s="8">
        <v>1567141</v>
      </c>
      <c r="L4" s="9">
        <v>19589.262500000001</v>
      </c>
    </row>
    <row r="5" spans="2:20" x14ac:dyDescent="0.35">
      <c r="J5" s="7" t="s">
        <v>81</v>
      </c>
      <c r="K5" s="8">
        <v>264196.40000000002</v>
      </c>
      <c r="L5" s="9">
        <f>SUM(Movies[budget(USD)])</f>
        <v>3302.4549999999999</v>
      </c>
    </row>
    <row r="6" spans="2:20" x14ac:dyDescent="0.35">
      <c r="J6" s="7"/>
    </row>
    <row r="7" spans="2:20" x14ac:dyDescent="0.35">
      <c r="J7" s="7" t="s">
        <v>84</v>
      </c>
      <c r="K7" s="10">
        <v>1302944.6000000001</v>
      </c>
      <c r="L7" s="11">
        <f>L4-L5</f>
        <v>16286.807500000001</v>
      </c>
    </row>
    <row r="8" spans="2:20" x14ac:dyDescent="0.35">
      <c r="J8" s="7" t="s">
        <v>159</v>
      </c>
      <c r="L8" s="9">
        <v>1011.3625</v>
      </c>
    </row>
    <row r="9" spans="2:20" x14ac:dyDescent="0.35">
      <c r="J9" s="7" t="s">
        <v>160</v>
      </c>
      <c r="L9" s="9">
        <v>18577.900000000001</v>
      </c>
    </row>
    <row r="10" spans="2:20" x14ac:dyDescent="0.35">
      <c r="J10" s="7"/>
      <c r="L10" s="32"/>
    </row>
    <row r="11" spans="2:20" x14ac:dyDescent="0.35">
      <c r="J11" s="33" t="s">
        <v>161</v>
      </c>
      <c r="K11" s="33"/>
      <c r="L11" s="33"/>
    </row>
    <row r="12" spans="2:20" x14ac:dyDescent="0.35">
      <c r="J12" s="16" t="s">
        <v>85</v>
      </c>
      <c r="K12" s="17"/>
      <c r="L12" s="18">
        <v>9054.6</v>
      </c>
    </row>
    <row r="13" spans="2:20" x14ac:dyDescent="0.35">
      <c r="J13" s="16" t="s">
        <v>77</v>
      </c>
      <c r="K13" s="19"/>
      <c r="L13" s="18">
        <v>1988.7</v>
      </c>
    </row>
    <row r="14" spans="2:20" ht="34.200000000000003" customHeight="1" x14ac:dyDescent="0.35">
      <c r="J14" s="16" t="s">
        <v>86</v>
      </c>
      <c r="K14" s="20"/>
      <c r="L14" s="21">
        <v>7065.9000000000005</v>
      </c>
    </row>
    <row r="15" spans="2:20" x14ac:dyDescent="0.35">
      <c r="J15" s="16" t="s">
        <v>87</v>
      </c>
      <c r="K15" s="22"/>
      <c r="L15" s="23">
        <v>3.5530245889274403</v>
      </c>
    </row>
    <row r="16" spans="2:20" x14ac:dyDescent="0.35">
      <c r="G16" s="6"/>
      <c r="H16" s="6"/>
      <c r="J16" s="24" t="s">
        <v>90</v>
      </c>
      <c r="K16" s="22"/>
      <c r="L16" s="23">
        <v>0.48740916186682459</v>
      </c>
    </row>
    <row r="20" spans="10:10" x14ac:dyDescent="0.35">
      <c r="J20" s="5" t="s">
        <v>95</v>
      </c>
    </row>
  </sheetData>
  <mergeCells count="3">
    <mergeCell ref="J11:L11"/>
    <mergeCell ref="B1:T1"/>
    <mergeCell ref="I2:K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IMDB</vt:lpstr>
      <vt:lpstr>Revenue</vt:lpstr>
      <vt:lpstr>Industry</vt:lpstr>
      <vt:lpstr>Released</vt:lpstr>
      <vt:lpstr>Total movie released</vt:lpstr>
      <vt:lpstr>Processed Data</vt:lpstr>
      <vt:lpstr>Raw data</vt:lpstr>
      <vt:lpstr>financials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Ajay</cp:lastModifiedBy>
  <dcterms:created xsi:type="dcterms:W3CDTF">2015-06-05T18:17:20Z</dcterms:created>
  <dcterms:modified xsi:type="dcterms:W3CDTF">2023-07-29T19:05:43Z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