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al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<sst xmlns="http://schemas.openxmlformats.org/spreadsheetml/2006/main" count="585" uniqueCount="338">
  <si>
    <t>Q . Calculate BONUS for all employees at 10% of their Salary (Only employees with A and B grade can avail bonus)</t>
  </si>
  <si>
    <t>Employee</t>
  </si>
  <si>
    <t>Grade</t>
  </si>
  <si>
    <t>Salary</t>
  </si>
  <si>
    <t>Bonus</t>
  </si>
  <si>
    <t xml:space="preserve">Output </t>
  </si>
  <si>
    <t>Nancy</t>
  </si>
  <si>
    <t>A</t>
  </si>
  <si>
    <t>Andrew</t>
  </si>
  <si>
    <t>B</t>
  </si>
  <si>
    <t>Janet</t>
  </si>
  <si>
    <t>Margaret</t>
  </si>
  <si>
    <t>C</t>
  </si>
  <si>
    <t>Steven</t>
  </si>
  <si>
    <t>Michael</t>
  </si>
  <si>
    <t>Robert</t>
  </si>
  <si>
    <t>Laura</t>
  </si>
  <si>
    <t>Anne</t>
  </si>
  <si>
    <t>Q : Write if Function if the Efficiency is less then 70 the it would show [Fail], if it is between 71-100 then show [Good], if efficiency if between 101-150 then show [Very Good], if more then 150 then show [Excellent]</t>
  </si>
  <si>
    <t>Name</t>
  </si>
  <si>
    <t>AM Name</t>
  </si>
  <si>
    <t>Prod. Hours</t>
  </si>
  <si>
    <t>Utilize Time</t>
  </si>
  <si>
    <t>Efficiency</t>
  </si>
  <si>
    <t>Ans</t>
  </si>
  <si>
    <t>Aniket</t>
  </si>
  <si>
    <t>Vikas</t>
  </si>
  <si>
    <t>Anamika</t>
  </si>
  <si>
    <t xml:space="preserve"> </t>
  </si>
  <si>
    <t>Itee</t>
  </si>
  <si>
    <t>Chander</t>
  </si>
  <si>
    <t>Yesh</t>
  </si>
  <si>
    <t>Dinesh</t>
  </si>
  <si>
    <t>Karun</t>
  </si>
  <si>
    <t>Shreya</t>
  </si>
  <si>
    <t>Shrishti</t>
  </si>
  <si>
    <t>Shubham</t>
  </si>
  <si>
    <t>Deepak</t>
  </si>
  <si>
    <t>Q  : Let me know the Cost of Engine. If the same not showing then the formula would show ….[Not Exist]</t>
  </si>
  <si>
    <t>Spare</t>
  </si>
  <si>
    <t>Cost</t>
  </si>
  <si>
    <t>Ignition</t>
  </si>
  <si>
    <t>Engine</t>
  </si>
  <si>
    <t>GearBox</t>
  </si>
  <si>
    <t>Steering</t>
  </si>
  <si>
    <t>CYHead</t>
  </si>
  <si>
    <t>Q. Find out the second highest salary from below mentioned salary list</t>
  </si>
  <si>
    <t>Arti</t>
  </si>
  <si>
    <t>OUTPUT</t>
  </si>
  <si>
    <t>DESIRED OUTPUT</t>
  </si>
  <si>
    <t>Manu</t>
  </si>
  <si>
    <t>Jyoti</t>
  </si>
  <si>
    <t>Sachin</t>
  </si>
  <si>
    <t>Sajjad</t>
  </si>
  <si>
    <t>Chandra</t>
  </si>
  <si>
    <t>Priyanka</t>
  </si>
  <si>
    <t>Q. Calculates the difference between two dates</t>
  </si>
  <si>
    <t xml:space="preserve">In term of Year &amp; Month </t>
  </si>
  <si>
    <t>Answer Box</t>
  </si>
  <si>
    <t>&lt;--&lt;&lt; Year</t>
  </si>
  <si>
    <t>&lt;--&lt;&lt; month</t>
  </si>
  <si>
    <t>Q. Why after Sum function applied the result is 0 in Cell A19</t>
  </si>
  <si>
    <t>Data</t>
  </si>
  <si>
    <t>SELECT NUMBER RANGE AND PRESS BELOW MENTIONED SHORTCUT</t>
  </si>
  <si>
    <t>ALT+D+E+F</t>
  </si>
  <si>
    <t>OR</t>
  </si>
  <si>
    <t>ALT+A+E+F</t>
  </si>
  <si>
    <t>output</t>
  </si>
  <si>
    <t>Q. Extract Name and Empid in Column B and C Seprately.</t>
  </si>
  <si>
    <t>EmpID</t>
  </si>
  <si>
    <t>Rajesh(22330)</t>
  </si>
  <si>
    <t>Chandan(1234)</t>
  </si>
  <si>
    <t>Mohit(14343)</t>
  </si>
  <si>
    <t>Lokesh(24343)</t>
  </si>
  <si>
    <t>Sandeep(53223)</t>
  </si>
  <si>
    <t>Manjeet(52343)</t>
  </si>
  <si>
    <t>Punit(53222)</t>
  </si>
  <si>
    <t>Varun(53221)</t>
  </si>
  <si>
    <t>Q. Get first day of previos month</t>
  </si>
  <si>
    <t>Date</t>
  </si>
  <si>
    <t>Previous Month</t>
  </si>
  <si>
    <t>Previous Month(Desired output)</t>
  </si>
  <si>
    <t>Q. Find out the unique and duplicate company name from below mentioned list</t>
  </si>
  <si>
    <t>Company</t>
  </si>
  <si>
    <t>Output</t>
  </si>
  <si>
    <t>Uniqe/Duplicate(Desired output)</t>
  </si>
  <si>
    <t>EXL</t>
  </si>
  <si>
    <t>Unique</t>
  </si>
  <si>
    <t>CSC</t>
  </si>
  <si>
    <t>WNS</t>
  </si>
  <si>
    <t>Duplicate</t>
  </si>
  <si>
    <t>UHG</t>
  </si>
  <si>
    <t>PWC</t>
  </si>
  <si>
    <t>KPMG</t>
  </si>
  <si>
    <t>PAYTM</t>
  </si>
  <si>
    <t>IBM</t>
  </si>
  <si>
    <t>HCL</t>
  </si>
  <si>
    <t>Q. Color the date if only it is Sat or Sun</t>
  </si>
  <si>
    <t>Q.Find out the Product Aging</t>
  </si>
  <si>
    <t>Particulars</t>
  </si>
  <si>
    <t>Specification if any, Mark</t>
  </si>
  <si>
    <t>Location</t>
  </si>
  <si>
    <t>Purchase Date</t>
  </si>
  <si>
    <t>Returned date</t>
  </si>
  <si>
    <t>Aging</t>
  </si>
  <si>
    <t>CG Card</t>
  </si>
  <si>
    <t>CG 6565 Card</t>
  </si>
  <si>
    <t>Delhi</t>
  </si>
  <si>
    <t>RAM</t>
  </si>
  <si>
    <t>1 GB RAM</t>
  </si>
  <si>
    <t>Mumbai</t>
  </si>
  <si>
    <t>Septal Card</t>
  </si>
  <si>
    <t>Donjin-Chassis</t>
  </si>
  <si>
    <t>3U CHASSIS</t>
  </si>
  <si>
    <t>IBM 1GB RAM</t>
  </si>
  <si>
    <t>HDD</t>
  </si>
  <si>
    <t>300 GB HDD for 3400 Server</t>
  </si>
  <si>
    <t>1 GB RAM FOR X3400 SERVER</t>
  </si>
  <si>
    <t>146GB HDD for IBM x-226 Server</t>
  </si>
  <si>
    <t>CG 6565E Card</t>
  </si>
  <si>
    <t>Chennai</t>
  </si>
  <si>
    <t>Q. Find the occurance of Blue Color</t>
  </si>
  <si>
    <t>COLOR</t>
  </si>
  <si>
    <t>COUNT</t>
  </si>
  <si>
    <t>COUNT(Desired output)</t>
  </si>
  <si>
    <t>BLUE</t>
  </si>
  <si>
    <t>RED</t>
  </si>
  <si>
    <t/>
  </si>
  <si>
    <t>GREEN</t>
  </si>
  <si>
    <t>Q. How many days in below mentioned month</t>
  </si>
  <si>
    <t>Days in Month</t>
  </si>
  <si>
    <t>Q. Find out the sum of sales amount based on below mentioned criteria using SUMIFS functtion.</t>
  </si>
  <si>
    <t>Region</t>
  </si>
  <si>
    <t>SalesRep</t>
  </si>
  <si>
    <t>Customer</t>
  </si>
  <si>
    <t>Product</t>
  </si>
  <si>
    <t>Sales</t>
  </si>
  <si>
    <t>SouthEast</t>
  </si>
  <si>
    <t>Tina</t>
  </si>
  <si>
    <t>Amazon</t>
  </si>
  <si>
    <t>COL Item</t>
  </si>
  <si>
    <t>Add Sales</t>
  </si>
  <si>
    <t>West</t>
  </si>
  <si>
    <t>shreya</t>
  </si>
  <si>
    <t>google</t>
  </si>
  <si>
    <t>AIM Item</t>
  </si>
  <si>
    <t>North</t>
  </si>
  <si>
    <t>Google</t>
  </si>
  <si>
    <t>MidWest</t>
  </si>
  <si>
    <t>HD</t>
  </si>
  <si>
    <t>RAD Item</t>
  </si>
  <si>
    <t>SalesRep/Region</t>
  </si>
  <si>
    <t>NorthEast</t>
  </si>
  <si>
    <t>anika</t>
  </si>
  <si>
    <t>tina</t>
  </si>
  <si>
    <t>arti</t>
  </si>
  <si>
    <t>DAB Item</t>
  </si>
  <si>
    <t>gagan</t>
  </si>
  <si>
    <t>HM</t>
  </si>
  <si>
    <t>mehar</t>
  </si>
  <si>
    <t>Yahoo</t>
  </si>
  <si>
    <t>CIN Item</t>
  </si>
  <si>
    <t>XOL Item</t>
  </si>
  <si>
    <t>Q1.Search Box Using Conditional Formatting</t>
  </si>
  <si>
    <t>Emp.ID</t>
  </si>
  <si>
    <t>NAME</t>
  </si>
  <si>
    <t>STATE</t>
  </si>
  <si>
    <t>A001</t>
  </si>
  <si>
    <t>AMIT</t>
  </si>
  <si>
    <t>UP</t>
  </si>
  <si>
    <t>SEARCH</t>
  </si>
  <si>
    <t>A002</t>
  </si>
  <si>
    <t>KIRAN</t>
  </si>
  <si>
    <t>A003</t>
  </si>
  <si>
    <t>SAHIL</t>
  </si>
  <si>
    <t>DELHI</t>
  </si>
  <si>
    <t>A004</t>
  </si>
  <si>
    <t>KANIKA</t>
  </si>
  <si>
    <t>A005</t>
  </si>
  <si>
    <t>SUMONA</t>
  </si>
  <si>
    <t>PATNA</t>
  </si>
  <si>
    <t>A006</t>
  </si>
  <si>
    <t>ROMI</t>
  </si>
  <si>
    <t>WEST BANGAL</t>
  </si>
  <si>
    <t>A007</t>
  </si>
  <si>
    <t>RAHUL</t>
  </si>
  <si>
    <t>A008</t>
  </si>
  <si>
    <t>RAMIT</t>
  </si>
  <si>
    <t>AGRA</t>
  </si>
  <si>
    <t>A009</t>
  </si>
  <si>
    <t>BHASKAR</t>
  </si>
  <si>
    <t>SAHARANPUR</t>
  </si>
  <si>
    <t>A010</t>
  </si>
  <si>
    <t>A011</t>
  </si>
  <si>
    <t>CHAMAN</t>
  </si>
  <si>
    <t>A012</t>
  </si>
  <si>
    <t>VIPUL</t>
  </si>
  <si>
    <t>A013</t>
  </si>
  <si>
    <t>MAHESH</t>
  </si>
  <si>
    <t>A014</t>
  </si>
  <si>
    <t>KRISHNA</t>
  </si>
  <si>
    <t>A015</t>
  </si>
  <si>
    <t>KOMAL</t>
  </si>
  <si>
    <t>A016</t>
  </si>
  <si>
    <t>SUMAN</t>
  </si>
  <si>
    <t>A017</t>
  </si>
  <si>
    <t>SAKSHI</t>
  </si>
  <si>
    <t>A018</t>
  </si>
  <si>
    <t>SAIL</t>
  </si>
  <si>
    <t>H</t>
  </si>
  <si>
    <t>Count How Many Time Exactly "D" or "d" occuring</t>
  </si>
  <si>
    <t>O</t>
  </si>
  <si>
    <t>D</t>
  </si>
  <si>
    <t>d</t>
  </si>
  <si>
    <t>SUMPRODUCT(--(EXACT(B25:B63,D28)))</t>
  </si>
  <si>
    <t>J</t>
  </si>
  <si>
    <t>SUMPRODUCT(--(EXACT(D26:D64,F29)))</t>
  </si>
  <si>
    <t>V</t>
  </si>
  <si>
    <t>M</t>
  </si>
  <si>
    <t>j</t>
  </si>
  <si>
    <t>X</t>
  </si>
  <si>
    <t>Z</t>
  </si>
  <si>
    <t>Y</t>
  </si>
  <si>
    <t>N</t>
  </si>
  <si>
    <t>P</t>
  </si>
  <si>
    <t>Q</t>
  </si>
  <si>
    <t>e</t>
  </si>
  <si>
    <t>f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</si>
  <si>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</si>
  <si>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</si>
  <si>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</si>
  <si>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</si>
  <si>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</si>
  <si>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</si>
  <si>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</si>
  <si>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</si>
  <si>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</si>
  <si>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</si>
  <si>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</si>
  <si>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</si>
  <si>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Value</t>
  </si>
  <si>
    <t>Count How Many Errors in the Range</t>
  </si>
  <si>
    <r>
      <rPr>
        <rFont val="Calibri"/>
        <b/>
        <color theme="1"/>
        <sz val="11.0"/>
      </rPr>
      <t xml:space="preserve">Write </t>
    </r>
    <r>
      <rPr>
        <rFont val="Calibri"/>
        <b/>
        <i/>
        <color theme="1"/>
        <sz val="11.0"/>
        <u/>
      </rPr>
      <t>Matched</t>
    </r>
    <r>
      <rPr>
        <rFont val="Calibri"/>
        <b/>
        <i/>
        <color theme="1"/>
        <sz val="11.0"/>
      </rPr>
      <t xml:space="preserve"> </t>
    </r>
    <r>
      <rPr>
        <rFont val="Calibri"/>
        <b/>
        <color theme="1"/>
        <sz val="11.0"/>
      </rPr>
      <t xml:space="preserve">When column A  employee Name "Raj Kumar" match with column B otherwise it should be </t>
    </r>
    <r>
      <rPr>
        <rFont val="Calibri"/>
        <b/>
        <i/>
        <color theme="1"/>
        <sz val="11.0"/>
        <u/>
      </rPr>
      <t>Not Matched</t>
    </r>
  </si>
  <si>
    <t>Employee Name</t>
  </si>
  <si>
    <t>Employee Name2</t>
  </si>
  <si>
    <t>Formulas</t>
  </si>
  <si>
    <t>Mr. Raj Kumar Verma</t>
  </si>
  <si>
    <t>IF(EXACT(C88,D88),"Matched","Not Matched")</t>
  </si>
  <si>
    <t>Mr. Deepak jha srivastava</t>
  </si>
  <si>
    <t>Mr. Abbas khan</t>
  </si>
  <si>
    <t>Mr. Vivek Shah</t>
  </si>
  <si>
    <t>Mr. Manjar Alam</t>
  </si>
  <si>
    <t>Mr. Anup Kumar</t>
  </si>
  <si>
    <t>Mr. Laxman singh Negi</t>
  </si>
  <si>
    <t>Mr. Rakesh Kumar</t>
  </si>
  <si>
    <t>Mr. Sohail Khan</t>
  </si>
  <si>
    <t>Mr. Saiful Ansari</t>
  </si>
  <si>
    <t>Mr. Abdul Heyat Chand</t>
  </si>
  <si>
    <t>Mr. Devendra Kumar sharma</t>
  </si>
  <si>
    <t>Sales Person</t>
  </si>
  <si>
    <t>No. Customers</t>
  </si>
  <si>
    <t>Net Sales</t>
  </si>
  <si>
    <t>Profit / Loss</t>
  </si>
  <si>
    <t>Questions</t>
  </si>
  <si>
    <t>Formula</t>
  </si>
  <si>
    <t>Shaily</t>
  </si>
  <si>
    <t>1. Sales for the person whose names starts with Pri</t>
  </si>
  <si>
    <t>2. How many Persons are there whose name cointain 5 Character</t>
  </si>
  <si>
    <t>Lalita</t>
  </si>
  <si>
    <t>3. Sales for the person whose name ends with t</t>
  </si>
  <si>
    <t>priya</t>
  </si>
  <si>
    <t>4. What is the Total Sale of Lalita</t>
  </si>
  <si>
    <t>Anant</t>
  </si>
  <si>
    <t>Vishresh</t>
  </si>
  <si>
    <t>Rohit</t>
  </si>
  <si>
    <t>Priti</t>
  </si>
  <si>
    <t>Poly</t>
  </si>
  <si>
    <t>Find First and Last Name from Email Address</t>
  </si>
  <si>
    <t>Email Address</t>
  </si>
  <si>
    <t>First Name</t>
  </si>
  <si>
    <t>Last Name</t>
  </si>
  <si>
    <t>sachin.kumar@innozant.com</t>
  </si>
  <si>
    <t>kumar(23545)</t>
  </si>
  <si>
    <t>arti.ahuja@innozant.com</t>
  </si>
  <si>
    <t>ekanshika.kalra@innozant.com</t>
  </si>
  <si>
    <t>vikram.kumar@innozant.com</t>
  </si>
  <si>
    <t>swati.p@innozant.com</t>
  </si>
  <si>
    <t>neeraj.sharma@innozant.com</t>
  </si>
  <si>
    <t>anumeet.kaur@innozant.com</t>
  </si>
  <si>
    <t>aishwarya.ambasta@innozant.com</t>
  </si>
  <si>
    <t>Find Corresponding amount of Name from source data list based on Week number</t>
  </si>
  <si>
    <t>Weeks</t>
  </si>
  <si>
    <t>Amount</t>
  </si>
  <si>
    <t>Week 1</t>
  </si>
  <si>
    <t>Rajni Mathur</t>
  </si>
  <si>
    <t>Week 2</t>
  </si>
  <si>
    <t>Tarajeet Singh</t>
  </si>
  <si>
    <t>Week 3</t>
  </si>
  <si>
    <t>Rupesh Thakur</t>
  </si>
  <si>
    <t>Week 4</t>
  </si>
  <si>
    <t>Manish Sharma</t>
  </si>
  <si>
    <t>Shreya Singh</t>
  </si>
  <si>
    <t>Swati Sharma</t>
  </si>
  <si>
    <t>Sumit Jha</t>
  </si>
  <si>
    <t>Anup Singh</t>
  </si>
  <si>
    <t>Jyoti Chaudhary</t>
  </si>
  <si>
    <t>Komal Singh</t>
  </si>
  <si>
    <t>Find Score of Agents only if Present (P) using index formula</t>
  </si>
  <si>
    <t>Attendance</t>
  </si>
  <si>
    <t>Score</t>
  </si>
  <si>
    <t>Julie</t>
  </si>
  <si>
    <t>Amanda</t>
  </si>
  <si>
    <t>William</t>
  </si>
  <si>
    <t>Simon</t>
  </si>
  <si>
    <t>Neil</t>
  </si>
  <si>
    <t>Kaylin</t>
  </si>
  <si>
    <t>Jackie</t>
  </si>
  <si>
    <t>L</t>
  </si>
  <si>
    <t>Marshal</t>
  </si>
  <si>
    <t>Nichola</t>
  </si>
  <si>
    <t>Yunus</t>
  </si>
  <si>
    <t>Find total Score of these Agents using Sumif?</t>
  </si>
  <si>
    <t>Total Score</t>
  </si>
  <si>
    <t>By using vlookup calculate the retail price of Sony by adding the contribution percentage to the cost?</t>
  </si>
  <si>
    <t>Item-ID</t>
  </si>
  <si>
    <t>Item</t>
  </si>
  <si>
    <t>Contribution</t>
  </si>
  <si>
    <t>Total</t>
  </si>
  <si>
    <t>ST-340</t>
  </si>
  <si>
    <t>Samsung</t>
  </si>
  <si>
    <t>BI-567</t>
  </si>
  <si>
    <t>Nokia</t>
  </si>
  <si>
    <t>DI-328</t>
  </si>
  <si>
    <t>Sony</t>
  </si>
  <si>
    <t>WI-989</t>
  </si>
  <si>
    <t>Moto</t>
  </si>
  <si>
    <t>AS-469</t>
  </si>
  <si>
    <t>Lava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</si>
</sst>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£&quot;#,##0_);[Red]\(&quot;£&quot;#,##0\)"/>
    <numFmt numFmtId="165" formatCode="[$-409]d\-mmm\-yy"/>
    <numFmt numFmtId="166" formatCode="_(* #,##0_);_(* \(#,##0\);_(* &quot;-&quot;??_);_(@_)"/>
    <numFmt numFmtId="167" formatCode="m/d/yy"/>
    <numFmt numFmtId="168" formatCode="##,##0"/>
    <numFmt numFmtId="169" formatCode="_-* #,##0\ _k_r_-;\-* #,##0\ _k_r_-;_-* &quot;-&quot;??\ _k_r_-;_-@"/>
  </numFmts>
  <fonts count="21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Verdana"/>
    </font>
    <font/>
    <font>
      <color theme="1"/>
      <name val="Arial"/>
      <scheme val="minor"/>
    </font>
    <font>
      <b/>
      <sz val="11.0"/>
      <color theme="1"/>
      <name val="Calibri"/>
    </font>
    <font>
      <sz val="11.0"/>
      <color rgb="FF0A0A0A"/>
      <name val="&quot;Google Sans&quot;"/>
    </font>
    <font>
      <b/>
      <color theme="1"/>
      <name val="Calibri"/>
    </font>
    <font>
      <b/>
      <sz val="11.0"/>
      <color rgb="FFFFFFFF"/>
      <name val="Cambria"/>
    </font>
    <font>
      <sz val="11.0"/>
      <color theme="1"/>
      <name val="Cambria"/>
    </font>
    <font>
      <color rgb="FFFFFFFF"/>
      <name val="Arial"/>
    </font>
    <font>
      <sz val="11.0"/>
      <color rgb="FFFFFFFF"/>
      <name val="Calibri"/>
    </font>
    <font>
      <b/>
      <sz val="16.0"/>
      <color theme="1"/>
      <name val="Calibri"/>
    </font>
    <font>
      <color rgb="FFFFFFFF"/>
      <name val="Times New Roman"/>
    </font>
    <font>
      <b/>
      <color rgb="FFFFFFFF"/>
      <name val="Times New Roman"/>
    </font>
    <font>
      <sz val="9.0"/>
      <color theme="1"/>
      <name val="Calibri"/>
    </font>
    <font>
      <color theme="1"/>
      <name val="Arial"/>
    </font>
    <font>
      <b/>
      <sz val="11.0"/>
      <color rgb="FFFFFFFF"/>
      <name val="Lustria"/>
    </font>
    <font>
      <sz val="11.0"/>
      <color theme="1"/>
      <name val="Lustria"/>
    </font>
    <font>
      <b/>
      <sz val="11.0"/>
      <color theme="1"/>
      <name val="Lustria"/>
    </font>
    <font>
      <b/>
      <sz val="11.0"/>
      <color rgb="FFFFFFFF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CC"/>
        <bgColor rgb="FFFFFFCC"/>
      </patternFill>
    </fill>
    <fill>
      <patternFill patternType="solid">
        <fgColor rgb="FF002060"/>
        <bgColor rgb="FF002060"/>
      </patternFill>
    </fill>
    <fill>
      <patternFill patternType="solid">
        <fgColor rgb="FFCCFFCC"/>
        <bgColor rgb="FFCCFFCC"/>
      </patternFill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0F2F5"/>
        <bgColor rgb="FFF0F2F5"/>
      </patternFill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  <fill>
      <patternFill patternType="solid">
        <fgColor rgb="FF6B82B2"/>
        <bgColor rgb="FF6B82B2"/>
      </patternFill>
    </fill>
    <fill>
      <patternFill patternType="solid">
        <fgColor rgb="FFF2F2F2"/>
        <bgColor rgb="FFF2F2F2"/>
      </patternFill>
    </fill>
  </fills>
  <borders count="4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0" fontId="2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3" fontId="2" numFmtId="0" xfId="0" applyAlignment="1" applyBorder="1" applyFill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1" fillId="4" fontId="1" numFmtId="0" xfId="0" applyAlignment="1" applyBorder="1" applyFill="1" applyFont="1">
      <alignment horizontal="center" vertical="bottom"/>
    </xf>
    <xf borderId="1" fillId="3" fontId="2" numFmtId="0" xfId="0" applyAlignment="1" applyBorder="1" applyFont="1">
      <alignment horizontal="right" vertical="bottom"/>
    </xf>
    <xf borderId="1" fillId="4" fontId="1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15" xfId="0" applyAlignment="1" applyFont="1" applyNumberFormat="1">
      <alignment horizontal="right" vertical="bottom"/>
    </xf>
    <xf borderId="11" fillId="3" fontId="2" numFmtId="0" xfId="0" applyAlignment="1" applyBorder="1" applyFont="1">
      <alignment horizontal="center" vertical="bottom"/>
    </xf>
    <xf borderId="12" fillId="0" fontId="3" numFmtId="0" xfId="0" applyBorder="1" applyFont="1"/>
    <xf borderId="0" fillId="0" fontId="4" numFmtId="0" xfId="0" applyFont="1"/>
    <xf borderId="13" fillId="5" fontId="1" numFmtId="0" xfId="0" applyAlignment="1" applyBorder="1" applyFill="1" applyFont="1">
      <alignment horizontal="center" vertical="bottom"/>
    </xf>
    <xf borderId="13" fillId="6" fontId="1" numFmtId="0" xfId="0" applyAlignment="1" applyBorder="1" applyFill="1" applyFont="1">
      <alignment horizontal="center" vertical="bottom"/>
    </xf>
    <xf borderId="1" fillId="7" fontId="1" numFmtId="0" xfId="0" applyAlignment="1" applyBorder="1" applyFill="1" applyFont="1">
      <alignment vertical="bottom"/>
    </xf>
    <xf borderId="1" fillId="0" fontId="1" numFmtId="14" xfId="0" applyAlignment="1" applyBorder="1" applyFont="1" applyNumberFormat="1">
      <alignment horizontal="right" vertical="bottom"/>
    </xf>
    <xf borderId="0" fillId="0" fontId="1" numFmtId="14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vertical="bottom"/>
    </xf>
    <xf borderId="0" fillId="0" fontId="4" numFmtId="15" xfId="0" applyFont="1" applyNumberFormat="1"/>
    <xf borderId="14" fillId="8" fontId="8" numFmtId="165" xfId="0" applyAlignment="1" applyBorder="1" applyFill="1" applyFont="1" applyNumberFormat="1">
      <alignment horizontal="center" shrinkToFit="0" wrapText="1"/>
    </xf>
    <xf borderId="14" fillId="8" fontId="8" numFmtId="3" xfId="0" applyAlignment="1" applyBorder="1" applyFont="1" applyNumberFormat="1">
      <alignment shrinkToFit="0" wrapText="1"/>
    </xf>
    <xf borderId="15" fillId="8" fontId="8" numFmtId="165" xfId="0" applyAlignment="1" applyBorder="1" applyFont="1" applyNumberFormat="1">
      <alignment horizontal="center" shrinkToFit="0" wrapText="1"/>
    </xf>
    <xf borderId="1" fillId="0" fontId="9" numFmtId="1" xfId="0" applyAlignment="1" applyBorder="1" applyFont="1" applyNumberFormat="1">
      <alignment vertical="bottom"/>
    </xf>
    <xf borderId="1" fillId="0" fontId="9" numFmtId="166" xfId="0" applyAlignment="1" applyBorder="1" applyFont="1" applyNumberFormat="1">
      <alignment vertical="bottom"/>
    </xf>
    <xf borderId="1" fillId="0" fontId="9" numFmtId="15" xfId="0" applyAlignment="1" applyBorder="1" applyFont="1" applyNumberFormat="1">
      <alignment vertical="bottom"/>
    </xf>
    <xf borderId="1" fillId="0" fontId="1" numFmtId="15" xfId="0" applyAlignment="1" applyBorder="1" applyFont="1" applyNumberFormat="1">
      <alignment horizontal="right" vertical="bottom"/>
    </xf>
    <xf borderId="1" fillId="0" fontId="1" numFmtId="15" xfId="0" applyAlignment="1" applyBorder="1" applyFont="1" applyNumberFormat="1">
      <alignment vertical="bottom"/>
    </xf>
    <xf borderId="1" fillId="9" fontId="1" numFmtId="0" xfId="0" applyAlignment="1" applyBorder="1" applyFill="1" applyFont="1">
      <alignment vertical="bottom"/>
    </xf>
    <xf borderId="16" fillId="10" fontId="5" numFmtId="0" xfId="0" applyAlignment="1" applyBorder="1" applyFill="1" applyFont="1">
      <alignment vertical="bottom"/>
    </xf>
    <xf borderId="1" fillId="11" fontId="10" numFmtId="0" xfId="0" applyAlignment="1" applyBorder="1" applyFill="1" applyFont="1">
      <alignment vertical="bottom"/>
    </xf>
    <xf borderId="17" fillId="10" fontId="1" numFmtId="0" xfId="0" applyAlignment="1" applyBorder="1" applyFont="1">
      <alignment vertical="bottom"/>
    </xf>
    <xf borderId="18" fillId="10" fontId="1" numFmtId="0" xfId="0" applyAlignment="1" applyBorder="1" applyFont="1">
      <alignment vertical="bottom"/>
    </xf>
    <xf borderId="1" fillId="0" fontId="1" numFmtId="167" xfId="0" applyAlignment="1" applyBorder="1" applyFont="1" applyNumberFormat="1">
      <alignment horizontal="right" vertical="bottom"/>
    </xf>
    <xf borderId="19" fillId="11" fontId="11" numFmtId="0" xfId="0" applyAlignment="1" applyBorder="1" applyFont="1">
      <alignment vertical="bottom"/>
    </xf>
    <xf borderId="1" fillId="8" fontId="11" numFmtId="0" xfId="0" applyAlignment="1" applyBorder="1" applyFont="1">
      <alignment vertical="bottom"/>
    </xf>
    <xf borderId="1" fillId="12" fontId="1" numFmtId="168" xfId="0" applyAlignment="1" applyBorder="1" applyFill="1" applyFont="1" applyNumberFormat="1">
      <alignment horizontal="right" vertical="bottom"/>
    </xf>
    <xf borderId="20" fillId="0" fontId="1" numFmtId="0" xfId="0" applyAlignment="1" applyBorder="1" applyFont="1">
      <alignment vertical="bottom"/>
    </xf>
    <xf borderId="0" fillId="0" fontId="4" numFmtId="168" xfId="0" applyFont="1" applyNumberFormat="1"/>
    <xf borderId="0" fillId="0" fontId="1" numFmtId="168" xfId="0" applyAlignment="1" applyFont="1" applyNumberFormat="1">
      <alignment vertical="bottom"/>
    </xf>
    <xf borderId="12" fillId="0" fontId="1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13" fontId="1" numFmtId="0" xfId="0" applyAlignment="1" applyFill="1" applyFont="1">
      <alignment vertical="bottom"/>
    </xf>
    <xf borderId="0" fillId="14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14" fontId="1" numFmtId="0" xfId="0" applyAlignment="1" applyFont="1">
      <alignment readingOrder="0" vertical="bottom"/>
    </xf>
    <xf borderId="0" fillId="14" fontId="1" numFmtId="0" xfId="0" applyAlignment="1" applyFont="1">
      <alignment readingOrder="0" vertical="bottom"/>
    </xf>
    <xf borderId="0" fillId="14" fontId="1" numFmtId="0" xfId="0" applyAlignment="1" applyFont="1">
      <alignment horizontal="right" vertical="bottom"/>
    </xf>
    <xf borderId="1" fillId="15" fontId="1" numFmtId="0" xfId="0" applyAlignment="1" applyBorder="1" applyFill="1" applyFont="1">
      <alignment horizontal="right" vertical="bottom"/>
    </xf>
    <xf borderId="0" fillId="14" fontId="1" numFmtId="0" xfId="0" applyAlignment="1" applyFont="1">
      <alignment horizontal="center" vertical="bottom"/>
    </xf>
    <xf borderId="1" fillId="0" fontId="13" numFmtId="0" xfId="0" applyAlignment="1" applyBorder="1" applyFont="1">
      <alignment horizontal="center"/>
    </xf>
    <xf borderId="1" fillId="16" fontId="1" numFmtId="0" xfId="0" applyAlignment="1" applyBorder="1" applyFill="1" applyFont="1">
      <alignment horizontal="center" vertical="bottom"/>
    </xf>
    <xf borderId="1" fillId="16" fontId="1" numFmtId="0" xfId="0" applyAlignment="1" applyBorder="1" applyFont="1">
      <alignment vertical="bottom"/>
    </xf>
    <xf borderId="0" fillId="0" fontId="4" numFmtId="0" xfId="0" applyFont="1"/>
    <xf borderId="1" fillId="0" fontId="1" numFmtId="0" xfId="0" applyAlignment="1" applyBorder="1" applyFont="1">
      <alignment horizontal="center" vertical="bottom"/>
    </xf>
    <xf borderId="1" fillId="0" fontId="14" numFmtId="0" xfId="0" applyAlignment="1" applyBorder="1" applyFont="1">
      <alignment horizontal="center"/>
    </xf>
    <xf borderId="1" fillId="0" fontId="14" numFmtId="0" xfId="0" applyAlignment="1" applyBorder="1" applyFont="1">
      <alignment horizontal="center" shrinkToFit="0" wrapText="0"/>
    </xf>
    <xf borderId="1" fillId="16" fontId="1" numFmtId="1" xfId="0" applyAlignment="1" applyBorder="1" applyFont="1" applyNumberFormat="1">
      <alignment horizontal="center" vertical="bottom"/>
    </xf>
    <xf borderId="1" fillId="16" fontId="1" numFmtId="169" xfId="0" applyAlignment="1" applyBorder="1" applyFont="1" applyNumberFormat="1">
      <alignment horizontal="right" vertical="bottom"/>
    </xf>
    <xf borderId="1" fillId="16" fontId="1" numFmtId="17" xfId="0" applyAlignment="1" applyBorder="1" applyFont="1" applyNumberFormat="1">
      <alignment shrinkToFit="0" vertical="bottom" wrapText="0"/>
    </xf>
    <xf borderId="1" fillId="16" fontId="15" numFmtId="169" xfId="0" applyAlignment="1" applyBorder="1" applyFont="1" applyNumberFormat="1">
      <alignment readingOrder="0" vertical="bottom"/>
    </xf>
    <xf borderId="1" fillId="0" fontId="1" numFmtId="1" xfId="0" applyAlignment="1" applyBorder="1" applyFont="1" applyNumberFormat="1">
      <alignment horizontal="center" vertical="bottom"/>
    </xf>
    <xf borderId="1" fillId="0" fontId="1" numFmtId="169" xfId="0" applyAlignment="1" applyBorder="1" applyFont="1" applyNumberFormat="1">
      <alignment horizontal="right" vertical="bottom"/>
    </xf>
    <xf borderId="1" fillId="0" fontId="1" numFmtId="17" xfId="0" applyAlignment="1" applyBorder="1" applyFont="1" applyNumberFormat="1">
      <alignment shrinkToFit="0" vertical="bottom" wrapText="0"/>
    </xf>
    <xf borderId="1" fillId="0" fontId="15" numFmtId="169" xfId="0" applyAlignment="1" applyBorder="1" applyFont="1" applyNumberFormat="1">
      <alignment readingOrder="0" vertical="bottom"/>
    </xf>
    <xf borderId="1" fillId="0" fontId="4" numFmtId="169" xfId="0" applyBorder="1" applyFont="1" applyNumberFormat="1"/>
    <xf borderId="1" fillId="0" fontId="16" numFmtId="0" xfId="0" applyAlignment="1" applyBorder="1" applyFont="1">
      <alignment shrinkToFit="0" vertical="bottom" wrapText="0"/>
    </xf>
    <xf borderId="1" fillId="0" fontId="16" numFmtId="0" xfId="0" applyAlignment="1" applyBorder="1" applyFont="1">
      <alignment horizontal="right" vertical="bottom"/>
    </xf>
    <xf borderId="21" fillId="11" fontId="17" numFmtId="0" xfId="0" applyAlignment="1" applyBorder="1" applyFont="1">
      <alignment vertical="bottom"/>
    </xf>
    <xf borderId="22" fillId="11" fontId="17" numFmtId="0" xfId="0" applyAlignment="1" applyBorder="1" applyFont="1">
      <alignment vertical="bottom"/>
    </xf>
    <xf borderId="23" fillId="11" fontId="17" numFmtId="0" xfId="0" applyAlignment="1" applyBorder="1" applyFont="1">
      <alignment vertical="bottom"/>
    </xf>
    <xf borderId="24" fillId="0" fontId="18" numFmtId="0" xfId="0" applyAlignment="1" applyBorder="1" applyFont="1">
      <alignment shrinkToFit="0" vertical="bottom" wrapText="0"/>
    </xf>
    <xf borderId="25" fillId="0" fontId="3" numFmtId="0" xfId="0" applyBorder="1" applyFont="1"/>
    <xf borderId="26" fillId="0" fontId="1" numFmtId="0" xfId="0" applyAlignment="1" applyBorder="1" applyFont="1">
      <alignment vertical="bottom"/>
    </xf>
    <xf borderId="0" fillId="0" fontId="19" numFmtId="0" xfId="0" applyAlignment="1" applyFont="1">
      <alignment vertical="bottom"/>
    </xf>
    <xf borderId="27" fillId="11" fontId="17" numFmtId="0" xfId="0" applyAlignment="1" applyBorder="1" applyFont="1">
      <alignment vertical="bottom"/>
    </xf>
    <xf borderId="28" fillId="0" fontId="18" numFmtId="0" xfId="0" applyAlignment="1" applyBorder="1" applyFont="1">
      <alignment vertical="bottom"/>
    </xf>
    <xf borderId="0" fillId="17" fontId="6" numFmtId="0" xfId="0" applyFill="1" applyFont="1"/>
    <xf borderId="29" fillId="0" fontId="18" numFmtId="0" xfId="0" applyAlignment="1" applyBorder="1" applyFont="1">
      <alignment vertical="bottom"/>
    </xf>
    <xf borderId="0" fillId="17" fontId="6" numFmtId="0" xfId="0" applyFont="1"/>
    <xf borderId="28" fillId="0" fontId="18" numFmtId="0" xfId="0" applyBorder="1" applyFont="1"/>
    <xf borderId="30" fillId="0" fontId="18" numFmtId="0" xfId="0" applyAlignment="1" applyBorder="1" applyFont="1">
      <alignment vertical="bottom"/>
    </xf>
    <xf borderId="31" fillId="11" fontId="17" numFmtId="0" xfId="0" applyAlignment="1" applyBorder="1" applyFont="1">
      <alignment vertical="bottom"/>
    </xf>
    <xf borderId="27" fillId="11" fontId="17" numFmtId="0" xfId="0" applyAlignment="1" applyBorder="1" applyFont="1">
      <alignment horizontal="right" vertical="bottom"/>
    </xf>
    <xf borderId="32" fillId="11" fontId="17" numFmtId="0" xfId="0" applyAlignment="1" applyBorder="1" applyFont="1">
      <alignment vertical="bottom"/>
    </xf>
    <xf borderId="32" fillId="11" fontId="17" numFmtId="0" xfId="0" applyAlignment="1" applyBorder="1" applyFont="1">
      <alignment horizontal="right" vertical="bottom"/>
    </xf>
    <xf borderId="33" fillId="0" fontId="18" numFmtId="0" xfId="0" applyAlignment="1" applyBorder="1" applyFont="1">
      <alignment horizontal="right" vertical="bottom"/>
    </xf>
    <xf borderId="34" fillId="0" fontId="18" numFmtId="0" xfId="0" applyAlignment="1" applyBorder="1" applyFont="1">
      <alignment horizontal="right" vertical="bottom"/>
    </xf>
    <xf borderId="35" fillId="0" fontId="18" numFmtId="0" xfId="0" applyAlignment="1" applyBorder="1" applyFont="1">
      <alignment horizontal="right" vertical="bottom"/>
    </xf>
    <xf borderId="36" fillId="0" fontId="1" numFmtId="0" xfId="0" applyAlignment="1" applyBorder="1" applyFont="1">
      <alignment vertical="bottom"/>
    </xf>
    <xf borderId="35" fillId="0" fontId="1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1" fillId="18" fontId="1" numFmtId="0" xfId="0" applyAlignment="1" applyBorder="1" applyFill="1" applyFont="1">
      <alignment vertical="bottom"/>
    </xf>
    <xf borderId="1" fillId="18" fontId="1" numFmtId="0" xfId="0" applyAlignment="1" applyBorder="1" applyFont="1">
      <alignment horizontal="center" vertical="bottom"/>
    </xf>
    <xf borderId="1" fillId="0" fontId="1" numFmtId="9" xfId="0" applyAlignment="1" applyBorder="1" applyFont="1" applyNumberFormat="1">
      <alignment horizontal="center" vertical="bottom"/>
    </xf>
    <xf borderId="0" fillId="0" fontId="1" numFmtId="9" xfId="0" applyAlignment="1" applyFont="1" applyNumberFormat="1">
      <alignment vertical="bottom"/>
    </xf>
    <xf borderId="0" fillId="0" fontId="4" numFmtId="9" xfId="0" applyFont="1" applyNumberFormat="1"/>
    <xf borderId="0" fillId="0" fontId="1" numFmtId="9" xfId="0" applyAlignment="1" applyFont="1" applyNumberFormat="1">
      <alignment horizontal="right" vertical="bottom"/>
    </xf>
    <xf borderId="1" fillId="11" fontId="11" numFmtId="0" xfId="0" applyAlignment="1" applyBorder="1" applyFont="1">
      <alignment vertical="bottom"/>
    </xf>
    <xf borderId="1" fillId="11" fontId="11" numFmtId="0" xfId="0" applyAlignment="1" applyBorder="1" applyFont="1">
      <alignment horizontal="center" vertical="bottom"/>
    </xf>
    <xf borderId="37" fillId="19" fontId="1" numFmtId="0" xfId="0" applyAlignment="1" applyBorder="1" applyFill="1" applyFont="1">
      <alignment vertical="bottom"/>
    </xf>
    <xf borderId="38" fillId="0" fontId="3" numFmtId="0" xfId="0" applyBorder="1" applyFont="1"/>
    <xf borderId="39" fillId="0" fontId="3" numFmtId="0" xfId="0" applyBorder="1" applyFont="1"/>
    <xf borderId="13" fillId="20" fontId="20" numFmtId="0" xfId="0" applyAlignment="1" applyBorder="1" applyFill="1" applyFont="1">
      <alignment shrinkToFit="0" vertical="bottom" wrapText="1"/>
    </xf>
    <xf borderId="13" fillId="21" fontId="1" numFmtId="0" xfId="0" applyAlignment="1" applyBorder="1" applyFill="1" applyFont="1">
      <alignment shrinkToFit="0" vertical="top" wrapText="1"/>
    </xf>
    <xf borderId="13" fillId="21" fontId="1" numFmtId="9" xfId="0" applyAlignment="1" applyBorder="1" applyFont="1" applyNumberFormat="1">
      <alignment shrinkToFit="0" vertical="top" wrapText="1"/>
    </xf>
    <xf borderId="0" fillId="0" fontId="1" numFmtId="49" xfId="0" applyAlignment="1" applyFont="1" applyNumberFormat="1">
      <alignment vertical="bottom"/>
    </xf>
    <xf borderId="0" fillId="0" fontId="1" numFmtId="2" xfId="0" applyAlignment="1" applyFont="1" applyNumberFormat="1">
      <alignment horizontal="right" vertical="bottom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2060"/>
          <bgColor rgb="FF00206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3">
    <tableStyle count="3" pivot="0" name="Sheet4-style">
      <tableStyleElement dxfId="3" type="headerRow"/>
      <tableStyleElement dxfId="4" type="firstRowStripe"/>
      <tableStyleElement dxfId="4" type="secondRowStripe"/>
    </tableStyle>
    <tableStyle count="2" pivot="0" name="Sheet4-style 2">
      <tableStyleElement dxfId="4" type="firstRowStripe"/>
      <tableStyleElement dxfId="4" type="secondRowStripe"/>
    </tableStyle>
    <tableStyle count="3" pivot="0" name="Sheet4-style 3">
      <tableStyleElement dxfId="3" type="headerRow"/>
      <tableStyleElement dxfId="4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4:B63" displayName="Table_1" name="Table_1" id="1">
  <tableColumns count="1">
    <tableColumn name="Name" id="1"/>
  </tableColumns>
  <tableStyleInfo name="Sheet4-style" showColumnStripes="0" showFirstColumn="1" showLastColumn="1" showRowStripes="1"/>
</table>
</file>

<file path=xl/tables/table2.xml><?xml version="1.0" encoding="utf-8"?>
<table xmlns="http://schemas.openxmlformats.org/spreadsheetml/2006/main" headerRowCount="0" ref="D30:E34" displayName="Table_2" name="Table_2" id="2">
  <tableColumns count="2">
    <tableColumn name="Column1" id="1"/>
    <tableColumn name="Column2" id="2"/>
  </tableColumns>
  <tableStyleInfo name="Sheet4-style 2" showColumnStripes="0" showFirstColumn="1" showLastColumn="1" showRowStripes="1"/>
</table>
</file>

<file path=xl/tables/table3.xml><?xml version="1.0" encoding="utf-8"?>
<table xmlns="http://schemas.openxmlformats.org/spreadsheetml/2006/main" ref="B67:B81" displayName="Table_3" name="Table_3" id="3">
  <tableColumns count="1">
    <tableColumn name="Value" id="1"/>
  </tableColumns>
  <tableStyleInfo name="Sheet4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2" t="s">
        <v>1</v>
      </c>
      <c r="B4" s="2" t="s">
        <v>2</v>
      </c>
      <c r="C4" s="2" t="s">
        <v>3</v>
      </c>
      <c r="D4" s="2" t="s">
        <v>4</v>
      </c>
      <c r="E4" s="1"/>
      <c r="F4" s="3" t="s">
        <v>5</v>
      </c>
    </row>
    <row r="5">
      <c r="A5" s="2" t="s">
        <v>6</v>
      </c>
      <c r="B5" s="2" t="s">
        <v>7</v>
      </c>
      <c r="C5" s="2">
        <v>15000.0</v>
      </c>
      <c r="D5" s="2">
        <f t="shared" ref="D5:D13" si="1">IF(OR(B5="A",B5="B"),C5*10%,"")</f>
        <v>1500</v>
      </c>
      <c r="E5" s="1"/>
      <c r="F5" s="3">
        <v>1500.0</v>
      </c>
    </row>
    <row r="6">
      <c r="A6" s="2" t="s">
        <v>8</v>
      </c>
      <c r="B6" s="2" t="s">
        <v>9</v>
      </c>
      <c r="C6" s="2">
        <v>10000.0</v>
      </c>
      <c r="D6" s="2">
        <f t="shared" si="1"/>
        <v>1000</v>
      </c>
      <c r="E6" s="1"/>
      <c r="F6" s="3">
        <v>1000.0</v>
      </c>
    </row>
    <row r="7">
      <c r="A7" s="2" t="s">
        <v>10</v>
      </c>
      <c r="B7" s="2" t="s">
        <v>7</v>
      </c>
      <c r="C7" s="2">
        <v>18000.0</v>
      </c>
      <c r="D7" s="2">
        <f t="shared" si="1"/>
        <v>1800</v>
      </c>
      <c r="E7" s="1"/>
      <c r="F7" s="3">
        <v>1800.0</v>
      </c>
    </row>
    <row r="8">
      <c r="A8" s="2" t="s">
        <v>11</v>
      </c>
      <c r="B8" s="2" t="s">
        <v>12</v>
      </c>
      <c r="C8" s="2">
        <v>7000.0</v>
      </c>
      <c r="D8" s="2" t="str">
        <f t="shared" si="1"/>
        <v/>
      </c>
      <c r="E8" s="1"/>
      <c r="F8" s="3">
        <v>7000.0</v>
      </c>
    </row>
    <row r="9">
      <c r="A9" s="2" t="s">
        <v>13</v>
      </c>
      <c r="B9" s="2" t="s">
        <v>7</v>
      </c>
      <c r="C9" s="2">
        <v>12000.0</v>
      </c>
      <c r="D9" s="2">
        <f t="shared" si="1"/>
        <v>1200</v>
      </c>
      <c r="E9" s="1"/>
      <c r="F9" s="3">
        <v>1200.0</v>
      </c>
    </row>
    <row r="10">
      <c r="A10" s="2" t="s">
        <v>14</v>
      </c>
      <c r="B10" s="2" t="s">
        <v>9</v>
      </c>
      <c r="C10" s="2">
        <v>9000.0</v>
      </c>
      <c r="D10" s="2">
        <f t="shared" si="1"/>
        <v>900</v>
      </c>
      <c r="E10" s="1"/>
      <c r="F10" s="3">
        <v>900.0</v>
      </c>
    </row>
    <row r="11">
      <c r="A11" s="2" t="s">
        <v>15</v>
      </c>
      <c r="B11" s="2" t="s">
        <v>7</v>
      </c>
      <c r="C11" s="2">
        <v>13000.0</v>
      </c>
      <c r="D11" s="2">
        <f t="shared" si="1"/>
        <v>1300</v>
      </c>
      <c r="E11" s="1"/>
      <c r="F11" s="3">
        <v>1300.0</v>
      </c>
    </row>
    <row r="12">
      <c r="A12" s="2" t="s">
        <v>16</v>
      </c>
      <c r="B12" s="2" t="s">
        <v>9</v>
      </c>
      <c r="C12" s="2">
        <v>9800.0</v>
      </c>
      <c r="D12" s="2">
        <f t="shared" si="1"/>
        <v>980</v>
      </c>
      <c r="E12" s="1"/>
      <c r="F12" s="3">
        <v>980.0</v>
      </c>
    </row>
    <row r="13">
      <c r="A13" s="2" t="s">
        <v>17</v>
      </c>
      <c r="B13" s="2" t="s">
        <v>12</v>
      </c>
      <c r="C13" s="2">
        <v>6000.0</v>
      </c>
      <c r="D13" s="2" t="str">
        <f t="shared" si="1"/>
        <v/>
      </c>
      <c r="E13" s="1"/>
      <c r="F13" s="3">
        <v>6000.0</v>
      </c>
    </row>
    <row r="18">
      <c r="A18" s="1"/>
      <c r="B18" s="1"/>
      <c r="C18" s="1"/>
      <c r="D18" s="1"/>
      <c r="E18" s="1"/>
      <c r="F18" s="1"/>
      <c r="G18" s="1"/>
    </row>
    <row r="19">
      <c r="A19" s="1"/>
      <c r="B19" s="4" t="s">
        <v>18</v>
      </c>
      <c r="C19" s="5"/>
      <c r="D19" s="5"/>
      <c r="E19" s="5"/>
      <c r="F19" s="5"/>
      <c r="G19" s="6"/>
    </row>
    <row r="20">
      <c r="A20" s="1"/>
      <c r="B20" s="7"/>
      <c r="G20" s="8"/>
    </row>
    <row r="21">
      <c r="A21" s="1"/>
      <c r="B21" s="7"/>
      <c r="G21" s="8"/>
    </row>
    <row r="22">
      <c r="A22" s="1"/>
      <c r="B22" s="9"/>
      <c r="C22" s="10"/>
      <c r="D22" s="10"/>
      <c r="E22" s="10"/>
      <c r="F22" s="10"/>
      <c r="G22" s="1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2" t="s">
        <v>19</v>
      </c>
      <c r="C25" s="12" t="s">
        <v>20</v>
      </c>
      <c r="D25" s="12" t="s">
        <v>21</v>
      </c>
      <c r="E25" s="12" t="s">
        <v>22</v>
      </c>
      <c r="F25" s="12" t="s">
        <v>23</v>
      </c>
      <c r="G25" s="13" t="s">
        <v>24</v>
      </c>
    </row>
    <row r="26">
      <c r="A26" s="1"/>
      <c r="B26" s="12" t="s">
        <v>25</v>
      </c>
      <c r="C26" s="12" t="s">
        <v>26</v>
      </c>
      <c r="D26" s="14">
        <v>8.16</v>
      </c>
      <c r="E26" s="14">
        <v>35.0</v>
      </c>
      <c r="F26" s="14">
        <v>87.0</v>
      </c>
      <c r="G26" s="15" t="str">
        <f t="shared" ref="G26:G34" si="2">IF(F26&lt;70,"Fail",IF(AND(F26&gt;=71,F26&lt;=100),"GOOD",IF(AND(F26&gt;=101,F26&lt;=150),"Very Good","Excellent")))</f>
        <v>GOOD</v>
      </c>
    </row>
    <row r="27">
      <c r="A27" s="1"/>
      <c r="B27" s="12" t="s">
        <v>27</v>
      </c>
      <c r="C27" s="12" t="s">
        <v>26</v>
      </c>
      <c r="D27" s="14">
        <v>8.183</v>
      </c>
      <c r="E27" s="14">
        <v>35.3524</v>
      </c>
      <c r="F27" s="14">
        <v>55.0</v>
      </c>
      <c r="G27" s="15" t="str">
        <f t="shared" si="2"/>
        <v>Fail</v>
      </c>
      <c r="H27" s="16" t="s">
        <v>28</v>
      </c>
    </row>
    <row r="28">
      <c r="A28" s="1"/>
      <c r="B28" s="12" t="s">
        <v>29</v>
      </c>
      <c r="C28" s="12" t="s">
        <v>30</v>
      </c>
      <c r="D28" s="14">
        <v>8.206</v>
      </c>
      <c r="E28" s="14">
        <v>35.704800000000006</v>
      </c>
      <c r="F28" s="14">
        <v>68.0</v>
      </c>
      <c r="G28" s="15" t="str">
        <f t="shared" si="2"/>
        <v>Fail</v>
      </c>
    </row>
    <row r="29">
      <c r="A29" s="1"/>
      <c r="B29" s="12" t="s">
        <v>31</v>
      </c>
      <c r="C29" s="12" t="s">
        <v>30</v>
      </c>
      <c r="D29" s="14">
        <v>8.229</v>
      </c>
      <c r="E29" s="14">
        <v>36.05720000000001</v>
      </c>
      <c r="F29" s="14">
        <v>94.0</v>
      </c>
      <c r="G29" s="15" t="str">
        <f t="shared" si="2"/>
        <v>GOOD</v>
      </c>
    </row>
    <row r="30">
      <c r="A30" s="1"/>
      <c r="B30" s="12" t="s">
        <v>32</v>
      </c>
      <c r="C30" s="12" t="s">
        <v>30</v>
      </c>
      <c r="D30" s="14">
        <v>8.251999999999999</v>
      </c>
      <c r="E30" s="14">
        <v>36.40960000000001</v>
      </c>
      <c r="F30" s="14">
        <v>32.0</v>
      </c>
      <c r="G30" s="15" t="str">
        <f t="shared" si="2"/>
        <v>Fail</v>
      </c>
    </row>
    <row r="31">
      <c r="A31" s="1"/>
      <c r="B31" s="12" t="s">
        <v>33</v>
      </c>
      <c r="C31" s="12" t="s">
        <v>26</v>
      </c>
      <c r="D31" s="14">
        <v>8.274999999999999</v>
      </c>
      <c r="E31" s="14">
        <v>36.762000000000015</v>
      </c>
      <c r="F31" s="14">
        <v>69.0</v>
      </c>
      <c r="G31" s="15" t="str">
        <f t="shared" si="2"/>
        <v>Fail</v>
      </c>
    </row>
    <row r="32">
      <c r="A32" s="1"/>
      <c r="B32" s="12" t="s">
        <v>34</v>
      </c>
      <c r="C32" s="12" t="s">
        <v>26</v>
      </c>
      <c r="D32" s="14">
        <v>8.297999999999998</v>
      </c>
      <c r="E32" s="14">
        <v>37.11440000000002</v>
      </c>
      <c r="F32" s="14">
        <v>35.0</v>
      </c>
      <c r="G32" s="15" t="str">
        <f t="shared" si="2"/>
        <v>Fail</v>
      </c>
    </row>
    <row r="33">
      <c r="A33" s="1"/>
      <c r="B33" s="12" t="s">
        <v>35</v>
      </c>
      <c r="C33" s="12" t="s">
        <v>36</v>
      </c>
      <c r="D33" s="14">
        <v>8.320999999999998</v>
      </c>
      <c r="E33" s="14">
        <v>37.46680000000002</v>
      </c>
      <c r="F33" s="14">
        <v>157.0</v>
      </c>
      <c r="G33" s="15" t="str">
        <f t="shared" si="2"/>
        <v>Excellent</v>
      </c>
    </row>
    <row r="34">
      <c r="A34" s="1"/>
      <c r="B34" s="12" t="s">
        <v>37</v>
      </c>
      <c r="C34" s="12" t="s">
        <v>36</v>
      </c>
      <c r="D34" s="14">
        <v>8.343999999999998</v>
      </c>
      <c r="E34" s="14">
        <v>37.81920000000002</v>
      </c>
      <c r="F34" s="14">
        <v>108.0</v>
      </c>
      <c r="G34" s="15" t="str">
        <f t="shared" si="2"/>
        <v>Very Good</v>
      </c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8">
      <c r="B38" s="17" t="s">
        <v>38</v>
      </c>
      <c r="C38" s="1"/>
      <c r="D38" s="1"/>
      <c r="E38" s="1"/>
      <c r="F38" s="1"/>
    </row>
    <row r="39">
      <c r="B39" s="1"/>
      <c r="C39" s="1"/>
      <c r="D39" s="1"/>
      <c r="E39" s="1"/>
      <c r="F39" s="1"/>
    </row>
    <row r="40">
      <c r="B40" s="1"/>
      <c r="C40" s="1"/>
      <c r="D40" s="1"/>
      <c r="E40" s="1"/>
      <c r="F40" s="1"/>
    </row>
    <row r="41">
      <c r="B41" s="18" t="s">
        <v>39</v>
      </c>
      <c r="C41" s="18" t="s">
        <v>40</v>
      </c>
      <c r="D41" s="1"/>
      <c r="E41" s="15" t="s">
        <v>24</v>
      </c>
      <c r="F41" s="19">
        <f>IF(F42="Engine",SUMIF(B41:B49,F42,C41:C49),"Not Exist")</f>
        <v>2400</v>
      </c>
    </row>
    <row r="42">
      <c r="B42" s="18" t="s">
        <v>41</v>
      </c>
      <c r="C42" s="20">
        <v>50.0</v>
      </c>
      <c r="D42" s="1"/>
      <c r="E42" s="1"/>
      <c r="F42" s="21" t="s">
        <v>42</v>
      </c>
    </row>
    <row r="43">
      <c r="B43" s="18" t="s">
        <v>43</v>
      </c>
      <c r="C43" s="20">
        <v>600.0</v>
      </c>
      <c r="D43" s="1"/>
      <c r="E43" s="1"/>
      <c r="F43" s="1">
        <f>IF(F42="Engine",SUMIF(B42:B49,F42,C42:C49),"Not Exist")</f>
        <v>2400</v>
      </c>
    </row>
    <row r="44">
      <c r="B44" s="18" t="s">
        <v>42</v>
      </c>
      <c r="C44" s="20">
        <v>1200.0</v>
      </c>
      <c r="D44" s="1"/>
      <c r="E44" s="1"/>
      <c r="F44" s="1">
        <f>IF(F42="Engine",SUMIF(B41:B49,F42,C41:C49),"Not Exist")</f>
        <v>2400</v>
      </c>
    </row>
    <row r="45">
      <c r="B45" s="18" t="s">
        <v>44</v>
      </c>
      <c r="C45" s="20">
        <v>275.0</v>
      </c>
      <c r="D45" s="1"/>
      <c r="E45" s="1"/>
      <c r="F45" s="1">
        <f>IF(F42="Engine",SUMIF(B41:B49,F42,C41:C49),"Not Exist")</f>
        <v>2400</v>
      </c>
    </row>
    <row r="46">
      <c r="B46" s="18" t="s">
        <v>41</v>
      </c>
      <c r="C46" s="20">
        <v>70.0</v>
      </c>
      <c r="D46" s="1"/>
      <c r="E46" s="1"/>
      <c r="F46" s="1"/>
    </row>
    <row r="47">
      <c r="B47" s="18" t="s">
        <v>45</v>
      </c>
      <c r="C47" s="20">
        <v>290.0</v>
      </c>
      <c r="D47" s="1"/>
      <c r="E47" s="1"/>
      <c r="F47" s="1"/>
    </row>
    <row r="48">
      <c r="B48" s="18" t="s">
        <v>43</v>
      </c>
      <c r="C48" s="20">
        <v>500.0</v>
      </c>
      <c r="D48" s="1"/>
      <c r="E48" s="1"/>
      <c r="F48" s="1"/>
    </row>
    <row r="49">
      <c r="B49" s="18" t="s">
        <v>42</v>
      </c>
      <c r="C49" s="20">
        <v>1200.0</v>
      </c>
      <c r="D49" s="1"/>
      <c r="E49" s="1"/>
      <c r="F49" s="1"/>
    </row>
    <row r="53">
      <c r="B53" s="22" t="s">
        <v>46</v>
      </c>
      <c r="C53" s="1"/>
      <c r="D53" s="1"/>
      <c r="E53" s="1"/>
      <c r="F53" s="1"/>
      <c r="G53" s="1"/>
      <c r="H53" s="1"/>
    </row>
    <row r="54">
      <c r="B54" s="1"/>
      <c r="C54" s="1"/>
      <c r="D54" s="1"/>
      <c r="E54" s="1"/>
      <c r="F54" s="1"/>
      <c r="G54" s="1"/>
      <c r="H54" s="1"/>
    </row>
    <row r="55">
      <c r="B55" s="23" t="s">
        <v>19</v>
      </c>
      <c r="C55" s="23" t="s">
        <v>3</v>
      </c>
      <c r="D55" s="1"/>
      <c r="E55" s="1"/>
      <c r="F55" s="1"/>
      <c r="G55" s="1"/>
      <c r="H55" s="1"/>
    </row>
    <row r="56">
      <c r="B56" s="23" t="s">
        <v>47</v>
      </c>
      <c r="C56" s="24">
        <v>10000.0</v>
      </c>
      <c r="D56" s="1"/>
      <c r="E56" s="23" t="s">
        <v>48</v>
      </c>
      <c r="F56" s="1"/>
      <c r="G56" s="1" t="s">
        <v>49</v>
      </c>
      <c r="H56" s="1"/>
    </row>
    <row r="57">
      <c r="B57" s="23" t="s">
        <v>50</v>
      </c>
      <c r="C57" s="24">
        <v>12000.0</v>
      </c>
      <c r="D57" s="1"/>
      <c r="E57" s="24">
        <f>LARGE(C56:C63,2)</f>
        <v>14200</v>
      </c>
      <c r="F57" s="1"/>
      <c r="G57" s="25">
        <v>14200.0</v>
      </c>
      <c r="H57" s="1"/>
    </row>
    <row r="58">
      <c r="B58" s="23" t="s">
        <v>51</v>
      </c>
      <c r="C58" s="24">
        <v>15000.0</v>
      </c>
      <c r="D58" s="1"/>
      <c r="E58" s="1">
        <f>LARGE(C56:C63,2)</f>
        <v>14200</v>
      </c>
      <c r="F58" s="1"/>
      <c r="G58" s="1"/>
      <c r="H58" s="1"/>
    </row>
    <row r="59">
      <c r="B59" s="23" t="s">
        <v>52</v>
      </c>
      <c r="C59" s="24">
        <v>12300.0</v>
      </c>
      <c r="D59" s="1"/>
      <c r="E59" s="1">
        <f>LARGE(C56:C63,2)</f>
        <v>14200</v>
      </c>
      <c r="F59" s="1"/>
      <c r="G59" s="1"/>
      <c r="H59" s="1"/>
    </row>
    <row r="60">
      <c r="B60" s="23" t="s">
        <v>34</v>
      </c>
      <c r="C60" s="24">
        <v>12000.0</v>
      </c>
      <c r="D60" s="1"/>
      <c r="E60" s="1"/>
      <c r="F60" s="1"/>
      <c r="G60" s="1"/>
      <c r="H60" s="1"/>
    </row>
    <row r="61">
      <c r="B61" s="23" t="s">
        <v>53</v>
      </c>
      <c r="C61" s="24">
        <v>11000.0</v>
      </c>
      <c r="D61" s="1"/>
      <c r="E61" s="1"/>
      <c r="F61" s="1"/>
      <c r="G61" s="1"/>
      <c r="H61" s="1"/>
    </row>
    <row r="62">
      <c r="B62" s="23" t="s">
        <v>54</v>
      </c>
      <c r="C62" s="24">
        <v>13500.0</v>
      </c>
      <c r="D62" s="1"/>
      <c r="E62" s="1"/>
      <c r="F62" s="1"/>
      <c r="G62" s="1"/>
      <c r="H62" s="1"/>
    </row>
    <row r="63">
      <c r="B63" s="23" t="s">
        <v>55</v>
      </c>
      <c r="C63" s="24">
        <v>14200.0</v>
      </c>
      <c r="D63" s="1"/>
      <c r="E63" s="1"/>
      <c r="F63" s="1"/>
      <c r="G63" s="1"/>
      <c r="H63" s="1"/>
    </row>
    <row r="67">
      <c r="B67" s="17" t="s">
        <v>56</v>
      </c>
      <c r="C67" s="1"/>
      <c r="D67" s="1"/>
      <c r="E67" s="1"/>
      <c r="F67" s="1"/>
      <c r="G67" s="17" t="s">
        <v>57</v>
      </c>
      <c r="H67" s="1"/>
      <c r="I67" s="1"/>
    </row>
    <row r="68">
      <c r="B68" s="1"/>
      <c r="C68" s="1"/>
      <c r="D68" s="1"/>
      <c r="E68" s="1"/>
      <c r="F68" s="1"/>
      <c r="G68" s="1"/>
      <c r="H68" s="1"/>
      <c r="I68" s="1"/>
    </row>
    <row r="69">
      <c r="B69" s="1"/>
      <c r="C69" s="1"/>
      <c r="D69" s="1"/>
      <c r="E69" s="1"/>
      <c r="F69" s="26" t="s">
        <v>58</v>
      </c>
      <c r="H69" s="1"/>
      <c r="I69" s="1"/>
    </row>
    <row r="70">
      <c r="B70" s="1"/>
      <c r="C70" s="1"/>
      <c r="D70" s="27">
        <v>40239.0</v>
      </c>
      <c r="E70" s="27">
        <v>39846.0</v>
      </c>
      <c r="F70" s="28">
        <f>DATEDIF(E70,D70,"Y")</f>
        <v>1</v>
      </c>
      <c r="G70" s="29"/>
      <c r="H70" s="17" t="s">
        <v>59</v>
      </c>
      <c r="I70" s="1"/>
    </row>
    <row r="71">
      <c r="B71" s="1"/>
      <c r="C71" s="1"/>
      <c r="D71" s="27">
        <v>40239.0</v>
      </c>
      <c r="E71" s="27">
        <v>39846.0</v>
      </c>
      <c r="F71" s="28">
        <f>DATEDIF(E71,D71,"M")</f>
        <v>13</v>
      </c>
      <c r="G71" s="29"/>
      <c r="H71" s="17" t="s">
        <v>60</v>
      </c>
      <c r="I71" s="1"/>
    </row>
    <row r="72">
      <c r="B72" s="1"/>
      <c r="C72" s="1"/>
      <c r="D72" s="1"/>
      <c r="E72" s="1"/>
      <c r="F72" s="1">
        <f>DATEDIF(E70,D70,"y")</f>
        <v>1</v>
      </c>
      <c r="G72" s="1"/>
      <c r="H72" s="1"/>
      <c r="I72" s="1"/>
    </row>
    <row r="73">
      <c r="F73" s="30">
        <f>DATEDIF(E71,D71,"M")</f>
        <v>13</v>
      </c>
    </row>
  </sheetData>
  <mergeCells count="4">
    <mergeCell ref="B19:G22"/>
    <mergeCell ref="F69:G69"/>
    <mergeCell ref="F70:G70"/>
    <mergeCell ref="F71:G71"/>
  </mergeCells>
  <dataValidations>
    <dataValidation type="list" allowBlank="1" showErrorMessage="1" sqref="F42">
      <formula1>$B$42:$B$49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2" t="s">
        <v>61</v>
      </c>
      <c r="C1" s="1"/>
      <c r="D1" s="1"/>
      <c r="E1" s="1"/>
    </row>
    <row r="2">
      <c r="B2" s="1"/>
      <c r="C2" s="1"/>
      <c r="D2" s="1"/>
      <c r="E2" s="1"/>
    </row>
    <row r="3">
      <c r="B3" s="22" t="s">
        <v>62</v>
      </c>
      <c r="C3" s="1"/>
      <c r="D3" s="1"/>
      <c r="E3" s="1"/>
    </row>
    <row r="4">
      <c r="B4" s="25">
        <v>453.0</v>
      </c>
      <c r="C4" s="1">
        <f t="shared" ref="C4:C14" si="1">VALUE(B4:B14)</f>
        <v>453</v>
      </c>
      <c r="D4" s="1"/>
      <c r="E4" s="1"/>
    </row>
    <row r="5">
      <c r="B5" s="25">
        <v>532.0</v>
      </c>
      <c r="C5" s="1">
        <f t="shared" si="1"/>
        <v>532</v>
      </c>
      <c r="D5" s="1"/>
      <c r="E5" s="1" t="s">
        <v>63</v>
      </c>
    </row>
    <row r="6">
      <c r="B6" s="25">
        <v>456.0</v>
      </c>
      <c r="C6" s="1">
        <f t="shared" si="1"/>
        <v>456</v>
      </c>
      <c r="D6" s="1"/>
      <c r="E6" s="1"/>
    </row>
    <row r="7">
      <c r="B7" s="25">
        <v>43.0</v>
      </c>
      <c r="C7" s="1">
        <f t="shared" si="1"/>
        <v>43</v>
      </c>
      <c r="D7" s="1"/>
      <c r="E7" s="1" t="s">
        <v>64</v>
      </c>
    </row>
    <row r="8">
      <c r="B8" s="25">
        <v>632.0</v>
      </c>
      <c r="C8" s="1">
        <f t="shared" si="1"/>
        <v>632</v>
      </c>
      <c r="D8" s="1"/>
      <c r="E8" s="1" t="s">
        <v>65</v>
      </c>
    </row>
    <row r="9">
      <c r="B9" s="25">
        <v>33.0</v>
      </c>
      <c r="C9" s="1">
        <f t="shared" si="1"/>
        <v>33</v>
      </c>
      <c r="D9" s="1"/>
      <c r="E9" s="1" t="s">
        <v>66</v>
      </c>
    </row>
    <row r="10">
      <c r="B10" s="25">
        <v>444.0</v>
      </c>
      <c r="C10" s="1">
        <f t="shared" si="1"/>
        <v>444</v>
      </c>
      <c r="D10" s="1"/>
      <c r="E10" s="1"/>
    </row>
    <row r="11">
      <c r="B11" s="25">
        <v>23.0</v>
      </c>
      <c r="C11" s="1">
        <f t="shared" si="1"/>
        <v>23</v>
      </c>
      <c r="D11" s="1"/>
      <c r="E11" s="1"/>
    </row>
    <row r="12">
      <c r="B12" s="25">
        <v>632.0</v>
      </c>
      <c r="C12" s="1">
        <f t="shared" si="1"/>
        <v>632</v>
      </c>
      <c r="D12" s="1"/>
      <c r="E12" s="1"/>
    </row>
    <row r="13">
      <c r="B13" s="25">
        <v>523.0</v>
      </c>
      <c r="C13" s="1">
        <f t="shared" si="1"/>
        <v>523</v>
      </c>
      <c r="D13" s="1"/>
      <c r="E13" s="1"/>
    </row>
    <row r="14">
      <c r="B14" s="25">
        <v>443.0</v>
      </c>
      <c r="C14" s="1">
        <f t="shared" si="1"/>
        <v>443</v>
      </c>
      <c r="D14" s="1"/>
      <c r="E14" s="1"/>
    </row>
    <row r="15">
      <c r="B15" s="1"/>
      <c r="C15" s="1"/>
      <c r="D15" s="1"/>
      <c r="E15" s="1"/>
    </row>
    <row r="16">
      <c r="B16" s="31" t="s">
        <v>67</v>
      </c>
      <c r="C16" s="1"/>
      <c r="D16" s="1"/>
      <c r="E16" s="1"/>
    </row>
    <row r="17">
      <c r="B17" s="32">
        <f>SUM(B4:B14)</f>
        <v>4214</v>
      </c>
      <c r="C17" s="1"/>
      <c r="D17" s="1"/>
      <c r="E17" s="1"/>
    </row>
    <row r="22">
      <c r="B22" s="22" t="s">
        <v>68</v>
      </c>
      <c r="C22" s="1"/>
      <c r="D22" s="1"/>
    </row>
    <row r="23">
      <c r="B23" s="1"/>
      <c r="C23" s="1"/>
      <c r="D23" s="1"/>
    </row>
    <row r="24">
      <c r="B24" s="1" t="s">
        <v>19</v>
      </c>
      <c r="C24" s="22" t="s">
        <v>19</v>
      </c>
      <c r="D24" s="22" t="s">
        <v>69</v>
      </c>
    </row>
    <row r="25">
      <c r="B25" s="23" t="s">
        <v>70</v>
      </c>
      <c r="C25" s="23" t="str">
        <f>LEFT(B25,FIND("(",B25)-1)</f>
        <v>Rajesh</v>
      </c>
      <c r="D25" s="23" t="str">
        <f t="shared" ref="D25:D32" si="2">SUBSTITUTE(RIGHT(B25,LEN(B25)-FIND("(",B25)),")","")</f>
        <v>22330</v>
      </c>
      <c r="E25" s="30" t="str">
        <f t="shared" ref="E25:E32" si="3">LEFT(B25,FIND("(",B25)-1)</f>
        <v>Rajesh</v>
      </c>
      <c r="F25" s="30" t="str">
        <f t="shared" ref="F25:F32" si="4">SUBSTITUTE(RIGHT(B25,LEN(B25) - FIND("(",B25)),")","")</f>
        <v>22330</v>
      </c>
      <c r="G25" s="30" t="str">
        <f t="shared" ref="G25:G32" si="5">LEFT(B25,FIND("(",B25)-1)</f>
        <v>Rajesh</v>
      </c>
      <c r="H25" s="30" t="str">
        <f t="shared" ref="H25:H32" si="6">SUBSTITUTE(RIGHT(B25,LEN(B25) - FIND("(",B25)),")","")</f>
        <v>22330</v>
      </c>
    </row>
    <row r="26">
      <c r="B26" s="23" t="s">
        <v>71</v>
      </c>
      <c r="C26" s="23" t="str">
        <f t="shared" ref="C26:C32" si="7">LEFT(B26,find("(",B26)-1)</f>
        <v>Chandan</v>
      </c>
      <c r="D26" s="23" t="str">
        <f t="shared" si="2"/>
        <v>1234</v>
      </c>
      <c r="E26" s="30" t="str">
        <f t="shared" si="3"/>
        <v>Chandan</v>
      </c>
      <c r="F26" s="30" t="str">
        <f t="shared" si="4"/>
        <v>1234</v>
      </c>
      <c r="G26" s="30" t="str">
        <f t="shared" si="5"/>
        <v>Chandan</v>
      </c>
      <c r="H26" s="30" t="str">
        <f t="shared" si="6"/>
        <v>1234</v>
      </c>
    </row>
    <row r="27">
      <c r="B27" s="23" t="s">
        <v>72</v>
      </c>
      <c r="C27" s="23" t="str">
        <f t="shared" si="7"/>
        <v>Mohit</v>
      </c>
      <c r="D27" s="23" t="str">
        <f t="shared" si="2"/>
        <v>14343</v>
      </c>
      <c r="E27" s="30" t="str">
        <f t="shared" si="3"/>
        <v>Mohit</v>
      </c>
      <c r="F27" s="30" t="str">
        <f t="shared" si="4"/>
        <v>14343</v>
      </c>
      <c r="G27" s="30" t="str">
        <f t="shared" si="5"/>
        <v>Mohit</v>
      </c>
      <c r="H27" s="30" t="str">
        <f t="shared" si="6"/>
        <v>14343</v>
      </c>
    </row>
    <row r="28">
      <c r="B28" s="23" t="s">
        <v>73</v>
      </c>
      <c r="C28" s="23" t="str">
        <f t="shared" si="7"/>
        <v>Lokesh</v>
      </c>
      <c r="D28" s="23" t="str">
        <f t="shared" si="2"/>
        <v>24343</v>
      </c>
      <c r="E28" s="30" t="str">
        <f t="shared" si="3"/>
        <v>Lokesh</v>
      </c>
      <c r="F28" s="30" t="str">
        <f t="shared" si="4"/>
        <v>24343</v>
      </c>
      <c r="G28" s="30" t="str">
        <f t="shared" si="5"/>
        <v>Lokesh</v>
      </c>
      <c r="H28" s="30" t="str">
        <f t="shared" si="6"/>
        <v>24343</v>
      </c>
    </row>
    <row r="29">
      <c r="B29" s="23" t="s">
        <v>74</v>
      </c>
      <c r="C29" s="23" t="str">
        <f t="shared" si="7"/>
        <v>Sandeep</v>
      </c>
      <c r="D29" s="23" t="str">
        <f t="shared" si="2"/>
        <v>53223</v>
      </c>
      <c r="E29" s="30" t="str">
        <f t="shared" si="3"/>
        <v>Sandeep</v>
      </c>
      <c r="F29" s="30" t="str">
        <f t="shared" si="4"/>
        <v>53223</v>
      </c>
      <c r="G29" s="30" t="str">
        <f t="shared" si="5"/>
        <v>Sandeep</v>
      </c>
      <c r="H29" s="30" t="str">
        <f t="shared" si="6"/>
        <v>53223</v>
      </c>
    </row>
    <row r="30">
      <c r="B30" s="23" t="s">
        <v>75</v>
      </c>
      <c r="C30" s="23" t="str">
        <f t="shared" si="7"/>
        <v>Manjeet</v>
      </c>
      <c r="D30" s="23" t="str">
        <f t="shared" si="2"/>
        <v>52343</v>
      </c>
      <c r="E30" s="30" t="str">
        <f t="shared" si="3"/>
        <v>Manjeet</v>
      </c>
      <c r="F30" s="30" t="str">
        <f t="shared" si="4"/>
        <v>52343</v>
      </c>
      <c r="G30" s="30" t="str">
        <f t="shared" si="5"/>
        <v>Manjeet</v>
      </c>
      <c r="H30" s="30" t="str">
        <f t="shared" si="6"/>
        <v>52343</v>
      </c>
    </row>
    <row r="31">
      <c r="B31" s="23" t="s">
        <v>76</v>
      </c>
      <c r="C31" s="23" t="str">
        <f t="shared" si="7"/>
        <v>Punit</v>
      </c>
      <c r="D31" s="23" t="str">
        <f t="shared" si="2"/>
        <v>53222</v>
      </c>
      <c r="E31" s="30" t="str">
        <f t="shared" si="3"/>
        <v>Punit</v>
      </c>
      <c r="F31" s="30" t="str">
        <f t="shared" si="4"/>
        <v>53222</v>
      </c>
      <c r="G31" s="30" t="str">
        <f t="shared" si="5"/>
        <v>Punit</v>
      </c>
      <c r="H31" s="30" t="str">
        <f t="shared" si="6"/>
        <v>53222</v>
      </c>
    </row>
    <row r="32">
      <c r="B32" s="23" t="s">
        <v>77</v>
      </c>
      <c r="C32" s="23" t="str">
        <f t="shared" si="7"/>
        <v>Varun</v>
      </c>
      <c r="D32" s="23" t="str">
        <f t="shared" si="2"/>
        <v>53221</v>
      </c>
      <c r="E32" s="30" t="str">
        <f t="shared" si="3"/>
        <v>Varun</v>
      </c>
      <c r="F32" s="30" t="str">
        <f t="shared" si="4"/>
        <v>53221</v>
      </c>
      <c r="G32" s="30" t="str">
        <f t="shared" si="5"/>
        <v>Varun</v>
      </c>
      <c r="H32" s="30" t="str">
        <f t="shared" si="6"/>
        <v>53221</v>
      </c>
    </row>
    <row r="36">
      <c r="B36" s="22" t="s">
        <v>78</v>
      </c>
      <c r="C36" s="1"/>
      <c r="D36" s="1"/>
      <c r="E36" s="1"/>
      <c r="F36" s="1"/>
    </row>
    <row r="37">
      <c r="B37" s="1"/>
      <c r="C37" s="1"/>
      <c r="D37" s="1"/>
      <c r="E37" s="1"/>
      <c r="F37" s="1"/>
    </row>
    <row r="38">
      <c r="B38" s="33" t="s">
        <v>79</v>
      </c>
      <c r="C38" s="33" t="s">
        <v>80</v>
      </c>
      <c r="D38" s="1"/>
      <c r="E38" s="33" t="s">
        <v>81</v>
      </c>
      <c r="F38" s="1"/>
    </row>
    <row r="39">
      <c r="B39" s="34">
        <v>42160.0</v>
      </c>
      <c r="C39" s="34">
        <f t="shared" ref="C39:C43" si="8">EOMONTH(B39,-2)+1</f>
        <v>42125</v>
      </c>
      <c r="D39" s="35">
        <f t="shared" ref="D39:D43" si="9">EOMONTH(B39,-2)+1</f>
        <v>42125</v>
      </c>
      <c r="E39" s="34">
        <v>42125.0</v>
      </c>
      <c r="F39" s="1"/>
    </row>
    <row r="40">
      <c r="B40" s="34">
        <v>42357.0</v>
      </c>
      <c r="C40" s="34">
        <f t="shared" si="8"/>
        <v>42309</v>
      </c>
      <c r="D40" s="35">
        <f t="shared" si="9"/>
        <v>42309</v>
      </c>
      <c r="E40" s="34">
        <v>42309.0</v>
      </c>
      <c r="F40" s="1"/>
    </row>
    <row r="41">
      <c r="B41" s="34">
        <v>38537.0</v>
      </c>
      <c r="C41" s="34">
        <f t="shared" si="8"/>
        <v>38504</v>
      </c>
      <c r="D41" s="35">
        <f t="shared" si="9"/>
        <v>38504</v>
      </c>
      <c r="E41" s="34">
        <v>38504.0</v>
      </c>
      <c r="F41" s="1"/>
    </row>
    <row r="42">
      <c r="B42" s="34">
        <v>40816.0</v>
      </c>
      <c r="C42" s="34">
        <f t="shared" si="8"/>
        <v>40756</v>
      </c>
      <c r="D42" s="35">
        <f t="shared" si="9"/>
        <v>40756</v>
      </c>
      <c r="E42" s="34">
        <v>40756.0</v>
      </c>
      <c r="F42" s="1"/>
    </row>
    <row r="43">
      <c r="B43" s="34">
        <v>42326.0</v>
      </c>
      <c r="C43" s="34">
        <f t="shared" si="8"/>
        <v>42278</v>
      </c>
      <c r="D43" s="35">
        <f t="shared" si="9"/>
        <v>42278</v>
      </c>
      <c r="E43" s="34">
        <v>42278.0</v>
      </c>
      <c r="F43" s="1"/>
    </row>
    <row r="46">
      <c r="B46" s="36" t="s">
        <v>82</v>
      </c>
      <c r="C46" s="1"/>
      <c r="D46" s="1"/>
    </row>
    <row r="47">
      <c r="B47" s="1"/>
      <c r="C47" s="1"/>
      <c r="D47" s="1"/>
    </row>
    <row r="48">
      <c r="B48" s="23" t="s">
        <v>83</v>
      </c>
      <c r="C48" s="23" t="s">
        <v>84</v>
      </c>
      <c r="D48" s="23" t="s">
        <v>85</v>
      </c>
    </row>
    <row r="49">
      <c r="B49" s="23" t="s">
        <v>86</v>
      </c>
      <c r="C49" s="37" t="str">
        <f t="shared" ref="C49:C62" si="10">IF(COUNTIF($B$49:B49,B49)=1,"Unique","Duplicate")</f>
        <v>Unique</v>
      </c>
      <c r="D49" s="23" t="s">
        <v>87</v>
      </c>
      <c r="E49" s="30" t="str">
        <f t="shared" ref="E49:E62" si="11">IF(COUNTIF($B$49:B49,B49)=1,"Unique","Duplicate")</f>
        <v>Unique</v>
      </c>
      <c r="F49" s="30" t="str">
        <f t="shared" ref="F49:F62" si="12">IF(COUNTIF($C$49,$C49)=1,"Unique","Duplicate")</f>
        <v>Unique</v>
      </c>
    </row>
    <row r="50">
      <c r="B50" s="23" t="s">
        <v>88</v>
      </c>
      <c r="C50" s="37" t="str">
        <f t="shared" si="10"/>
        <v>Unique</v>
      </c>
      <c r="D50" s="23" t="s">
        <v>87</v>
      </c>
      <c r="E50" s="30" t="str">
        <f t="shared" si="11"/>
        <v>Unique</v>
      </c>
      <c r="F50" s="30" t="str">
        <f t="shared" si="12"/>
        <v>Unique</v>
      </c>
    </row>
    <row r="51">
      <c r="B51" s="23" t="s">
        <v>89</v>
      </c>
      <c r="C51" s="37" t="str">
        <f t="shared" si="10"/>
        <v>Unique</v>
      </c>
      <c r="D51" s="23" t="s">
        <v>87</v>
      </c>
      <c r="E51" s="30" t="str">
        <f t="shared" si="11"/>
        <v>Unique</v>
      </c>
      <c r="F51" s="30" t="str">
        <f t="shared" si="12"/>
        <v>Unique</v>
      </c>
    </row>
    <row r="52">
      <c r="B52" s="23" t="s">
        <v>86</v>
      </c>
      <c r="C52" s="37" t="str">
        <f t="shared" si="10"/>
        <v>Duplicate</v>
      </c>
      <c r="D52" s="23" t="s">
        <v>90</v>
      </c>
      <c r="E52" s="30" t="str">
        <f t="shared" si="11"/>
        <v>Duplicate</v>
      </c>
      <c r="F52" s="30" t="str">
        <f t="shared" si="12"/>
        <v>Duplicate</v>
      </c>
    </row>
    <row r="53">
      <c r="B53" s="23" t="s">
        <v>91</v>
      </c>
      <c r="C53" s="37" t="str">
        <f t="shared" si="10"/>
        <v>Unique</v>
      </c>
      <c r="D53" s="23" t="s">
        <v>87</v>
      </c>
      <c r="E53" s="30" t="str">
        <f t="shared" si="11"/>
        <v>Unique</v>
      </c>
      <c r="F53" s="30" t="str">
        <f t="shared" si="12"/>
        <v>Unique</v>
      </c>
    </row>
    <row r="54">
      <c r="B54" s="23" t="s">
        <v>86</v>
      </c>
      <c r="C54" s="37" t="str">
        <f t="shared" si="10"/>
        <v>Duplicate</v>
      </c>
      <c r="D54" s="23" t="s">
        <v>90</v>
      </c>
      <c r="E54" s="30" t="str">
        <f t="shared" si="11"/>
        <v>Duplicate</v>
      </c>
      <c r="F54" s="30" t="str">
        <f t="shared" si="12"/>
        <v>Duplicate</v>
      </c>
    </row>
    <row r="55">
      <c r="B55" s="23" t="s">
        <v>92</v>
      </c>
      <c r="C55" s="37" t="str">
        <f t="shared" si="10"/>
        <v>Unique</v>
      </c>
      <c r="D55" s="23" t="s">
        <v>87</v>
      </c>
      <c r="E55" s="30" t="str">
        <f t="shared" si="11"/>
        <v>Unique</v>
      </c>
      <c r="F55" s="30" t="str">
        <f t="shared" si="12"/>
        <v>Unique</v>
      </c>
    </row>
    <row r="56">
      <c r="B56" s="23" t="s">
        <v>93</v>
      </c>
      <c r="C56" s="37" t="str">
        <f t="shared" si="10"/>
        <v>Unique</v>
      </c>
      <c r="D56" s="23" t="s">
        <v>87</v>
      </c>
      <c r="E56" s="30" t="str">
        <f t="shared" si="11"/>
        <v>Unique</v>
      </c>
      <c r="F56" s="30" t="str">
        <f t="shared" si="12"/>
        <v>Unique</v>
      </c>
    </row>
    <row r="57">
      <c r="B57" s="23" t="s">
        <v>88</v>
      </c>
      <c r="C57" s="37" t="str">
        <f t="shared" si="10"/>
        <v>Duplicate</v>
      </c>
      <c r="D57" s="23" t="s">
        <v>90</v>
      </c>
      <c r="E57" s="30" t="str">
        <f t="shared" si="11"/>
        <v>Duplicate</v>
      </c>
      <c r="F57" s="30" t="str">
        <f t="shared" si="12"/>
        <v>Duplicate</v>
      </c>
    </row>
    <row r="58">
      <c r="B58" s="23" t="s">
        <v>94</v>
      </c>
      <c r="C58" s="37" t="str">
        <f t="shared" si="10"/>
        <v>Unique</v>
      </c>
      <c r="D58" s="23" t="s">
        <v>87</v>
      </c>
      <c r="E58" s="30" t="str">
        <f t="shared" si="11"/>
        <v>Unique</v>
      </c>
      <c r="F58" s="30" t="str">
        <f t="shared" si="12"/>
        <v>Unique</v>
      </c>
    </row>
    <row r="59">
      <c r="B59" s="23" t="s">
        <v>95</v>
      </c>
      <c r="C59" s="37" t="str">
        <f t="shared" si="10"/>
        <v>Unique</v>
      </c>
      <c r="D59" s="23" t="s">
        <v>87</v>
      </c>
      <c r="E59" s="30" t="str">
        <f t="shared" si="11"/>
        <v>Unique</v>
      </c>
      <c r="F59" s="30" t="str">
        <f t="shared" si="12"/>
        <v>Unique</v>
      </c>
    </row>
    <row r="60">
      <c r="B60" s="23" t="s">
        <v>96</v>
      </c>
      <c r="C60" s="37" t="str">
        <f t="shared" si="10"/>
        <v>Unique</v>
      </c>
      <c r="D60" s="23" t="s">
        <v>87</v>
      </c>
      <c r="E60" s="30" t="str">
        <f t="shared" si="11"/>
        <v>Unique</v>
      </c>
      <c r="F60" s="30" t="str">
        <f t="shared" si="12"/>
        <v>Unique</v>
      </c>
    </row>
    <row r="61">
      <c r="B61" s="23" t="s">
        <v>88</v>
      </c>
      <c r="C61" s="37" t="str">
        <f t="shared" si="10"/>
        <v>Duplicate</v>
      </c>
      <c r="D61" s="23" t="s">
        <v>90</v>
      </c>
      <c r="E61" s="30" t="str">
        <f t="shared" si="11"/>
        <v>Duplicate</v>
      </c>
      <c r="F61" s="30" t="str">
        <f t="shared" si="12"/>
        <v>Duplicate</v>
      </c>
    </row>
    <row r="62">
      <c r="B62" s="23" t="s">
        <v>95</v>
      </c>
      <c r="C62" s="37" t="str">
        <f t="shared" si="10"/>
        <v>Duplicate</v>
      </c>
      <c r="D62" s="23" t="s">
        <v>90</v>
      </c>
      <c r="E62" s="30" t="str">
        <f t="shared" si="11"/>
        <v>Duplicate</v>
      </c>
      <c r="F62" s="30" t="str">
        <f t="shared" si="12"/>
        <v>Duplicate</v>
      </c>
    </row>
    <row r="63">
      <c r="C63" s="37"/>
      <c r="E63" s="16" t="s">
        <v>28</v>
      </c>
    </row>
    <row r="65">
      <c r="B65" s="38" t="s">
        <v>97</v>
      </c>
    </row>
    <row r="66">
      <c r="B66" s="1"/>
    </row>
    <row r="67">
      <c r="B67" s="39">
        <v>43687.0</v>
      </c>
      <c r="D67" s="39"/>
    </row>
    <row r="68">
      <c r="B68" s="39">
        <v>43552.0</v>
      </c>
      <c r="D68" s="39"/>
    </row>
    <row r="69">
      <c r="B69" s="39">
        <v>43497.0</v>
      </c>
      <c r="D69" s="39"/>
    </row>
    <row r="70">
      <c r="B70" s="39">
        <v>43575.0</v>
      </c>
      <c r="D70" s="39"/>
    </row>
    <row r="71">
      <c r="B71" s="39">
        <v>43522.0</v>
      </c>
      <c r="D71" s="39"/>
    </row>
    <row r="72">
      <c r="B72" s="39">
        <v>43477.0</v>
      </c>
      <c r="D72" s="39"/>
    </row>
    <row r="73">
      <c r="B73" s="39">
        <v>43640.0</v>
      </c>
      <c r="D73" s="39"/>
    </row>
    <row r="74">
      <c r="B74" s="39">
        <v>43805.0</v>
      </c>
      <c r="D74" s="39"/>
    </row>
    <row r="75">
      <c r="B75" s="39">
        <v>43754.0</v>
      </c>
      <c r="D75" s="39"/>
    </row>
    <row r="76">
      <c r="B76" s="39">
        <v>43508.0</v>
      </c>
      <c r="D76" s="39"/>
    </row>
    <row r="77">
      <c r="B77" s="39">
        <v>43762.0</v>
      </c>
      <c r="D77" s="39"/>
    </row>
    <row r="78">
      <c r="B78" s="39">
        <v>43739.0</v>
      </c>
      <c r="D78" s="39"/>
    </row>
    <row r="79">
      <c r="B79" s="39">
        <v>43604.0</v>
      </c>
      <c r="D79" s="39"/>
    </row>
    <row r="80">
      <c r="B80" s="39">
        <v>43634.0</v>
      </c>
      <c r="D80" s="39"/>
    </row>
    <row r="81">
      <c r="B81" s="39">
        <v>43466.0</v>
      </c>
      <c r="D81" s="39"/>
    </row>
    <row r="82">
      <c r="B82" s="39">
        <v>43565.0</v>
      </c>
      <c r="D82" s="39"/>
    </row>
    <row r="83">
      <c r="B83" s="39">
        <v>43582.0</v>
      </c>
      <c r="D83" s="39"/>
    </row>
    <row r="84">
      <c r="B84" s="39">
        <v>43624.0</v>
      </c>
      <c r="D84" s="39"/>
    </row>
    <row r="85">
      <c r="B85" s="39">
        <v>43469.0</v>
      </c>
      <c r="D85" s="39"/>
    </row>
    <row r="86">
      <c r="B86" s="39">
        <v>43633.0</v>
      </c>
      <c r="D86" s="39"/>
    </row>
    <row r="87">
      <c r="B87" s="39">
        <v>43802.0</v>
      </c>
      <c r="D87" s="39"/>
    </row>
    <row r="88">
      <c r="B88" s="39">
        <v>43621.0</v>
      </c>
      <c r="D88" s="39"/>
    </row>
    <row r="89">
      <c r="B89" s="39">
        <v>43810.0</v>
      </c>
      <c r="D89" s="39"/>
    </row>
    <row r="90">
      <c r="B90" s="39">
        <v>43752.0</v>
      </c>
      <c r="D90" s="39"/>
    </row>
    <row r="91">
      <c r="B91" s="39">
        <v>43727.0</v>
      </c>
      <c r="D91" s="39"/>
    </row>
    <row r="92">
      <c r="B92" s="39">
        <v>43503.0</v>
      </c>
      <c r="D92" s="39"/>
    </row>
    <row r="93">
      <c r="B93" s="39">
        <v>43746.0</v>
      </c>
      <c r="D93" s="39"/>
    </row>
    <row r="94">
      <c r="B94" s="39">
        <v>43682.0</v>
      </c>
      <c r="D94" s="39"/>
    </row>
    <row r="95">
      <c r="B95" s="39">
        <v>43739.0</v>
      </c>
      <c r="D95" s="39"/>
    </row>
    <row r="96">
      <c r="B96" s="39">
        <v>43697.0</v>
      </c>
      <c r="D96" s="39"/>
    </row>
    <row r="97">
      <c r="B97" s="39">
        <v>43747.0</v>
      </c>
      <c r="D97" s="39"/>
    </row>
    <row r="98">
      <c r="B98" s="39">
        <v>43700.0</v>
      </c>
      <c r="D98" s="39"/>
    </row>
    <row r="99">
      <c r="B99" s="39">
        <v>43754.0</v>
      </c>
      <c r="D99" s="39"/>
    </row>
    <row r="100">
      <c r="B100" s="39">
        <v>43764.0</v>
      </c>
      <c r="D100" s="39"/>
    </row>
    <row r="101">
      <c r="B101" s="39">
        <v>43675.0</v>
      </c>
      <c r="D101" s="39"/>
    </row>
    <row r="102">
      <c r="B102" s="39">
        <v>43712.0</v>
      </c>
      <c r="D102" s="39"/>
    </row>
    <row r="103">
      <c r="B103" s="39">
        <v>43616.0</v>
      </c>
      <c r="D103" s="39"/>
    </row>
    <row r="104">
      <c r="B104" s="39">
        <v>43467.0</v>
      </c>
      <c r="D104" s="39"/>
    </row>
    <row r="105">
      <c r="B105" s="39">
        <v>43482.0</v>
      </c>
      <c r="D105" s="39"/>
    </row>
    <row r="106">
      <c r="B106" s="39">
        <v>43652.0</v>
      </c>
      <c r="D106" s="39"/>
    </row>
    <row r="107">
      <c r="B107" s="39">
        <v>43514.0</v>
      </c>
      <c r="D107" s="39"/>
    </row>
    <row r="108">
      <c r="B108" s="39">
        <v>43764.0</v>
      </c>
      <c r="D108" s="39"/>
    </row>
    <row r="109">
      <c r="B109" s="39">
        <v>43693.0</v>
      </c>
      <c r="D109" s="39"/>
    </row>
    <row r="110">
      <c r="B110" s="39">
        <v>43682.0</v>
      </c>
      <c r="D110" s="39"/>
    </row>
    <row r="111">
      <c r="B111" s="39">
        <v>43825.0</v>
      </c>
      <c r="D111" s="39"/>
    </row>
    <row r="112">
      <c r="B112" s="39">
        <v>43824.0</v>
      </c>
      <c r="D112" s="39"/>
    </row>
    <row r="113">
      <c r="B113" s="39">
        <v>43766.0</v>
      </c>
      <c r="D113" s="39"/>
    </row>
    <row r="114">
      <c r="B114" s="39">
        <v>43539.0</v>
      </c>
      <c r="D114" s="39"/>
    </row>
    <row r="115">
      <c r="B115" s="39">
        <v>43558.0</v>
      </c>
      <c r="D115" s="39"/>
    </row>
    <row r="116">
      <c r="B116" s="39">
        <v>43703.0</v>
      </c>
      <c r="D116" s="39"/>
    </row>
    <row r="117">
      <c r="B117" s="39">
        <v>43803.0</v>
      </c>
      <c r="D117" s="39"/>
    </row>
    <row r="118">
      <c r="B118" s="39">
        <v>43614.0</v>
      </c>
      <c r="D118" s="39"/>
    </row>
    <row r="119">
      <c r="B119" s="39">
        <v>43742.0</v>
      </c>
      <c r="D119" s="39"/>
    </row>
    <row r="120">
      <c r="B120" s="39">
        <v>43475.0</v>
      </c>
      <c r="D120" s="39"/>
    </row>
    <row r="121">
      <c r="B121" s="39">
        <v>43632.0</v>
      </c>
      <c r="D121" s="39"/>
    </row>
    <row r="122">
      <c r="B122" s="39">
        <v>43745.0</v>
      </c>
      <c r="D122" s="39"/>
    </row>
    <row r="123">
      <c r="B123" s="39">
        <v>43568.0</v>
      </c>
      <c r="D123" s="39"/>
    </row>
    <row r="124">
      <c r="B124" s="39">
        <v>43690.0</v>
      </c>
      <c r="D124" s="39"/>
    </row>
    <row r="125">
      <c r="B125" s="39">
        <v>43785.0</v>
      </c>
      <c r="D125" s="39"/>
    </row>
    <row r="126">
      <c r="B126" s="39">
        <v>43584.0</v>
      </c>
      <c r="D126" s="39"/>
    </row>
    <row r="127">
      <c r="B127" s="39">
        <v>43699.0</v>
      </c>
      <c r="D127" s="39"/>
    </row>
    <row r="128">
      <c r="B128" s="39">
        <v>43816.0</v>
      </c>
      <c r="D128" s="39"/>
    </row>
    <row r="129">
      <c r="B129" s="39">
        <v>43748.0</v>
      </c>
      <c r="D129" s="39"/>
    </row>
    <row r="130">
      <c r="B130" s="39">
        <v>43828.0</v>
      </c>
      <c r="D130" s="39"/>
    </row>
    <row r="131">
      <c r="B131" s="39">
        <v>43468.0</v>
      </c>
      <c r="D131" s="39"/>
    </row>
    <row r="132">
      <c r="B132" s="39">
        <v>43782.0</v>
      </c>
      <c r="D132" s="39"/>
    </row>
    <row r="133">
      <c r="B133" s="39">
        <v>43692.0</v>
      </c>
      <c r="D133" s="39"/>
    </row>
    <row r="134">
      <c r="B134" s="39">
        <v>43738.0</v>
      </c>
      <c r="D134" s="39"/>
    </row>
    <row r="135">
      <c r="B135" s="39">
        <v>43548.0</v>
      </c>
      <c r="D135" s="39"/>
    </row>
    <row r="136">
      <c r="B136" s="39">
        <v>43646.0</v>
      </c>
      <c r="D136" s="39"/>
    </row>
    <row r="137">
      <c r="B137" s="39">
        <v>43724.0</v>
      </c>
      <c r="D137" s="39"/>
    </row>
    <row r="138">
      <c r="B138" s="39">
        <v>43511.0</v>
      </c>
      <c r="D138" s="39"/>
    </row>
    <row r="139">
      <c r="B139" s="39">
        <v>43497.0</v>
      </c>
      <c r="D139" s="39"/>
    </row>
    <row r="140">
      <c r="B140" s="39">
        <v>43513.0</v>
      </c>
      <c r="D140" s="39"/>
    </row>
    <row r="141">
      <c r="B141" s="39">
        <v>43708.0</v>
      </c>
      <c r="D141" s="39"/>
    </row>
    <row r="142">
      <c r="B142" s="39">
        <v>43519.0</v>
      </c>
      <c r="D142" s="39"/>
    </row>
    <row r="143">
      <c r="B143" s="39">
        <v>43658.0</v>
      </c>
      <c r="D143" s="39"/>
    </row>
    <row r="144">
      <c r="B144" s="39">
        <v>43526.0</v>
      </c>
      <c r="D144" s="39"/>
    </row>
    <row r="145">
      <c r="B145" s="39">
        <v>43492.0</v>
      </c>
      <c r="D145" s="39"/>
    </row>
    <row r="146">
      <c r="B146" s="39">
        <v>43516.0</v>
      </c>
      <c r="D146" s="39"/>
    </row>
    <row r="147">
      <c r="B147" s="39">
        <v>43690.0</v>
      </c>
      <c r="D147" s="39"/>
    </row>
    <row r="148">
      <c r="B148" s="39">
        <v>43817.0</v>
      </c>
      <c r="D148" s="39"/>
    </row>
    <row r="149">
      <c r="B149" s="39">
        <v>43466.0</v>
      </c>
      <c r="D149" s="39"/>
    </row>
    <row r="150">
      <c r="B150" s="39">
        <v>43729.0</v>
      </c>
      <c r="D150" s="39"/>
    </row>
    <row r="151">
      <c r="B151" s="39">
        <v>43632.0</v>
      </c>
      <c r="D151" s="39"/>
    </row>
    <row r="152">
      <c r="B152" s="39">
        <v>43664.0</v>
      </c>
      <c r="D152" s="39"/>
    </row>
    <row r="153">
      <c r="B153" s="39">
        <v>43664.0</v>
      </c>
      <c r="D153" s="39"/>
    </row>
    <row r="154">
      <c r="B154" s="39">
        <v>43513.0</v>
      </c>
      <c r="D154" s="39"/>
    </row>
    <row r="155">
      <c r="B155" s="39">
        <v>43550.0</v>
      </c>
      <c r="D155" s="39"/>
    </row>
    <row r="156">
      <c r="B156" s="39">
        <v>43500.0</v>
      </c>
      <c r="D156" s="39"/>
    </row>
    <row r="157">
      <c r="B157" s="39">
        <v>43715.0</v>
      </c>
      <c r="D157" s="39"/>
    </row>
    <row r="158">
      <c r="B158" s="39">
        <v>43799.0</v>
      </c>
      <c r="D158" s="39"/>
    </row>
    <row r="159">
      <c r="B159" s="39">
        <v>43538.0</v>
      </c>
      <c r="D159" s="39"/>
    </row>
    <row r="160">
      <c r="B160" s="39">
        <v>43621.0</v>
      </c>
      <c r="D160" s="39"/>
    </row>
    <row r="161">
      <c r="B161" s="39">
        <v>43597.0</v>
      </c>
      <c r="D161" s="39"/>
    </row>
    <row r="162">
      <c r="B162" s="39">
        <v>43734.0</v>
      </c>
      <c r="D162" s="39"/>
    </row>
    <row r="163">
      <c r="B163" s="39">
        <v>43511.0</v>
      </c>
      <c r="D163" s="39"/>
    </row>
    <row r="164">
      <c r="B164" s="39">
        <v>43488.0</v>
      </c>
      <c r="D164" s="39"/>
    </row>
    <row r="165">
      <c r="B165" s="39">
        <v>43499.0</v>
      </c>
      <c r="D165" s="39"/>
    </row>
    <row r="166">
      <c r="B166" s="39">
        <v>43813.0</v>
      </c>
      <c r="D166" s="39"/>
    </row>
    <row r="167">
      <c r="B167" s="39">
        <v>43487.0</v>
      </c>
      <c r="D167" s="39"/>
    </row>
    <row r="168">
      <c r="B168" s="39">
        <v>43491.0</v>
      </c>
      <c r="D168" s="39"/>
    </row>
    <row r="169">
      <c r="B169" s="39">
        <v>43737.0</v>
      </c>
      <c r="D169" s="39"/>
    </row>
    <row r="170">
      <c r="B170" s="39">
        <v>43825.0</v>
      </c>
      <c r="D170" s="39"/>
    </row>
    <row r="171">
      <c r="B171" s="39">
        <v>43522.0</v>
      </c>
      <c r="D171" s="39"/>
    </row>
    <row r="172">
      <c r="B172" s="39">
        <v>43755.0</v>
      </c>
      <c r="D172" s="39"/>
    </row>
    <row r="173">
      <c r="B173" s="39">
        <v>43565.0</v>
      </c>
      <c r="D173" s="39"/>
    </row>
    <row r="174">
      <c r="B174" s="39">
        <v>43545.0</v>
      </c>
      <c r="D174" s="39"/>
    </row>
    <row r="175">
      <c r="B175" s="39">
        <v>43534.0</v>
      </c>
      <c r="D175" s="39"/>
    </row>
    <row r="176">
      <c r="B176" s="39">
        <v>43758.0</v>
      </c>
      <c r="D176" s="39"/>
    </row>
    <row r="177">
      <c r="B177" s="39">
        <v>43518.0</v>
      </c>
      <c r="D177" s="39"/>
    </row>
    <row r="178">
      <c r="B178" s="39">
        <v>43759.0</v>
      </c>
      <c r="D178" s="39"/>
    </row>
    <row r="179">
      <c r="B179" s="39">
        <v>43601.0</v>
      </c>
      <c r="D179" s="39"/>
    </row>
    <row r="180">
      <c r="B180" s="39">
        <v>43825.0</v>
      </c>
      <c r="D180" s="39"/>
    </row>
    <row r="181">
      <c r="B181" s="39">
        <v>43826.0</v>
      </c>
      <c r="D181" s="39"/>
    </row>
    <row r="182">
      <c r="B182" s="39">
        <v>43633.0</v>
      </c>
      <c r="D182" s="39"/>
    </row>
    <row r="183">
      <c r="B183" s="39">
        <v>43689.0</v>
      </c>
      <c r="D183" s="39"/>
    </row>
    <row r="184">
      <c r="B184" s="39">
        <v>43766.0</v>
      </c>
      <c r="D184" s="39"/>
    </row>
    <row r="185">
      <c r="B185" s="39">
        <v>43503.0</v>
      </c>
      <c r="D185" s="39"/>
    </row>
  </sheetData>
  <conditionalFormatting sqref="B67:B185">
    <cfRule type="expression" dxfId="0" priority="1">
      <formula>or(text($B67,"ddd")="sun",text($B67,"ddd")="sat")</formula>
    </cfRule>
  </conditionalFormatting>
  <conditionalFormatting sqref="D67:D185">
    <cfRule type="expression" dxfId="0" priority="2">
      <formula>""=or(text(D67,"ddd"),"sun",text(D67,"ddd"),sat"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2" t="s">
        <v>98</v>
      </c>
      <c r="C1" s="1"/>
      <c r="D1" s="1"/>
      <c r="E1" s="1"/>
      <c r="F1" s="1"/>
      <c r="G1" s="1"/>
    </row>
    <row r="2">
      <c r="B2" s="1"/>
      <c r="C2" s="1"/>
      <c r="D2" s="1"/>
      <c r="E2" s="1"/>
      <c r="F2" s="1"/>
      <c r="G2" s="1"/>
    </row>
    <row r="3">
      <c r="B3" s="40" t="s">
        <v>99</v>
      </c>
      <c r="C3" s="41" t="s">
        <v>100</v>
      </c>
      <c r="D3" s="40" t="s">
        <v>101</v>
      </c>
      <c r="E3" s="40" t="s">
        <v>102</v>
      </c>
      <c r="F3" s="40" t="s">
        <v>103</v>
      </c>
      <c r="G3" s="42" t="s">
        <v>104</v>
      </c>
    </row>
    <row r="4">
      <c r="B4" s="43" t="s">
        <v>105</v>
      </c>
      <c r="C4" s="44" t="s">
        <v>106</v>
      </c>
      <c r="D4" s="45" t="s">
        <v>107</v>
      </c>
      <c r="E4" s="46">
        <v>39302.0</v>
      </c>
      <c r="F4" s="46">
        <v>42537.0</v>
      </c>
      <c r="G4" s="24">
        <f t="shared" ref="G4:G16" si="1">IF(F4&lt;&gt;"",TODAY()-F4,TODAY()-E4)</f>
        <v>3405</v>
      </c>
    </row>
    <row r="5">
      <c r="B5" s="43" t="s">
        <v>105</v>
      </c>
      <c r="C5" s="44" t="s">
        <v>106</v>
      </c>
      <c r="D5" s="45" t="s">
        <v>107</v>
      </c>
      <c r="E5" s="46">
        <v>39722.0</v>
      </c>
      <c r="F5" s="46">
        <v>42991.0</v>
      </c>
      <c r="G5" s="24">
        <f t="shared" si="1"/>
        <v>2951</v>
      </c>
    </row>
    <row r="6">
      <c r="B6" s="43" t="s">
        <v>108</v>
      </c>
      <c r="C6" s="44" t="s">
        <v>109</v>
      </c>
      <c r="D6" s="45" t="s">
        <v>110</v>
      </c>
      <c r="E6" s="46">
        <v>39918.0</v>
      </c>
      <c r="F6" s="46">
        <v>41753.0</v>
      </c>
      <c r="G6" s="24">
        <f t="shared" si="1"/>
        <v>4189</v>
      </c>
    </row>
    <row r="7">
      <c r="B7" s="43" t="s">
        <v>111</v>
      </c>
      <c r="C7" s="44" t="s">
        <v>111</v>
      </c>
      <c r="D7" s="45" t="s">
        <v>107</v>
      </c>
      <c r="E7" s="46">
        <v>39931.0</v>
      </c>
      <c r="F7" s="47"/>
      <c r="G7" s="24">
        <f t="shared" si="1"/>
        <v>6011</v>
      </c>
    </row>
    <row r="8">
      <c r="B8" s="43" t="s">
        <v>112</v>
      </c>
      <c r="C8" s="44" t="s">
        <v>113</v>
      </c>
      <c r="D8" s="45" t="s">
        <v>107</v>
      </c>
      <c r="E8" s="46">
        <v>39941.0</v>
      </c>
      <c r="F8" s="46">
        <v>41970.0</v>
      </c>
      <c r="G8" s="24">
        <f t="shared" si="1"/>
        <v>3972</v>
      </c>
    </row>
    <row r="9">
      <c r="B9" s="43" t="s">
        <v>105</v>
      </c>
      <c r="C9" s="44" t="s">
        <v>106</v>
      </c>
      <c r="D9" s="45" t="s">
        <v>107</v>
      </c>
      <c r="E9" s="46">
        <v>40042.0</v>
      </c>
      <c r="F9" s="46">
        <v>41072.0</v>
      </c>
      <c r="G9" s="24">
        <f t="shared" si="1"/>
        <v>4870</v>
      </c>
    </row>
    <row r="10">
      <c r="B10" s="43" t="s">
        <v>108</v>
      </c>
      <c r="C10" s="44" t="s">
        <v>114</v>
      </c>
      <c r="D10" s="45" t="s">
        <v>107</v>
      </c>
      <c r="E10" s="46">
        <v>40052.0</v>
      </c>
      <c r="F10" s="46">
        <v>43510.0</v>
      </c>
      <c r="G10" s="24">
        <f t="shared" si="1"/>
        <v>2432</v>
      </c>
    </row>
    <row r="11">
      <c r="B11" s="43" t="s">
        <v>115</v>
      </c>
      <c r="C11" s="44" t="s">
        <v>116</v>
      </c>
      <c r="D11" s="45" t="s">
        <v>107</v>
      </c>
      <c r="E11" s="46">
        <v>40060.0</v>
      </c>
      <c r="F11" s="47"/>
      <c r="G11" s="24">
        <f t="shared" si="1"/>
        <v>5882</v>
      </c>
    </row>
    <row r="12">
      <c r="B12" s="43" t="s">
        <v>108</v>
      </c>
      <c r="C12" s="44" t="s">
        <v>117</v>
      </c>
      <c r="D12" s="45" t="s">
        <v>107</v>
      </c>
      <c r="E12" s="46">
        <v>40205.0</v>
      </c>
      <c r="F12" s="46">
        <v>42898.0</v>
      </c>
      <c r="G12" s="24">
        <f t="shared" si="1"/>
        <v>3044</v>
      </c>
    </row>
    <row r="13">
      <c r="B13" s="43" t="s">
        <v>115</v>
      </c>
      <c r="C13" s="44" t="s">
        <v>118</v>
      </c>
      <c r="D13" s="45" t="s">
        <v>107</v>
      </c>
      <c r="E13" s="46">
        <v>40318.0</v>
      </c>
      <c r="F13" s="47"/>
      <c r="G13" s="24">
        <f t="shared" si="1"/>
        <v>5624</v>
      </c>
    </row>
    <row r="14">
      <c r="B14" s="43" t="s">
        <v>105</v>
      </c>
      <c r="C14" s="44" t="s">
        <v>106</v>
      </c>
      <c r="D14" s="45" t="s">
        <v>107</v>
      </c>
      <c r="E14" s="46">
        <v>39184.0</v>
      </c>
      <c r="F14" s="46">
        <v>43100.0</v>
      </c>
      <c r="G14" s="24">
        <f t="shared" si="1"/>
        <v>2842</v>
      </c>
    </row>
    <row r="15">
      <c r="B15" s="43" t="s">
        <v>105</v>
      </c>
      <c r="C15" s="44" t="s">
        <v>119</v>
      </c>
      <c r="D15" s="45" t="s">
        <v>120</v>
      </c>
      <c r="E15" s="46">
        <v>40908.0</v>
      </c>
      <c r="F15" s="47"/>
      <c r="G15" s="24">
        <f t="shared" si="1"/>
        <v>5034</v>
      </c>
    </row>
    <row r="16">
      <c r="B16" s="43" t="s">
        <v>105</v>
      </c>
      <c r="C16" s="44" t="s">
        <v>119</v>
      </c>
      <c r="D16" s="45" t="s">
        <v>110</v>
      </c>
      <c r="E16" s="46">
        <v>41088.0</v>
      </c>
      <c r="F16" s="47"/>
      <c r="G16" s="24">
        <f t="shared" si="1"/>
        <v>4854</v>
      </c>
    </row>
    <row r="17">
      <c r="G17" s="24"/>
    </row>
    <row r="18">
      <c r="G18" s="25"/>
    </row>
    <row r="21">
      <c r="B21" s="22" t="s">
        <v>121</v>
      </c>
      <c r="C21" s="1"/>
      <c r="D21" s="1"/>
      <c r="E21" s="1"/>
    </row>
    <row r="22">
      <c r="B22" s="1"/>
      <c r="C22" s="1"/>
      <c r="D22" s="1"/>
      <c r="E22" s="1"/>
    </row>
    <row r="23">
      <c r="B23" s="48" t="s">
        <v>122</v>
      </c>
      <c r="C23" s="48" t="s">
        <v>123</v>
      </c>
      <c r="D23" s="1"/>
      <c r="E23" s="48" t="s">
        <v>124</v>
      </c>
    </row>
    <row r="24">
      <c r="B24" s="23" t="s">
        <v>125</v>
      </c>
      <c r="C24" s="30">
        <f t="shared" ref="C24:C30" si="2">IF(B24="BLUE",COUNTIF($B$24:B24,B24),"")</f>
        <v>1</v>
      </c>
      <c r="D24" s="1">
        <f t="shared" ref="D24:D30" si="3">IF(B24="Blue",COUNTIF($B$24:B24,B24),"")</f>
        <v>1</v>
      </c>
      <c r="E24" s="24">
        <v>1.0</v>
      </c>
      <c r="F24" s="30">
        <f t="shared" ref="F24:F30" si="4">IF(B24="BLUE",COUNTIF($B$24:B24,B24),"")</f>
        <v>1</v>
      </c>
    </row>
    <row r="25">
      <c r="B25" s="23" t="s">
        <v>126</v>
      </c>
      <c r="C25" s="30" t="str">
        <f t="shared" si="2"/>
        <v/>
      </c>
      <c r="D25" s="1" t="str">
        <f t="shared" si="3"/>
        <v/>
      </c>
      <c r="E25" s="23" t="s">
        <v>127</v>
      </c>
      <c r="F25" s="30" t="str">
        <f t="shared" si="4"/>
        <v/>
      </c>
    </row>
    <row r="26">
      <c r="B26" s="23" t="s">
        <v>128</v>
      </c>
      <c r="C26" s="30" t="str">
        <f t="shared" si="2"/>
        <v/>
      </c>
      <c r="D26" s="1" t="str">
        <f t="shared" si="3"/>
        <v/>
      </c>
      <c r="E26" s="23" t="s">
        <v>127</v>
      </c>
      <c r="F26" s="30" t="str">
        <f t="shared" si="4"/>
        <v/>
      </c>
    </row>
    <row r="27">
      <c r="B27" s="23" t="s">
        <v>126</v>
      </c>
      <c r="C27" s="30" t="str">
        <f t="shared" si="2"/>
        <v/>
      </c>
      <c r="D27" s="1" t="str">
        <f t="shared" si="3"/>
        <v/>
      </c>
      <c r="E27" s="23" t="s">
        <v>127</v>
      </c>
      <c r="F27" s="30" t="str">
        <f t="shared" si="4"/>
        <v/>
      </c>
    </row>
    <row r="28">
      <c r="B28" s="23" t="s">
        <v>125</v>
      </c>
      <c r="C28" s="30">
        <f t="shared" si="2"/>
        <v>2</v>
      </c>
      <c r="D28" s="1">
        <f t="shared" si="3"/>
        <v>2</v>
      </c>
      <c r="E28" s="24">
        <v>2.0</v>
      </c>
      <c r="F28" s="30">
        <f t="shared" si="4"/>
        <v>2</v>
      </c>
    </row>
    <row r="29">
      <c r="B29" s="23" t="s">
        <v>125</v>
      </c>
      <c r="C29" s="30">
        <f t="shared" si="2"/>
        <v>3</v>
      </c>
      <c r="D29" s="1">
        <f t="shared" si="3"/>
        <v>3</v>
      </c>
      <c r="E29" s="24">
        <v>3.0</v>
      </c>
      <c r="F29" s="30">
        <f t="shared" si="4"/>
        <v>3</v>
      </c>
    </row>
    <row r="30">
      <c r="B30" s="23" t="s">
        <v>128</v>
      </c>
      <c r="C30" s="30" t="str">
        <f t="shared" si="2"/>
        <v/>
      </c>
      <c r="D30" s="1" t="str">
        <f t="shared" si="3"/>
        <v/>
      </c>
      <c r="E30" s="23" t="s">
        <v>127</v>
      </c>
      <c r="F30" s="30" t="str">
        <f t="shared" si="4"/>
        <v/>
      </c>
    </row>
    <row r="34">
      <c r="B34" s="22" t="s">
        <v>129</v>
      </c>
      <c r="C34" s="1"/>
      <c r="D34" s="1"/>
      <c r="E34" s="1"/>
    </row>
    <row r="35">
      <c r="B35" s="1"/>
      <c r="C35" s="1"/>
      <c r="D35" s="1"/>
      <c r="E35" s="1"/>
    </row>
    <row r="36">
      <c r="B36" s="33" t="s">
        <v>79</v>
      </c>
      <c r="C36" s="33" t="s">
        <v>130</v>
      </c>
      <c r="D36" s="1"/>
      <c r="E36" s="33" t="s">
        <v>130</v>
      </c>
    </row>
    <row r="37">
      <c r="B37" s="34">
        <v>42309.0</v>
      </c>
      <c r="C37" s="30">
        <f t="shared" ref="C37:C41" si="5">DAY(EOMONTH(B37,0))</f>
        <v>30</v>
      </c>
      <c r="D37" s="1">
        <f t="shared" ref="D37:D41" si="6">DAY(EOMONTH(B37,0))</f>
        <v>30</v>
      </c>
      <c r="E37" s="24">
        <v>30.0</v>
      </c>
      <c r="F37" s="30">
        <f t="shared" ref="F37:F41" si="7">DAY(EOMONTH(B37,0))</f>
        <v>30</v>
      </c>
    </row>
    <row r="38">
      <c r="B38" s="34">
        <v>42059.0</v>
      </c>
      <c r="C38" s="30">
        <f t="shared" si="5"/>
        <v>28</v>
      </c>
      <c r="D38" s="1">
        <f t="shared" si="6"/>
        <v>28</v>
      </c>
      <c r="E38" s="24">
        <v>28.0</v>
      </c>
      <c r="F38" s="30">
        <f t="shared" si="7"/>
        <v>28</v>
      </c>
    </row>
    <row r="39">
      <c r="B39" s="34">
        <v>42082.0</v>
      </c>
      <c r="C39" s="30">
        <f t="shared" si="5"/>
        <v>31</v>
      </c>
      <c r="D39" s="1">
        <f t="shared" si="6"/>
        <v>31</v>
      </c>
      <c r="E39" s="24">
        <v>31.0</v>
      </c>
      <c r="F39" s="30">
        <f t="shared" si="7"/>
        <v>31</v>
      </c>
    </row>
    <row r="40">
      <c r="B40" s="34">
        <v>42119.0</v>
      </c>
      <c r="C40" s="30">
        <f t="shared" si="5"/>
        <v>30</v>
      </c>
      <c r="D40" s="1">
        <f t="shared" si="6"/>
        <v>30</v>
      </c>
      <c r="E40" s="24">
        <v>30.0</v>
      </c>
      <c r="F40" s="30">
        <f t="shared" si="7"/>
        <v>30</v>
      </c>
    </row>
    <row r="41">
      <c r="B41" s="34">
        <v>42009.0</v>
      </c>
      <c r="C41" s="30">
        <f t="shared" si="5"/>
        <v>31</v>
      </c>
      <c r="D41" s="1">
        <f t="shared" si="6"/>
        <v>31</v>
      </c>
      <c r="E41" s="24">
        <v>31.0</v>
      </c>
      <c r="F41" s="30">
        <f t="shared" si="7"/>
        <v>31</v>
      </c>
    </row>
    <row r="45">
      <c r="B45" s="49" t="s">
        <v>131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B47" s="50" t="s">
        <v>79</v>
      </c>
      <c r="C47" s="50" t="s">
        <v>132</v>
      </c>
      <c r="D47" s="50" t="s">
        <v>133</v>
      </c>
      <c r="E47" s="50" t="s">
        <v>134</v>
      </c>
      <c r="F47" s="50" t="s">
        <v>135</v>
      </c>
      <c r="G47" s="50" t="s">
        <v>136</v>
      </c>
      <c r="H47" s="1"/>
      <c r="I47" s="1"/>
      <c r="J47" s="51"/>
      <c r="K47" s="51"/>
      <c r="L47" s="51"/>
      <c r="M47" s="52"/>
      <c r="N47" s="52"/>
    </row>
    <row r="48">
      <c r="B48" s="53">
        <v>43983.0</v>
      </c>
      <c r="C48" s="23" t="s">
        <v>137</v>
      </c>
      <c r="D48" s="23" t="s">
        <v>138</v>
      </c>
      <c r="E48" s="23" t="s">
        <v>139</v>
      </c>
      <c r="F48" s="23" t="s">
        <v>140</v>
      </c>
      <c r="G48" s="24">
        <v>6279.0</v>
      </c>
      <c r="H48" s="1"/>
      <c r="I48" s="54" t="s">
        <v>141</v>
      </c>
      <c r="J48" s="1"/>
      <c r="K48" s="1"/>
      <c r="L48" s="1"/>
      <c r="M48" s="1"/>
      <c r="N48" s="1"/>
    </row>
    <row r="49">
      <c r="B49" s="53">
        <v>43984.0</v>
      </c>
      <c r="C49" s="23" t="s">
        <v>142</v>
      </c>
      <c r="D49" s="23" t="s">
        <v>143</v>
      </c>
      <c r="E49" s="23" t="s">
        <v>144</v>
      </c>
      <c r="F49" s="23" t="s">
        <v>145</v>
      </c>
      <c r="G49" s="24">
        <v>7416.0</v>
      </c>
      <c r="H49" s="1"/>
      <c r="I49" s="55" t="s">
        <v>134</v>
      </c>
      <c r="J49" s="1"/>
      <c r="K49" s="1"/>
      <c r="L49" s="1"/>
      <c r="M49" s="1"/>
      <c r="N49" s="1"/>
    </row>
    <row r="50">
      <c r="B50" s="53">
        <v>43985.0</v>
      </c>
      <c r="C50" s="23" t="s">
        <v>146</v>
      </c>
      <c r="D50" s="23" t="s">
        <v>143</v>
      </c>
      <c r="E50" s="23" t="s">
        <v>144</v>
      </c>
      <c r="F50" s="23" t="s">
        <v>145</v>
      </c>
      <c r="G50" s="24">
        <v>6269.0</v>
      </c>
      <c r="H50" s="1"/>
      <c r="I50" s="23" t="s">
        <v>147</v>
      </c>
      <c r="J50" s="1"/>
      <c r="K50" s="1"/>
      <c r="L50" s="1"/>
      <c r="M50" s="1"/>
      <c r="N50" s="1"/>
    </row>
    <row r="51">
      <c r="B51" s="53">
        <v>43986.0</v>
      </c>
      <c r="C51" s="23" t="s">
        <v>148</v>
      </c>
      <c r="D51" s="23" t="s">
        <v>138</v>
      </c>
      <c r="E51" s="23" t="s">
        <v>149</v>
      </c>
      <c r="F51" s="23" t="s">
        <v>150</v>
      </c>
      <c r="G51" s="24">
        <v>5423.0</v>
      </c>
      <c r="H51" s="1"/>
      <c r="I51" s="55" t="s">
        <v>151</v>
      </c>
      <c r="J51" s="23" t="s">
        <v>148</v>
      </c>
      <c r="K51" s="23" t="s">
        <v>146</v>
      </c>
      <c r="L51" s="23" t="s">
        <v>152</v>
      </c>
      <c r="M51" s="23" t="s">
        <v>137</v>
      </c>
      <c r="N51" s="23" t="s">
        <v>142</v>
      </c>
    </row>
    <row r="52">
      <c r="B52" s="53">
        <v>43987.0</v>
      </c>
      <c r="C52" s="23" t="s">
        <v>148</v>
      </c>
      <c r="D52" s="23" t="s">
        <v>153</v>
      </c>
      <c r="E52" s="23" t="s">
        <v>144</v>
      </c>
      <c r="F52" s="23" t="s">
        <v>145</v>
      </c>
      <c r="G52" s="24">
        <v>6830.0</v>
      </c>
      <c r="H52" s="1"/>
      <c r="I52" s="23" t="s">
        <v>154</v>
      </c>
      <c r="J52" s="56">
        <f t="shared" ref="J52:N52" si="8">SUMIFS($G$48:$G$61,$E$48:$E$61,$I$50,$D$48:$D$61,$I52,$C$48:$C$61,J$51)</f>
        <v>0</v>
      </c>
      <c r="K52" s="56">
        <f t="shared" si="8"/>
        <v>0</v>
      </c>
      <c r="L52" s="56">
        <f t="shared" si="8"/>
        <v>272</v>
      </c>
      <c r="M52" s="56">
        <f t="shared" si="8"/>
        <v>0</v>
      </c>
      <c r="N52" s="56">
        <f t="shared" si="8"/>
        <v>0</v>
      </c>
    </row>
    <row r="53">
      <c r="B53" s="53">
        <v>43988.0</v>
      </c>
      <c r="C53" s="23" t="s">
        <v>142</v>
      </c>
      <c r="D53" s="23" t="s">
        <v>155</v>
      </c>
      <c r="E53" s="23" t="s">
        <v>144</v>
      </c>
      <c r="F53" s="23" t="s">
        <v>150</v>
      </c>
      <c r="G53" s="24">
        <v>2611.0</v>
      </c>
      <c r="H53" s="1"/>
      <c r="I53" s="23" t="s">
        <v>143</v>
      </c>
      <c r="J53" s="56">
        <f t="shared" ref="J53:N53" si="9">SUMIFS($G$48:$G$61,$E$48:$E$61,$I$50,$D$48:$D$61,$I53,$C$48:$C$61,J$51)</f>
        <v>0</v>
      </c>
      <c r="K53" s="56">
        <f t="shared" si="9"/>
        <v>6269</v>
      </c>
      <c r="L53" s="56">
        <f t="shared" si="9"/>
        <v>4811</v>
      </c>
      <c r="M53" s="56">
        <f t="shared" si="9"/>
        <v>6112</v>
      </c>
      <c r="N53" s="56">
        <f t="shared" si="9"/>
        <v>7416</v>
      </c>
    </row>
    <row r="54">
      <c r="B54" s="53">
        <v>43989.0</v>
      </c>
      <c r="C54" s="23" t="s">
        <v>152</v>
      </c>
      <c r="D54" s="23" t="s">
        <v>143</v>
      </c>
      <c r="E54" s="23" t="s">
        <v>144</v>
      </c>
      <c r="F54" s="23" t="s">
        <v>156</v>
      </c>
      <c r="G54" s="24">
        <v>4811.0</v>
      </c>
      <c r="H54" s="1"/>
      <c r="I54" s="23" t="s">
        <v>153</v>
      </c>
      <c r="J54" s="56">
        <f t="shared" ref="J54:N54" si="10">SUMIFS($G$48:$G$61,$E$48:$E$61,$I$50,$D$48:$D$61,$I54,$C$48:$C$61,J$51)</f>
        <v>6830</v>
      </c>
      <c r="K54" s="56">
        <f t="shared" si="10"/>
        <v>0</v>
      </c>
      <c r="L54" s="56">
        <f t="shared" si="10"/>
        <v>0</v>
      </c>
      <c r="M54" s="56">
        <f t="shared" si="10"/>
        <v>0</v>
      </c>
      <c r="N54" s="56">
        <f t="shared" si="10"/>
        <v>0</v>
      </c>
    </row>
    <row r="55">
      <c r="B55" s="53">
        <v>43990.0</v>
      </c>
      <c r="C55" s="23" t="s">
        <v>137</v>
      </c>
      <c r="D55" s="23" t="s">
        <v>157</v>
      </c>
      <c r="E55" s="23" t="s">
        <v>158</v>
      </c>
      <c r="F55" s="23" t="s">
        <v>150</v>
      </c>
      <c r="G55" s="24">
        <v>22.0</v>
      </c>
      <c r="H55" s="1"/>
      <c r="I55" s="57" t="s">
        <v>155</v>
      </c>
      <c r="J55" s="56">
        <f t="shared" ref="J55:N55" si="11">SUMIFS($G$48:$G$61,$E$48:$E$61,$I$50,$D$48:$D$61,$I55,$C$48:$C$61,J$51)</f>
        <v>0</v>
      </c>
      <c r="K55" s="56">
        <f t="shared" si="11"/>
        <v>0</v>
      </c>
      <c r="L55" s="56">
        <f t="shared" si="11"/>
        <v>0</v>
      </c>
      <c r="M55" s="56">
        <f t="shared" si="11"/>
        <v>0</v>
      </c>
      <c r="N55" s="56">
        <f t="shared" si="11"/>
        <v>2611</v>
      </c>
    </row>
    <row r="56">
      <c r="B56" s="53">
        <v>43991.0</v>
      </c>
      <c r="C56" s="23" t="s">
        <v>148</v>
      </c>
      <c r="D56" s="23" t="s">
        <v>157</v>
      </c>
      <c r="E56" s="23" t="s">
        <v>144</v>
      </c>
      <c r="F56" s="23" t="s">
        <v>145</v>
      </c>
      <c r="G56" s="24">
        <v>8206.0</v>
      </c>
      <c r="H56" s="1"/>
      <c r="I56" s="23" t="s">
        <v>157</v>
      </c>
      <c r="J56" s="56">
        <f t="shared" ref="J56:N56" si="12">SUMIFS($G$48:$G$61,$E$48:$E$61,$I$50,$D$48:$D$61,$I56,$C$48:$C$61,J$51)</f>
        <v>8206</v>
      </c>
      <c r="K56" s="56">
        <f t="shared" si="12"/>
        <v>0</v>
      </c>
      <c r="L56" s="56">
        <f t="shared" si="12"/>
        <v>0</v>
      </c>
      <c r="M56" s="56">
        <f t="shared" si="12"/>
        <v>0</v>
      </c>
      <c r="N56" s="56">
        <f t="shared" si="12"/>
        <v>0</v>
      </c>
    </row>
    <row r="57">
      <c r="B57" s="53">
        <v>43992.0</v>
      </c>
      <c r="C57" s="23" t="s">
        <v>152</v>
      </c>
      <c r="D57" s="23" t="s">
        <v>159</v>
      </c>
      <c r="E57" s="23" t="s">
        <v>144</v>
      </c>
      <c r="F57" s="23" t="s">
        <v>145</v>
      </c>
      <c r="G57" s="24">
        <v>8450.0</v>
      </c>
      <c r="H57" s="1"/>
      <c r="I57" s="1"/>
      <c r="J57" s="58"/>
      <c r="K57" s="58"/>
      <c r="L57" s="58"/>
      <c r="M57" s="58"/>
      <c r="N57" s="58"/>
    </row>
    <row r="58">
      <c r="B58" s="53">
        <v>43993.0</v>
      </c>
      <c r="C58" s="23" t="s">
        <v>152</v>
      </c>
      <c r="D58" s="23" t="s">
        <v>138</v>
      </c>
      <c r="E58" s="23" t="s">
        <v>160</v>
      </c>
      <c r="F58" s="23" t="s">
        <v>150</v>
      </c>
      <c r="G58" s="24">
        <v>2143.0</v>
      </c>
      <c r="H58" s="1"/>
      <c r="I58" s="1"/>
      <c r="J58" s="59"/>
      <c r="K58" s="59"/>
      <c r="L58" s="59"/>
      <c r="M58" s="59"/>
      <c r="N58" s="59"/>
    </row>
    <row r="59">
      <c r="B59" s="53">
        <v>43994.0</v>
      </c>
      <c r="C59" s="23" t="s">
        <v>137</v>
      </c>
      <c r="D59" s="23" t="s">
        <v>143</v>
      </c>
      <c r="E59" s="23" t="s">
        <v>144</v>
      </c>
      <c r="F59" s="23" t="s">
        <v>150</v>
      </c>
      <c r="G59" s="24">
        <v>6112.0</v>
      </c>
      <c r="H59" s="1"/>
      <c r="I59" s="1"/>
      <c r="J59" s="59"/>
      <c r="K59" s="59"/>
      <c r="L59" s="59"/>
      <c r="M59" s="59"/>
      <c r="N59" s="59"/>
    </row>
    <row r="60">
      <c r="B60" s="53">
        <v>43995.0</v>
      </c>
      <c r="C60" s="23" t="s">
        <v>152</v>
      </c>
      <c r="D60" s="23" t="s">
        <v>138</v>
      </c>
      <c r="E60" s="23" t="s">
        <v>144</v>
      </c>
      <c r="F60" s="23" t="s">
        <v>161</v>
      </c>
      <c r="G60" s="24">
        <v>272.0</v>
      </c>
      <c r="H60" s="1"/>
      <c r="I60" s="1"/>
      <c r="J60" s="59"/>
      <c r="K60" s="59"/>
      <c r="L60" s="59"/>
      <c r="M60" s="59"/>
      <c r="N60" s="59"/>
    </row>
    <row r="61">
      <c r="B61" s="53">
        <v>43996.0</v>
      </c>
      <c r="C61" s="23" t="s">
        <v>148</v>
      </c>
      <c r="D61" s="23" t="s">
        <v>153</v>
      </c>
      <c r="E61" s="23" t="s">
        <v>149</v>
      </c>
      <c r="F61" s="23" t="s">
        <v>162</v>
      </c>
      <c r="G61" s="24">
        <v>2552.0</v>
      </c>
      <c r="H61" s="1"/>
      <c r="I61" s="1"/>
      <c r="J61" s="59"/>
      <c r="K61" s="59"/>
      <c r="L61" s="59"/>
      <c r="M61" s="59"/>
      <c r="N61" s="59"/>
    </row>
  </sheetData>
  <dataValidations>
    <dataValidation type="list" allowBlank="1" showErrorMessage="1" sqref="I50">
      <formula1>$X$9:$X$20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2" t="s">
        <v>163</v>
      </c>
      <c r="C1" s="1"/>
      <c r="D1" s="1"/>
      <c r="E1" s="1"/>
      <c r="F1" s="1"/>
    </row>
    <row r="2">
      <c r="B2" s="48" t="s">
        <v>164</v>
      </c>
      <c r="C2" s="48" t="s">
        <v>165</v>
      </c>
      <c r="D2" s="48" t="s">
        <v>166</v>
      </c>
      <c r="E2" s="1"/>
      <c r="F2" s="1"/>
    </row>
    <row r="3">
      <c r="B3" s="30" t="s">
        <v>167</v>
      </c>
      <c r="C3" s="30" t="s">
        <v>168</v>
      </c>
      <c r="D3" s="30" t="s">
        <v>169</v>
      </c>
      <c r="E3" s="60" t="s">
        <v>170</v>
      </c>
      <c r="F3" s="61"/>
    </row>
    <row r="4">
      <c r="B4" s="30" t="s">
        <v>171</v>
      </c>
      <c r="C4" s="30" t="s">
        <v>172</v>
      </c>
      <c r="D4" s="30" t="s">
        <v>169</v>
      </c>
      <c r="E4" s="1"/>
      <c r="F4" s="1"/>
    </row>
    <row r="5">
      <c r="B5" s="30" t="s">
        <v>173</v>
      </c>
      <c r="C5" s="30" t="s">
        <v>174</v>
      </c>
      <c r="D5" s="30" t="s">
        <v>175</v>
      </c>
      <c r="E5" s="1"/>
      <c r="F5" s="1"/>
    </row>
    <row r="6">
      <c r="B6" s="30" t="s">
        <v>176</v>
      </c>
      <c r="C6" s="30" t="s">
        <v>177</v>
      </c>
      <c r="D6" s="30" t="s">
        <v>175</v>
      </c>
      <c r="E6" s="1"/>
      <c r="F6" s="1"/>
    </row>
    <row r="7">
      <c r="B7" s="30" t="s">
        <v>178</v>
      </c>
      <c r="C7" s="30" t="s">
        <v>179</v>
      </c>
      <c r="D7" s="30" t="s">
        <v>180</v>
      </c>
      <c r="E7" s="1"/>
      <c r="F7" s="1"/>
    </row>
    <row r="8">
      <c r="B8" s="30" t="s">
        <v>181</v>
      </c>
      <c r="C8" s="30" t="s">
        <v>182</v>
      </c>
      <c r="D8" s="30" t="s">
        <v>183</v>
      </c>
      <c r="E8" s="1"/>
      <c r="F8" s="1"/>
    </row>
    <row r="9">
      <c r="B9" s="30" t="s">
        <v>184</v>
      </c>
      <c r="C9" s="30" t="s">
        <v>185</v>
      </c>
      <c r="D9" s="30" t="s">
        <v>180</v>
      </c>
      <c r="E9" s="1"/>
      <c r="F9" s="1"/>
    </row>
    <row r="10">
      <c r="B10" s="30" t="s">
        <v>186</v>
      </c>
      <c r="C10" s="30" t="s">
        <v>187</v>
      </c>
      <c r="D10" s="30" t="s">
        <v>188</v>
      </c>
      <c r="E10" s="1"/>
      <c r="F10" s="1"/>
    </row>
    <row r="11">
      <c r="B11" s="30" t="s">
        <v>189</v>
      </c>
      <c r="C11" s="30" t="s">
        <v>190</v>
      </c>
      <c r="D11" s="30" t="s">
        <v>191</v>
      </c>
      <c r="E11" s="1"/>
      <c r="F11" s="1"/>
    </row>
    <row r="12">
      <c r="B12" s="30" t="s">
        <v>192</v>
      </c>
      <c r="C12" s="30" t="s">
        <v>168</v>
      </c>
      <c r="D12" s="30" t="s">
        <v>169</v>
      </c>
      <c r="E12" s="1"/>
      <c r="F12" s="1"/>
    </row>
    <row r="13">
      <c r="B13" s="30" t="s">
        <v>193</v>
      </c>
      <c r="C13" s="30" t="s">
        <v>194</v>
      </c>
      <c r="D13" s="30" t="s">
        <v>169</v>
      </c>
      <c r="E13" s="1"/>
      <c r="F13" s="1"/>
    </row>
    <row r="14">
      <c r="B14" s="30" t="s">
        <v>195</v>
      </c>
      <c r="C14" s="30" t="s">
        <v>196</v>
      </c>
      <c r="D14" s="30" t="s">
        <v>175</v>
      </c>
      <c r="E14" s="1"/>
      <c r="F14" s="1"/>
    </row>
    <row r="15">
      <c r="B15" s="30" t="s">
        <v>197</v>
      </c>
      <c r="C15" s="30" t="s">
        <v>198</v>
      </c>
      <c r="D15" s="30" t="s">
        <v>175</v>
      </c>
      <c r="E15" s="1"/>
      <c r="F15" s="1"/>
    </row>
    <row r="16">
      <c r="B16" s="30" t="s">
        <v>199</v>
      </c>
      <c r="C16" s="30" t="s">
        <v>200</v>
      </c>
      <c r="D16" s="30" t="s">
        <v>180</v>
      </c>
      <c r="E16" s="1"/>
      <c r="F16" s="1"/>
    </row>
    <row r="17">
      <c r="B17" s="30" t="s">
        <v>201</v>
      </c>
      <c r="C17" s="30" t="s">
        <v>202</v>
      </c>
      <c r="D17" s="30" t="s">
        <v>183</v>
      </c>
      <c r="E17" s="1"/>
      <c r="F17" s="1"/>
    </row>
    <row r="18">
      <c r="B18" s="30" t="s">
        <v>203</v>
      </c>
      <c r="C18" s="30" t="s">
        <v>204</v>
      </c>
      <c r="D18" s="30" t="s">
        <v>180</v>
      </c>
      <c r="E18" s="1"/>
      <c r="F18" s="1"/>
    </row>
    <row r="19">
      <c r="B19" s="30" t="s">
        <v>205</v>
      </c>
      <c r="C19" s="30" t="s">
        <v>206</v>
      </c>
      <c r="D19" s="30" t="s">
        <v>188</v>
      </c>
      <c r="E19" s="1"/>
      <c r="F19" s="1"/>
    </row>
    <row r="20">
      <c r="B20" s="30" t="s">
        <v>207</v>
      </c>
      <c r="C20" s="30" t="s">
        <v>208</v>
      </c>
      <c r="D20" s="30" t="s">
        <v>191</v>
      </c>
      <c r="E20" s="1"/>
      <c r="F20" s="1"/>
    </row>
    <row r="24">
      <c r="B24" s="62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B25" s="63" t="s">
        <v>209</v>
      </c>
      <c r="C25" s="1"/>
      <c r="D25" s="1" t="s">
        <v>210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B26" s="63" t="s">
        <v>211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B27" s="63" t="s">
        <v>212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B28" s="63" t="s">
        <v>213</v>
      </c>
      <c r="C28" s="1"/>
      <c r="D28" s="23" t="s">
        <v>212</v>
      </c>
      <c r="E28" s="1">
        <f t="shared" ref="E28:E29" si="1">SUMPRODUCT(--(EXACT(B25:B63,D28)))</f>
        <v>4</v>
      </c>
      <c r="F28" s="1">
        <f t="shared" ref="F28:F33" si="2">SUMPRODUCT(--(EXACT(B25:B63,D28)))</f>
        <v>4</v>
      </c>
      <c r="G28" s="64" t="s">
        <v>214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B29" s="63" t="s">
        <v>215</v>
      </c>
      <c r="C29" s="1"/>
      <c r="D29" s="23" t="s">
        <v>213</v>
      </c>
      <c r="E29" s="1">
        <f t="shared" si="1"/>
        <v>3</v>
      </c>
      <c r="F29" s="1">
        <f t="shared" si="2"/>
        <v>3</v>
      </c>
      <c r="G29" s="64" t="s">
        <v>216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B30" s="63" t="s">
        <v>217</v>
      </c>
      <c r="C30" s="1"/>
      <c r="D30" s="63" t="s">
        <v>217</v>
      </c>
      <c r="E30" s="63">
        <f>SUMPRODUCT(--(EXACT(B25:B63,D30)))</f>
        <v>2</v>
      </c>
      <c r="F30" s="1">
        <f t="shared" si="2"/>
        <v>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B31" s="63" t="s">
        <v>218</v>
      </c>
      <c r="C31" s="1"/>
      <c r="D31" s="63" t="s">
        <v>218</v>
      </c>
      <c r="E31" s="63">
        <f>SUMPRODUCT(--(EXACT(B25:B63,D31)))</f>
        <v>1</v>
      </c>
      <c r="F31" s="1">
        <f t="shared" si="2"/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B32" s="63" t="s">
        <v>212</v>
      </c>
      <c r="C32" s="1"/>
      <c r="D32" s="16" t="s">
        <v>219</v>
      </c>
      <c r="E32" s="63">
        <f>SUMPRODUCT(--(EXACT(B25:B63,D32)))</f>
        <v>1</v>
      </c>
      <c r="F32" s="1">
        <f t="shared" si="2"/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B33" s="63" t="s">
        <v>217</v>
      </c>
      <c r="C33" s="1"/>
      <c r="D33" s="65" t="s">
        <v>220</v>
      </c>
      <c r="E33" s="63">
        <f>SUMPRODUCT(--(EXACT(B25:B63,D33)))</f>
        <v>1</v>
      </c>
      <c r="F33" s="1">
        <f t="shared" si="2"/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B34" s="63" t="s">
        <v>215</v>
      </c>
      <c r="C34" s="1"/>
      <c r="D34" s="66"/>
      <c r="E34" s="6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B35" s="63" t="s">
        <v>220</v>
      </c>
      <c r="C35" s="1"/>
      <c r="D35" s="1"/>
      <c r="E35" s="6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B36" s="63" t="s">
        <v>221</v>
      </c>
      <c r="C36" s="1"/>
      <c r="D36" s="1"/>
      <c r="E36" s="6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B37" s="63" t="s">
        <v>221</v>
      </c>
      <c r="C37" s="1"/>
      <c r="D37" s="1"/>
      <c r="E37" s="6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B38" s="63" t="s">
        <v>212</v>
      </c>
      <c r="C38" s="1"/>
      <c r="D38" s="1"/>
      <c r="E38" s="6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B39" s="63" t="s">
        <v>222</v>
      </c>
      <c r="C39" s="1"/>
      <c r="D39" s="1"/>
      <c r="E39" s="6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B40" s="63" t="s">
        <v>223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B41" s="63" t="s">
        <v>223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B42" s="63" t="s">
        <v>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B43" s="63" t="s">
        <v>224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B44" s="63" t="s">
        <v>212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B45" s="63" t="s">
        <v>225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B46" s="63" t="s">
        <v>209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B47" s="63" t="s">
        <v>213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B48" s="63" t="s">
        <v>226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B49" s="63" t="s">
        <v>227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B50" s="63" t="s">
        <v>213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B51" s="63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B52" s="63" t="s">
        <v>229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B53" s="63" t="s">
        <v>219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B54" s="63" t="s">
        <v>230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B55" s="63" t="s">
        <v>231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B56" s="63" t="s">
        <v>232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B57" s="63" t="s">
        <v>233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B58" s="63" t="s">
        <v>234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B59" s="63" t="s">
        <v>235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B60" s="63" t="s">
        <v>236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B61" s="63" t="s">
        <v>237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B62" s="63" t="s">
        <v>238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B63" s="63" t="s">
        <v>239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7">
      <c r="B67" s="62" t="s">
        <v>240</v>
      </c>
      <c r="C67" s="1"/>
      <c r="D67" s="1" t="s">
        <v>241</v>
      </c>
    </row>
    <row r="68">
      <c r="B68" s="67">
        <v>79.0</v>
      </c>
      <c r="C68" s="1"/>
      <c r="D68" s="1"/>
    </row>
    <row r="69">
      <c r="B69" s="67">
        <v>91.0</v>
      </c>
      <c r="C69" s="1"/>
      <c r="D69" s="68">
        <f>SUMPRODUCT(--(ISERROR(B68:B81)))</f>
        <v>4</v>
      </c>
    </row>
    <row r="70">
      <c r="B70" s="67">
        <v>26.0</v>
      </c>
      <c r="C70" s="1"/>
      <c r="D70" s="1">
        <f>SUMPRODUCT(--(ISERROR(B68:B81)))</f>
        <v>4</v>
      </c>
    </row>
    <row r="71">
      <c r="B71" s="69" t="e">
        <v>#N/A</v>
      </c>
      <c r="C71" s="1"/>
      <c r="D71" s="64">
        <f>SUMPRODUCT(--(ISERROR(B68:B81)))</f>
        <v>4</v>
      </c>
    </row>
    <row r="72">
      <c r="B72" s="67">
        <v>10.0</v>
      </c>
      <c r="C72" s="1"/>
      <c r="D72" s="1">
        <f>SUMPRODUCT(--(ISERROR(B68:B81)))</f>
        <v>4</v>
      </c>
    </row>
    <row r="73">
      <c r="B73" s="69" t="e">
        <v>#N/A</v>
      </c>
      <c r="C73" s="1"/>
      <c r="D73" s="1">
        <f>SUMPRODUCT(--(ISERROR(B68:B85)))</f>
        <v>4</v>
      </c>
    </row>
    <row r="74">
      <c r="B74" s="67">
        <v>41.0</v>
      </c>
      <c r="C74" s="1"/>
      <c r="D74" s="1"/>
    </row>
    <row r="75">
      <c r="B75" s="67">
        <v>76.0</v>
      </c>
      <c r="C75" s="1"/>
      <c r="D75" s="1"/>
    </row>
    <row r="76">
      <c r="B76" s="69" t="e">
        <v>#N/A</v>
      </c>
      <c r="C76" s="1"/>
      <c r="D76" s="1"/>
    </row>
    <row r="77">
      <c r="B77" s="67">
        <v>14.0</v>
      </c>
      <c r="C77" s="1"/>
      <c r="D77" s="1"/>
    </row>
    <row r="78">
      <c r="B78" s="67">
        <v>61.0</v>
      </c>
      <c r="C78" s="1"/>
      <c r="D78" s="1"/>
    </row>
    <row r="79">
      <c r="B79" s="67">
        <v>60.0</v>
      </c>
      <c r="C79" s="1"/>
      <c r="D79" s="1"/>
    </row>
    <row r="80">
      <c r="B80" s="69" t="e">
        <v>#N/A</v>
      </c>
      <c r="C80" s="1"/>
      <c r="D80" s="1"/>
    </row>
    <row r="81">
      <c r="B81" s="67">
        <v>17.0</v>
      </c>
      <c r="C81" s="1"/>
      <c r="D81" s="1"/>
    </row>
    <row r="85">
      <c r="B85" s="22" t="s">
        <v>242</v>
      </c>
      <c r="C85" s="1"/>
      <c r="D85" s="1"/>
      <c r="E85" s="1"/>
      <c r="F85" s="1"/>
      <c r="G85" s="1"/>
      <c r="H85" s="1"/>
    </row>
    <row r="86">
      <c r="B86" s="1"/>
      <c r="C86" s="1"/>
      <c r="D86" s="1"/>
      <c r="E86" s="1"/>
      <c r="F86" s="1"/>
      <c r="G86" s="1"/>
      <c r="H86" s="1"/>
    </row>
    <row r="87">
      <c r="B87" s="70" t="s">
        <v>243</v>
      </c>
      <c r="C87" s="70" t="s">
        <v>244</v>
      </c>
      <c r="D87" s="70" t="s">
        <v>245</v>
      </c>
      <c r="E87" s="1"/>
      <c r="F87" s="1"/>
      <c r="G87" s="1"/>
      <c r="H87" s="1"/>
    </row>
    <row r="88">
      <c r="B88" s="71" t="s">
        <v>246</v>
      </c>
      <c r="C88" s="71" t="s">
        <v>246</v>
      </c>
      <c r="D88" s="72" t="str">
        <f t="shared" ref="D88:D99" si="3">IF(EXACT(B88,C88),"match","not matched")</f>
        <v>match</v>
      </c>
      <c r="E88" s="30" t="str">
        <f t="shared" ref="E88:E99" si="4">IF(EXACT(B88:B99,C88:C99),"Match","Not Matched")</f>
        <v>Match</v>
      </c>
      <c r="F88" s="1" t="str">
        <f t="shared" ref="F88:F99" si="5">IF(EXACT(B88:B99,C88:C99),"MATCHED","UNMATCHED")</f>
        <v>MATCHED</v>
      </c>
      <c r="G88" s="1"/>
      <c r="H88" s="73" t="s">
        <v>247</v>
      </c>
    </row>
    <row r="89">
      <c r="B89" s="74" t="s">
        <v>248</v>
      </c>
      <c r="C89" s="74" t="s">
        <v>249</v>
      </c>
      <c r="D89" s="72" t="str">
        <f t="shared" si="3"/>
        <v>not matched</v>
      </c>
      <c r="E89" s="30" t="str">
        <f t="shared" si="4"/>
        <v>Not Matched</v>
      </c>
      <c r="F89" s="1" t="str">
        <f t="shared" si="5"/>
        <v>UNMATCHED</v>
      </c>
      <c r="G89" s="1"/>
      <c r="H89" s="1"/>
    </row>
    <row r="90">
      <c r="B90" s="71" t="s">
        <v>249</v>
      </c>
      <c r="C90" s="71" t="s">
        <v>250</v>
      </c>
      <c r="D90" s="72" t="str">
        <f t="shared" si="3"/>
        <v>not matched</v>
      </c>
      <c r="E90" s="30" t="str">
        <f t="shared" si="4"/>
        <v>Not Matched</v>
      </c>
      <c r="F90" s="1" t="str">
        <f t="shared" si="5"/>
        <v>UNMATCHED</v>
      </c>
      <c r="G90" s="1"/>
      <c r="H90" s="1"/>
    </row>
    <row r="91">
      <c r="B91" s="74" t="s">
        <v>251</v>
      </c>
      <c r="C91" s="74" t="s">
        <v>251</v>
      </c>
      <c r="D91" s="72" t="str">
        <f t="shared" si="3"/>
        <v>match</v>
      </c>
      <c r="E91" s="30" t="str">
        <f t="shared" si="4"/>
        <v>Match</v>
      </c>
      <c r="F91" s="1" t="str">
        <f t="shared" si="5"/>
        <v>MATCHED</v>
      </c>
      <c r="G91" s="1"/>
      <c r="H91" s="1"/>
    </row>
    <row r="92">
      <c r="B92" s="71" t="s">
        <v>250</v>
      </c>
      <c r="C92" s="71" t="s">
        <v>252</v>
      </c>
      <c r="D92" s="72" t="str">
        <f t="shared" si="3"/>
        <v>not matched</v>
      </c>
      <c r="E92" s="30" t="str">
        <f t="shared" si="4"/>
        <v>Not Matched</v>
      </c>
      <c r="F92" s="1" t="str">
        <f t="shared" si="5"/>
        <v>UNMATCHED</v>
      </c>
      <c r="G92" s="1"/>
      <c r="H92" s="1"/>
    </row>
    <row r="93">
      <c r="B93" s="74" t="s">
        <v>253</v>
      </c>
      <c r="C93" s="74" t="s">
        <v>254</v>
      </c>
      <c r="D93" s="72" t="str">
        <f t="shared" si="3"/>
        <v>not matched</v>
      </c>
      <c r="E93" s="30" t="str">
        <f t="shared" si="4"/>
        <v>Not Matched</v>
      </c>
      <c r="F93" s="1" t="str">
        <f t="shared" si="5"/>
        <v>UNMATCHED</v>
      </c>
      <c r="G93" s="1"/>
      <c r="H93" s="1"/>
    </row>
    <row r="94">
      <c r="B94" s="71" t="s">
        <v>252</v>
      </c>
      <c r="C94" s="71" t="s">
        <v>252</v>
      </c>
      <c r="D94" s="72" t="str">
        <f t="shared" si="3"/>
        <v>match</v>
      </c>
      <c r="E94" s="30" t="str">
        <f t="shared" si="4"/>
        <v>Match</v>
      </c>
      <c r="F94" s="1" t="str">
        <f t="shared" si="5"/>
        <v>MATCHED</v>
      </c>
      <c r="G94" s="1"/>
      <c r="H94" s="1"/>
    </row>
    <row r="95">
      <c r="B95" s="74" t="s">
        <v>254</v>
      </c>
      <c r="C95" s="74" t="s">
        <v>251</v>
      </c>
      <c r="D95" s="72" t="str">
        <f t="shared" si="3"/>
        <v>not matched</v>
      </c>
      <c r="E95" s="30" t="str">
        <f t="shared" si="4"/>
        <v>Not Matched</v>
      </c>
      <c r="F95" s="1" t="str">
        <f t="shared" si="5"/>
        <v>UNMATCHED</v>
      </c>
      <c r="G95" s="1"/>
      <c r="H95" s="1"/>
    </row>
    <row r="96">
      <c r="B96" s="71" t="s">
        <v>255</v>
      </c>
      <c r="C96" s="71" t="s">
        <v>255</v>
      </c>
      <c r="D96" s="72" t="str">
        <f t="shared" si="3"/>
        <v>match</v>
      </c>
      <c r="E96" s="30" t="str">
        <f t="shared" si="4"/>
        <v>Match</v>
      </c>
      <c r="F96" s="1" t="str">
        <f t="shared" si="5"/>
        <v>MATCHED</v>
      </c>
      <c r="G96" s="1"/>
      <c r="H96" s="1"/>
    </row>
    <row r="97">
      <c r="B97" s="74" t="s">
        <v>256</v>
      </c>
      <c r="C97" s="74" t="s">
        <v>257</v>
      </c>
      <c r="D97" s="72" t="str">
        <f t="shared" si="3"/>
        <v>not matched</v>
      </c>
      <c r="E97" s="30" t="str">
        <f t="shared" si="4"/>
        <v>Not Matched</v>
      </c>
      <c r="F97" s="1" t="str">
        <f t="shared" si="5"/>
        <v>UNMATCHED</v>
      </c>
      <c r="G97" s="1"/>
      <c r="H97" s="1"/>
    </row>
    <row r="98">
      <c r="B98" s="71" t="s">
        <v>257</v>
      </c>
      <c r="C98" s="71" t="s">
        <v>256</v>
      </c>
      <c r="D98" s="72" t="str">
        <f t="shared" si="3"/>
        <v>not matched</v>
      </c>
      <c r="E98" s="30" t="str">
        <f t="shared" si="4"/>
        <v>Not Matched</v>
      </c>
      <c r="F98" s="1" t="str">
        <f t="shared" si="5"/>
        <v>UNMATCHED</v>
      </c>
      <c r="G98" s="1"/>
      <c r="H98" s="1"/>
    </row>
    <row r="99">
      <c r="B99" s="74" t="s">
        <v>258</v>
      </c>
      <c r="C99" s="74" t="s">
        <v>258</v>
      </c>
      <c r="D99" s="72" t="str">
        <f t="shared" si="3"/>
        <v>match</v>
      </c>
      <c r="E99" s="30" t="str">
        <f t="shared" si="4"/>
        <v>Match</v>
      </c>
      <c r="F99" s="1" t="str">
        <f t="shared" si="5"/>
        <v>MATCHED</v>
      </c>
      <c r="G99" s="1"/>
      <c r="H99" s="1"/>
    </row>
    <row r="104">
      <c r="B104" s="75" t="s">
        <v>259</v>
      </c>
      <c r="C104" s="75" t="s">
        <v>260</v>
      </c>
      <c r="D104" s="75" t="s">
        <v>261</v>
      </c>
      <c r="E104" s="75" t="s">
        <v>262</v>
      </c>
      <c r="F104" s="1"/>
      <c r="G104" s="76" t="s">
        <v>263</v>
      </c>
      <c r="H104" s="75" t="s">
        <v>264</v>
      </c>
    </row>
    <row r="105">
      <c r="B105" s="77" t="s">
        <v>265</v>
      </c>
      <c r="C105" s="77">
        <v>8.0</v>
      </c>
      <c r="D105" s="78">
        <v>1592.0</v>
      </c>
      <c r="E105" s="78">
        <v>562.7719999999999</v>
      </c>
      <c r="F105" s="1"/>
      <c r="G105" s="79" t="s">
        <v>266</v>
      </c>
      <c r="H105" s="80">
        <f>COUNTIF(B105:B117,"pri*")</f>
        <v>3</v>
      </c>
      <c r="I105" s="30">
        <f>COUNTIF(B105:B117,"Pri*")</f>
        <v>3</v>
      </c>
    </row>
    <row r="106">
      <c r="B106" s="81" t="s">
        <v>30</v>
      </c>
      <c r="C106" s="81">
        <v>8.0</v>
      </c>
      <c r="D106" s="82">
        <v>1088.0</v>
      </c>
      <c r="E106" s="82">
        <v>396.9024</v>
      </c>
      <c r="F106" s="1"/>
      <c r="G106" s="83" t="s">
        <v>267</v>
      </c>
      <c r="H106" s="84">
        <f>COUNTIF(B105:B117,"?????")</f>
        <v>5</v>
      </c>
      <c r="I106" s="30">
        <f>COUNTIF(B105:B117,"?????")</f>
        <v>5</v>
      </c>
    </row>
    <row r="107">
      <c r="B107" s="77" t="s">
        <v>268</v>
      </c>
      <c r="C107" s="77">
        <v>8.0</v>
      </c>
      <c r="D107" s="78">
        <v>1680.0</v>
      </c>
      <c r="E107" s="78">
        <v>752.64</v>
      </c>
      <c r="F107" s="1"/>
      <c r="G107" s="79" t="s">
        <v>269</v>
      </c>
      <c r="H107" s="85">
        <f>COUNTIF(B105:B117,"*t")</f>
        <v>2</v>
      </c>
      <c r="I107" s="30">
        <f>COUNTIF(B105:B117,"*t")</f>
        <v>2</v>
      </c>
    </row>
    <row r="108">
      <c r="B108" s="81" t="s">
        <v>270</v>
      </c>
      <c r="C108" s="81">
        <v>9.0</v>
      </c>
      <c r="D108" s="82">
        <v>2133.0</v>
      </c>
      <c r="E108" s="82">
        <v>922.7357999999999</v>
      </c>
      <c r="F108" s="1"/>
      <c r="G108" s="86" t="s">
        <v>271</v>
      </c>
      <c r="H108" s="87">
        <f>SUMIF(B105:B117,B107,D105:D117)</f>
        <v>5628</v>
      </c>
      <c r="I108" s="30">
        <f>SUMIF(B105:B117,B109,D105:D117)</f>
        <v>5628</v>
      </c>
    </row>
    <row r="109">
      <c r="B109" s="77" t="s">
        <v>268</v>
      </c>
      <c r="C109" s="77">
        <v>10.0</v>
      </c>
      <c r="D109" s="78">
        <v>1610.0</v>
      </c>
      <c r="E109" s="78">
        <v>579.1170000000001</v>
      </c>
      <c r="F109" s="1"/>
      <c r="G109" s="1"/>
      <c r="H109" s="1"/>
    </row>
    <row r="110">
      <c r="B110" s="81" t="s">
        <v>272</v>
      </c>
      <c r="C110" s="81">
        <v>10.0</v>
      </c>
      <c r="D110" s="82">
        <v>1540.0</v>
      </c>
      <c r="E110" s="82">
        <v>569.8</v>
      </c>
      <c r="F110" s="1"/>
      <c r="G110" s="1"/>
      <c r="H110" s="1"/>
    </row>
    <row r="111">
      <c r="B111" s="77" t="s">
        <v>273</v>
      </c>
      <c r="C111" s="77">
        <v>7.0</v>
      </c>
      <c r="D111" s="78">
        <v>1316.0</v>
      </c>
      <c r="E111" s="78">
        <v>427.56840000000005</v>
      </c>
      <c r="F111" s="1"/>
      <c r="G111" s="1"/>
      <c r="H111" s="1"/>
    </row>
    <row r="112">
      <c r="B112" s="81" t="s">
        <v>270</v>
      </c>
      <c r="C112" s="81">
        <v>7.0</v>
      </c>
      <c r="D112" s="82">
        <v>1799.0</v>
      </c>
      <c r="E112" s="82">
        <v>708.806</v>
      </c>
      <c r="F112" s="1"/>
      <c r="G112" s="1"/>
      <c r="H112" s="1"/>
    </row>
    <row r="113">
      <c r="B113" s="77" t="s">
        <v>268</v>
      </c>
      <c r="C113" s="77">
        <v>8.0</v>
      </c>
      <c r="D113" s="78">
        <v>1624.0</v>
      </c>
      <c r="E113" s="78">
        <v>621.3424</v>
      </c>
      <c r="F113" s="1"/>
      <c r="G113" s="1"/>
      <c r="H113" s="1"/>
    </row>
    <row r="114">
      <c r="B114" s="81" t="s">
        <v>274</v>
      </c>
      <c r="C114" s="81">
        <v>6.0</v>
      </c>
      <c r="D114" s="82">
        <v>726.0</v>
      </c>
      <c r="E114" s="82">
        <v>235.87740000000002</v>
      </c>
      <c r="F114" s="1"/>
      <c r="G114" s="1"/>
      <c r="H114" s="1"/>
    </row>
    <row r="115">
      <c r="B115" s="77" t="s">
        <v>275</v>
      </c>
      <c r="C115" s="77">
        <v>9.0</v>
      </c>
      <c r="D115" s="78">
        <v>2277.0</v>
      </c>
      <c r="E115" s="78">
        <v>965.6756999999999</v>
      </c>
      <c r="F115" s="1"/>
      <c r="G115" s="1"/>
      <c r="H115" s="1"/>
    </row>
    <row r="116">
      <c r="B116" s="81" t="s">
        <v>268</v>
      </c>
      <c r="C116" s="81">
        <v>6.0</v>
      </c>
      <c r="D116" s="82">
        <v>714.0</v>
      </c>
      <c r="E116" s="82">
        <v>220.983</v>
      </c>
      <c r="F116" s="1"/>
      <c r="G116" s="1"/>
      <c r="H116" s="1"/>
    </row>
    <row r="117">
      <c r="B117" s="77" t="s">
        <v>276</v>
      </c>
      <c r="C117" s="77">
        <v>9.0</v>
      </c>
      <c r="D117" s="78">
        <v>2682.0</v>
      </c>
      <c r="E117" s="78">
        <v>1023.183</v>
      </c>
      <c r="F117" s="1"/>
      <c r="G117" s="1"/>
      <c r="H117" s="1"/>
    </row>
  </sheetData>
  <conditionalFormatting sqref="F3">
    <cfRule type="expression" dxfId="1" priority="1">
      <formula>"IF(ISBLANK($F$3),0,SEARCH($F$3,$B3&amp;$C3&amp;$D3))"</formula>
    </cfRule>
  </conditionalFormatting>
  <drawing r:id="rId1"/>
  <tableParts count="3"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2" t="s">
        <v>277</v>
      </c>
      <c r="C1" s="1"/>
      <c r="D1" s="1"/>
      <c r="E1" s="1"/>
      <c r="F1" s="1"/>
      <c r="G1" s="1"/>
    </row>
    <row r="2">
      <c r="B2" s="1"/>
      <c r="C2" s="1"/>
      <c r="D2" s="1"/>
      <c r="E2" s="1"/>
      <c r="F2" s="1"/>
      <c r="G2" s="1"/>
    </row>
    <row r="3">
      <c r="B3" s="88" t="s">
        <v>278</v>
      </c>
      <c r="C3" s="1"/>
      <c r="D3" s="1"/>
      <c r="E3" s="89" t="s">
        <v>279</v>
      </c>
      <c r="F3" s="90" t="s">
        <v>280</v>
      </c>
      <c r="G3" s="1"/>
    </row>
    <row r="4">
      <c r="B4" s="91" t="s">
        <v>281</v>
      </c>
      <c r="C4" s="92"/>
      <c r="D4" s="1"/>
      <c r="E4" s="93" t="str">
        <f t="shared" ref="E4:E11" si="1">LEFT(B4,FIND(".",B4)-1)</f>
        <v>sachin</v>
      </c>
      <c r="F4" s="23" t="str">
        <f t="shared" ref="F4:F11" si="2">MID(B4,FIND(".",B4)+1,FIND("@",B4) - FIND(".",B4)-1)</f>
        <v>kumar</v>
      </c>
      <c r="G4" s="64" t="str">
        <f t="shared" ref="G4:G11" si="3">RIGHT(B4,LEN(B4) - FIND(".",B4))</f>
        <v>kumar@innozant.com</v>
      </c>
      <c r="H4" s="30" t="str">
        <f t="shared" ref="H4:H11" si="4">LEFT(G4,FIND("@",G4)-1)</f>
        <v>kumar</v>
      </c>
      <c r="I4" s="30" t="str">
        <f>SUBSTITUTE(RIGHT(G5,LEN(G5) - FIND("@",G5)),".com","")</f>
        <v>innozant</v>
      </c>
      <c r="J4" s="16" t="s">
        <v>282</v>
      </c>
      <c r="K4" s="30" t="str">
        <f>SUBSTITUTE(RIGHT(J4,LEN(J4) - FIND("(",J4)),")","")</f>
        <v>23545</v>
      </c>
    </row>
    <row r="5">
      <c r="B5" s="91" t="s">
        <v>283</v>
      </c>
      <c r="C5" s="92"/>
      <c r="D5" s="1"/>
      <c r="E5" s="93" t="str">
        <f t="shared" si="1"/>
        <v>arti</v>
      </c>
      <c r="F5" s="23" t="str">
        <f t="shared" si="2"/>
        <v>ahuja</v>
      </c>
      <c r="G5" s="64" t="str">
        <f t="shared" si="3"/>
        <v>ahuja@innozant.com</v>
      </c>
      <c r="H5" s="30" t="str">
        <f t="shared" si="4"/>
        <v>ahuja</v>
      </c>
    </row>
    <row r="6">
      <c r="B6" s="91" t="s">
        <v>284</v>
      </c>
      <c r="C6" s="92"/>
      <c r="D6" s="1"/>
      <c r="E6" s="93" t="str">
        <f t="shared" si="1"/>
        <v>ekanshika</v>
      </c>
      <c r="F6" s="23" t="str">
        <f t="shared" si="2"/>
        <v>kalra</v>
      </c>
      <c r="G6" s="64" t="str">
        <f t="shared" si="3"/>
        <v>kalra@innozant.com</v>
      </c>
      <c r="H6" s="30" t="str">
        <f t="shared" si="4"/>
        <v>kalra</v>
      </c>
    </row>
    <row r="7">
      <c r="B7" s="91" t="s">
        <v>285</v>
      </c>
      <c r="C7" s="92"/>
      <c r="D7" s="1"/>
      <c r="E7" s="93" t="str">
        <f t="shared" si="1"/>
        <v>vikram</v>
      </c>
      <c r="F7" s="23" t="str">
        <f t="shared" si="2"/>
        <v>kumar</v>
      </c>
      <c r="G7" s="64" t="str">
        <f t="shared" si="3"/>
        <v>kumar@innozant.com</v>
      </c>
      <c r="H7" s="30" t="str">
        <f t="shared" si="4"/>
        <v>kumar</v>
      </c>
    </row>
    <row r="8">
      <c r="B8" s="91" t="s">
        <v>286</v>
      </c>
      <c r="C8" s="92"/>
      <c r="D8" s="1"/>
      <c r="E8" s="93" t="str">
        <f t="shared" si="1"/>
        <v>swati</v>
      </c>
      <c r="F8" s="23" t="str">
        <f t="shared" si="2"/>
        <v>p</v>
      </c>
      <c r="G8" s="64" t="str">
        <f t="shared" si="3"/>
        <v>p@innozant.com</v>
      </c>
      <c r="H8" s="30" t="str">
        <f t="shared" si="4"/>
        <v>p</v>
      </c>
    </row>
    <row r="9">
      <c r="B9" s="91" t="s">
        <v>287</v>
      </c>
      <c r="C9" s="92"/>
      <c r="D9" s="1"/>
      <c r="E9" s="93" t="str">
        <f t="shared" si="1"/>
        <v>neeraj</v>
      </c>
      <c r="F9" s="23" t="str">
        <f t="shared" si="2"/>
        <v>sharma</v>
      </c>
      <c r="G9" s="64" t="str">
        <f t="shared" si="3"/>
        <v>sharma@innozant.com</v>
      </c>
      <c r="H9" s="30" t="str">
        <f t="shared" si="4"/>
        <v>sharma</v>
      </c>
    </row>
    <row r="10">
      <c r="B10" s="91" t="s">
        <v>288</v>
      </c>
      <c r="C10" s="92"/>
      <c r="D10" s="1"/>
      <c r="E10" s="93" t="str">
        <f t="shared" si="1"/>
        <v>anumeet</v>
      </c>
      <c r="F10" s="23" t="str">
        <f t="shared" si="2"/>
        <v>kaur</v>
      </c>
      <c r="G10" s="64" t="str">
        <f t="shared" si="3"/>
        <v>kaur@innozant.com</v>
      </c>
      <c r="H10" s="30" t="str">
        <f t="shared" si="4"/>
        <v>kaur</v>
      </c>
    </row>
    <row r="11">
      <c r="B11" s="91" t="s">
        <v>289</v>
      </c>
      <c r="C11" s="92"/>
      <c r="D11" s="1"/>
      <c r="E11" s="93" t="str">
        <f t="shared" si="1"/>
        <v>aishwarya</v>
      </c>
      <c r="F11" s="23" t="str">
        <f t="shared" si="2"/>
        <v>ambasta</v>
      </c>
      <c r="G11" s="64" t="str">
        <f t="shared" si="3"/>
        <v>ambasta@innozant.com</v>
      </c>
      <c r="H11" s="30" t="str">
        <f t="shared" si="4"/>
        <v>ambasta</v>
      </c>
    </row>
    <row r="15">
      <c r="B15" s="1"/>
      <c r="C15" s="1"/>
      <c r="D15" s="1"/>
      <c r="E15" s="1"/>
      <c r="F15" s="1"/>
      <c r="G15" s="1"/>
      <c r="H15" s="1"/>
      <c r="I15" s="1"/>
    </row>
    <row r="16">
      <c r="B16" s="94" t="s">
        <v>290</v>
      </c>
      <c r="C16" s="1"/>
      <c r="D16" s="1"/>
      <c r="E16" s="1"/>
      <c r="F16" s="1"/>
      <c r="G16" s="1"/>
      <c r="H16" s="1"/>
      <c r="I16" s="1"/>
    </row>
    <row r="17">
      <c r="B17" s="1"/>
      <c r="C17" s="1"/>
      <c r="D17" s="1"/>
      <c r="E17" s="1"/>
      <c r="F17" s="1"/>
      <c r="G17" s="1"/>
      <c r="H17" s="1"/>
      <c r="I17" s="1"/>
    </row>
    <row r="18">
      <c r="B18" s="89" t="s">
        <v>291</v>
      </c>
      <c r="C18" s="89" t="s">
        <v>19</v>
      </c>
      <c r="D18" s="95" t="s">
        <v>292</v>
      </c>
      <c r="E18" s="1"/>
      <c r="F18" s="1"/>
      <c r="G18" s="1"/>
      <c r="H18" s="1"/>
      <c r="I18" s="1"/>
    </row>
    <row r="19">
      <c r="B19" s="96" t="s">
        <v>293</v>
      </c>
      <c r="C19" s="96" t="s">
        <v>294</v>
      </c>
      <c r="D19" s="97"/>
      <c r="E19" s="1"/>
      <c r="F19" s="1"/>
      <c r="G19" s="1"/>
      <c r="H19" s="1"/>
      <c r="I19" s="1"/>
    </row>
    <row r="20">
      <c r="B20" s="98" t="s">
        <v>295</v>
      </c>
      <c r="C20" s="98" t="s">
        <v>296</v>
      </c>
      <c r="D20" s="99"/>
      <c r="E20" s="1"/>
      <c r="F20" s="1"/>
      <c r="G20" s="1"/>
      <c r="H20" s="1"/>
      <c r="I20" s="1"/>
    </row>
    <row r="21">
      <c r="B21" s="98" t="s">
        <v>297</v>
      </c>
      <c r="C21" s="98" t="s">
        <v>298</v>
      </c>
      <c r="D21" s="100"/>
      <c r="E21" s="64"/>
      <c r="F21" s="1"/>
      <c r="G21" s="1"/>
      <c r="H21" s="1"/>
      <c r="I21" s="1"/>
    </row>
    <row r="22">
      <c r="B22" s="98" t="s">
        <v>299</v>
      </c>
      <c r="C22" s="98" t="s">
        <v>300</v>
      </c>
      <c r="D22" s="100"/>
      <c r="E22" s="1"/>
      <c r="F22" s="1"/>
      <c r="G22" s="1"/>
      <c r="H22" s="1"/>
      <c r="I22" s="1"/>
    </row>
    <row r="23">
      <c r="B23" s="98" t="s">
        <v>293</v>
      </c>
      <c r="C23" s="98" t="s">
        <v>301</v>
      </c>
      <c r="D23" s="100"/>
      <c r="E23" s="1"/>
      <c r="F23" s="1"/>
      <c r="G23" s="1"/>
      <c r="H23" s="1"/>
      <c r="I23" s="1"/>
    </row>
    <row r="24">
      <c r="B24" s="98" t="s">
        <v>295</v>
      </c>
      <c r="C24" s="98" t="s">
        <v>302</v>
      </c>
      <c r="D24" s="100"/>
      <c r="E24" s="1"/>
      <c r="F24" s="1"/>
      <c r="G24" s="1"/>
      <c r="H24" s="1"/>
      <c r="I24" s="1"/>
    </row>
    <row r="25">
      <c r="B25" s="98" t="s">
        <v>297</v>
      </c>
      <c r="C25" s="98" t="s">
        <v>303</v>
      </c>
      <c r="D25" s="100"/>
      <c r="E25" s="1"/>
      <c r="F25" s="1"/>
      <c r="G25" s="1"/>
      <c r="H25" s="1"/>
      <c r="I25" s="1"/>
    </row>
    <row r="26">
      <c r="B26" s="98" t="s">
        <v>293</v>
      </c>
      <c r="C26" s="98" t="s">
        <v>304</v>
      </c>
      <c r="D26" s="100"/>
      <c r="E26" s="1"/>
      <c r="F26" s="1"/>
      <c r="G26" s="1"/>
      <c r="H26" s="1"/>
      <c r="I26" s="1"/>
    </row>
    <row r="27">
      <c r="B27" s="98" t="s">
        <v>297</v>
      </c>
      <c r="C27" s="98" t="s">
        <v>305</v>
      </c>
      <c r="D27" s="100"/>
      <c r="E27" s="1"/>
      <c r="F27" s="1"/>
      <c r="G27" s="1"/>
      <c r="H27" s="1"/>
      <c r="I27" s="1"/>
    </row>
    <row r="28">
      <c r="B28" s="101" t="s">
        <v>299</v>
      </c>
      <c r="C28" s="101" t="s">
        <v>306</v>
      </c>
      <c r="D28" s="100"/>
      <c r="E28" s="1"/>
      <c r="F28" s="1"/>
      <c r="G28" s="1"/>
      <c r="H28" s="1"/>
      <c r="I28" s="1"/>
    </row>
    <row r="29">
      <c r="B29" s="1"/>
      <c r="C29" s="1"/>
      <c r="D29" s="100"/>
      <c r="E29" s="1"/>
      <c r="F29" s="1"/>
      <c r="G29" s="1"/>
      <c r="H29" s="1"/>
      <c r="I29" s="1"/>
    </row>
    <row r="30">
      <c r="B30" s="1"/>
      <c r="C30" s="1"/>
      <c r="D30" s="1"/>
      <c r="E30" s="1"/>
      <c r="F30" s="1"/>
      <c r="G30" s="1"/>
      <c r="H30" s="1"/>
      <c r="I30" s="1"/>
    </row>
    <row r="31">
      <c r="B31" s="102" t="s">
        <v>293</v>
      </c>
      <c r="C31" s="103" t="s">
        <v>292</v>
      </c>
      <c r="D31" s="102" t="s">
        <v>295</v>
      </c>
      <c r="E31" s="103" t="s">
        <v>292</v>
      </c>
      <c r="F31" s="104" t="s">
        <v>297</v>
      </c>
      <c r="G31" s="105" t="s">
        <v>292</v>
      </c>
      <c r="H31" s="102" t="s">
        <v>299</v>
      </c>
      <c r="I31" s="103" t="s">
        <v>292</v>
      </c>
    </row>
    <row r="32">
      <c r="B32" s="96" t="s">
        <v>294</v>
      </c>
      <c r="C32" s="106">
        <v>751.0</v>
      </c>
      <c r="D32" s="98" t="s">
        <v>296</v>
      </c>
      <c r="E32" s="106">
        <v>691.0</v>
      </c>
      <c r="F32" s="98" t="s">
        <v>303</v>
      </c>
      <c r="G32" s="106">
        <v>920.0</v>
      </c>
      <c r="H32" s="101" t="s">
        <v>306</v>
      </c>
      <c r="I32" s="106">
        <v>990.0</v>
      </c>
    </row>
    <row r="33">
      <c r="B33" s="98" t="s">
        <v>304</v>
      </c>
      <c r="C33" s="107">
        <v>304.0</v>
      </c>
      <c r="D33" s="98" t="s">
        <v>302</v>
      </c>
      <c r="E33" s="107">
        <v>243.0</v>
      </c>
      <c r="F33" s="98" t="s">
        <v>305</v>
      </c>
      <c r="G33" s="107">
        <v>740.0</v>
      </c>
      <c r="H33" s="98" t="s">
        <v>300</v>
      </c>
      <c r="I33" s="107">
        <v>471.0</v>
      </c>
    </row>
    <row r="34">
      <c r="B34" s="98" t="s">
        <v>301</v>
      </c>
      <c r="C34" s="108">
        <v>285.0</v>
      </c>
      <c r="D34" s="109"/>
      <c r="E34" s="110"/>
      <c r="F34" s="98" t="s">
        <v>298</v>
      </c>
      <c r="G34" s="108">
        <v>189.0</v>
      </c>
      <c r="H34" s="109"/>
      <c r="I34" s="110"/>
    </row>
    <row r="44">
      <c r="A44" s="111" t="s">
        <v>307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12" t="s">
        <v>308</v>
      </c>
      <c r="B46" s="112" t="s">
        <v>19</v>
      </c>
      <c r="C46" s="113" t="s">
        <v>309</v>
      </c>
      <c r="D46" s="1"/>
      <c r="E46" s="1"/>
      <c r="F46" s="1"/>
      <c r="G46" s="112" t="s">
        <v>19</v>
      </c>
      <c r="H46" s="112" t="s">
        <v>309</v>
      </c>
      <c r="I46" s="1"/>
      <c r="J46" s="1"/>
      <c r="K46" s="1"/>
      <c r="L46" s="1"/>
      <c r="M46" s="1"/>
      <c r="N46" s="1"/>
      <c r="O46" s="1"/>
      <c r="P46" s="1"/>
    </row>
    <row r="47">
      <c r="A47" s="74" t="s">
        <v>224</v>
      </c>
      <c r="B47" s="23" t="s">
        <v>15</v>
      </c>
      <c r="C47" s="114">
        <v>0.15</v>
      </c>
      <c r="D47" s="1" t="str">
        <f t="shared" ref="D47:D51" si="5">INDEX(A47:A57,MATCH(G47,B47:B57,0))</f>
        <v>P</v>
      </c>
      <c r="E47" s="115">
        <f t="shared" ref="E47:E51" si="6">INDEX(C47:C57,MATCH(G47,B47:B57,0))</f>
        <v>0.65</v>
      </c>
      <c r="F47" s="115">
        <f t="shared" ref="F47:F51" si="7">IF(D47="P",E47,"")</f>
        <v>0.65</v>
      </c>
      <c r="G47" s="23" t="s">
        <v>310</v>
      </c>
      <c r="H47" s="116">
        <f t="shared" ref="H47:H51" si="8">IF(INDEX(A47:A57,MATCH(G47,B47:B57,0))="P",INDEX(C47:C57,MATCH(G47,B47:B57,0)),"")</f>
        <v>0.65</v>
      </c>
      <c r="I47" s="115" t="str">
        <f t="shared" ref="I47:I51" si="9">INDEX(A47:A57,MATCH(G47,B47:B57,0))</f>
        <v>P</v>
      </c>
      <c r="J47" s="115">
        <f t="shared" ref="J47:J51" si="10">INDEX(C47:C57,MATCH(G47,B47:B57,0))</f>
        <v>0.65</v>
      </c>
      <c r="K47" s="116">
        <f t="shared" ref="K47:K51" si="11">IF(INDEX(A47:A57,MATCH(G47,B47:B57,0))="P",J47,"")</f>
        <v>0.65</v>
      </c>
      <c r="L47" s="1"/>
      <c r="M47" s="117"/>
      <c r="N47" s="117"/>
      <c r="O47" s="1"/>
      <c r="P47" s="1"/>
    </row>
    <row r="48">
      <c r="A48" s="74" t="s">
        <v>224</v>
      </c>
      <c r="B48" s="23" t="s">
        <v>311</v>
      </c>
      <c r="C48" s="114">
        <v>0.45</v>
      </c>
      <c r="D48" s="1" t="str">
        <f t="shared" si="5"/>
        <v>P</v>
      </c>
      <c r="E48" s="115">
        <f t="shared" si="6"/>
        <v>0.45</v>
      </c>
      <c r="F48" s="115">
        <f t="shared" si="7"/>
        <v>0.45</v>
      </c>
      <c r="G48" s="23" t="s">
        <v>311</v>
      </c>
      <c r="H48" s="116">
        <f t="shared" si="8"/>
        <v>0.45</v>
      </c>
      <c r="I48" s="115" t="str">
        <f t="shared" si="9"/>
        <v>P</v>
      </c>
      <c r="J48" s="115">
        <f t="shared" si="10"/>
        <v>0.45</v>
      </c>
      <c r="K48" s="116">
        <f t="shared" si="11"/>
        <v>0.45</v>
      </c>
      <c r="L48" s="1"/>
      <c r="M48" s="117"/>
      <c r="N48" s="117"/>
      <c r="O48" s="1"/>
      <c r="P48" s="1"/>
    </row>
    <row r="49">
      <c r="A49" s="74" t="s">
        <v>7</v>
      </c>
      <c r="B49" s="23" t="s">
        <v>312</v>
      </c>
      <c r="C49" s="114">
        <v>0.67</v>
      </c>
      <c r="D49" s="1" t="str">
        <f t="shared" si="5"/>
        <v>A</v>
      </c>
      <c r="E49" s="115">
        <f t="shared" si="6"/>
        <v>0.76</v>
      </c>
      <c r="F49" s="1" t="str">
        <f t="shared" si="7"/>
        <v/>
      </c>
      <c r="G49" s="23" t="s">
        <v>313</v>
      </c>
      <c r="H49" s="116" t="str">
        <f t="shared" si="8"/>
        <v/>
      </c>
      <c r="I49" s="115" t="str">
        <f t="shared" si="9"/>
        <v>A</v>
      </c>
      <c r="J49" s="115">
        <f t="shared" si="10"/>
        <v>0.76</v>
      </c>
      <c r="K49" s="116" t="str">
        <f t="shared" si="11"/>
        <v/>
      </c>
      <c r="L49" s="1"/>
      <c r="M49" s="1"/>
      <c r="N49" s="1"/>
      <c r="O49" s="1"/>
      <c r="P49" s="1"/>
    </row>
    <row r="50">
      <c r="A50" s="74" t="s">
        <v>224</v>
      </c>
      <c r="B50" s="23" t="s">
        <v>314</v>
      </c>
      <c r="C50" s="114">
        <v>0.87</v>
      </c>
      <c r="D50" s="1" t="str">
        <f t="shared" si="5"/>
        <v>P</v>
      </c>
      <c r="E50" s="115">
        <f t="shared" si="6"/>
        <v>0.87</v>
      </c>
      <c r="F50" s="115">
        <f t="shared" si="7"/>
        <v>0.87</v>
      </c>
      <c r="G50" s="23" t="s">
        <v>314</v>
      </c>
      <c r="H50" s="116">
        <f t="shared" si="8"/>
        <v>0.87</v>
      </c>
      <c r="I50" s="115" t="str">
        <f t="shared" si="9"/>
        <v>P</v>
      </c>
      <c r="J50" s="115">
        <f t="shared" si="10"/>
        <v>0.87</v>
      </c>
      <c r="K50" s="116">
        <f t="shared" si="11"/>
        <v>0.87</v>
      </c>
      <c r="L50" s="1"/>
      <c r="M50" s="117"/>
      <c r="N50" s="117"/>
      <c r="O50" s="1"/>
      <c r="P50" s="1"/>
    </row>
    <row r="51">
      <c r="A51" s="74" t="s">
        <v>7</v>
      </c>
      <c r="B51" s="23" t="s">
        <v>313</v>
      </c>
      <c r="C51" s="114">
        <v>0.76</v>
      </c>
      <c r="D51" s="1" t="str">
        <f t="shared" si="5"/>
        <v>L</v>
      </c>
      <c r="E51" s="115">
        <f t="shared" si="6"/>
        <v>0.78</v>
      </c>
      <c r="F51" s="1" t="str">
        <f t="shared" si="7"/>
        <v/>
      </c>
      <c r="G51" s="23" t="s">
        <v>315</v>
      </c>
      <c r="H51" s="116" t="str">
        <f t="shared" si="8"/>
        <v/>
      </c>
      <c r="I51" s="115" t="str">
        <f t="shared" si="9"/>
        <v>L</v>
      </c>
      <c r="J51" s="115">
        <f t="shared" si="10"/>
        <v>0.78</v>
      </c>
      <c r="K51" s="116" t="str">
        <f t="shared" si="11"/>
        <v/>
      </c>
      <c r="L51" s="1"/>
      <c r="M51" s="1"/>
      <c r="N51" s="1"/>
      <c r="O51" s="1"/>
      <c r="P51" s="1"/>
    </row>
    <row r="52">
      <c r="A52" s="74" t="s">
        <v>7</v>
      </c>
      <c r="B52" s="23" t="s">
        <v>316</v>
      </c>
      <c r="C52" s="114">
        <v>0.96</v>
      </c>
      <c r="D52" s="1"/>
      <c r="E52" s="1"/>
      <c r="F52" s="1"/>
      <c r="G52" s="115">
        <f t="shared" ref="G52:G56" si="12">IF(INDEX(A47:A57,MATCH(G47,B47:B57,0))="P",INDEX(C47:C57,MATCH(G47,B47:B57,0)),"")</f>
        <v>0.65</v>
      </c>
      <c r="H52" s="1"/>
      <c r="I52" s="1"/>
      <c r="J52" s="1"/>
      <c r="K52" s="1"/>
      <c r="L52" s="1"/>
      <c r="M52" s="1"/>
      <c r="N52" s="1"/>
      <c r="O52" s="1"/>
      <c r="P52" s="1"/>
    </row>
    <row r="53">
      <c r="A53" s="74" t="s">
        <v>317</v>
      </c>
      <c r="B53" s="23" t="s">
        <v>318</v>
      </c>
      <c r="C53" s="114">
        <v>0.36</v>
      </c>
      <c r="D53" s="1"/>
      <c r="E53" s="1"/>
      <c r="F53" s="1"/>
      <c r="G53" s="115">
        <f t="shared" si="12"/>
        <v>0.45</v>
      </c>
      <c r="H53" s="1"/>
      <c r="I53" s="1"/>
      <c r="J53" s="1"/>
      <c r="K53" s="1"/>
      <c r="L53" s="1"/>
      <c r="M53" s="1"/>
      <c r="N53" s="1"/>
      <c r="O53" s="1"/>
      <c r="P53" s="1"/>
    </row>
    <row r="54">
      <c r="A54" s="74" t="s">
        <v>224</v>
      </c>
      <c r="B54" s="23" t="s">
        <v>310</v>
      </c>
      <c r="C54" s="114">
        <v>0.65</v>
      </c>
      <c r="D54" s="1"/>
      <c r="E54" s="1"/>
      <c r="F54" s="1"/>
      <c r="G54" s="1" t="str">
        <f t="shared" si="12"/>
        <v/>
      </c>
      <c r="H54" s="1"/>
      <c r="I54" s="1"/>
      <c r="J54" s="1"/>
      <c r="K54" s="1"/>
      <c r="L54" s="1"/>
      <c r="M54" s="1"/>
      <c r="N54" s="1"/>
      <c r="O54" s="1"/>
      <c r="P54" s="1"/>
    </row>
    <row r="55">
      <c r="A55" s="74" t="s">
        <v>317</v>
      </c>
      <c r="B55" s="23" t="s">
        <v>319</v>
      </c>
      <c r="C55" s="114">
        <v>0.54</v>
      </c>
      <c r="D55" s="1"/>
      <c r="E55" s="1"/>
      <c r="F55" s="1"/>
      <c r="G55" s="115">
        <f t="shared" si="12"/>
        <v>0.87</v>
      </c>
      <c r="H55" s="1"/>
      <c r="I55" s="1"/>
      <c r="J55" s="1"/>
      <c r="K55" s="1"/>
      <c r="L55" s="1"/>
      <c r="M55" s="1"/>
      <c r="N55" s="1"/>
      <c r="O55" s="1"/>
      <c r="P55" s="1"/>
    </row>
    <row r="56">
      <c r="A56" s="74" t="s">
        <v>317</v>
      </c>
      <c r="B56" s="23" t="s">
        <v>315</v>
      </c>
      <c r="C56" s="114">
        <v>0.78</v>
      </c>
      <c r="D56" s="1"/>
      <c r="E56" s="1"/>
      <c r="F56" s="1"/>
      <c r="G56" s="1" t="str">
        <f t="shared" si="12"/>
        <v/>
      </c>
      <c r="H56" s="1"/>
      <c r="I56" s="1"/>
      <c r="J56" s="1"/>
      <c r="K56" s="1"/>
      <c r="L56" s="1"/>
      <c r="M56" s="1"/>
      <c r="N56" s="1"/>
      <c r="O56" s="1"/>
      <c r="P56" s="1"/>
    </row>
    <row r="57">
      <c r="A57" s="74" t="s">
        <v>224</v>
      </c>
      <c r="B57" s="23" t="s">
        <v>320</v>
      </c>
      <c r="C57" s="114">
        <v>0.75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11" t="s">
        <v>321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18" t="s">
        <v>19</v>
      </c>
      <c r="B63" s="119" t="s">
        <v>309</v>
      </c>
      <c r="C63" s="1"/>
      <c r="D63" s="1"/>
      <c r="E63" s="1"/>
      <c r="F63" s="118" t="s">
        <v>19</v>
      </c>
      <c r="G63" s="119" t="s">
        <v>322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3" t="s">
        <v>15</v>
      </c>
      <c r="B64" s="74">
        <v>15.0</v>
      </c>
      <c r="C64" s="1"/>
      <c r="D64" s="1"/>
      <c r="E64" s="1"/>
      <c r="F64" s="23" t="s">
        <v>15</v>
      </c>
      <c r="G64" s="24">
        <f t="shared" ref="G64:G68" si="13">SUMIF(A64:A90,F64,B64:B90)</f>
        <v>93</v>
      </c>
      <c r="H64" s="1">
        <f t="shared" ref="H64:H68" si="14">SUMIF(A64:A90,F64,B64:B90)</f>
        <v>93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3" t="s">
        <v>311</v>
      </c>
      <c r="B65" s="74">
        <v>95.0</v>
      </c>
      <c r="C65" s="1"/>
      <c r="D65" s="1"/>
      <c r="E65" s="1"/>
      <c r="F65" s="23" t="s">
        <v>311</v>
      </c>
      <c r="G65" s="24">
        <f t="shared" si="13"/>
        <v>215</v>
      </c>
      <c r="H65" s="1">
        <f t="shared" si="14"/>
        <v>215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3" t="s">
        <v>312</v>
      </c>
      <c r="B66" s="74">
        <v>56.0</v>
      </c>
      <c r="C66" s="1"/>
      <c r="D66" s="1"/>
      <c r="E66" s="1"/>
      <c r="F66" s="23" t="s">
        <v>312</v>
      </c>
      <c r="G66" s="24">
        <f t="shared" si="13"/>
        <v>104</v>
      </c>
      <c r="H66" s="1">
        <f t="shared" si="14"/>
        <v>104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3" t="s">
        <v>314</v>
      </c>
      <c r="B67" s="74">
        <v>52.0</v>
      </c>
      <c r="C67" s="1"/>
      <c r="D67" s="1"/>
      <c r="E67" s="1"/>
      <c r="F67" s="23" t="s">
        <v>314</v>
      </c>
      <c r="G67" s="24">
        <f t="shared" si="13"/>
        <v>103</v>
      </c>
      <c r="H67" s="1">
        <f t="shared" si="14"/>
        <v>103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3" t="s">
        <v>313</v>
      </c>
      <c r="B68" s="74">
        <v>36.0</v>
      </c>
      <c r="C68" s="1"/>
      <c r="D68" s="1"/>
      <c r="E68" s="1"/>
      <c r="F68" s="23" t="s">
        <v>320</v>
      </c>
      <c r="G68" s="24">
        <f t="shared" si="13"/>
        <v>167</v>
      </c>
      <c r="H68" s="1">
        <f t="shared" si="14"/>
        <v>167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3" t="s">
        <v>316</v>
      </c>
      <c r="B69" s="74">
        <v>85.0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3" t="s">
        <v>318</v>
      </c>
      <c r="B70" s="74">
        <v>96.0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3" t="s">
        <v>310</v>
      </c>
      <c r="B71" s="74">
        <v>45.0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3" t="s">
        <v>319</v>
      </c>
      <c r="B72" s="74">
        <v>52.0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3" t="s">
        <v>315</v>
      </c>
      <c r="B73" s="74">
        <v>62.0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3" t="s">
        <v>320</v>
      </c>
      <c r="B74" s="74">
        <v>53.0</v>
      </c>
      <c r="C74" s="1"/>
      <c r="D74" s="1"/>
      <c r="E74" s="120"/>
      <c r="F74" s="121"/>
      <c r="G74" s="121"/>
      <c r="H74" s="121"/>
      <c r="I74" s="12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3" t="s">
        <v>15</v>
      </c>
      <c r="B75" s="74">
        <v>78.0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3" t="s">
        <v>311</v>
      </c>
      <c r="B76" s="74">
        <v>120.0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3" t="s">
        <v>312</v>
      </c>
      <c r="B77" s="74">
        <v>48.0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3" t="s">
        <v>314</v>
      </c>
      <c r="B78" s="74">
        <v>51.0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3" t="s">
        <v>313</v>
      </c>
      <c r="B79" s="74">
        <v>52.0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3" t="s">
        <v>316</v>
      </c>
      <c r="B80" s="74">
        <v>54.0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3" t="s">
        <v>318</v>
      </c>
      <c r="B81" s="74">
        <v>34.0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3" t="s">
        <v>310</v>
      </c>
      <c r="B82" s="74">
        <v>56.0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3" t="s">
        <v>319</v>
      </c>
      <c r="B83" s="74">
        <v>67.0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3" t="s">
        <v>315</v>
      </c>
      <c r="B84" s="74">
        <v>78.0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3" t="s">
        <v>320</v>
      </c>
      <c r="B85" s="74">
        <v>89.0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3" t="s">
        <v>318</v>
      </c>
      <c r="B86" s="74">
        <v>88.0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3" t="s">
        <v>310</v>
      </c>
      <c r="B87" s="74">
        <v>77.0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3" t="s">
        <v>319</v>
      </c>
      <c r="B88" s="74">
        <v>55.0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3" t="s">
        <v>315</v>
      </c>
      <c r="B89" s="74">
        <v>66.0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3" t="s">
        <v>320</v>
      </c>
      <c r="B90" s="74">
        <v>25.0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6">
      <c r="A96" s="1"/>
      <c r="B96" s="111" t="s">
        <v>323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23">
        <v>1.0</v>
      </c>
      <c r="B98" s="123" t="s">
        <v>324</v>
      </c>
      <c r="C98" s="123" t="s">
        <v>325</v>
      </c>
      <c r="D98" s="123" t="s">
        <v>40</v>
      </c>
      <c r="E98" s="123" t="s">
        <v>326</v>
      </c>
      <c r="F98" s="123" t="s">
        <v>327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23">
        <v>2.0</v>
      </c>
      <c r="B99" s="124" t="s">
        <v>328</v>
      </c>
      <c r="C99" s="124" t="s">
        <v>329</v>
      </c>
      <c r="D99" s="124">
        <v>10223.0</v>
      </c>
      <c r="E99" s="125">
        <v>0.3</v>
      </c>
      <c r="F99" s="25">
        <f t="shared" ref="F99:F103" si="15">D99*E99</f>
        <v>3066.9</v>
      </c>
      <c r="G99" s="126"/>
      <c r="H99" s="1"/>
      <c r="I99" s="1"/>
      <c r="J99" s="120"/>
      <c r="K99" s="121"/>
      <c r="L99" s="121"/>
      <c r="M99" s="121"/>
      <c r="N99" s="121"/>
      <c r="O99" s="121"/>
      <c r="P99" s="121"/>
      <c r="Q99" s="121"/>
      <c r="R99" s="121"/>
      <c r="S99" s="122"/>
      <c r="T99" s="1"/>
      <c r="U99" s="1"/>
      <c r="V99" s="1"/>
      <c r="W99" s="1"/>
      <c r="X99" s="1"/>
      <c r="Y99" s="1"/>
      <c r="Z99" s="1"/>
    </row>
    <row r="100">
      <c r="A100" s="123">
        <v>3.0</v>
      </c>
      <c r="B100" s="124" t="s">
        <v>330</v>
      </c>
      <c r="C100" s="124" t="s">
        <v>331</v>
      </c>
      <c r="D100" s="124">
        <v>12998.0</v>
      </c>
      <c r="E100" s="125">
        <v>0.4</v>
      </c>
      <c r="F100" s="25">
        <f t="shared" si="15"/>
        <v>5199.2</v>
      </c>
      <c r="G100" s="1"/>
      <c r="H100" s="64" t="s">
        <v>24</v>
      </c>
      <c r="I100" s="1">
        <f>VLOOKUP(C101,C99:F103,2,0)+F101</f>
        <v>21585.15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23">
        <v>4.0</v>
      </c>
      <c r="B101" s="124" t="s">
        <v>332</v>
      </c>
      <c r="C101" s="124" t="s">
        <v>333</v>
      </c>
      <c r="D101" s="124">
        <v>15989.0</v>
      </c>
      <c r="E101" s="125">
        <v>0.35</v>
      </c>
      <c r="F101" s="25">
        <f t="shared" si="15"/>
        <v>5596.15</v>
      </c>
      <c r="G101" s="1"/>
      <c r="H101" s="64" t="s">
        <v>24</v>
      </c>
      <c r="I101" s="1">
        <f>IF(VLOOKUP(C101,C99:F103,2,0),D101+F101,"")</f>
        <v>21585.15</v>
      </c>
      <c r="J101" s="127"/>
      <c r="K101" s="25"/>
      <c r="L101" s="12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23">
        <v>5.0</v>
      </c>
      <c r="B102" s="124" t="s">
        <v>334</v>
      </c>
      <c r="C102" s="124" t="s">
        <v>335</v>
      </c>
      <c r="D102" s="124">
        <v>11223.0</v>
      </c>
      <c r="E102" s="125">
        <v>0.4</v>
      </c>
      <c r="F102" s="25">
        <f t="shared" si="15"/>
        <v>4489.2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23">
        <v>6.0</v>
      </c>
      <c r="B103" s="124" t="s">
        <v>336</v>
      </c>
      <c r="C103" s="124" t="s">
        <v>337</v>
      </c>
      <c r="D103" s="124">
        <v>8787.0</v>
      </c>
      <c r="E103" s="125">
        <v>0.45</v>
      </c>
      <c r="F103" s="25">
        <f t="shared" si="15"/>
        <v>3954.15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</sheetData>
  <mergeCells count="10">
    <mergeCell ref="B11:C11"/>
    <mergeCell ref="E74:I74"/>
    <mergeCell ref="J99:S99"/>
    <mergeCell ref="B4:C4"/>
    <mergeCell ref="B5:C5"/>
    <mergeCell ref="B6:C6"/>
    <mergeCell ref="B7:C7"/>
    <mergeCell ref="B8:C8"/>
    <mergeCell ref="B9:C9"/>
    <mergeCell ref="B10:C10"/>
  </mergeCells>
  <drawing r:id="rId1"/>
</worksheet>
</file>