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jay Rawat\Desktop\"/>
    </mc:Choice>
  </mc:AlternateContent>
  <xr:revisionPtr revIDLastSave="0" documentId="13_ncr:1_{21FA9C53-2E54-4C63-BFD2-B24A17857B6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Year Weekly" sheetId="3" r:id="rId1"/>
    <sheet name="5Years Monthly" sheetId="4" r:id="rId2"/>
    <sheet name="Sector Beta " sheetId="5" r:id="rId3"/>
    <sheet name="Comps Beta Cal" sheetId="8" r:id="rId4"/>
  </sheets>
  <definedNames>
    <definedName name="_xlnm._FilterDatabase" localSheetId="0" hidden="1">'2Year Weekly'!$F$3:$F$3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8" l="1"/>
  <c r="F24" i="8"/>
  <c r="E24" i="8"/>
  <c r="D24" i="8"/>
  <c r="C24" i="8"/>
  <c r="G23" i="8"/>
  <c r="F23" i="8"/>
  <c r="E23" i="8"/>
  <c r="D23" i="8"/>
  <c r="C23" i="8"/>
  <c r="G22" i="8"/>
  <c r="K8" i="8" s="1"/>
  <c r="F22" i="8"/>
  <c r="K7" i="8" s="1"/>
  <c r="K11" i="8" s="1"/>
  <c r="K14" i="8" s="1"/>
  <c r="E22" i="8"/>
  <c r="D22" i="8"/>
  <c r="C22" i="8"/>
  <c r="G21" i="8"/>
  <c r="F21" i="8"/>
  <c r="E21" i="8"/>
  <c r="D21" i="8"/>
  <c r="C21" i="8"/>
  <c r="G19" i="8"/>
  <c r="F19" i="8"/>
  <c r="E19" i="8"/>
  <c r="D19" i="8"/>
  <c r="C19" i="8"/>
  <c r="G18" i="8"/>
  <c r="F18" i="8"/>
  <c r="E18" i="8"/>
  <c r="D18" i="8"/>
  <c r="C18" i="8"/>
  <c r="G17" i="8"/>
  <c r="F17" i="8"/>
  <c r="E17" i="8"/>
  <c r="D17" i="8"/>
  <c r="C17" i="8"/>
  <c r="G16" i="8"/>
  <c r="F16" i="8"/>
  <c r="E16" i="8"/>
  <c r="D16" i="8"/>
  <c r="C16" i="8"/>
  <c r="E8" i="5"/>
  <c r="E11" i="5"/>
</calcChain>
</file>

<file path=xl/sharedStrings.xml><?xml version="1.0" encoding="utf-8"?>
<sst xmlns="http://schemas.openxmlformats.org/spreadsheetml/2006/main" count="128" uniqueCount="79">
  <si>
    <t>Date</t>
  </si>
  <si>
    <t>Adj Close</t>
  </si>
  <si>
    <t>HUL Share Price</t>
  </si>
  <si>
    <t>Nifty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</si>
  <si>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</si>
  <si>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</si>
  <si>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</si>
  <si>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</si>
  <si>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</si>
  <si>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</si>
  <si>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</si>
  <si>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</si>
  <si>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</si>
  <si>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</si>
  <si>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</si>
  <si>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</si>
  <si>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</si>
  <si>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</si>
  <si>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</si>
  <si>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</si>
  <si>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</si>
  <si>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</si>
  <si>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</si>
  <si>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</si>
  <si>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</si>
  <si>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</si>
  <si>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</si>
  <si>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</si>
  <si>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</si>
  <si>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Nifty Returns</t>
  </si>
  <si>
    <t>HUL Returns</t>
  </si>
  <si>
    <t>Bottom Up Beta Calculation - Hindustan Unilever Ltd</t>
  </si>
  <si>
    <t>Sector Leavered Beta</t>
  </si>
  <si>
    <t>Marginal Tax Rate</t>
  </si>
  <si>
    <t xml:space="preserve">Sector Unleavered Beta </t>
  </si>
  <si>
    <t>Company D/E ratio</t>
  </si>
  <si>
    <t>Company Levavered Beta</t>
  </si>
  <si>
    <t>Hindustan Unilever</t>
  </si>
  <si>
    <t>Nestle</t>
  </si>
  <si>
    <t>Varun Beverages</t>
  </si>
  <si>
    <t>Britannia Inds</t>
  </si>
  <si>
    <t>Godrej Consumer Prod</t>
  </si>
  <si>
    <t>Dabur India</t>
  </si>
  <si>
    <t>P&amp;G Hygiene</t>
  </si>
  <si>
    <t>Jyothy Labs</t>
  </si>
  <si>
    <t>A</t>
  </si>
  <si>
    <t>B</t>
  </si>
  <si>
    <t>Company Name</t>
  </si>
  <si>
    <t>1 Year Beta</t>
  </si>
  <si>
    <t>2 Year Beta</t>
  </si>
  <si>
    <t>4 Year Beta</t>
  </si>
  <si>
    <t>Total Debt/Equity %</t>
  </si>
  <si>
    <r>
      <t> </t>
    </r>
    <r>
      <rPr>
        <sz val="9"/>
        <color rgb="FF22222F"/>
        <rFont val="Arial"/>
        <family val="2"/>
      </rPr>
      <t>82,743</t>
    </r>
  </si>
  <si>
    <r>
      <t> </t>
    </r>
    <r>
      <rPr>
        <sz val="9"/>
        <color rgb="FF22222F"/>
        <rFont val="Arial"/>
        <family val="2"/>
      </rPr>
      <t>43,647</t>
    </r>
  </si>
  <si>
    <t>Broad Set- 25th percentile</t>
  </si>
  <si>
    <t>Broad Set- Median</t>
  </si>
  <si>
    <t>Broad Set- Mean</t>
  </si>
  <si>
    <t>Broad Set- 75th percentile</t>
  </si>
  <si>
    <t>Narrow Set- 25th percentile</t>
  </si>
  <si>
    <t>Narrow Set- Median</t>
  </si>
  <si>
    <t>Narrow Set- Mean</t>
  </si>
  <si>
    <t>Narrow Set- 75th percentile</t>
  </si>
  <si>
    <t>Market Cap (in cr)</t>
  </si>
  <si>
    <t>Classification</t>
  </si>
  <si>
    <t>Hindustan Unilever Ltd</t>
  </si>
  <si>
    <t>Bata Analysis</t>
  </si>
  <si>
    <t>Sector D/E ratio</t>
  </si>
  <si>
    <t>Bottom Up Beta Calculation - HUL Ltd</t>
  </si>
  <si>
    <t>Comparables Leavered Beta</t>
  </si>
  <si>
    <t>Comparables D/E ratio</t>
  </si>
  <si>
    <t xml:space="preserve">Comparables Unleavered Beta </t>
  </si>
  <si>
    <t>Source</t>
  </si>
  <si>
    <t>Value of Beta is taken from Top Stock Research</t>
  </si>
  <si>
    <t>1 Year Beta - Calculated on weekly tick over 1 year.</t>
  </si>
  <si>
    <t>2 Year Beta - Calculated on weekly tick over 2 year.</t>
  </si>
  <si>
    <t>4 Year Beta - Calculated on weekly tick over 4 year.</t>
  </si>
  <si>
    <t>Aswath Damodaran website</t>
  </si>
  <si>
    <t>Screener</t>
  </si>
  <si>
    <t>Yahoo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</si>
</sst>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12529"/>
      <name val="Segoe UI"/>
      <family val="2"/>
    </font>
    <font>
      <u/>
      <sz val="11"/>
      <color theme="0"/>
      <name val="Calibri"/>
      <family val="2"/>
      <scheme val="minor"/>
    </font>
    <font>
      <b/>
      <sz val="14"/>
      <color rgb="FF212529"/>
      <name val="Segoe UI"/>
      <family val="2"/>
    </font>
    <font>
      <b/>
      <sz val="11"/>
      <color rgb="FF212529"/>
      <name val="Segoe UI"/>
      <family val="2"/>
    </font>
    <font>
      <sz val="11"/>
      <color rgb="FF212529"/>
      <name val="Calibri"/>
      <family val="2"/>
      <scheme val="minor"/>
    </font>
    <font>
      <sz val="9"/>
      <color rgb="FF22222F"/>
      <name val="Arial"/>
      <family val="2"/>
    </font>
    <font>
      <sz val="9"/>
      <color theme="1"/>
      <name val="Arial"/>
      <family val="2"/>
    </font>
    <font>
      <sz val="8"/>
      <color rgb="FF22222F"/>
      <name val="Arial"/>
      <family val="2"/>
    </font>
    <font>
      <i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4" fontId="0" fillId="0" borderId="0" xfId="0" applyNumberFormat="1"/>
    <xf numFmtId="4" fontId="4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 wrapText="1"/>
    </xf>
    <xf numFmtId="10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64" fontId="0" fillId="0" borderId="1" xfId="0" applyNumberFormat="1" applyBorder="1"/>
    <xf numFmtId="0" fontId="3" fillId="4" borderId="0" xfId="0" applyFont="1" applyFill="1"/>
    <xf numFmtId="0" fontId="7" fillId="0" borderId="0" xfId="0" applyFont="1"/>
    <xf numFmtId="0" fontId="9" fillId="0" borderId="0" xfId="0" applyFont="1"/>
    <xf numFmtId="0" fontId="10" fillId="0" borderId="0" xfId="0" applyFont="1"/>
    <xf numFmtId="3" fontId="14" fillId="0" borderId="0" xfId="0" applyNumberFormat="1" applyFont="1"/>
    <xf numFmtId="0" fontId="14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165" fontId="11" fillId="0" borderId="3" xfId="0" applyNumberFormat="1" applyFont="1" applyBorder="1" applyAlignment="1">
      <alignment horizontal="right"/>
    </xf>
    <xf numFmtId="165" fontId="11" fillId="3" borderId="3" xfId="0" applyNumberFormat="1" applyFont="1" applyFill="1" applyBorder="1" applyAlignment="1">
      <alignment horizontal="right" vertical="center" wrapText="1"/>
    </xf>
    <xf numFmtId="3" fontId="12" fillId="0" borderId="3" xfId="0" applyNumberFormat="1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165" fontId="0" fillId="0" borderId="3" xfId="0" applyNumberFormat="1" applyBorder="1"/>
    <xf numFmtId="2" fontId="0" fillId="0" borderId="3" xfId="0" applyNumberFormat="1" applyBorder="1"/>
    <xf numFmtId="0" fontId="0" fillId="5" borderId="3" xfId="0" applyFill="1" applyBorder="1"/>
    <xf numFmtId="3" fontId="12" fillId="5" borderId="3" xfId="0" applyNumberFormat="1" applyFont="1" applyFill="1" applyBorder="1" applyAlignment="1">
      <alignment horizontal="right"/>
    </xf>
    <xf numFmtId="165" fontId="11" fillId="5" borderId="3" xfId="0" applyNumberFormat="1" applyFont="1" applyFill="1" applyBorder="1" applyAlignment="1">
      <alignment horizontal="right"/>
    </xf>
    <xf numFmtId="165" fontId="11" fillId="5" borderId="3" xfId="0" applyNumberFormat="1" applyFont="1" applyFill="1" applyBorder="1" applyAlignment="1">
      <alignment horizontal="right" vertical="center" wrapText="1"/>
    </xf>
    <xf numFmtId="0" fontId="13" fillId="5" borderId="3" xfId="0" applyFont="1" applyFill="1" applyBorder="1" applyAlignment="1">
      <alignment horizontal="right"/>
    </xf>
    <xf numFmtId="10" fontId="0" fillId="0" borderId="3" xfId="1" applyNumberFormat="1" applyFont="1" applyBorder="1" applyAlignment="1">
      <alignment horizontal="right"/>
    </xf>
    <xf numFmtId="10" fontId="0" fillId="5" borderId="3" xfId="1" applyNumberFormat="1" applyFont="1" applyFill="1" applyBorder="1" applyAlignment="1">
      <alignment horizontal="right"/>
    </xf>
    <xf numFmtId="10" fontId="0" fillId="0" borderId="4" xfId="1" applyNumberFormat="1" applyFont="1" applyBorder="1"/>
    <xf numFmtId="10" fontId="0" fillId="0" borderId="3" xfId="1" applyNumberFormat="1" applyFont="1" applyBorder="1"/>
    <xf numFmtId="10" fontId="0" fillId="0" borderId="5" xfId="1" applyNumberFormat="1" applyFont="1" applyBorder="1"/>
    <xf numFmtId="2" fontId="0" fillId="0" borderId="4" xfId="0" applyNumberFormat="1" applyBorder="1"/>
    <xf numFmtId="3" fontId="0" fillId="0" borderId="3" xfId="0" applyNumberFormat="1" applyBorder="1"/>
    <xf numFmtId="0" fontId="0" fillId="0" borderId="5" xfId="0" applyBorder="1"/>
    <xf numFmtId="2" fontId="0" fillId="0" borderId="5" xfId="0" applyNumberFormat="1" applyBorder="1"/>
    <xf numFmtId="0" fontId="6" fillId="0" borderId="3" xfId="0" applyFont="1" applyBorder="1"/>
    <xf numFmtId="3" fontId="6" fillId="0" borderId="3" xfId="0" applyNumberFormat="1" applyFont="1" applyBorder="1"/>
    <xf numFmtId="2" fontId="6" fillId="0" borderId="3" xfId="0" applyNumberFormat="1" applyFont="1" applyBorder="1"/>
    <xf numFmtId="10" fontId="6" fillId="0" borderId="3" xfId="1" applyNumberFormat="1" applyFont="1" applyBorder="1"/>
    <xf numFmtId="0" fontId="5" fillId="0" borderId="0" xfId="0" applyFont="1"/>
    <xf numFmtId="0" fontId="15" fillId="0" borderId="0" xfId="0" applyFont="1"/>
    <xf numFmtId="0" fontId="16" fillId="0" borderId="0" xfId="0" applyFon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10" fontId="0" fillId="0" borderId="3" xfId="0" applyNumberFormat="1" applyBorder="1"/>
    <xf numFmtId="0" fontId="0" fillId="0" borderId="6" xfId="0" applyBorder="1"/>
    <xf numFmtId="165" fontId="0" fillId="0" borderId="6" xfId="0" applyNumberFormat="1" applyBorder="1"/>
    <xf numFmtId="0" fontId="0" fillId="0" borderId="7" xfId="0" applyBorder="1"/>
    <xf numFmtId="10" fontId="0" fillId="0" borderId="7" xfId="1" applyNumberFormat="1" applyFont="1" applyBorder="1"/>
    <xf numFmtId="0" fontId="17" fillId="0" borderId="0" xfId="0" applyFont="1"/>
    <xf numFmtId="0" fontId="5" fillId="4" borderId="0" xfId="0" applyFont="1" applyFill="1" applyAlignment="1">
      <alignment horizontal="left"/>
    </xf>
    <xf numFmtId="2" fontId="18" fillId="0" borderId="3" xfId="0" applyNumberFormat="1" applyFont="1" applyBorder="1"/>
    <xf numFmtId="0" fontId="19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ABDB-4542-4006-AD84-13070DD4B67C}">
  <dimension ref="B2:Q110"/>
  <sheetViews>
    <sheetView showGridLines="0" workbookViewId="0">
      <selection activeCell="L6" sqref="L6"/>
    </sheetView>
  </sheetViews>
  <sheetFormatPr defaultRowHeight="14.4" x14ac:dyDescent="0.3"/>
  <cols>
    <col min="1" max="1" width="1.88671875" customWidth="1"/>
    <col min="2" max="2" width="10.33203125" bestFit="1" customWidth="1"/>
    <col min="3" max="3" width="9.77734375" customWidth="1"/>
    <col min="4" max="4" width="11.33203125" bestFit="1" customWidth="1"/>
    <col min="5" max="5" width="4.88671875" customWidth="1"/>
    <col min="7" max="7" width="12" bestFit="1" customWidth="1"/>
    <col min="9" max="9" width="15.6640625" bestFit="1" customWidth="1"/>
    <col min="10" max="10" width="12.5546875" bestFit="1" customWidth="1"/>
    <col min="11" max="11" width="13.44140625" bestFit="1" customWidth="1"/>
    <col min="12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.109375" bestFit="1" customWidth="1"/>
  </cols>
  <sheetData>
    <row r="2" spans="2:14" x14ac:dyDescent="0.3">
      <c r="B2" s="59" t="s">
        <v>2</v>
      </c>
      <c r="C2" s="59"/>
      <c r="D2" s="59"/>
      <c r="E2" s="5"/>
      <c r="F2" s="59" t="s">
        <v>3</v>
      </c>
      <c r="G2" s="59"/>
      <c r="I2" t="s">
        <v>4</v>
      </c>
    </row>
    <row r="3" spans="2:14" x14ac:dyDescent="0.3">
      <c r="B3" s="6" t="s">
        <v>0</v>
      </c>
      <c r="C3" s="6" t="s">
        <v>1</v>
      </c>
      <c r="D3" s="5" t="s">
        <v>30</v>
      </c>
      <c r="E3" s="7"/>
      <c r="F3" s="6" t="s">
        <v>1</v>
      </c>
      <c r="G3" s="5" t="s">
        <v>29</v>
      </c>
    </row>
    <row r="4" spans="2:14" x14ac:dyDescent="0.3">
      <c r="B4" s="3">
        <v>45810</v>
      </c>
      <c r="C4" s="2">
        <v>2389.8000000000002</v>
      </c>
      <c r="D4" s="4">
        <v>3.0530401034928989E-2</v>
      </c>
      <c r="F4" s="2">
        <v>25003.05</v>
      </c>
      <c r="G4" s="4">
        <v>1.1507528743537332E-2</v>
      </c>
    </row>
    <row r="5" spans="2:14" x14ac:dyDescent="0.3">
      <c r="B5" s="3">
        <v>45803</v>
      </c>
      <c r="C5" s="2">
        <v>2348.3000000000002</v>
      </c>
      <c r="D5" s="4">
        <v>-1.736546991380028E-2</v>
      </c>
      <c r="F5" s="2">
        <v>24750.7</v>
      </c>
      <c r="G5" s="4">
        <v>-1.0092768682220754E-2</v>
      </c>
      <c r="I5" t="s">
        <v>5</v>
      </c>
    </row>
    <row r="6" spans="2:14" ht="15" thickBot="1" x14ac:dyDescent="0.35">
      <c r="B6" s="3">
        <v>45796</v>
      </c>
      <c r="C6" s="2">
        <v>2359.1999999999998</v>
      </c>
      <c r="D6" s="4">
        <v>4.6416556658006591E-3</v>
      </c>
      <c r="F6" s="2">
        <v>24853.15</v>
      </c>
      <c r="G6" s="4">
        <v>4.139276868937003E-3</v>
      </c>
    </row>
    <row r="7" spans="2:14" x14ac:dyDescent="0.3">
      <c r="B7" s="3">
        <v>45789</v>
      </c>
      <c r="C7" s="2">
        <v>2381.4</v>
      </c>
      <c r="D7" s="4">
        <v>9.4099694811802248E-3</v>
      </c>
      <c r="F7" s="2">
        <v>25019.8</v>
      </c>
      <c r="G7" s="4">
        <v>6.705387445856914E-3</v>
      </c>
      <c r="I7" s="10" t="s">
        <v>6</v>
      </c>
      <c r="J7" s="10"/>
    </row>
    <row r="8" spans="2:14" x14ac:dyDescent="0.3">
      <c r="B8" s="3">
        <v>45782</v>
      </c>
      <c r="C8" s="2">
        <v>2332.9</v>
      </c>
      <c r="D8" s="4">
        <v>-2.0366171159821977E-2</v>
      </c>
      <c r="F8" s="2">
        <v>24008</v>
      </c>
      <c r="G8" s="4">
        <v>-4.0439971542538311E-2</v>
      </c>
      <c r="I8" t="s">
        <v>7</v>
      </c>
      <c r="J8">
        <v>0.40241346558044028</v>
      </c>
    </row>
    <row r="9" spans="2:14" x14ac:dyDescent="0.3">
      <c r="B9" s="3">
        <v>45775</v>
      </c>
      <c r="C9" s="2">
        <v>2318.6</v>
      </c>
      <c r="D9" s="4">
        <v>-6.1297098032492281E-3</v>
      </c>
      <c r="F9" s="2">
        <v>24346.7</v>
      </c>
      <c r="G9" s="4">
        <v>1.4107797400866318E-2</v>
      </c>
      <c r="I9" t="s">
        <v>8</v>
      </c>
      <c r="J9">
        <v>0.16193659728046017</v>
      </c>
    </row>
    <row r="10" spans="2:14" x14ac:dyDescent="0.3">
      <c r="B10" s="3">
        <v>45768</v>
      </c>
      <c r="C10" s="2">
        <v>2332.1999999999998</v>
      </c>
      <c r="D10" s="4">
        <v>5.8656085568877803E-3</v>
      </c>
      <c r="F10" s="2">
        <v>24039.35</v>
      </c>
      <c r="G10" s="4">
        <v>-1.2623887426222113E-2</v>
      </c>
      <c r="I10" t="s">
        <v>9</v>
      </c>
      <c r="J10">
        <v>0.15372028941066077</v>
      </c>
    </row>
    <row r="11" spans="2:14" x14ac:dyDescent="0.3">
      <c r="B11" s="3">
        <v>45761</v>
      </c>
      <c r="C11" s="2">
        <v>2375</v>
      </c>
      <c r="D11" s="4">
        <v>1.8351770860132177E-2</v>
      </c>
      <c r="F11" s="2">
        <v>23851.65</v>
      </c>
      <c r="G11" s="4">
        <v>-7.8080314151587338E-3</v>
      </c>
      <c r="I11" t="s">
        <v>10</v>
      </c>
      <c r="J11">
        <v>2.3786340877586784E-2</v>
      </c>
    </row>
    <row r="12" spans="2:14" ht="15" thickBot="1" x14ac:dyDescent="0.35">
      <c r="B12" s="3">
        <v>45754</v>
      </c>
      <c r="C12" s="2">
        <v>2366.15</v>
      </c>
      <c r="D12" s="4">
        <v>-3.7263157894736887E-3</v>
      </c>
      <c r="F12" s="2">
        <v>22828.55</v>
      </c>
      <c r="G12" s="4">
        <v>-4.2894307102443685E-2</v>
      </c>
      <c r="I12" s="8" t="s">
        <v>11</v>
      </c>
      <c r="J12" s="8">
        <v>104</v>
      </c>
    </row>
    <row r="13" spans="2:14" x14ac:dyDescent="0.3">
      <c r="B13" s="3">
        <v>45747</v>
      </c>
      <c r="C13" s="2">
        <v>2244.5500000000002</v>
      </c>
      <c r="D13" s="4">
        <v>-5.1391500961477488E-2</v>
      </c>
      <c r="F13" s="2">
        <v>22904.45</v>
      </c>
      <c r="G13" s="4">
        <v>3.3247840971064591E-3</v>
      </c>
    </row>
    <row r="14" spans="2:14" ht="15" thickBot="1" x14ac:dyDescent="0.35">
      <c r="B14" s="3">
        <v>45740</v>
      </c>
      <c r="C14" s="2">
        <v>2258.85</v>
      </c>
      <c r="D14" s="4">
        <v>6.3709875030628638E-3</v>
      </c>
      <c r="F14" s="2">
        <v>23519.35</v>
      </c>
      <c r="G14" s="4">
        <v>2.6846311524616251E-2</v>
      </c>
      <c r="I14" t="s">
        <v>12</v>
      </c>
    </row>
    <row r="15" spans="2:14" x14ac:dyDescent="0.3">
      <c r="B15" s="3">
        <v>45733</v>
      </c>
      <c r="C15" s="2">
        <v>2246.1999999999998</v>
      </c>
      <c r="D15" s="4">
        <v>-5.6001947893840054E-3</v>
      </c>
      <c r="F15" s="2">
        <v>23350.400000000001</v>
      </c>
      <c r="G15" s="4">
        <v>-7.1834468214468927E-3</v>
      </c>
      <c r="I15" s="9"/>
      <c r="J15" s="9" t="s">
        <v>17</v>
      </c>
      <c r="K15" s="9" t="s">
        <v>18</v>
      </c>
      <c r="L15" s="9" t="s">
        <v>19</v>
      </c>
      <c r="M15" s="9" t="s">
        <v>20</v>
      </c>
      <c r="N15" s="9" t="s">
        <v>21</v>
      </c>
    </row>
    <row r="16" spans="2:14" x14ac:dyDescent="0.3">
      <c r="B16" s="3">
        <v>45726</v>
      </c>
      <c r="C16" s="2">
        <v>2174.8000000000002</v>
      </c>
      <c r="D16" s="4">
        <v>-3.1787018074970863E-2</v>
      </c>
      <c r="F16" s="2">
        <v>22397.200000000001</v>
      </c>
      <c r="G16" s="4">
        <v>-4.0821570508428162E-2</v>
      </c>
      <c r="I16" t="s">
        <v>13</v>
      </c>
      <c r="J16">
        <v>1</v>
      </c>
      <c r="K16">
        <v>1.115125075962084E-2</v>
      </c>
      <c r="L16">
        <v>1.115125075962084E-2</v>
      </c>
      <c r="M16">
        <v>19.709168624959723</v>
      </c>
      <c r="N16">
        <v>2.2885969511857418E-5</v>
      </c>
    </row>
    <row r="17" spans="2:17" x14ac:dyDescent="0.3">
      <c r="B17" s="3">
        <v>45719</v>
      </c>
      <c r="C17" s="2">
        <v>2204.5500000000002</v>
      </c>
      <c r="D17" s="4">
        <v>1.3679418797130749E-2</v>
      </c>
      <c r="F17" s="2">
        <v>22552.5</v>
      </c>
      <c r="G17" s="4">
        <v>6.9339024520922443E-3</v>
      </c>
      <c r="I17" t="s">
        <v>14</v>
      </c>
      <c r="J17">
        <v>102</v>
      </c>
      <c r="K17">
        <v>5.7710581259165117E-2</v>
      </c>
      <c r="L17">
        <v>5.6579001234475601E-4</v>
      </c>
    </row>
    <row r="18" spans="2:17" ht="15" thickBot="1" x14ac:dyDescent="0.35">
      <c r="B18" s="3">
        <v>45712</v>
      </c>
      <c r="C18" s="2">
        <v>2190.25</v>
      </c>
      <c r="D18" s="4">
        <v>-6.4865845637432917E-3</v>
      </c>
      <c r="F18" s="2">
        <v>22124.7</v>
      </c>
      <c r="G18" s="4">
        <v>-1.8969072164948475E-2</v>
      </c>
      <c r="I18" s="8" t="s">
        <v>15</v>
      </c>
      <c r="J18" s="8">
        <v>103</v>
      </c>
      <c r="K18" s="8">
        <v>6.8861832018785957E-2</v>
      </c>
      <c r="L18" s="8"/>
      <c r="M18" s="8"/>
      <c r="N18" s="8"/>
    </row>
    <row r="19" spans="2:17" ht="15" thickBot="1" x14ac:dyDescent="0.35">
      <c r="B19" s="3">
        <v>45705</v>
      </c>
      <c r="C19" s="2">
        <v>2241.65</v>
      </c>
      <c r="D19" s="4">
        <v>2.3467640680287616E-2</v>
      </c>
      <c r="F19" s="2">
        <v>22795.9</v>
      </c>
      <c r="G19" s="4">
        <v>3.0337134514818231E-2</v>
      </c>
    </row>
    <row r="20" spans="2:17" x14ac:dyDescent="0.3">
      <c r="B20" s="3">
        <v>45698</v>
      </c>
      <c r="C20" s="2">
        <v>2318.35</v>
      </c>
      <c r="D20" s="4">
        <v>3.4215867775968523E-2</v>
      </c>
      <c r="F20" s="2">
        <v>22929.25</v>
      </c>
      <c r="G20" s="4">
        <v>5.8497361367613188E-3</v>
      </c>
      <c r="I20" s="9"/>
      <c r="J20" s="9" t="s">
        <v>22</v>
      </c>
      <c r="K20" s="9" t="s">
        <v>10</v>
      </c>
      <c r="L20" s="9" t="s">
        <v>23</v>
      </c>
      <c r="M20" s="9" t="s">
        <v>24</v>
      </c>
      <c r="N20" s="9" t="s">
        <v>25</v>
      </c>
      <c r="O20" s="9" t="s">
        <v>26</v>
      </c>
      <c r="P20" s="9" t="s">
        <v>27</v>
      </c>
      <c r="Q20" s="9" t="s">
        <v>28</v>
      </c>
    </row>
    <row r="21" spans="2:17" x14ac:dyDescent="0.3">
      <c r="B21" s="3">
        <v>45691</v>
      </c>
      <c r="C21" s="2">
        <v>2363.85</v>
      </c>
      <c r="D21" s="4">
        <v>1.9626027131365076E-2</v>
      </c>
      <c r="F21" s="2">
        <v>23559.95</v>
      </c>
      <c r="G21" s="4">
        <v>2.7506351058146361E-2</v>
      </c>
      <c r="I21" t="s">
        <v>16</v>
      </c>
      <c r="J21">
        <v>3.0323441459765943E-3</v>
      </c>
      <c r="K21">
        <v>2.356623715513611E-3</v>
      </c>
      <c r="L21">
        <v>1.2867324240245601</v>
      </c>
      <c r="M21">
        <v>0.20110022015215387</v>
      </c>
      <c r="N21">
        <v>-1.6420078199614933E-3</v>
      </c>
      <c r="O21">
        <v>7.7066961119146814E-3</v>
      </c>
      <c r="P21">
        <v>-1.6420078199614933E-3</v>
      </c>
      <c r="Q21">
        <v>7.7066961119146814E-3</v>
      </c>
    </row>
    <row r="22" spans="2:17" ht="15" thickBot="1" x14ac:dyDescent="0.35">
      <c r="B22" s="3">
        <v>45684</v>
      </c>
      <c r="C22" s="2">
        <v>2506.0500000000002</v>
      </c>
      <c r="D22" s="4">
        <v>6.0156101275461671E-2</v>
      </c>
      <c r="F22" s="2">
        <v>23508.400000000001</v>
      </c>
      <c r="G22" s="4">
        <v>-2.188035203809835E-3</v>
      </c>
      <c r="I22" s="8" t="s">
        <v>29</v>
      </c>
      <c r="J22" s="11">
        <v>0.60547783858042625</v>
      </c>
      <c r="K22" s="8">
        <v>0.1363842121721914</v>
      </c>
      <c r="L22" s="8">
        <v>4.4395009432322148</v>
      </c>
      <c r="M22" s="8">
        <v>2.2885969511857418E-5</v>
      </c>
      <c r="N22" s="8">
        <v>0.33496040039405062</v>
      </c>
      <c r="O22" s="8">
        <v>0.87599527676680189</v>
      </c>
      <c r="P22" s="8">
        <v>0.33496040039405062</v>
      </c>
      <c r="Q22" s="8">
        <v>0.87599527676680189</v>
      </c>
    </row>
    <row r="23" spans="2:17" x14ac:dyDescent="0.3">
      <c r="B23" s="3">
        <v>45677</v>
      </c>
      <c r="C23" s="2">
        <v>2368.1</v>
      </c>
      <c r="D23" s="4">
        <v>-5.5046786776002166E-2</v>
      </c>
      <c r="F23" s="2">
        <v>23092.2</v>
      </c>
      <c r="G23" s="4">
        <v>-1.7704309948784247E-2</v>
      </c>
    </row>
    <row r="24" spans="2:17" x14ac:dyDescent="0.3">
      <c r="B24" s="3">
        <v>45670</v>
      </c>
      <c r="C24" s="2">
        <v>2354</v>
      </c>
      <c r="D24" s="4">
        <v>-5.9541404501498585E-3</v>
      </c>
      <c r="F24" s="2">
        <v>23203.200000000001</v>
      </c>
      <c r="G24" s="4">
        <v>4.8068178865590117E-3</v>
      </c>
    </row>
    <row r="25" spans="2:17" x14ac:dyDescent="0.3">
      <c r="B25" s="3">
        <v>45663</v>
      </c>
      <c r="C25" s="2">
        <v>2442.0500000000002</v>
      </c>
      <c r="D25" s="4">
        <v>3.7404418011894647E-2</v>
      </c>
      <c r="F25" s="2">
        <v>23431.5</v>
      </c>
      <c r="G25" s="4">
        <v>9.8391601158460684E-3</v>
      </c>
    </row>
    <row r="26" spans="2:17" x14ac:dyDescent="0.3">
      <c r="B26" s="3">
        <v>45656</v>
      </c>
      <c r="C26" s="2">
        <v>2406.25</v>
      </c>
      <c r="D26" s="4">
        <v>-1.4659814500112667E-2</v>
      </c>
      <c r="F26" s="2">
        <v>24004.75</v>
      </c>
      <c r="G26" s="4">
        <v>2.4464929688666981E-2</v>
      </c>
    </row>
    <row r="27" spans="2:17" x14ac:dyDescent="0.3">
      <c r="B27" s="3">
        <v>45649</v>
      </c>
      <c r="C27" s="2">
        <v>2341.25</v>
      </c>
      <c r="D27" s="4">
        <v>-2.7012987012987044E-2</v>
      </c>
      <c r="F27" s="2">
        <v>23813.4</v>
      </c>
      <c r="G27" s="4">
        <v>-7.9713390058216982E-3</v>
      </c>
    </row>
    <row r="28" spans="2:17" x14ac:dyDescent="0.3">
      <c r="B28" s="3">
        <v>45642</v>
      </c>
      <c r="C28" s="2">
        <v>2333.9</v>
      </c>
      <c r="D28" s="4">
        <v>-3.139348638547701E-3</v>
      </c>
      <c r="F28" s="2">
        <v>23587.5</v>
      </c>
      <c r="G28" s="4">
        <v>-9.4862556375822082E-3</v>
      </c>
    </row>
    <row r="29" spans="2:17" x14ac:dyDescent="0.3">
      <c r="B29" s="3">
        <v>45635</v>
      </c>
      <c r="C29" s="2">
        <v>2390.1</v>
      </c>
      <c r="D29" s="4">
        <v>2.4079866318179821E-2</v>
      </c>
      <c r="F29" s="2">
        <v>24768.3</v>
      </c>
      <c r="G29" s="4">
        <v>5.0060413354531041E-2</v>
      </c>
    </row>
    <row r="30" spans="2:17" x14ac:dyDescent="0.3">
      <c r="B30" s="3">
        <v>45628</v>
      </c>
      <c r="C30" s="2">
        <v>2483.8000000000002</v>
      </c>
      <c r="D30" s="4">
        <v>3.9203380611690042E-2</v>
      </c>
      <c r="F30" s="2">
        <v>24677.8</v>
      </c>
      <c r="G30" s="4">
        <v>-3.653864011660013E-3</v>
      </c>
    </row>
    <row r="31" spans="2:17" x14ac:dyDescent="0.3">
      <c r="B31" s="3">
        <v>45621</v>
      </c>
      <c r="C31" s="2">
        <v>2496.15</v>
      </c>
      <c r="D31" s="4">
        <v>4.9722199855060101E-3</v>
      </c>
      <c r="F31" s="2">
        <v>24131.1</v>
      </c>
      <c r="G31" s="4">
        <v>-2.2153514494809179E-2</v>
      </c>
    </row>
    <row r="32" spans="2:17" x14ac:dyDescent="0.3">
      <c r="B32" s="3">
        <v>45614</v>
      </c>
      <c r="C32" s="2">
        <v>2445.25</v>
      </c>
      <c r="D32" s="4">
        <v>-2.0391402760250865E-2</v>
      </c>
      <c r="F32" s="2">
        <v>23907.25</v>
      </c>
      <c r="G32" s="4">
        <v>-9.2764109385812255E-3</v>
      </c>
    </row>
    <row r="33" spans="2:7" x14ac:dyDescent="0.3">
      <c r="B33" s="3">
        <v>45607</v>
      </c>
      <c r="C33" s="2">
        <v>2389.1999999999998</v>
      </c>
      <c r="D33" s="4">
        <v>-2.2921991616399184E-2</v>
      </c>
      <c r="F33" s="2">
        <v>23532.7</v>
      </c>
      <c r="G33" s="4">
        <v>-1.5666795637306663E-2</v>
      </c>
    </row>
    <row r="34" spans="2:7" x14ac:dyDescent="0.3">
      <c r="B34" s="3">
        <v>45600</v>
      </c>
      <c r="C34" s="2">
        <v>2488.8000000000002</v>
      </c>
      <c r="D34" s="4">
        <v>4.1687594173782205E-2</v>
      </c>
      <c r="F34" s="2">
        <v>24148.2</v>
      </c>
      <c r="G34" s="4">
        <v>2.6155094825498049E-2</v>
      </c>
    </row>
    <row r="35" spans="2:7" x14ac:dyDescent="0.3">
      <c r="B35" s="3">
        <v>45593</v>
      </c>
      <c r="C35" s="2">
        <v>2518.38</v>
      </c>
      <c r="D35" s="4">
        <v>1.1885245901639419E-2</v>
      </c>
      <c r="F35" s="2">
        <v>24304.35</v>
      </c>
      <c r="G35" s="4">
        <v>6.4663204710908584E-3</v>
      </c>
    </row>
    <row r="36" spans="2:7" x14ac:dyDescent="0.3">
      <c r="B36" s="3">
        <v>45586</v>
      </c>
      <c r="C36" s="2">
        <v>2509</v>
      </c>
      <c r="D36" s="4">
        <v>-3.7246166186200025E-3</v>
      </c>
      <c r="F36" s="2">
        <v>24180.799999999999</v>
      </c>
      <c r="G36" s="4">
        <v>-5.0834521392261189E-3</v>
      </c>
    </row>
    <row r="37" spans="2:7" x14ac:dyDescent="0.3">
      <c r="B37" s="3">
        <v>45579</v>
      </c>
      <c r="C37" s="2">
        <v>2696.63</v>
      </c>
      <c r="D37" s="4">
        <v>7.4782781984854552E-2</v>
      </c>
      <c r="F37" s="2">
        <v>24854.05</v>
      </c>
      <c r="G37" s="4">
        <v>2.7842337722490562E-2</v>
      </c>
    </row>
    <row r="38" spans="2:7" x14ac:dyDescent="0.3">
      <c r="B38" s="3">
        <v>45572</v>
      </c>
      <c r="C38" s="2">
        <v>2762.23</v>
      </c>
      <c r="D38" s="4">
        <v>2.4326659571390907E-2</v>
      </c>
      <c r="F38" s="2">
        <v>24964.25</v>
      </c>
      <c r="G38" s="4">
        <v>4.4338850207512603E-3</v>
      </c>
    </row>
    <row r="39" spans="2:7" x14ac:dyDescent="0.3">
      <c r="B39" s="3">
        <v>45565</v>
      </c>
      <c r="C39" s="2">
        <v>2827.28</v>
      </c>
      <c r="D39" s="4">
        <v>2.3549813013398646E-2</v>
      </c>
      <c r="F39" s="2">
        <v>25014.6</v>
      </c>
      <c r="G39" s="4">
        <v>2.0168841443264363E-3</v>
      </c>
    </row>
    <row r="40" spans="2:7" x14ac:dyDescent="0.3">
      <c r="B40" s="3">
        <v>45558</v>
      </c>
      <c r="C40" s="2">
        <v>2943.9</v>
      </c>
      <c r="D40" s="4">
        <v>4.1248125406751379E-2</v>
      </c>
      <c r="F40" s="2">
        <v>26178.95</v>
      </c>
      <c r="G40" s="4">
        <v>4.6546816659071233E-2</v>
      </c>
    </row>
    <row r="41" spans="2:7" x14ac:dyDescent="0.3">
      <c r="B41" s="3">
        <v>45551</v>
      </c>
      <c r="C41" s="2">
        <v>2955.16</v>
      </c>
      <c r="D41" s="4">
        <v>3.8248581813240534E-3</v>
      </c>
      <c r="F41" s="2">
        <v>25790.95</v>
      </c>
      <c r="G41" s="4">
        <v>-1.4821068071866894E-2</v>
      </c>
    </row>
    <row r="42" spans="2:7" x14ac:dyDescent="0.3">
      <c r="B42" s="3">
        <v>45544</v>
      </c>
      <c r="C42" s="2">
        <v>2910.85</v>
      </c>
      <c r="D42" s="4">
        <v>-1.4994111993935966E-2</v>
      </c>
      <c r="F42" s="2">
        <v>25356.5</v>
      </c>
      <c r="G42" s="4">
        <v>-1.684505611464493E-2</v>
      </c>
    </row>
    <row r="43" spans="2:7" x14ac:dyDescent="0.3">
      <c r="B43" s="3">
        <v>45537</v>
      </c>
      <c r="C43" s="2">
        <v>2817.56</v>
      </c>
      <c r="D43" s="4">
        <v>-3.2049057835340178E-2</v>
      </c>
      <c r="F43" s="2">
        <v>24852.15</v>
      </c>
      <c r="G43" s="4">
        <v>-1.9890363417664036E-2</v>
      </c>
    </row>
    <row r="44" spans="2:7" x14ac:dyDescent="0.3">
      <c r="B44" s="3">
        <v>45530</v>
      </c>
      <c r="C44" s="2">
        <v>2757.07</v>
      </c>
      <c r="D44" s="4">
        <v>-2.1468930564034094E-2</v>
      </c>
      <c r="F44" s="2">
        <v>25235.9</v>
      </c>
      <c r="G44" s="4">
        <v>1.544131996628062E-2</v>
      </c>
    </row>
    <row r="45" spans="2:7" x14ac:dyDescent="0.3">
      <c r="B45" s="3">
        <v>45523</v>
      </c>
      <c r="C45" s="2">
        <v>2794.38</v>
      </c>
      <c r="D45" s="4">
        <v>1.353248194641421E-2</v>
      </c>
      <c r="F45" s="2">
        <v>24823.15</v>
      </c>
      <c r="G45" s="4">
        <v>-1.6355667917530181E-2</v>
      </c>
    </row>
    <row r="46" spans="2:7" x14ac:dyDescent="0.3">
      <c r="B46" s="3">
        <v>45516</v>
      </c>
      <c r="C46" s="2">
        <v>2727.54</v>
      </c>
      <c r="D46" s="4">
        <v>-2.3919438301161722E-2</v>
      </c>
      <c r="F46" s="2">
        <v>24541.15</v>
      </c>
      <c r="G46" s="4">
        <v>-1.1360363209342861E-2</v>
      </c>
    </row>
    <row r="47" spans="2:7" x14ac:dyDescent="0.3">
      <c r="B47" s="3">
        <v>45509</v>
      </c>
      <c r="C47" s="2">
        <v>2726.5</v>
      </c>
      <c r="D47" s="4">
        <v>-3.8129596632863194E-4</v>
      </c>
      <c r="F47" s="2">
        <v>24367.5</v>
      </c>
      <c r="G47" s="4">
        <v>-7.0758705276647849E-3</v>
      </c>
    </row>
    <row r="48" spans="2:7" x14ac:dyDescent="0.3">
      <c r="B48" s="3">
        <v>45502</v>
      </c>
      <c r="C48" s="2">
        <v>2672.26</v>
      </c>
      <c r="D48" s="4">
        <v>-1.9893636530350145E-2</v>
      </c>
      <c r="F48" s="2">
        <v>24717.7</v>
      </c>
      <c r="G48" s="4">
        <v>1.4371601518415877E-2</v>
      </c>
    </row>
    <row r="49" spans="2:7" x14ac:dyDescent="0.3">
      <c r="B49" s="3">
        <v>45495</v>
      </c>
      <c r="C49" s="2">
        <v>2690.62</v>
      </c>
      <c r="D49" s="4">
        <v>6.8705889396989406E-3</v>
      </c>
      <c r="F49" s="2">
        <v>24834.85</v>
      </c>
      <c r="G49" s="4">
        <v>4.7395186445340354E-3</v>
      </c>
    </row>
    <row r="50" spans="2:7" x14ac:dyDescent="0.3">
      <c r="B50" s="3">
        <v>45488</v>
      </c>
      <c r="C50" s="2">
        <v>2706.45</v>
      </c>
      <c r="D50" s="4">
        <v>5.8834023384943812E-3</v>
      </c>
      <c r="F50" s="2">
        <v>24530.9</v>
      </c>
      <c r="G50" s="4">
        <v>-1.2238849842056476E-2</v>
      </c>
    </row>
    <row r="51" spans="2:7" x14ac:dyDescent="0.3">
      <c r="B51" s="3">
        <v>45481</v>
      </c>
      <c r="C51" s="2">
        <v>2602.4899999999998</v>
      </c>
      <c r="D51" s="4">
        <v>-3.8411941842635189E-2</v>
      </c>
      <c r="F51" s="2">
        <v>24502.15</v>
      </c>
      <c r="G51" s="4">
        <v>-1.1719912436967128E-3</v>
      </c>
    </row>
    <row r="52" spans="2:7" x14ac:dyDescent="0.3">
      <c r="B52" s="3">
        <v>45474</v>
      </c>
      <c r="C52" s="2">
        <v>2527.81</v>
      </c>
      <c r="D52" s="4">
        <v>-2.8695595372124294E-2</v>
      </c>
      <c r="F52" s="2">
        <v>24323.85</v>
      </c>
      <c r="G52" s="4">
        <v>-7.2769124342150215E-3</v>
      </c>
    </row>
    <row r="53" spans="2:7" x14ac:dyDescent="0.3">
      <c r="B53" s="3">
        <v>45467</v>
      </c>
      <c r="C53" s="2">
        <v>2454.41</v>
      </c>
      <c r="D53" s="4">
        <v>-2.9036992495480307E-2</v>
      </c>
      <c r="F53" s="2">
        <v>24010.6</v>
      </c>
      <c r="G53" s="4">
        <v>-1.2878306682535867E-2</v>
      </c>
    </row>
    <row r="54" spans="2:7" x14ac:dyDescent="0.3">
      <c r="B54" s="3">
        <v>45460</v>
      </c>
      <c r="C54" s="2">
        <v>2422.9</v>
      </c>
      <c r="D54" s="4">
        <v>-1.2838115881209644E-2</v>
      </c>
      <c r="F54" s="2">
        <v>23501.1</v>
      </c>
      <c r="G54" s="4">
        <v>-2.1219794590722429E-2</v>
      </c>
    </row>
    <row r="55" spans="2:7" x14ac:dyDescent="0.3">
      <c r="B55" s="3">
        <v>45453</v>
      </c>
      <c r="C55" s="2">
        <v>2437.3200000000002</v>
      </c>
      <c r="D55" s="4">
        <v>5.9515456684138268E-3</v>
      </c>
      <c r="F55" s="2">
        <v>23465.599999999999</v>
      </c>
      <c r="G55" s="4">
        <v>-1.5105675904532045E-3</v>
      </c>
    </row>
    <row r="56" spans="2:7" x14ac:dyDescent="0.3">
      <c r="B56" s="3">
        <v>45446</v>
      </c>
      <c r="C56" s="2">
        <v>2533.69</v>
      </c>
      <c r="D56" s="4">
        <v>3.9539330083862456E-2</v>
      </c>
      <c r="F56" s="2">
        <v>23290.15</v>
      </c>
      <c r="G56" s="4">
        <v>-7.4769023591980677E-3</v>
      </c>
    </row>
    <row r="57" spans="2:7" x14ac:dyDescent="0.3">
      <c r="B57" s="3">
        <v>45439</v>
      </c>
      <c r="C57" s="2">
        <v>2289.1999999999998</v>
      </c>
      <c r="D57" s="4">
        <v>-9.6495624958065185E-2</v>
      </c>
      <c r="F57" s="2">
        <v>22530.7</v>
      </c>
      <c r="G57" s="4">
        <v>-3.2608205614820029E-2</v>
      </c>
    </row>
    <row r="58" spans="2:7" x14ac:dyDescent="0.3">
      <c r="B58" s="3">
        <v>45432</v>
      </c>
      <c r="C58" s="2">
        <v>2328.5100000000002</v>
      </c>
      <c r="D58" s="4">
        <v>1.7171937794862924E-2</v>
      </c>
      <c r="F58" s="2">
        <v>22957.1</v>
      </c>
      <c r="G58" s="4">
        <v>1.8925288606212787E-2</v>
      </c>
    </row>
    <row r="59" spans="2:7" x14ac:dyDescent="0.3">
      <c r="B59" s="3">
        <v>45425</v>
      </c>
      <c r="C59" s="2">
        <v>2287.33</v>
      </c>
      <c r="D59" s="4">
        <v>-1.7685129116903231E-2</v>
      </c>
      <c r="F59" s="2">
        <v>22466.1</v>
      </c>
      <c r="G59" s="4">
        <v>-2.1387718832082458E-2</v>
      </c>
    </row>
    <row r="60" spans="2:7" x14ac:dyDescent="0.3">
      <c r="B60" s="3">
        <v>45418</v>
      </c>
      <c r="C60" s="2">
        <v>2322.12</v>
      </c>
      <c r="D60" s="4">
        <v>1.5209873520655171E-2</v>
      </c>
      <c r="F60" s="2">
        <v>22055.200000000001</v>
      </c>
      <c r="G60" s="4">
        <v>-1.8289778822314418E-2</v>
      </c>
    </row>
    <row r="61" spans="2:7" x14ac:dyDescent="0.3">
      <c r="B61" s="3">
        <v>45411</v>
      </c>
      <c r="C61" s="2">
        <v>2179.11</v>
      </c>
      <c r="D61" s="4">
        <v>-6.1585964549635608E-2</v>
      </c>
      <c r="F61" s="2">
        <v>22475.85</v>
      </c>
      <c r="G61" s="4">
        <v>1.9072599659037293E-2</v>
      </c>
    </row>
    <row r="62" spans="2:7" x14ac:dyDescent="0.3">
      <c r="B62" s="3">
        <v>45404</v>
      </c>
      <c r="C62" s="2">
        <v>2184.62</v>
      </c>
      <c r="D62" s="4">
        <v>2.5285552358531582E-3</v>
      </c>
      <c r="F62" s="2">
        <v>22419.95</v>
      </c>
      <c r="G62" s="4">
        <v>-2.4871139467471659E-3</v>
      </c>
    </row>
    <row r="63" spans="2:7" x14ac:dyDescent="0.3">
      <c r="B63" s="3">
        <v>45397</v>
      </c>
      <c r="C63" s="2">
        <v>2193.41</v>
      </c>
      <c r="D63" s="4">
        <v>4.0235830487682644E-3</v>
      </c>
      <c r="F63" s="2">
        <v>22147</v>
      </c>
      <c r="G63" s="4">
        <v>-1.2174425009868428E-2</v>
      </c>
    </row>
    <row r="64" spans="2:7" x14ac:dyDescent="0.3">
      <c r="B64" s="3">
        <v>45390</v>
      </c>
      <c r="C64" s="2">
        <v>2194.1</v>
      </c>
      <c r="D64" s="4">
        <v>3.1457866974249349E-4</v>
      </c>
      <c r="F64" s="2">
        <v>22519.4</v>
      </c>
      <c r="G64" s="4">
        <v>1.6814918499119536E-2</v>
      </c>
    </row>
    <row r="65" spans="2:7" x14ac:dyDescent="0.3">
      <c r="B65" s="3">
        <v>45383</v>
      </c>
      <c r="C65" s="2">
        <v>2228.16</v>
      </c>
      <c r="D65" s="4">
        <v>1.5523449250262056E-2</v>
      </c>
      <c r="F65" s="2">
        <v>22513.7</v>
      </c>
      <c r="G65" s="4">
        <v>-2.5311509187642134E-4</v>
      </c>
    </row>
    <row r="66" spans="2:7" x14ac:dyDescent="0.3">
      <c r="B66" s="3">
        <v>45376</v>
      </c>
      <c r="C66" s="2">
        <v>2225.6</v>
      </c>
      <c r="D66" s="4">
        <v>-1.1489300588826135E-3</v>
      </c>
      <c r="F66" s="2">
        <v>22326.9</v>
      </c>
      <c r="G66" s="4">
        <v>-8.2971701674979803E-3</v>
      </c>
    </row>
    <row r="67" spans="2:7" x14ac:dyDescent="0.3">
      <c r="B67" s="3">
        <v>45369</v>
      </c>
      <c r="C67" s="2">
        <v>2217.94</v>
      </c>
      <c r="D67" s="4">
        <v>-3.4417685118619534E-3</v>
      </c>
      <c r="F67" s="2">
        <v>22096.75</v>
      </c>
      <c r="G67" s="4">
        <v>-1.0308193255669229E-2</v>
      </c>
    </row>
    <row r="68" spans="2:7" x14ac:dyDescent="0.3">
      <c r="B68" s="3">
        <v>45362</v>
      </c>
      <c r="C68" s="2">
        <v>2287.87</v>
      </c>
      <c r="D68" s="4">
        <v>3.1529256878003897E-2</v>
      </c>
      <c r="F68" s="2">
        <v>22023.35</v>
      </c>
      <c r="G68" s="4">
        <v>-3.3217554617761547E-3</v>
      </c>
    </row>
    <row r="69" spans="2:7" x14ac:dyDescent="0.3">
      <c r="B69" s="3">
        <v>45355</v>
      </c>
      <c r="C69" s="2">
        <v>2378.15</v>
      </c>
      <c r="D69" s="4">
        <v>3.9460284019634084E-2</v>
      </c>
      <c r="F69" s="2">
        <v>22493.55</v>
      </c>
      <c r="G69" s="4">
        <v>2.1350067087886337E-2</v>
      </c>
    </row>
    <row r="70" spans="2:7" x14ac:dyDescent="0.3">
      <c r="B70" s="3">
        <v>45348</v>
      </c>
      <c r="C70" s="2">
        <v>2368.4699999999998</v>
      </c>
      <c r="D70" s="4">
        <v>-4.0703908500305808E-3</v>
      </c>
      <c r="F70" s="2">
        <v>22338.75</v>
      </c>
      <c r="G70" s="4">
        <v>-6.8819728322118134E-3</v>
      </c>
    </row>
    <row r="71" spans="2:7" x14ac:dyDescent="0.3">
      <c r="B71" s="3">
        <v>45341</v>
      </c>
      <c r="C71" s="2">
        <v>2353.13</v>
      </c>
      <c r="D71" s="4">
        <v>-6.4767550359513537E-3</v>
      </c>
      <c r="F71" s="2">
        <v>22212.7</v>
      </c>
      <c r="G71" s="4">
        <v>-5.6426612948351496E-3</v>
      </c>
    </row>
    <row r="72" spans="2:7" x14ac:dyDescent="0.3">
      <c r="B72" s="3">
        <v>45334</v>
      </c>
      <c r="C72" s="2">
        <v>2334.61</v>
      </c>
      <c r="D72" s="4">
        <v>-7.8703684029356458E-3</v>
      </c>
      <c r="F72" s="2">
        <v>22040.7</v>
      </c>
      <c r="G72" s="4">
        <v>-7.7433180117680855E-3</v>
      </c>
    </row>
    <row r="73" spans="2:7" x14ac:dyDescent="0.3">
      <c r="B73" s="3">
        <v>45327</v>
      </c>
      <c r="C73" s="2">
        <v>2382.67</v>
      </c>
      <c r="D73" s="4">
        <v>2.0585879440249144E-2</v>
      </c>
      <c r="F73" s="2">
        <v>21782.5</v>
      </c>
      <c r="G73" s="4">
        <v>-1.1714691457167858E-2</v>
      </c>
    </row>
    <row r="74" spans="2:7" x14ac:dyDescent="0.3">
      <c r="B74" s="3">
        <v>45320</v>
      </c>
      <c r="C74" s="2">
        <v>2410.63</v>
      </c>
      <c r="D74" s="4">
        <v>1.1734734562486526E-2</v>
      </c>
      <c r="F74" s="2">
        <v>21853.8</v>
      </c>
      <c r="G74" s="4">
        <v>3.273269826695735E-3</v>
      </c>
    </row>
    <row r="75" spans="2:7" x14ac:dyDescent="0.3">
      <c r="B75" s="3">
        <v>45313</v>
      </c>
      <c r="C75" s="2">
        <v>2386.75</v>
      </c>
      <c r="D75" s="4">
        <v>-9.9061241252287324E-3</v>
      </c>
      <c r="F75" s="2">
        <v>21352.6</v>
      </c>
      <c r="G75" s="4">
        <v>-2.2934226541837188E-2</v>
      </c>
    </row>
    <row r="76" spans="2:7" x14ac:dyDescent="0.3">
      <c r="B76" s="3">
        <v>45306</v>
      </c>
      <c r="C76" s="2">
        <v>2521.5</v>
      </c>
      <c r="D76" s="4">
        <v>5.6457525924374252E-2</v>
      </c>
      <c r="F76" s="2">
        <v>21622.400000000001</v>
      </c>
      <c r="G76" s="4">
        <v>1.2635463596939234E-2</v>
      </c>
    </row>
    <row r="77" spans="2:7" x14ac:dyDescent="0.3">
      <c r="B77" s="3">
        <v>45299</v>
      </c>
      <c r="C77" s="2">
        <v>2500.4699999999998</v>
      </c>
      <c r="D77" s="4">
        <v>-8.3402736466390293E-3</v>
      </c>
      <c r="F77" s="2">
        <v>21894.55</v>
      </c>
      <c r="G77" s="4">
        <v>1.2586484386561958E-2</v>
      </c>
    </row>
    <row r="78" spans="2:7" x14ac:dyDescent="0.3">
      <c r="B78" s="3">
        <v>45292</v>
      </c>
      <c r="C78" s="2">
        <v>2575.2199999999998</v>
      </c>
      <c r="D78" s="4">
        <v>2.9894379856586939E-2</v>
      </c>
      <c r="F78" s="2">
        <v>21710.799999999999</v>
      </c>
      <c r="G78" s="4">
        <v>-8.3924995033010097E-3</v>
      </c>
    </row>
    <row r="79" spans="2:7" x14ac:dyDescent="0.3">
      <c r="B79" s="3">
        <v>45285</v>
      </c>
      <c r="C79" s="2">
        <v>2618.37</v>
      </c>
      <c r="D79" s="4">
        <v>1.6755849985632398E-2</v>
      </c>
      <c r="F79" s="2">
        <v>21731.4</v>
      </c>
      <c r="G79" s="4">
        <v>9.4883652375776784E-4</v>
      </c>
    </row>
    <row r="80" spans="2:7" x14ac:dyDescent="0.3">
      <c r="B80" s="3">
        <v>45278</v>
      </c>
      <c r="C80" s="2">
        <v>2531.5300000000002</v>
      </c>
      <c r="D80" s="4">
        <v>-3.3165671772896754E-2</v>
      </c>
      <c r="F80" s="2">
        <v>21349.4</v>
      </c>
      <c r="G80" s="4">
        <v>-1.7578250825993735E-2</v>
      </c>
    </row>
    <row r="81" spans="2:7" x14ac:dyDescent="0.3">
      <c r="B81" s="3">
        <v>45271</v>
      </c>
      <c r="C81" s="2">
        <v>2479.73</v>
      </c>
      <c r="D81" s="4">
        <v>-2.0461934087291134E-2</v>
      </c>
      <c r="F81" s="2">
        <v>21456.65</v>
      </c>
      <c r="G81" s="4">
        <v>5.023560381087977E-3</v>
      </c>
    </row>
    <row r="82" spans="2:7" x14ac:dyDescent="0.3">
      <c r="B82" s="3">
        <v>45264</v>
      </c>
      <c r="C82" s="2">
        <v>2479.14</v>
      </c>
      <c r="D82" s="4">
        <v>-2.379291293810315E-4</v>
      </c>
      <c r="F82" s="2">
        <v>20969.400000000001</v>
      </c>
      <c r="G82" s="4">
        <v>-2.2708577527246754E-2</v>
      </c>
    </row>
    <row r="83" spans="2:7" x14ac:dyDescent="0.3">
      <c r="B83" s="3">
        <v>45257</v>
      </c>
      <c r="C83" s="2">
        <v>2519.7800000000002</v>
      </c>
      <c r="D83" s="4">
        <v>1.6392781367732479E-2</v>
      </c>
      <c r="F83" s="2">
        <v>20267.900000000001</v>
      </c>
      <c r="G83" s="4">
        <v>-3.3453508445639879E-2</v>
      </c>
    </row>
    <row r="84" spans="2:7" x14ac:dyDescent="0.3">
      <c r="B84" s="3">
        <v>45250</v>
      </c>
      <c r="C84" s="2">
        <v>2472.16</v>
      </c>
      <c r="D84" s="4">
        <v>-1.8898475263713688E-2</v>
      </c>
      <c r="F84" s="2">
        <v>19794.7</v>
      </c>
      <c r="G84" s="4">
        <v>-2.3347263406667706E-2</v>
      </c>
    </row>
    <row r="85" spans="2:7" x14ac:dyDescent="0.3">
      <c r="B85" s="3">
        <v>45243</v>
      </c>
      <c r="C85" s="2">
        <v>2485.5300000000002</v>
      </c>
      <c r="D85" s="4">
        <v>5.4082260047894071E-3</v>
      </c>
      <c r="F85" s="2">
        <v>19731.8</v>
      </c>
      <c r="G85" s="4">
        <v>-3.1776182513502116E-3</v>
      </c>
    </row>
    <row r="86" spans="2:7" x14ac:dyDescent="0.3">
      <c r="B86" s="3">
        <v>45236</v>
      </c>
      <c r="C86" s="2">
        <v>2444</v>
      </c>
      <c r="D86" s="4">
        <v>-1.6708710013558559E-2</v>
      </c>
      <c r="F86" s="2">
        <v>19425.349999999999</v>
      </c>
      <c r="G86" s="4">
        <v>-1.5530767593427863E-2</v>
      </c>
    </row>
    <row r="87" spans="2:7" x14ac:dyDescent="0.3">
      <c r="B87" s="3">
        <v>45229</v>
      </c>
      <c r="C87" s="2">
        <v>2448.36</v>
      </c>
      <c r="D87" s="4">
        <v>1.7839607201310947E-3</v>
      </c>
      <c r="F87" s="2">
        <v>19230.599999999999</v>
      </c>
      <c r="G87" s="4">
        <v>-1.0025559385030358E-2</v>
      </c>
    </row>
    <row r="88" spans="2:7" x14ac:dyDescent="0.3">
      <c r="B88" s="3">
        <v>45222</v>
      </c>
      <c r="C88" s="2">
        <v>2421.8200000000002</v>
      </c>
      <c r="D88" s="4">
        <v>-1.0839909163685046E-2</v>
      </c>
      <c r="F88" s="2">
        <v>19047.25</v>
      </c>
      <c r="G88" s="4">
        <v>-9.5342839016983039E-3</v>
      </c>
    </row>
    <row r="89" spans="2:7" x14ac:dyDescent="0.3">
      <c r="B89" s="3">
        <v>45215</v>
      </c>
      <c r="C89" s="2">
        <v>2434.6</v>
      </c>
      <c r="D89" s="4">
        <v>5.27702306529787E-3</v>
      </c>
      <c r="F89" s="2">
        <v>19542.650000000001</v>
      </c>
      <c r="G89" s="4">
        <v>2.6009003924451157E-2</v>
      </c>
    </row>
    <row r="90" spans="2:7" x14ac:dyDescent="0.3">
      <c r="B90" s="3">
        <v>45208</v>
      </c>
      <c r="C90" s="2">
        <v>2507.1</v>
      </c>
      <c r="D90" s="4">
        <v>2.977901914072123E-2</v>
      </c>
      <c r="F90" s="2">
        <v>19751.05</v>
      </c>
      <c r="G90" s="4">
        <v>1.0663855720692839E-2</v>
      </c>
    </row>
    <row r="91" spans="2:7" x14ac:dyDescent="0.3">
      <c r="B91" s="3">
        <v>45201</v>
      </c>
      <c r="C91" s="2">
        <v>2438.7399999999998</v>
      </c>
      <c r="D91" s="4">
        <v>-2.7266562961190233E-2</v>
      </c>
      <c r="F91" s="2">
        <v>19653.5</v>
      </c>
      <c r="G91" s="4">
        <v>-4.9389779277556611E-3</v>
      </c>
    </row>
    <row r="92" spans="2:7" x14ac:dyDescent="0.3">
      <c r="B92" s="3">
        <v>45194</v>
      </c>
      <c r="C92" s="2">
        <v>2405.77</v>
      </c>
      <c r="D92" s="4">
        <v>-1.3519276347622067E-2</v>
      </c>
      <c r="F92" s="2">
        <v>19638.3</v>
      </c>
      <c r="G92" s="4">
        <v>-7.7339914010232658E-4</v>
      </c>
    </row>
    <row r="93" spans="2:7" x14ac:dyDescent="0.3">
      <c r="B93" s="3">
        <v>45187</v>
      </c>
      <c r="C93" s="2">
        <v>2422.21</v>
      </c>
      <c r="D93" s="4">
        <v>6.8335709564921743E-3</v>
      </c>
      <c r="F93" s="2">
        <v>19674.25</v>
      </c>
      <c r="G93" s="4">
        <v>1.8306065188942178E-3</v>
      </c>
    </row>
    <row r="94" spans="2:7" x14ac:dyDescent="0.3">
      <c r="B94" s="3">
        <v>45180</v>
      </c>
      <c r="C94" s="2">
        <v>2409.77</v>
      </c>
      <c r="D94" s="4">
        <v>-5.1358057311298166E-3</v>
      </c>
      <c r="F94" s="2">
        <v>20192.349999999999</v>
      </c>
      <c r="G94" s="4">
        <v>2.6333913618054039E-2</v>
      </c>
    </row>
    <row r="95" spans="2:7" x14ac:dyDescent="0.3">
      <c r="B95" s="3">
        <v>45173</v>
      </c>
      <c r="C95" s="2">
        <v>2452.8000000000002</v>
      </c>
      <c r="D95" s="4">
        <v>1.7856475929238114E-2</v>
      </c>
      <c r="F95" s="2">
        <v>19819.95</v>
      </c>
      <c r="G95" s="4">
        <v>-1.8442628024969765E-2</v>
      </c>
    </row>
    <row r="96" spans="2:7" x14ac:dyDescent="0.3">
      <c r="B96" s="3">
        <v>45166</v>
      </c>
      <c r="C96" s="2">
        <v>2444.0100000000002</v>
      </c>
      <c r="D96" s="4">
        <v>-3.5836594911937691E-3</v>
      </c>
      <c r="F96" s="2">
        <v>19435.3</v>
      </c>
      <c r="G96" s="4">
        <v>-1.940721343898455E-2</v>
      </c>
    </row>
    <row r="97" spans="2:7" x14ac:dyDescent="0.3">
      <c r="B97" s="3">
        <v>45159</v>
      </c>
      <c r="C97" s="2">
        <v>2501.34</v>
      </c>
      <c r="D97" s="4">
        <v>2.3457350829169998E-2</v>
      </c>
      <c r="F97" s="2">
        <v>19265.8</v>
      </c>
      <c r="G97" s="4">
        <v>-8.7212443337638668E-3</v>
      </c>
    </row>
    <row r="98" spans="2:7" x14ac:dyDescent="0.3">
      <c r="B98" s="3">
        <v>45152</v>
      </c>
      <c r="C98" s="2">
        <v>2492.75</v>
      </c>
      <c r="D98" s="4">
        <v>-3.4341592906202978E-3</v>
      </c>
      <c r="F98" s="2">
        <v>19310.150000000001</v>
      </c>
      <c r="G98" s="4">
        <v>2.3020066646597392E-3</v>
      </c>
    </row>
    <row r="99" spans="2:7" x14ac:dyDescent="0.3">
      <c r="B99" s="3">
        <v>45145</v>
      </c>
      <c r="C99" s="2">
        <v>2441.09</v>
      </c>
      <c r="D99" s="4">
        <v>-2.0724099889680048E-2</v>
      </c>
      <c r="F99" s="2">
        <v>19428.3</v>
      </c>
      <c r="G99" s="4">
        <v>6.1185438745943177E-3</v>
      </c>
    </row>
    <row r="100" spans="2:7" x14ac:dyDescent="0.3">
      <c r="B100" s="3">
        <v>45138</v>
      </c>
      <c r="C100" s="2">
        <v>2484.21</v>
      </c>
      <c r="D100" s="4">
        <v>1.7664240155012667E-2</v>
      </c>
      <c r="F100" s="2">
        <v>19517</v>
      </c>
      <c r="G100" s="4">
        <v>4.5655049592605579E-3</v>
      </c>
    </row>
    <row r="101" spans="2:7" x14ac:dyDescent="0.3">
      <c r="B101" s="3">
        <v>45131</v>
      </c>
      <c r="C101" s="2">
        <v>2521.88</v>
      </c>
      <c r="D101" s="4">
        <v>1.5163774399104879E-2</v>
      </c>
      <c r="F101" s="2">
        <v>19646.05</v>
      </c>
      <c r="G101" s="4">
        <v>6.6121842496285055E-3</v>
      </c>
    </row>
    <row r="102" spans="2:7" x14ac:dyDescent="0.3">
      <c r="B102" s="3">
        <v>45124</v>
      </c>
      <c r="C102" s="2">
        <v>2540.81</v>
      </c>
      <c r="D102" s="4">
        <v>7.5063048202135274E-3</v>
      </c>
      <c r="F102" s="2">
        <v>19745</v>
      </c>
      <c r="G102" s="4">
        <v>5.0366358631888097E-3</v>
      </c>
    </row>
    <row r="103" spans="2:7" x14ac:dyDescent="0.3">
      <c r="B103" s="3">
        <v>45117</v>
      </c>
      <c r="C103" s="2">
        <v>2611.94</v>
      </c>
      <c r="D103" s="4">
        <v>2.7995009465485499E-2</v>
      </c>
      <c r="F103" s="2">
        <v>19564.5</v>
      </c>
      <c r="G103" s="4">
        <v>-9.1415548240060263E-3</v>
      </c>
    </row>
    <row r="104" spans="2:7" x14ac:dyDescent="0.3">
      <c r="B104" s="3">
        <v>45110</v>
      </c>
      <c r="C104" s="2">
        <v>2632.62</v>
      </c>
      <c r="D104" s="4">
        <v>7.9174866191411564E-3</v>
      </c>
      <c r="F104" s="2">
        <v>19331.8</v>
      </c>
      <c r="G104" s="4">
        <v>-1.1893991668583404E-2</v>
      </c>
    </row>
    <row r="105" spans="2:7" x14ac:dyDescent="0.3">
      <c r="B105" s="3">
        <v>45103</v>
      </c>
      <c r="C105" s="2">
        <v>2613.16</v>
      </c>
      <c r="D105" s="4">
        <v>-7.3918757739438457E-3</v>
      </c>
      <c r="F105" s="2">
        <v>19189.05</v>
      </c>
      <c r="G105" s="4">
        <v>-7.3842063336058139E-3</v>
      </c>
    </row>
    <row r="106" spans="2:7" x14ac:dyDescent="0.3">
      <c r="B106" s="3">
        <v>45096</v>
      </c>
      <c r="C106" s="2">
        <v>2556.61</v>
      </c>
      <c r="D106" s="4">
        <v>-2.1640465949272047E-2</v>
      </c>
      <c r="F106" s="2">
        <v>18665.5</v>
      </c>
      <c r="G106" s="4">
        <v>-2.7283789452838936E-2</v>
      </c>
    </row>
    <row r="107" spans="2:7" x14ac:dyDescent="0.3">
      <c r="B107" s="3">
        <v>45089</v>
      </c>
      <c r="C107" s="2">
        <v>2628.28</v>
      </c>
      <c r="D107" s="4">
        <v>2.8033215860064686E-2</v>
      </c>
      <c r="F107" s="2">
        <v>18826</v>
      </c>
      <c r="G107" s="4">
        <v>8.598751707695973E-3</v>
      </c>
    </row>
    <row r="109" spans="2:7" ht="15.6" x14ac:dyDescent="0.3">
      <c r="B109" s="58" t="s">
        <v>71</v>
      </c>
    </row>
    <row r="110" spans="2:7" x14ac:dyDescent="0.3">
      <c r="B110" s="45" t="s">
        <v>78</v>
      </c>
    </row>
  </sheetData>
  <mergeCells count="2">
    <mergeCell ref="B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89B5-BF81-4503-8F5E-CE2EF6C62D7F}">
  <dimension ref="B2:Q64"/>
  <sheetViews>
    <sheetView showGridLines="0" workbookViewId="0">
      <selection activeCell="G23" sqref="G23"/>
    </sheetView>
  </sheetViews>
  <sheetFormatPr defaultRowHeight="14.4" x14ac:dyDescent="0.3"/>
  <cols>
    <col min="1" max="1" width="1.88671875" customWidth="1"/>
    <col min="2" max="2" width="10.44140625" customWidth="1"/>
    <col min="3" max="3" width="8.77734375" customWidth="1"/>
    <col min="4" max="4" width="12.33203125" customWidth="1"/>
    <col min="5" max="5" width="5.21875" customWidth="1"/>
    <col min="7" max="7" width="12" bestFit="1" customWidth="1"/>
    <col min="9" max="9" width="15.6640625" bestFit="1" customWidth="1"/>
    <col min="10" max="10" width="12" bestFit="1" customWidth="1"/>
    <col min="11" max="11" width="13.44140625" bestFit="1" customWidth="1"/>
    <col min="12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.109375" bestFit="1" customWidth="1"/>
  </cols>
  <sheetData>
    <row r="2" spans="2:14" x14ac:dyDescent="0.3">
      <c r="B2" s="59" t="s">
        <v>2</v>
      </c>
      <c r="C2" s="59"/>
      <c r="D2" s="59"/>
      <c r="E2" s="5"/>
      <c r="F2" s="59" t="s">
        <v>3</v>
      </c>
      <c r="G2" s="59"/>
    </row>
    <row r="3" spans="2:14" x14ac:dyDescent="0.3">
      <c r="B3" s="6" t="s">
        <v>0</v>
      </c>
      <c r="C3" s="6" t="s">
        <v>1</v>
      </c>
      <c r="D3" s="5" t="s">
        <v>30</v>
      </c>
      <c r="E3" s="7"/>
      <c r="F3" s="6" t="s">
        <v>1</v>
      </c>
      <c r="G3" s="5" t="s">
        <v>29</v>
      </c>
    </row>
    <row r="4" spans="2:14" x14ac:dyDescent="0.3">
      <c r="B4" s="3">
        <v>45778</v>
      </c>
      <c r="C4" s="2">
        <v>2348.3000000000002</v>
      </c>
      <c r="D4" s="4">
        <v>1.2634756360500266E-2</v>
      </c>
      <c r="F4" s="1">
        <v>24750.7</v>
      </c>
      <c r="G4" s="4">
        <v>1.2986172356039827E-3</v>
      </c>
    </row>
    <row r="5" spans="2:14" x14ac:dyDescent="0.3">
      <c r="B5" s="3">
        <v>45748</v>
      </c>
      <c r="C5" s="2">
        <v>2342.1</v>
      </c>
      <c r="D5" s="4">
        <v>-2.6402078099051485E-3</v>
      </c>
      <c r="F5" s="1">
        <v>24334.2</v>
      </c>
      <c r="G5" s="4">
        <v>-1.682780689031016E-2</v>
      </c>
    </row>
    <row r="6" spans="2:14" x14ac:dyDescent="0.3">
      <c r="B6" s="3">
        <v>45717</v>
      </c>
      <c r="C6" s="2">
        <v>2258.85</v>
      </c>
      <c r="D6" s="4">
        <v>-3.5545023696682443E-2</v>
      </c>
      <c r="F6" s="1">
        <v>23519.35</v>
      </c>
      <c r="G6" s="4">
        <v>-3.3485793656664375E-2</v>
      </c>
      <c r="I6" t="s">
        <v>5</v>
      </c>
    </row>
    <row r="7" spans="2:14" ht="15" thickBot="1" x14ac:dyDescent="0.35">
      <c r="B7" s="3">
        <v>45689</v>
      </c>
      <c r="C7" s="2">
        <v>2190.25</v>
      </c>
      <c r="D7" s="4">
        <v>-3.0369435774841191E-2</v>
      </c>
      <c r="F7" s="1">
        <v>22124.7</v>
      </c>
      <c r="G7" s="4">
        <v>-5.9297982299680863E-2</v>
      </c>
    </row>
    <row r="8" spans="2:14" x14ac:dyDescent="0.3">
      <c r="B8" s="3">
        <v>45658</v>
      </c>
      <c r="C8" s="2">
        <v>2468.8000000000002</v>
      </c>
      <c r="D8" s="4">
        <v>0.12717726286953557</v>
      </c>
      <c r="F8" s="1">
        <v>23508.400000000001</v>
      </c>
      <c r="G8" s="4">
        <v>6.2540961007380824E-2</v>
      </c>
      <c r="I8" s="10" t="s">
        <v>6</v>
      </c>
      <c r="J8" s="10"/>
    </row>
    <row r="9" spans="2:14" x14ac:dyDescent="0.3">
      <c r="B9" s="3">
        <v>45627</v>
      </c>
      <c r="C9" s="2">
        <v>2326.85</v>
      </c>
      <c r="D9" s="4">
        <v>-5.7497569669475168E-2</v>
      </c>
      <c r="F9" s="1">
        <v>23644.799999999999</v>
      </c>
      <c r="G9" s="4">
        <v>5.8021813479436357E-3</v>
      </c>
      <c r="I9" t="s">
        <v>7</v>
      </c>
      <c r="J9">
        <v>0.1878448732833084</v>
      </c>
    </row>
    <row r="10" spans="2:14" x14ac:dyDescent="0.3">
      <c r="B10" s="3">
        <v>45597</v>
      </c>
      <c r="C10" s="2">
        <v>2477.34</v>
      </c>
      <c r="D10" s="4">
        <v>6.4675419558630765E-2</v>
      </c>
      <c r="F10" s="1">
        <v>24131.1</v>
      </c>
      <c r="G10" s="4">
        <v>2.0566889971579405E-2</v>
      </c>
      <c r="I10" t="s">
        <v>8</v>
      </c>
      <c r="J10">
        <v>3.5285696418822191E-2</v>
      </c>
    </row>
    <row r="11" spans="2:14" x14ac:dyDescent="0.3">
      <c r="B11" s="3">
        <v>45566</v>
      </c>
      <c r="C11" s="2">
        <v>2509.1999999999998</v>
      </c>
      <c r="D11" s="4">
        <v>1.2860568190074639E-2</v>
      </c>
      <c r="F11" s="1">
        <v>24205.35</v>
      </c>
      <c r="G11" s="4">
        <v>3.0769422032148608E-3</v>
      </c>
      <c r="I11" t="s">
        <v>9</v>
      </c>
      <c r="J11">
        <v>1.8058655283444018E-2</v>
      </c>
    </row>
    <row r="12" spans="2:14" x14ac:dyDescent="0.3">
      <c r="B12" s="3">
        <v>45536</v>
      </c>
      <c r="C12" s="2">
        <v>2936.01</v>
      </c>
      <c r="D12" s="4">
        <v>0.17009803921568634</v>
      </c>
      <c r="F12" s="1">
        <v>25810.85</v>
      </c>
      <c r="G12" s="4">
        <v>6.6328311716211452E-2</v>
      </c>
      <c r="I12" t="s">
        <v>10</v>
      </c>
      <c r="J12">
        <v>6.4545874669958064E-2</v>
      </c>
    </row>
    <row r="13" spans="2:14" ht="15" thickBot="1" x14ac:dyDescent="0.35">
      <c r="B13" s="3">
        <v>45505</v>
      </c>
      <c r="C13" s="2">
        <v>2757.07</v>
      </c>
      <c r="D13" s="4">
        <v>-6.0946658901025574E-2</v>
      </c>
      <c r="F13" s="1">
        <v>25235.9</v>
      </c>
      <c r="G13" s="4">
        <v>-2.2275515916755806E-2</v>
      </c>
      <c r="I13" s="8" t="s">
        <v>11</v>
      </c>
      <c r="J13" s="8">
        <v>58</v>
      </c>
    </row>
    <row r="14" spans="2:14" x14ac:dyDescent="0.3">
      <c r="B14" s="3">
        <v>45444</v>
      </c>
      <c r="C14" s="2">
        <v>2430.73</v>
      </c>
      <c r="D14" s="4">
        <v>-0.11836478580522081</v>
      </c>
      <c r="F14" s="1">
        <v>24951.15</v>
      </c>
      <c r="G14" s="4">
        <v>-1.1283528623904804E-2</v>
      </c>
    </row>
    <row r="15" spans="2:14" ht="15" thickBot="1" x14ac:dyDescent="0.35">
      <c r="B15" s="3">
        <v>45413</v>
      </c>
      <c r="C15" s="2">
        <v>2289.1999999999998</v>
      </c>
      <c r="D15" s="4">
        <v>-5.8225306800837706E-2</v>
      </c>
      <c r="F15" s="1">
        <v>24010.6</v>
      </c>
      <c r="G15" s="4">
        <v>-3.7695657314392395E-2</v>
      </c>
      <c r="I15" t="s">
        <v>12</v>
      </c>
    </row>
    <row r="16" spans="2:14" x14ac:dyDescent="0.3">
      <c r="B16" s="3">
        <v>45383</v>
      </c>
      <c r="C16" s="2">
        <v>2192.2800000000002</v>
      </c>
      <c r="D16" s="4">
        <v>-4.233793464965907E-2</v>
      </c>
      <c r="F16" s="1">
        <v>22530.7</v>
      </c>
      <c r="G16" s="4">
        <v>-6.1635277752326023E-2</v>
      </c>
      <c r="I16" s="9"/>
      <c r="J16" s="9" t="s">
        <v>17</v>
      </c>
      <c r="K16" s="9" t="s">
        <v>18</v>
      </c>
      <c r="L16" s="9" t="s">
        <v>19</v>
      </c>
      <c r="M16" s="9" t="s">
        <v>20</v>
      </c>
      <c r="N16" s="9" t="s">
        <v>21</v>
      </c>
    </row>
    <row r="17" spans="2:17" x14ac:dyDescent="0.3">
      <c r="B17" s="3">
        <v>45352</v>
      </c>
      <c r="C17" s="2">
        <v>2225.6</v>
      </c>
      <c r="D17" s="4">
        <v>1.5198788475924374E-2</v>
      </c>
      <c r="F17" s="1">
        <v>22604.85</v>
      </c>
      <c r="G17" s="4">
        <v>3.2910650800905827E-3</v>
      </c>
      <c r="I17" t="s">
        <v>13</v>
      </c>
      <c r="J17">
        <v>1</v>
      </c>
      <c r="K17">
        <v>8.5334565853638911E-3</v>
      </c>
      <c r="L17">
        <v>8.5334565853638911E-3</v>
      </c>
      <c r="M17">
        <v>2.0482737657343839</v>
      </c>
      <c r="N17">
        <v>0.15793612690568226</v>
      </c>
    </row>
    <row r="18" spans="2:17" x14ac:dyDescent="0.3">
      <c r="B18" s="3">
        <v>45323</v>
      </c>
      <c r="C18" s="2">
        <v>2371.02</v>
      </c>
      <c r="D18" s="4">
        <v>6.5339683680805116E-2</v>
      </c>
      <c r="F18" s="1">
        <v>22326.9</v>
      </c>
      <c r="G18" s="4">
        <v>-1.2296033815751839E-2</v>
      </c>
      <c r="I18" t="s">
        <v>14</v>
      </c>
      <c r="J18">
        <v>56</v>
      </c>
      <c r="K18">
        <v>0.2333055164669563</v>
      </c>
      <c r="L18">
        <v>4.1661699369099341E-3</v>
      </c>
    </row>
    <row r="19" spans="2:17" ht="15" thickBot="1" x14ac:dyDescent="0.35">
      <c r="B19" s="3">
        <v>45292</v>
      </c>
      <c r="C19" s="2">
        <v>2439.09</v>
      </c>
      <c r="D19" s="4">
        <v>2.8709163144975625E-2</v>
      </c>
      <c r="F19" s="1">
        <v>21982.799999999999</v>
      </c>
      <c r="G19" s="4">
        <v>-1.5411902234524377E-2</v>
      </c>
      <c r="I19" s="8" t="s">
        <v>15</v>
      </c>
      <c r="J19" s="8">
        <v>57</v>
      </c>
      <c r="K19" s="8">
        <v>0.24183897305232019</v>
      </c>
      <c r="L19" s="8"/>
      <c r="M19" s="8"/>
      <c r="N19" s="8"/>
    </row>
    <row r="20" spans="2:17" ht="15" thickBot="1" x14ac:dyDescent="0.35">
      <c r="B20" s="3">
        <v>45261</v>
      </c>
      <c r="C20" s="2">
        <v>2618.37</v>
      </c>
      <c r="D20" s="4">
        <v>7.3502822774067278E-2</v>
      </c>
      <c r="F20" s="1">
        <v>21725.7</v>
      </c>
      <c r="G20" s="4">
        <v>-1.1695507396691895E-2</v>
      </c>
    </row>
    <row r="21" spans="2:17" x14ac:dyDescent="0.3">
      <c r="B21" s="3">
        <v>45231</v>
      </c>
      <c r="C21" s="2">
        <v>2483.7800000000002</v>
      </c>
      <c r="D21" s="4">
        <v>-5.1402208244060166E-2</v>
      </c>
      <c r="F21" s="1">
        <v>21731.4</v>
      </c>
      <c r="G21" s="4">
        <v>2.6236208729746302E-4</v>
      </c>
      <c r="I21" s="9"/>
      <c r="J21" s="9" t="s">
        <v>22</v>
      </c>
      <c r="K21" s="9" t="s">
        <v>10</v>
      </c>
      <c r="L21" s="9" t="s">
        <v>23</v>
      </c>
      <c r="M21" s="9" t="s">
        <v>24</v>
      </c>
      <c r="N21" s="9" t="s">
        <v>25</v>
      </c>
      <c r="O21" s="9" t="s">
        <v>26</v>
      </c>
      <c r="P21" s="9" t="s">
        <v>27</v>
      </c>
      <c r="Q21" s="9" t="s">
        <v>28</v>
      </c>
    </row>
    <row r="22" spans="2:17" x14ac:dyDescent="0.3">
      <c r="B22" s="3">
        <v>45200</v>
      </c>
      <c r="C22" s="2">
        <v>2423.7199999999998</v>
      </c>
      <c r="D22" s="4">
        <v>-2.4180885585680101E-2</v>
      </c>
      <c r="F22" s="1">
        <v>20133.150000000001</v>
      </c>
      <c r="G22" s="4">
        <v>-7.3545652834147823E-2</v>
      </c>
      <c r="I22" t="s">
        <v>16</v>
      </c>
      <c r="J22">
        <v>4.0878600252857444E-3</v>
      </c>
      <c r="K22">
        <v>8.9351463537769085E-3</v>
      </c>
      <c r="L22">
        <v>0.45750342114517195</v>
      </c>
      <c r="M22">
        <v>0.64907934185131722</v>
      </c>
      <c r="N22">
        <v>-1.381138897946526E-2</v>
      </c>
      <c r="O22">
        <v>2.1987109030036749E-2</v>
      </c>
      <c r="P22">
        <v>-1.381138897946526E-2</v>
      </c>
      <c r="Q22">
        <v>2.1987109030036749E-2</v>
      </c>
    </row>
    <row r="23" spans="2:17" ht="15" thickBot="1" x14ac:dyDescent="0.35">
      <c r="B23" s="3">
        <v>45170</v>
      </c>
      <c r="C23" s="2">
        <v>2405.77</v>
      </c>
      <c r="D23" s="4">
        <v>-7.4059709867475565E-3</v>
      </c>
      <c r="F23" s="1">
        <v>19079.599999999999</v>
      </c>
      <c r="G23" s="4">
        <v>-5.2329118890983461E-2</v>
      </c>
      <c r="I23" s="8" t="s">
        <v>29</v>
      </c>
      <c r="J23" s="8">
        <v>0.32255330177528191</v>
      </c>
      <c r="K23" s="8">
        <v>0.22537590858287068</v>
      </c>
      <c r="L23" s="8">
        <v>1.4311791522148389</v>
      </c>
      <c r="M23" s="8">
        <v>0.15793612690568226</v>
      </c>
      <c r="N23" s="8">
        <v>-0.12892889534526042</v>
      </c>
      <c r="O23" s="8">
        <v>0.77403549889582424</v>
      </c>
      <c r="P23" s="8">
        <v>-0.12892889534526042</v>
      </c>
      <c r="Q23" s="8">
        <v>0.77403549889582424</v>
      </c>
    </row>
    <row r="24" spans="2:17" x14ac:dyDescent="0.3">
      <c r="B24" s="3">
        <v>45139</v>
      </c>
      <c r="C24" s="2">
        <v>2444.2600000000002</v>
      </c>
      <c r="D24" s="4">
        <v>1.5999035651787175E-2</v>
      </c>
      <c r="F24" s="1">
        <v>19638.3</v>
      </c>
      <c r="G24" s="4">
        <v>2.9282584540556433E-2</v>
      </c>
    </row>
    <row r="25" spans="2:17" x14ac:dyDescent="0.3">
      <c r="B25" s="3">
        <v>45108</v>
      </c>
      <c r="C25" s="2">
        <v>2498.66</v>
      </c>
      <c r="D25" s="4">
        <v>2.2256224787870149E-2</v>
      </c>
      <c r="F25" s="1">
        <v>19253.8</v>
      </c>
      <c r="G25" s="4">
        <v>-1.9579087802915729E-2</v>
      </c>
    </row>
    <row r="26" spans="2:17" x14ac:dyDescent="0.3">
      <c r="B26" s="3">
        <v>45078</v>
      </c>
      <c r="C26" s="2">
        <v>2591.9899999999998</v>
      </c>
      <c r="D26" s="4">
        <v>3.7352020683086185E-2</v>
      </c>
      <c r="F26" s="1">
        <v>19753.8</v>
      </c>
      <c r="G26" s="4">
        <v>2.5968899645784305E-2</v>
      </c>
    </row>
    <row r="27" spans="2:17" x14ac:dyDescent="0.3">
      <c r="B27" s="3">
        <v>45047</v>
      </c>
      <c r="C27" s="2">
        <v>2581.73</v>
      </c>
      <c r="D27" s="4">
        <v>-3.9583486047398697E-3</v>
      </c>
      <c r="F27" s="1">
        <v>19189.05</v>
      </c>
      <c r="G27" s="4">
        <v>-2.8589435956626108E-2</v>
      </c>
    </row>
    <row r="28" spans="2:17" x14ac:dyDescent="0.3">
      <c r="B28" s="3">
        <v>45017</v>
      </c>
      <c r="C28" s="2">
        <v>2378.2399999999998</v>
      </c>
      <c r="D28" s="4">
        <v>-7.8819241361412828E-2</v>
      </c>
      <c r="F28" s="1">
        <v>18534.400000000001</v>
      </c>
      <c r="G28" s="4">
        <v>-3.4115810840036231E-2</v>
      </c>
    </row>
    <row r="29" spans="2:17" x14ac:dyDescent="0.3">
      <c r="B29" s="3">
        <v>44986</v>
      </c>
      <c r="C29" s="2">
        <v>2477.98</v>
      </c>
      <c r="D29" s="4">
        <v>4.1938576426264973E-2</v>
      </c>
      <c r="F29" s="1">
        <v>18065</v>
      </c>
      <c r="G29" s="4">
        <v>-2.5325880524861955E-2</v>
      </c>
    </row>
    <row r="30" spans="2:17" x14ac:dyDescent="0.3">
      <c r="B30" s="3">
        <v>44958</v>
      </c>
      <c r="C30" s="2">
        <v>2381.4899999999998</v>
      </c>
      <c r="D30" s="4">
        <v>-3.8938974487284117E-2</v>
      </c>
      <c r="F30" s="1">
        <v>17359.75</v>
      </c>
      <c r="G30" s="4">
        <v>-3.9039579296983096E-2</v>
      </c>
    </row>
    <row r="31" spans="2:17" x14ac:dyDescent="0.3">
      <c r="B31" s="3">
        <v>44927</v>
      </c>
      <c r="C31" s="2">
        <v>2493.85</v>
      </c>
      <c r="D31" s="4">
        <v>4.7180546632570319E-2</v>
      </c>
      <c r="F31" s="1">
        <v>17303.95</v>
      </c>
      <c r="G31" s="4">
        <v>-3.2143320036290834E-3</v>
      </c>
    </row>
    <row r="32" spans="2:17" x14ac:dyDescent="0.3">
      <c r="B32" s="3">
        <v>44896</v>
      </c>
      <c r="C32" s="2">
        <v>2478.66</v>
      </c>
      <c r="D32" s="4">
        <v>-6.0909838201976818E-3</v>
      </c>
      <c r="F32" s="1">
        <v>17662.150000000001</v>
      </c>
      <c r="G32" s="4">
        <v>2.0700475902900806E-2</v>
      </c>
    </row>
    <row r="33" spans="2:7" x14ac:dyDescent="0.3">
      <c r="B33" s="3">
        <v>44866</v>
      </c>
      <c r="C33" s="2">
        <v>2580.67</v>
      </c>
      <c r="D33" s="4">
        <v>4.1155301654926646E-2</v>
      </c>
      <c r="F33" s="1">
        <v>18105.3</v>
      </c>
      <c r="G33" s="4">
        <v>2.5090376879371767E-2</v>
      </c>
    </row>
    <row r="34" spans="2:7" x14ac:dyDescent="0.3">
      <c r="B34" s="3">
        <v>44835</v>
      </c>
      <c r="C34" s="2">
        <v>2452.1799999999998</v>
      </c>
      <c r="D34" s="4">
        <v>-4.9789395777065759E-2</v>
      </c>
      <c r="F34" s="1">
        <v>18758.349999999999</v>
      </c>
      <c r="G34" s="4">
        <v>3.6069548695685683E-2</v>
      </c>
    </row>
    <row r="35" spans="2:7" x14ac:dyDescent="0.3">
      <c r="B35" s="3">
        <v>44805</v>
      </c>
      <c r="C35" s="2">
        <v>2592.31</v>
      </c>
      <c r="D35" s="4">
        <v>5.7145070916490681E-2</v>
      </c>
      <c r="F35" s="1">
        <v>18012.2</v>
      </c>
      <c r="G35" s="4">
        <v>-3.9776952663746923E-2</v>
      </c>
    </row>
    <row r="36" spans="2:7" x14ac:dyDescent="0.3">
      <c r="B36" s="3">
        <v>44774</v>
      </c>
      <c r="C36" s="2">
        <v>2557.12</v>
      </c>
      <c r="D36" s="4">
        <v>-1.3574765363710384E-2</v>
      </c>
      <c r="F36" s="1">
        <v>17094.349999999999</v>
      </c>
      <c r="G36" s="4">
        <v>-5.0957129056972583E-2</v>
      </c>
    </row>
    <row r="37" spans="2:7" x14ac:dyDescent="0.3">
      <c r="B37" s="3">
        <v>44743</v>
      </c>
      <c r="C37" s="2">
        <v>2535.54</v>
      </c>
      <c r="D37" s="4">
        <v>-8.4391815792767E-3</v>
      </c>
      <c r="F37" s="1">
        <v>17759.3</v>
      </c>
      <c r="G37" s="4">
        <v>3.8898817445530254E-2</v>
      </c>
    </row>
    <row r="38" spans="2:7" x14ac:dyDescent="0.3">
      <c r="B38" s="3">
        <v>44713</v>
      </c>
      <c r="C38" s="2">
        <v>2125.6799999999998</v>
      </c>
      <c r="D38" s="4">
        <v>-0.1616460398968268</v>
      </c>
      <c r="F38" s="1">
        <v>17158.25</v>
      </c>
      <c r="G38" s="4">
        <v>-3.3844239356280892E-2</v>
      </c>
    </row>
    <row r="39" spans="2:7" x14ac:dyDescent="0.3">
      <c r="B39" s="3">
        <v>44682</v>
      </c>
      <c r="C39" s="2">
        <v>2242.56</v>
      </c>
      <c r="D39" s="4">
        <v>5.4984757818674623E-2</v>
      </c>
      <c r="F39" s="1">
        <v>15780.25</v>
      </c>
      <c r="G39" s="4">
        <v>-8.0311220549881268E-2</v>
      </c>
    </row>
    <row r="40" spans="2:7" x14ac:dyDescent="0.3">
      <c r="B40" s="3">
        <v>44652</v>
      </c>
      <c r="C40" s="2">
        <v>2129.73</v>
      </c>
      <c r="D40" s="4">
        <v>-5.0313035102739656E-2</v>
      </c>
      <c r="F40" s="1">
        <v>16584.55</v>
      </c>
      <c r="G40" s="4">
        <v>5.0968774258962846E-2</v>
      </c>
    </row>
    <row r="41" spans="2:7" x14ac:dyDescent="0.3">
      <c r="B41" s="3">
        <v>44621</v>
      </c>
      <c r="C41" s="2">
        <v>1952.29</v>
      </c>
      <c r="D41" s="4">
        <v>-8.3315725467547508E-2</v>
      </c>
      <c r="F41" s="1">
        <v>17102.55</v>
      </c>
      <c r="G41" s="4">
        <v>3.1233889372940471E-2</v>
      </c>
    </row>
    <row r="42" spans="2:7" x14ac:dyDescent="0.3">
      <c r="B42" s="3">
        <v>44593</v>
      </c>
      <c r="C42" s="2">
        <v>2069.9299999999998</v>
      </c>
      <c r="D42" s="4">
        <v>6.0257441261287958E-2</v>
      </c>
      <c r="F42" s="1">
        <v>17464.75</v>
      </c>
      <c r="G42" s="4">
        <v>2.1178128407752128E-2</v>
      </c>
    </row>
    <row r="43" spans="2:7" x14ac:dyDescent="0.3">
      <c r="B43" s="3">
        <v>44562</v>
      </c>
      <c r="C43" s="2">
        <v>2166.8000000000002</v>
      </c>
      <c r="D43" s="4">
        <v>4.6798684013469316E-2</v>
      </c>
      <c r="F43" s="1">
        <v>16793.900000000001</v>
      </c>
      <c r="G43" s="4">
        <v>-3.841165776778932E-2</v>
      </c>
    </row>
    <row r="44" spans="2:7" x14ac:dyDescent="0.3">
      <c r="B44" s="3">
        <v>44531</v>
      </c>
      <c r="C44" s="2">
        <v>2249.14</v>
      </c>
      <c r="D44" s="4">
        <v>3.8000738416097413E-2</v>
      </c>
      <c r="F44" s="1">
        <v>17339.849999999999</v>
      </c>
      <c r="G44" s="4">
        <v>3.2508827610024937E-2</v>
      </c>
    </row>
    <row r="45" spans="2:7" x14ac:dyDescent="0.3">
      <c r="B45" s="3">
        <v>44501</v>
      </c>
      <c r="C45" s="2">
        <v>2208.54</v>
      </c>
      <c r="D45" s="4">
        <v>-1.8051344069288655E-2</v>
      </c>
      <c r="F45" s="1">
        <v>17354.05</v>
      </c>
      <c r="G45" s="4">
        <v>8.189228857227171E-4</v>
      </c>
    </row>
    <row r="46" spans="2:7" x14ac:dyDescent="0.3">
      <c r="B46" s="3">
        <v>44470</v>
      </c>
      <c r="C46" s="2">
        <v>2266.66</v>
      </c>
      <c r="D46" s="4">
        <v>2.6316027783060303E-2</v>
      </c>
      <c r="F46" s="1">
        <v>16983.2</v>
      </c>
      <c r="G46" s="4">
        <v>-2.1369651464643646E-2</v>
      </c>
    </row>
    <row r="47" spans="2:7" x14ac:dyDescent="0.3">
      <c r="B47" s="3">
        <v>44440</v>
      </c>
      <c r="C47" s="2">
        <v>2558.9899999999998</v>
      </c>
      <c r="D47" s="4">
        <v>0.12896949696910864</v>
      </c>
      <c r="F47" s="1">
        <v>17671.650000000001</v>
      </c>
      <c r="G47" s="4">
        <v>4.0537119035281899E-2</v>
      </c>
    </row>
    <row r="48" spans="2:7" x14ac:dyDescent="0.3">
      <c r="B48" s="3">
        <v>44409</v>
      </c>
      <c r="C48" s="2">
        <v>2580.11</v>
      </c>
      <c r="D48" s="4">
        <v>8.2532561674724114E-3</v>
      </c>
      <c r="F48" s="1">
        <v>17618.150000000001</v>
      </c>
      <c r="G48" s="4">
        <v>-3.0274479179929203E-3</v>
      </c>
    </row>
    <row r="49" spans="2:7" x14ac:dyDescent="0.3">
      <c r="B49" s="3">
        <v>44378</v>
      </c>
      <c r="C49" s="2">
        <v>2209.9699999999998</v>
      </c>
      <c r="D49" s="4">
        <v>-0.1434589998100857</v>
      </c>
      <c r="F49" s="1">
        <v>17132.2</v>
      </c>
      <c r="G49" s="4">
        <v>-2.7582351154917029E-2</v>
      </c>
    </row>
    <row r="50" spans="2:7" x14ac:dyDescent="0.3">
      <c r="B50" s="3">
        <v>44348</v>
      </c>
      <c r="C50" s="2">
        <v>2323.86</v>
      </c>
      <c r="D50" s="4">
        <v>5.1534636216781449E-2</v>
      </c>
      <c r="F50" s="1">
        <v>15763.05</v>
      </c>
      <c r="G50" s="4">
        <v>-7.9916764922193351E-2</v>
      </c>
    </row>
    <row r="51" spans="2:7" x14ac:dyDescent="0.3">
      <c r="B51" s="3">
        <v>44317</v>
      </c>
      <c r="C51" s="2">
        <v>2200.44</v>
      </c>
      <c r="D51" s="4">
        <v>-5.3109911956830458E-2</v>
      </c>
      <c r="F51" s="1">
        <v>15721.5</v>
      </c>
      <c r="G51" s="4">
        <v>-2.6359111973888183E-3</v>
      </c>
    </row>
    <row r="52" spans="2:7" x14ac:dyDescent="0.3">
      <c r="B52" s="3">
        <v>44287</v>
      </c>
      <c r="C52" s="2">
        <v>2213.3200000000002</v>
      </c>
      <c r="D52" s="4">
        <v>5.8533747795896929E-3</v>
      </c>
      <c r="F52" s="1">
        <v>15582.8</v>
      </c>
      <c r="G52" s="4">
        <v>-8.8223133924880681E-3</v>
      </c>
    </row>
    <row r="53" spans="2:7" x14ac:dyDescent="0.3">
      <c r="B53" s="3">
        <v>44256</v>
      </c>
      <c r="C53" s="2">
        <v>2286.4299999999998</v>
      </c>
      <c r="D53" s="4">
        <v>3.3031825492924494E-2</v>
      </c>
      <c r="F53" s="1">
        <v>14631.1</v>
      </c>
      <c r="G53" s="4">
        <v>-6.1073747978540371E-2</v>
      </c>
    </row>
    <row r="54" spans="2:7" x14ac:dyDescent="0.3">
      <c r="B54" s="3">
        <v>44228</v>
      </c>
      <c r="C54" s="2">
        <v>2004.85</v>
      </c>
      <c r="D54" s="4">
        <v>-0.12315268781462807</v>
      </c>
      <c r="F54" s="1">
        <v>14690.7</v>
      </c>
      <c r="G54" s="4">
        <v>4.0735146366301933E-3</v>
      </c>
    </row>
    <row r="55" spans="2:7" x14ac:dyDescent="0.3">
      <c r="B55" s="3">
        <v>44197</v>
      </c>
      <c r="C55" s="2">
        <v>2128.83</v>
      </c>
      <c r="D55" s="4">
        <v>6.184003790807302E-2</v>
      </c>
      <c r="F55" s="1">
        <v>14529.15</v>
      </c>
      <c r="G55" s="4">
        <v>-1.0996753047846641E-2</v>
      </c>
    </row>
    <row r="56" spans="2:7" x14ac:dyDescent="0.3">
      <c r="B56" s="3">
        <v>44166</v>
      </c>
      <c r="C56" s="2">
        <v>2252.4899999999998</v>
      </c>
      <c r="D56" s="4">
        <v>5.8088245656064519E-2</v>
      </c>
      <c r="F56" s="1">
        <v>13634.6</v>
      </c>
      <c r="G56" s="4">
        <v>-6.156932786845748E-2</v>
      </c>
    </row>
    <row r="57" spans="2:7" x14ac:dyDescent="0.3">
      <c r="B57" s="3">
        <v>44136</v>
      </c>
      <c r="C57" s="2">
        <v>2010.63</v>
      </c>
      <c r="D57" s="4">
        <v>-0.1073745055471943</v>
      </c>
      <c r="F57" s="1">
        <v>13981.75</v>
      </c>
      <c r="G57" s="4">
        <v>2.5460959617443768E-2</v>
      </c>
    </row>
    <row r="58" spans="2:7" x14ac:dyDescent="0.3">
      <c r="B58" s="3">
        <v>44105</v>
      </c>
      <c r="C58" s="2">
        <v>1935.2</v>
      </c>
      <c r="D58" s="4">
        <v>-3.751560456175429E-2</v>
      </c>
      <c r="F58" s="1">
        <v>12968.95</v>
      </c>
      <c r="G58" s="4">
        <v>-7.2437284317056094E-2</v>
      </c>
    </row>
    <row r="59" spans="2:7" x14ac:dyDescent="0.3">
      <c r="B59" s="3">
        <v>44075</v>
      </c>
      <c r="C59" s="2">
        <v>1932.35</v>
      </c>
      <c r="D59" s="4">
        <v>-1.4727159983465299E-3</v>
      </c>
      <c r="F59" s="1">
        <v>11642.4</v>
      </c>
      <c r="G59" s="4">
        <v>-0.10228661533894423</v>
      </c>
    </row>
    <row r="60" spans="2:7" x14ac:dyDescent="0.3">
      <c r="B60" s="3">
        <v>44044</v>
      </c>
      <c r="C60" s="2">
        <v>1978.22</v>
      </c>
      <c r="D60" s="4">
        <v>2.3737935674179145E-2</v>
      </c>
      <c r="F60" s="1">
        <v>11247.55</v>
      </c>
      <c r="G60" s="4">
        <v>-3.3914828557685683E-2</v>
      </c>
    </row>
    <row r="61" spans="2:7" x14ac:dyDescent="0.3">
      <c r="B61" s="3">
        <v>44013</v>
      </c>
      <c r="C61" s="2">
        <v>2055.9</v>
      </c>
      <c r="D61" s="4">
        <v>3.9267624430043169E-2</v>
      </c>
      <c r="F61" s="1">
        <v>11387.5</v>
      </c>
      <c r="G61" s="4">
        <v>1.2442709745678071E-2</v>
      </c>
    </row>
    <row r="62" spans="2:7" x14ac:dyDescent="0.3">
      <c r="F62" s="1"/>
      <c r="G62" s="4"/>
    </row>
    <row r="63" spans="2:7" ht="15.6" x14ac:dyDescent="0.3">
      <c r="B63" s="58" t="s">
        <v>71</v>
      </c>
    </row>
    <row r="64" spans="2:7" x14ac:dyDescent="0.3">
      <c r="B64" s="45" t="s">
        <v>78</v>
      </c>
    </row>
  </sheetData>
  <mergeCells count="2">
    <mergeCell ref="B2:D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23BE-E87C-413A-A96B-4CA9F43746E3}">
  <dimension ref="B2:F15"/>
  <sheetViews>
    <sheetView showGridLines="0" workbookViewId="0">
      <selection activeCell="B13" sqref="B13"/>
    </sheetView>
  </sheetViews>
  <sheetFormatPr defaultRowHeight="14.4" x14ac:dyDescent="0.3"/>
  <cols>
    <col min="1" max="1" width="1.88671875" customWidth="1"/>
  </cols>
  <sheetData>
    <row r="2" spans="2:6" x14ac:dyDescent="0.3">
      <c r="B2" s="60" t="s">
        <v>31</v>
      </c>
      <c r="C2" s="60"/>
      <c r="D2" s="60"/>
      <c r="E2" s="60"/>
      <c r="F2" s="60"/>
    </row>
    <row r="4" spans="2:6" x14ac:dyDescent="0.3">
      <c r="B4" s="19" t="s">
        <v>32</v>
      </c>
      <c r="C4" s="19"/>
      <c r="D4" s="19"/>
      <c r="E4" s="19">
        <v>0.82</v>
      </c>
    </row>
    <row r="5" spans="2:6" x14ac:dyDescent="0.3">
      <c r="B5" s="19" t="s">
        <v>66</v>
      </c>
      <c r="C5" s="19"/>
      <c r="D5" s="19"/>
      <c r="E5" s="50">
        <v>6.7799999999999999E-2</v>
      </c>
    </row>
    <row r="6" spans="2:6" x14ac:dyDescent="0.3">
      <c r="B6" s="19" t="s">
        <v>33</v>
      </c>
      <c r="C6" s="19"/>
      <c r="D6" s="19"/>
      <c r="E6" s="50">
        <v>0.3</v>
      </c>
    </row>
    <row r="8" spans="2:6" x14ac:dyDescent="0.3">
      <c r="B8" s="19" t="s">
        <v>34</v>
      </c>
      <c r="C8" s="19"/>
      <c r="D8" s="19"/>
      <c r="E8" s="25">
        <f>E4/(1+(E5*(1-E6)))</f>
        <v>0.78284612300231027</v>
      </c>
    </row>
    <row r="9" spans="2:6" x14ac:dyDescent="0.3">
      <c r="B9" s="19" t="s">
        <v>35</v>
      </c>
      <c r="C9" s="19"/>
      <c r="D9" s="19"/>
      <c r="E9" s="35">
        <v>2.9999999999999997E-4</v>
      </c>
    </row>
    <row r="11" spans="2:6" x14ac:dyDescent="0.3">
      <c r="B11" s="41" t="s">
        <v>36</v>
      </c>
      <c r="C11" s="41"/>
      <c r="D11" s="41"/>
      <c r="E11" s="57">
        <f>E8*(1+E9*(1-E6))</f>
        <v>0.78301052068814081</v>
      </c>
    </row>
    <row r="13" spans="2:6" ht="15.6" x14ac:dyDescent="0.3">
      <c r="B13" s="58" t="s">
        <v>71</v>
      </c>
    </row>
    <row r="14" spans="2:6" x14ac:dyDescent="0.3">
      <c r="B14" s="45" t="s">
        <v>76</v>
      </c>
    </row>
    <row r="15" spans="2:6" x14ac:dyDescent="0.3">
      <c r="B15" s="45" t="s">
        <v>77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E12F-08D5-47E5-9891-C500AABB2A24}">
  <sheetPr>
    <pageSetUpPr fitToPage="1"/>
  </sheetPr>
  <dimension ref="B2:R32"/>
  <sheetViews>
    <sheetView showGridLines="0" tabSelected="1" topLeftCell="A7" workbookViewId="0">
      <selection activeCell="J20" sqref="J20"/>
    </sheetView>
  </sheetViews>
  <sheetFormatPr defaultRowHeight="14.4" x14ac:dyDescent="0.3"/>
  <cols>
    <col min="1" max="1" width="1.88671875" customWidth="1"/>
    <col min="2" max="2" width="23.88671875" bestFit="1" customWidth="1"/>
    <col min="3" max="3" width="15.5546875" bestFit="1" customWidth="1"/>
    <col min="4" max="6" width="12.77734375" customWidth="1"/>
    <col min="7" max="7" width="17.44140625" bestFit="1" customWidth="1"/>
    <col min="8" max="8" width="15.109375" bestFit="1" customWidth="1"/>
    <col min="9" max="9" width="5.109375" customWidth="1"/>
    <col min="10" max="10" width="28.77734375" customWidth="1"/>
    <col min="11" max="11" width="9.88671875" customWidth="1"/>
  </cols>
  <sheetData>
    <row r="2" spans="2:13" ht="15.6" x14ac:dyDescent="0.3">
      <c r="B2" s="47" t="s">
        <v>64</v>
      </c>
    </row>
    <row r="3" spans="2:13" x14ac:dyDescent="0.3">
      <c r="B3" s="46" t="s">
        <v>65</v>
      </c>
    </row>
    <row r="4" spans="2:13" ht="12" customHeight="1" x14ac:dyDescent="0.3"/>
    <row r="5" spans="2:13" ht="19.95" customHeight="1" x14ac:dyDescent="0.3">
      <c r="B5" s="7" t="s">
        <v>47</v>
      </c>
      <c r="C5" s="49" t="s">
        <v>62</v>
      </c>
      <c r="D5" s="49" t="s">
        <v>48</v>
      </c>
      <c r="E5" s="49" t="s">
        <v>49</v>
      </c>
      <c r="F5" s="49" t="s">
        <v>50</v>
      </c>
      <c r="G5" s="49" t="s">
        <v>51</v>
      </c>
      <c r="H5" s="48" t="s">
        <v>63</v>
      </c>
      <c r="J5" s="60" t="s">
        <v>67</v>
      </c>
      <c r="K5" s="60"/>
    </row>
    <row r="6" spans="2:13" s="12" customFormat="1" ht="4.8" customHeight="1" x14ac:dyDescent="0.3">
      <c r="J6"/>
      <c r="K6"/>
    </row>
    <row r="7" spans="2:13" x14ac:dyDescent="0.3">
      <c r="B7" s="19" t="s">
        <v>37</v>
      </c>
      <c r="C7" s="23">
        <v>544870</v>
      </c>
      <c r="D7" s="21">
        <v>0.59299999999999997</v>
      </c>
      <c r="E7" s="22">
        <v>0.70799999999999996</v>
      </c>
      <c r="F7" s="21">
        <v>0.53100000000000003</v>
      </c>
      <c r="G7" s="32">
        <v>0.29976941747572816</v>
      </c>
      <c r="H7" s="18" t="s">
        <v>45</v>
      </c>
      <c r="J7" s="19" t="s">
        <v>68</v>
      </c>
      <c r="K7" s="26">
        <f>F22</f>
        <v>0.69799999999999995</v>
      </c>
      <c r="L7" s="16"/>
      <c r="M7" s="16"/>
    </row>
    <row r="8" spans="2:13" x14ac:dyDescent="0.3">
      <c r="B8" s="19" t="s">
        <v>38</v>
      </c>
      <c r="C8" s="23">
        <v>229161</v>
      </c>
      <c r="D8" s="22">
        <v>0.71399999999999997</v>
      </c>
      <c r="E8" s="21">
        <v>0.66700000000000004</v>
      </c>
      <c r="F8" s="21">
        <v>0.78</v>
      </c>
      <c r="G8" s="32">
        <v>3.5278491859468721E-2</v>
      </c>
      <c r="H8" s="18" t="s">
        <v>45</v>
      </c>
      <c r="J8" s="19" t="s">
        <v>69</v>
      </c>
      <c r="K8" s="50">
        <f>G22</f>
        <v>3.5278491859468721E-2</v>
      </c>
      <c r="L8" s="16"/>
      <c r="M8" s="16"/>
    </row>
    <row r="9" spans="2:13" x14ac:dyDescent="0.3">
      <c r="B9" s="19" t="s">
        <v>40</v>
      </c>
      <c r="C9" s="23">
        <v>134164</v>
      </c>
      <c r="D9" s="22">
        <v>0.60099999999999998</v>
      </c>
      <c r="E9" s="21">
        <v>0.56599999999999995</v>
      </c>
      <c r="F9" s="21">
        <v>0.69799999999999995</v>
      </c>
      <c r="G9" s="32">
        <v>3.4931836407377709E-2</v>
      </c>
      <c r="H9" s="18" t="s">
        <v>45</v>
      </c>
      <c r="J9" s="19" t="s">
        <v>33</v>
      </c>
      <c r="K9" s="50">
        <v>0.3</v>
      </c>
      <c r="L9" s="16"/>
      <c r="M9" s="16"/>
    </row>
    <row r="10" spans="2:13" x14ac:dyDescent="0.3">
      <c r="B10" s="19" t="s">
        <v>41</v>
      </c>
      <c r="C10" s="23">
        <v>121615</v>
      </c>
      <c r="D10" s="21">
        <v>0.67200000000000004</v>
      </c>
      <c r="E10" s="21">
        <v>0.70499999999999996</v>
      </c>
      <c r="F10" s="21">
        <v>0.64200000000000002</v>
      </c>
      <c r="G10" s="32">
        <v>2.9980019980019978E-2</v>
      </c>
      <c r="H10" s="18" t="s">
        <v>45</v>
      </c>
    </row>
    <row r="11" spans="2:13" x14ac:dyDescent="0.3">
      <c r="B11" s="19" t="s">
        <v>42</v>
      </c>
      <c r="C11" s="24" t="s">
        <v>52</v>
      </c>
      <c r="D11" s="22">
        <v>0.91100000000000003</v>
      </c>
      <c r="E11" s="21">
        <v>0.86799999999999999</v>
      </c>
      <c r="F11" s="22">
        <v>0.755</v>
      </c>
      <c r="G11" s="32">
        <v>0.11368421052631579</v>
      </c>
      <c r="H11" s="18" t="s">
        <v>45</v>
      </c>
      <c r="J11" s="51" t="s">
        <v>70</v>
      </c>
      <c r="K11" s="52">
        <f>K7/(1+(K8*(1-K9)))</f>
        <v>0.68117833886231949</v>
      </c>
    </row>
    <row r="12" spans="2:13" x14ac:dyDescent="0.3">
      <c r="B12" s="27" t="s">
        <v>44</v>
      </c>
      <c r="C12" s="28">
        <v>12384</v>
      </c>
      <c r="D12" s="30">
        <v>1</v>
      </c>
      <c r="E12" s="29">
        <v>0.871</v>
      </c>
      <c r="F12" s="29">
        <v>0.60499999999999998</v>
      </c>
      <c r="G12" s="33">
        <v>0.33606557377049179</v>
      </c>
      <c r="H12" s="18" t="s">
        <v>46</v>
      </c>
      <c r="J12" s="53" t="s">
        <v>35</v>
      </c>
      <c r="K12" s="54">
        <v>2.9999999999999997E-4</v>
      </c>
      <c r="L12" s="16"/>
      <c r="M12" s="17"/>
    </row>
    <row r="13" spans="2:13" x14ac:dyDescent="0.3">
      <c r="B13" s="27" t="s">
        <v>39</v>
      </c>
      <c r="C13" s="28">
        <v>158916</v>
      </c>
      <c r="D13" s="29">
        <v>1.1200000000000001</v>
      </c>
      <c r="E13" s="30">
        <v>0.97199999999999998</v>
      </c>
      <c r="F13" s="29">
        <v>0.83499999999999996</v>
      </c>
      <c r="G13" s="33">
        <v>5.8775654635527246E-2</v>
      </c>
      <c r="H13" s="18" t="s">
        <v>46</v>
      </c>
      <c r="L13" s="17"/>
      <c r="M13" s="16"/>
    </row>
    <row r="14" spans="2:13" x14ac:dyDescent="0.3">
      <c r="B14" s="27" t="s">
        <v>43</v>
      </c>
      <c r="C14" s="31" t="s">
        <v>53</v>
      </c>
      <c r="D14" s="29">
        <v>0.38600000000000001</v>
      </c>
      <c r="E14" s="29">
        <v>0.44600000000000001</v>
      </c>
      <c r="F14" s="29">
        <v>0.503</v>
      </c>
      <c r="G14" s="33">
        <v>3.1746031746031746E-3</v>
      </c>
      <c r="H14" s="18" t="s">
        <v>46</v>
      </c>
      <c r="J14" s="41" t="s">
        <v>36</v>
      </c>
      <c r="K14" s="43">
        <f>K11*(1+K12*(1-K9))</f>
        <v>0.6813213863134806</v>
      </c>
      <c r="L14" s="16"/>
      <c r="M14" s="16"/>
    </row>
    <row r="15" spans="2:13" ht="6.6" customHeight="1" x14ac:dyDescent="0.3">
      <c r="G15" s="4"/>
    </row>
    <row r="16" spans="2:13" ht="15" customHeight="1" x14ac:dyDescent="0.3">
      <c r="B16" s="20" t="s">
        <v>54</v>
      </c>
      <c r="C16" s="20">
        <f>_xlfn.PERCENTILE.INC(C7:C14,0.25)</f>
        <v>124752.25</v>
      </c>
      <c r="D16" s="37">
        <f t="shared" ref="D16:G16" si="0">_xlfn.PERCENTILE.INC(D7:D14,0.25)</f>
        <v>0.59899999999999998</v>
      </c>
      <c r="E16" s="37">
        <f t="shared" si="0"/>
        <v>0.64175000000000004</v>
      </c>
      <c r="F16" s="37">
        <f t="shared" si="0"/>
        <v>0.58650000000000002</v>
      </c>
      <c r="G16" s="34">
        <f t="shared" si="0"/>
        <v>3.3693882300538276E-2</v>
      </c>
    </row>
    <row r="17" spans="2:18" ht="15" customHeight="1" x14ac:dyDescent="0.3">
      <c r="B17" s="41" t="s">
        <v>55</v>
      </c>
      <c r="C17" s="42">
        <f>MEDIAN(C7:C14)</f>
        <v>146540</v>
      </c>
      <c r="D17" s="43">
        <f t="shared" ref="D17:G17" si="1">MEDIAN(D7:D14)</f>
        <v>0.69300000000000006</v>
      </c>
      <c r="E17" s="43">
        <f t="shared" si="1"/>
        <v>0.70649999999999991</v>
      </c>
      <c r="F17" s="43">
        <f t="shared" si="1"/>
        <v>0.66999999999999993</v>
      </c>
      <c r="G17" s="44">
        <f t="shared" si="1"/>
        <v>4.7027073247497983E-2</v>
      </c>
    </row>
    <row r="18" spans="2:18" ht="15" customHeight="1" x14ac:dyDescent="0.3">
      <c r="B18" s="19" t="s">
        <v>56</v>
      </c>
      <c r="C18" s="38">
        <f>AVERAGE(C7:C14)</f>
        <v>200185</v>
      </c>
      <c r="D18" s="26">
        <f t="shared" ref="D18:G18" si="2">AVERAGE(D7:D14)</f>
        <v>0.74962499999999999</v>
      </c>
      <c r="E18" s="26">
        <f t="shared" si="2"/>
        <v>0.72537499999999988</v>
      </c>
      <c r="F18" s="26">
        <f t="shared" si="2"/>
        <v>0.66862499999999991</v>
      </c>
      <c r="G18" s="35">
        <f t="shared" si="2"/>
        <v>0.11395747597869159</v>
      </c>
    </row>
    <row r="19" spans="2:18" ht="15" customHeight="1" x14ac:dyDescent="0.3">
      <c r="B19" s="39" t="s">
        <v>57</v>
      </c>
      <c r="C19" s="39">
        <f>_xlfn.PERCENTILE.INC(C7:C14,0.75)</f>
        <v>211599.75</v>
      </c>
      <c r="D19" s="40">
        <f t="shared" ref="D19:G19" si="3">_xlfn.PERCENTILE.INC(D7:D14,0.75)</f>
        <v>0.93325000000000002</v>
      </c>
      <c r="E19" s="40">
        <f t="shared" si="3"/>
        <v>0.86875000000000002</v>
      </c>
      <c r="F19" s="40">
        <f t="shared" si="3"/>
        <v>0.76124999999999998</v>
      </c>
      <c r="G19" s="36">
        <f t="shared" si="3"/>
        <v>0.16020551226366889</v>
      </c>
    </row>
    <row r="20" spans="2:18" ht="8.4" customHeight="1" x14ac:dyDescent="0.3">
      <c r="G20" s="4"/>
    </row>
    <row r="21" spans="2:18" ht="15" customHeight="1" x14ac:dyDescent="0.4">
      <c r="B21" s="20" t="s">
        <v>58</v>
      </c>
      <c r="C21" s="20">
        <f>_xlfn.PERCENTILE.INC(C7:C12,0.25)</f>
        <v>121615</v>
      </c>
      <c r="D21" s="37">
        <f t="shared" ref="D21:F21" si="4">_xlfn.PERCENTILE.INC(D7:D12,0.25)</f>
        <v>0.61875000000000002</v>
      </c>
      <c r="E21" s="37">
        <f t="shared" si="4"/>
        <v>0.67649999999999999</v>
      </c>
      <c r="F21" s="37">
        <f t="shared" si="4"/>
        <v>0.61424999999999996</v>
      </c>
      <c r="G21" s="34">
        <f>(_xlfn.PERCENTILE.INC(G7:G12,0.25))/100</f>
        <v>3.5018500270400459E-4</v>
      </c>
      <c r="O21" s="15"/>
    </row>
    <row r="22" spans="2:18" ht="15" customHeight="1" x14ac:dyDescent="0.45">
      <c r="B22" s="41" t="s">
        <v>59</v>
      </c>
      <c r="C22" s="42">
        <f>MEDIAN(C7:C11)</f>
        <v>181662.5</v>
      </c>
      <c r="D22" s="43">
        <f t="shared" ref="D22:G22" si="5">MEDIAN(D7:D11)</f>
        <v>0.67200000000000004</v>
      </c>
      <c r="E22" s="43">
        <f t="shared" si="5"/>
        <v>0.70499999999999996</v>
      </c>
      <c r="F22" s="43">
        <f t="shared" si="5"/>
        <v>0.69799999999999995</v>
      </c>
      <c r="G22" s="44">
        <f t="shared" si="5"/>
        <v>3.5278491859468721E-2</v>
      </c>
      <c r="O22" s="14"/>
      <c r="R22" s="13"/>
    </row>
    <row r="23" spans="2:18" ht="15" customHeight="1" x14ac:dyDescent="0.45">
      <c r="B23" s="19" t="s">
        <v>60</v>
      </c>
      <c r="C23" s="38">
        <f>AVERAGE(C7:C12)</f>
        <v>208438.8</v>
      </c>
      <c r="D23" s="26">
        <f t="shared" ref="D23:F23" si="6">AVERAGE(D7:D12)</f>
        <v>0.74849999999999994</v>
      </c>
      <c r="E23" s="26">
        <f t="shared" si="6"/>
        <v>0.73083333333333333</v>
      </c>
      <c r="F23" s="26">
        <f t="shared" si="6"/>
        <v>0.66849999999999987</v>
      </c>
      <c r="G23" s="35">
        <f>(AVERAGE(G7:G12))/100</f>
        <v>1.4161825833656704E-3</v>
      </c>
      <c r="O23" s="14"/>
    </row>
    <row r="24" spans="2:18" ht="15" customHeight="1" x14ac:dyDescent="0.3">
      <c r="B24" s="39" t="s">
        <v>61</v>
      </c>
      <c r="C24" s="39">
        <f>_xlfn.PERCENTILE.INC(C7:C12,0.75)</f>
        <v>229161</v>
      </c>
      <c r="D24" s="40">
        <f t="shared" ref="D24:F24" si="7">_xlfn.PERCENTILE.INC(D7:D12,0.75)</f>
        <v>0.86175000000000002</v>
      </c>
      <c r="E24" s="40">
        <f t="shared" si="7"/>
        <v>0.82799999999999996</v>
      </c>
      <c r="F24" s="40">
        <f t="shared" si="7"/>
        <v>0.74075000000000002</v>
      </c>
      <c r="G24" s="36">
        <f>(_xlfn.PERCENTILE.INC(G7:G12,0.75))/100</f>
        <v>2.5324811573837506E-3</v>
      </c>
    </row>
    <row r="27" spans="2:18" ht="15.6" x14ac:dyDescent="0.3">
      <c r="B27" s="55" t="s">
        <v>71</v>
      </c>
      <c r="D27" s="12"/>
      <c r="E27" s="12"/>
      <c r="F27" s="12"/>
    </row>
    <row r="28" spans="2:18" x14ac:dyDescent="0.3">
      <c r="B28" s="45" t="s">
        <v>72</v>
      </c>
      <c r="C28" s="45"/>
    </row>
    <row r="29" spans="2:18" x14ac:dyDescent="0.3">
      <c r="B29" s="56" t="s">
        <v>73</v>
      </c>
      <c r="C29" s="45"/>
    </row>
    <row r="30" spans="2:18" x14ac:dyDescent="0.3">
      <c r="B30" s="56" t="s">
        <v>74</v>
      </c>
      <c r="C30" s="45"/>
    </row>
    <row r="31" spans="2:18" x14ac:dyDescent="0.3">
      <c r="B31" s="56" t="s">
        <v>75</v>
      </c>
      <c r="C31" s="45"/>
    </row>
    <row r="32" spans="2:18" ht="20.399999999999999" x14ac:dyDescent="0.45">
      <c r="B32" s="13"/>
    </row>
  </sheetData>
  <mergeCells count="1">
    <mergeCell ref="J5:K5"/>
  </mergeCells>
  <pageMargins left="0.25" right="0.25" top="0.75" bottom="0.75" header="0.3" footer="0.3"/>
  <pageSetup scale="58" fitToHeight="0" orientation="portrait" r:id="rId1"/>
  <ignoredErrors>
    <ignoredError sqref="D21:G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2Year Weekly</vt:lpstr>
      <vt:lpstr>5Years Monthly</vt:lpstr>
      <vt:lpstr>Sector Beta </vt:lpstr>
      <vt:lpstr>Comps Beta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Rawat</dc:creator>
  <cp:lastModifiedBy>AJAY RAWAT</cp:lastModifiedBy>
  <cp:lastPrinted>2025-06-15T17:36:13Z</cp:lastPrinted>
  <dcterms:created xsi:type="dcterms:W3CDTF">2015-06-05T18:17:20Z</dcterms:created>
  <dcterms:modified xsi:type="dcterms:W3CDTF">2025-06-28T14:01:19Z</dcterms:modified>
</cp:coreProperties>
</file>