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jayvishnu/Desktop/RUTGERS/Fall 2022/ABI/Final Presentation/"/>
    </mc:Choice>
  </mc:AlternateContent>
  <xr:revisionPtr revIDLastSave="0" documentId="13_ncr:1_{9DA2E99D-3BF9-EB48-9DB7-4DBC52FBCBFD}" xr6:coauthVersionLast="47" xr6:coauthVersionMax="47" xr10:uidLastSave="{00000000-0000-0000-0000-000000000000}"/>
  <bookViews>
    <workbookView xWindow="0" yWindow="500" windowWidth="28800" windowHeight="15960" xr2:uid="{C0A81135-C5A4-014C-9596-787991DB272F}"/>
  </bookViews>
  <sheets>
    <sheet name="MASTER" sheetId="2" r:id="rId1"/>
    <sheet name="ANALYSIS" sheetId="5" r:id="rId2"/>
    <sheet name="Data" sheetId="4" r:id="rId3"/>
    <sheet name="R &amp; A" sheetId="1" r:id="rId4"/>
    <sheet name="P &amp; R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G13" i="3"/>
  <c r="E18" i="3"/>
  <c r="E18" i="1"/>
  <c r="A78" i="4"/>
  <c r="A79" i="4"/>
  <c r="I79" i="4"/>
  <c r="H79" i="4"/>
  <c r="I78" i="4"/>
  <c r="J78" i="4" s="1"/>
  <c r="H78" i="4"/>
  <c r="G51" i="4"/>
  <c r="F51" i="4"/>
  <c r="E51" i="4"/>
  <c r="G50" i="4"/>
  <c r="F50" i="4"/>
  <c r="E50" i="4"/>
  <c r="G49" i="4"/>
  <c r="F49" i="4"/>
  <c r="E49" i="4"/>
  <c r="G48" i="4"/>
  <c r="F48" i="4"/>
  <c r="E48" i="4"/>
  <c r="G47" i="4"/>
  <c r="F47" i="4"/>
  <c r="E47" i="4"/>
  <c r="G46" i="4"/>
  <c r="F46" i="4"/>
  <c r="E46" i="4"/>
  <c r="G45" i="4"/>
  <c r="F45" i="4"/>
  <c r="E45" i="4"/>
  <c r="G44" i="4"/>
  <c r="F44" i="4"/>
  <c r="E44" i="4"/>
  <c r="G43" i="4"/>
  <c r="F43" i="4"/>
  <c r="E43" i="4"/>
  <c r="G42" i="4"/>
  <c r="F42" i="4"/>
  <c r="E42" i="4"/>
  <c r="G41" i="4"/>
  <c r="F41" i="4"/>
  <c r="E41" i="4"/>
  <c r="G40" i="4"/>
  <c r="F40" i="4"/>
  <c r="E40" i="4"/>
  <c r="G39" i="4"/>
  <c r="F39" i="4"/>
  <c r="E39" i="4"/>
  <c r="G38" i="4"/>
  <c r="F38" i="4"/>
  <c r="E38" i="4"/>
  <c r="G37" i="4"/>
  <c r="F37" i="4"/>
  <c r="E37" i="4"/>
  <c r="G36" i="4"/>
  <c r="F36" i="4"/>
  <c r="E36" i="4"/>
  <c r="G35" i="4"/>
  <c r="F35" i="4"/>
  <c r="E35" i="4"/>
  <c r="G34" i="4"/>
  <c r="F34" i="4"/>
  <c r="E34" i="4"/>
  <c r="G33" i="4"/>
  <c r="F33" i="4"/>
  <c r="E33" i="4"/>
  <c r="G32" i="4"/>
  <c r="F32" i="4"/>
  <c r="E32" i="4"/>
  <c r="G31" i="4"/>
  <c r="F31" i="4"/>
  <c r="E31" i="4"/>
  <c r="G30" i="4"/>
  <c r="F30" i="4"/>
  <c r="E30" i="4"/>
  <c r="I29" i="4"/>
  <c r="H29" i="4"/>
  <c r="J29" i="4" s="1"/>
  <c r="A29" i="4" s="1"/>
  <c r="G29" i="4"/>
  <c r="F29" i="4"/>
  <c r="E29" i="4"/>
  <c r="I28" i="4"/>
  <c r="H28" i="4"/>
  <c r="G28" i="4"/>
  <c r="F28" i="4"/>
  <c r="E28" i="4"/>
  <c r="G27" i="4"/>
  <c r="F27" i="4"/>
  <c r="E27" i="4"/>
  <c r="G26" i="4"/>
  <c r="F26" i="4"/>
  <c r="E26" i="4"/>
  <c r="G25" i="4"/>
  <c r="F25" i="4"/>
  <c r="E25" i="4"/>
  <c r="G24" i="4"/>
  <c r="F24" i="4"/>
  <c r="E24" i="4"/>
  <c r="G23" i="4"/>
  <c r="F23" i="4"/>
  <c r="E23" i="4"/>
  <c r="G22" i="4"/>
  <c r="F22" i="4"/>
  <c r="E22" i="4"/>
  <c r="G21" i="4"/>
  <c r="F21" i="4"/>
  <c r="E21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J79" i="4"/>
  <c r="G3" i="4"/>
  <c r="F3" i="4"/>
  <c r="E3" i="4"/>
  <c r="G2" i="4"/>
  <c r="F2" i="4"/>
  <c r="E2" i="4"/>
  <c r="AX148" i="3"/>
  <c r="AS148" i="3"/>
  <c r="AN148" i="3"/>
  <c r="AI148" i="3"/>
  <c r="AD148" i="3"/>
  <c r="Y148" i="3"/>
  <c r="T148" i="3"/>
  <c r="O148" i="3"/>
  <c r="J148" i="3"/>
  <c r="E148" i="3"/>
  <c r="AX115" i="3"/>
  <c r="AS115" i="3"/>
  <c r="AN115" i="3"/>
  <c r="AI115" i="3"/>
  <c r="AD115" i="3"/>
  <c r="Y115" i="3"/>
  <c r="T115" i="3"/>
  <c r="O115" i="3"/>
  <c r="J115" i="3"/>
  <c r="E115" i="3"/>
  <c r="AX83" i="3"/>
  <c r="AS83" i="3"/>
  <c r="AD83" i="3"/>
  <c r="Y83" i="3"/>
  <c r="T83" i="3"/>
  <c r="O83" i="3"/>
  <c r="J83" i="3"/>
  <c r="E83" i="3"/>
  <c r="AX51" i="3"/>
  <c r="AS51" i="3"/>
  <c r="AN51" i="3"/>
  <c r="AI51" i="3"/>
  <c r="AD51" i="3"/>
  <c r="Y51" i="3"/>
  <c r="T51" i="3"/>
  <c r="O51" i="3"/>
  <c r="J51" i="3"/>
  <c r="E51" i="3"/>
  <c r="AX19" i="3"/>
  <c r="AS19" i="3"/>
  <c r="AN19" i="3"/>
  <c r="AI19" i="3"/>
  <c r="AD19" i="3"/>
  <c r="Y19" i="3"/>
  <c r="T19" i="3"/>
  <c r="O19" i="3"/>
  <c r="J19" i="3"/>
  <c r="E19" i="3"/>
  <c r="B14" i="3"/>
  <c r="B13" i="3"/>
  <c r="B12" i="3"/>
  <c r="B11" i="3"/>
  <c r="AF142" i="3" s="1"/>
  <c r="B14" i="1"/>
  <c r="B13" i="1"/>
  <c r="B12" i="1"/>
  <c r="B11" i="1"/>
  <c r="AZ13" i="1" s="1"/>
  <c r="AF140" i="3" l="1"/>
  <c r="J28" i="4"/>
  <c r="A28" i="4" s="1"/>
  <c r="AZ45" i="1"/>
  <c r="AZ43" i="1" s="1"/>
  <c r="AZ44" i="1" s="1"/>
  <c r="AZ55" i="1" s="1"/>
  <c r="Q109" i="1"/>
  <c r="AZ45" i="3"/>
  <c r="AZ43" i="3" s="1"/>
  <c r="AZ44" i="3" s="1"/>
  <c r="AZ55" i="3" s="1"/>
  <c r="G77" i="1"/>
  <c r="G75" i="1" s="1"/>
  <c r="E75" i="1" s="1"/>
  <c r="F76" i="1" s="1"/>
  <c r="G92" i="1" s="1"/>
  <c r="AK141" i="1"/>
  <c r="AK139" i="1" s="1"/>
  <c r="Q13" i="3"/>
  <c r="Q11" i="3" s="1"/>
  <c r="Q12" i="3" s="1"/>
  <c r="AA45" i="1"/>
  <c r="AA43" i="1" s="1"/>
  <c r="AA54" i="1" s="1"/>
  <c r="AP45" i="1"/>
  <c r="G109" i="1"/>
  <c r="G107" i="1" s="1"/>
  <c r="E107" i="1" s="1"/>
  <c r="F108" i="1" s="1"/>
  <c r="G124" i="1" s="1"/>
  <c r="AU109" i="1"/>
  <c r="AU107" i="1" s="1"/>
  <c r="V141" i="1"/>
  <c r="V139" i="1" s="1"/>
  <c r="V150" i="1" s="1"/>
  <c r="AF13" i="3"/>
  <c r="AF11" i="3" s="1"/>
  <c r="G45" i="1"/>
  <c r="G43" i="1" s="1"/>
  <c r="E43" i="1" s="1"/>
  <c r="F44" i="1" s="1"/>
  <c r="G60" i="1" s="1"/>
  <c r="AU45" i="1"/>
  <c r="AU43" i="1" s="1"/>
  <c r="L109" i="1"/>
  <c r="L107" i="1" s="1"/>
  <c r="L108" i="1" s="1"/>
  <c r="L119" i="1" s="1"/>
  <c r="AZ109" i="1"/>
  <c r="AZ107" i="1" s="1"/>
  <c r="AZ108" i="1" s="1"/>
  <c r="AZ119" i="1" s="1"/>
  <c r="AA141" i="1"/>
  <c r="AA139" i="1" s="1"/>
  <c r="AA150" i="1" s="1"/>
  <c r="Q45" i="3"/>
  <c r="Q43" i="3" s="1"/>
  <c r="Q44" i="3" s="1"/>
  <c r="AA109" i="3"/>
  <c r="AA107" i="3" s="1"/>
  <c r="AA118" i="3" s="1"/>
  <c r="V109" i="1"/>
  <c r="V107" i="1" s="1"/>
  <c r="T107" i="1" s="1"/>
  <c r="U108" i="1" s="1"/>
  <c r="V124" i="1" s="1"/>
  <c r="V45" i="1"/>
  <c r="V43" i="1" s="1"/>
  <c r="L77" i="1"/>
  <c r="AA109" i="1"/>
  <c r="AA107" i="1" s="1"/>
  <c r="AA118" i="1" s="1"/>
  <c r="AP141" i="1"/>
  <c r="Q77" i="1"/>
  <c r="Q75" i="1" s="1"/>
  <c r="AF109" i="1"/>
  <c r="AF107" i="1" s="1"/>
  <c r="AF108" i="1" s="1"/>
  <c r="G141" i="1"/>
  <c r="G139" i="1" s="1"/>
  <c r="G140" i="1" s="1"/>
  <c r="AU141" i="1"/>
  <c r="AU139" i="1" s="1"/>
  <c r="AU150" i="1" s="1"/>
  <c r="V77" i="3"/>
  <c r="V75" i="3" s="1"/>
  <c r="V86" i="3" s="1"/>
  <c r="G142" i="3"/>
  <c r="G140" i="3" s="1"/>
  <c r="G151" i="3" s="1"/>
  <c r="AF45" i="1"/>
  <c r="AF43" i="1" s="1"/>
  <c r="AD43" i="1" s="1"/>
  <c r="AE43" i="1" s="1"/>
  <c r="AF59" i="1" s="1"/>
  <c r="V77" i="1"/>
  <c r="V75" i="1" s="1"/>
  <c r="T75" i="1" s="1"/>
  <c r="U76" i="1" s="1"/>
  <c r="V92" i="1" s="1"/>
  <c r="AK109" i="1"/>
  <c r="AK107" i="1" s="1"/>
  <c r="L141" i="1"/>
  <c r="L139" i="1" s="1"/>
  <c r="L140" i="1" s="1"/>
  <c r="L151" i="1" s="1"/>
  <c r="AZ141" i="1"/>
  <c r="AZ139" i="1" s="1"/>
  <c r="AZ140" i="1" s="1"/>
  <c r="AZ151" i="1" s="1"/>
  <c r="AA77" i="3"/>
  <c r="AA75" i="3" s="1"/>
  <c r="AA86" i="3" s="1"/>
  <c r="AU142" i="3"/>
  <c r="AU140" i="3" s="1"/>
  <c r="AS140" i="3" s="1"/>
  <c r="AK45" i="1"/>
  <c r="AK43" i="1" s="1"/>
  <c r="AA77" i="1"/>
  <c r="AA75" i="1" s="1"/>
  <c r="AA86" i="1" s="1"/>
  <c r="AP109" i="1"/>
  <c r="Q141" i="1"/>
  <c r="L45" i="1"/>
  <c r="L43" i="1" s="1"/>
  <c r="L44" i="1" s="1"/>
  <c r="L55" i="1" s="1"/>
  <c r="AF141" i="1"/>
  <c r="AF139" i="1" s="1"/>
  <c r="AF140" i="1" s="1"/>
  <c r="AF109" i="3"/>
  <c r="AF107" i="3" s="1"/>
  <c r="AD107" i="3" s="1"/>
  <c r="AE107" i="3" s="1"/>
  <c r="Q45" i="1"/>
  <c r="AU77" i="1"/>
  <c r="AU75" i="1" s="1"/>
  <c r="AS75" i="1" s="1"/>
  <c r="AT76" i="1" s="1"/>
  <c r="AU92" i="1" s="1"/>
  <c r="AZ77" i="1"/>
  <c r="AF77" i="1"/>
  <c r="AF75" i="1" s="1"/>
  <c r="L45" i="3"/>
  <c r="L43" i="3" s="1"/>
  <c r="L44" i="3" s="1"/>
  <c r="AP45" i="3"/>
  <c r="L77" i="3"/>
  <c r="L75" i="3" s="1"/>
  <c r="L76" i="3" s="1"/>
  <c r="L87" i="3" s="1"/>
  <c r="AZ77" i="3"/>
  <c r="AZ75" i="3" s="1"/>
  <c r="AZ76" i="3" s="1"/>
  <c r="AZ87" i="3" s="1"/>
  <c r="Q109" i="3"/>
  <c r="AK142" i="3"/>
  <c r="L13" i="3"/>
  <c r="L11" i="3" s="1"/>
  <c r="L22" i="3" s="1"/>
  <c r="AA13" i="3"/>
  <c r="AA11" i="3" s="1"/>
  <c r="AA22" i="3" s="1"/>
  <c r="G45" i="3"/>
  <c r="G43" i="3" s="1"/>
  <c r="E43" i="3" s="1"/>
  <c r="F43" i="3" s="1"/>
  <c r="AU45" i="3"/>
  <c r="AU43" i="3" s="1"/>
  <c r="AS43" i="3" s="1"/>
  <c r="Q77" i="3"/>
  <c r="V109" i="3"/>
  <c r="V107" i="3" s="1"/>
  <c r="V118" i="3" s="1"/>
  <c r="AP142" i="3"/>
  <c r="AP140" i="3" s="1"/>
  <c r="AP151" i="3" s="1"/>
  <c r="L142" i="3"/>
  <c r="L140" i="3" s="1"/>
  <c r="J140" i="3" s="1"/>
  <c r="AZ142" i="3"/>
  <c r="AZ140" i="3" s="1"/>
  <c r="AZ13" i="3"/>
  <c r="AK109" i="3"/>
  <c r="AK107" i="3" s="1"/>
  <c r="AK108" i="3" s="1"/>
  <c r="Q142" i="3"/>
  <c r="AP109" i="3"/>
  <c r="V142" i="3"/>
  <c r="V140" i="3" s="1"/>
  <c r="T140" i="3" s="1"/>
  <c r="U140" i="3" s="1"/>
  <c r="V13" i="3"/>
  <c r="AU13" i="3"/>
  <c r="AF45" i="3"/>
  <c r="AF43" i="3" s="1"/>
  <c r="AD43" i="3" s="1"/>
  <c r="AE43" i="3" s="1"/>
  <c r="G109" i="3"/>
  <c r="G107" i="3" s="1"/>
  <c r="G118" i="3" s="1"/>
  <c r="AU109" i="3"/>
  <c r="AU107" i="3" s="1"/>
  <c r="AU108" i="3" s="1"/>
  <c r="AA142" i="3"/>
  <c r="AA140" i="3" s="1"/>
  <c r="AA151" i="3" s="1"/>
  <c r="G11" i="3"/>
  <c r="E13" i="3" s="1"/>
  <c r="E12" i="3" s="1"/>
  <c r="AK13" i="3"/>
  <c r="V45" i="3"/>
  <c r="V43" i="3" s="1"/>
  <c r="T43" i="3" s="1"/>
  <c r="AF77" i="3"/>
  <c r="AF75" i="3" s="1"/>
  <c r="AF86" i="3" s="1"/>
  <c r="AP13" i="3"/>
  <c r="AA45" i="3"/>
  <c r="AK45" i="3"/>
  <c r="AK43" i="3" s="1"/>
  <c r="AK54" i="3" s="1"/>
  <c r="G77" i="3"/>
  <c r="G75" i="3" s="1"/>
  <c r="AU77" i="3"/>
  <c r="AU75" i="3" s="1"/>
  <c r="AS75" i="3" s="1"/>
  <c r="AT75" i="3" s="1"/>
  <c r="L109" i="3"/>
  <c r="AZ109" i="3"/>
  <c r="AF151" i="3"/>
  <c r="AF141" i="3"/>
  <c r="AD140" i="3"/>
  <c r="AE140" i="3" s="1"/>
  <c r="L55" i="3"/>
  <c r="G54" i="3"/>
  <c r="G118" i="1"/>
  <c r="AZ118" i="1"/>
  <c r="AP13" i="1"/>
  <c r="AP11" i="1" s="1"/>
  <c r="AP12" i="1" s="1"/>
  <c r="AA13" i="1"/>
  <c r="AA11" i="1" s="1"/>
  <c r="Y11" i="1" s="1"/>
  <c r="AU13" i="1"/>
  <c r="AF13" i="1"/>
  <c r="AK13" i="1"/>
  <c r="AZ11" i="1"/>
  <c r="AZ12" i="1" s="1"/>
  <c r="V13" i="1"/>
  <c r="V11" i="1" s="1"/>
  <c r="T11" i="1" s="1"/>
  <c r="Q13" i="1"/>
  <c r="Q11" i="1" s="1"/>
  <c r="L13" i="1"/>
  <c r="L11" i="1" s="1"/>
  <c r="G13" i="1"/>
  <c r="G11" i="1" s="1"/>
  <c r="L54" i="3" l="1"/>
  <c r="AX43" i="1"/>
  <c r="AF54" i="1"/>
  <c r="AZ54" i="1"/>
  <c r="AZ56" i="1" s="1"/>
  <c r="H21" i="4" s="1"/>
  <c r="G44" i="3"/>
  <c r="G55" i="3" s="1"/>
  <c r="G56" i="3" s="1"/>
  <c r="H62" i="4" s="1"/>
  <c r="G108" i="1"/>
  <c r="G119" i="1" s="1"/>
  <c r="G120" i="1" s="1"/>
  <c r="H32" i="4" s="1"/>
  <c r="AA140" i="1"/>
  <c r="AA151" i="1" s="1"/>
  <c r="AA152" i="1" s="1"/>
  <c r="H46" i="4" s="1"/>
  <c r="Y139" i="1"/>
  <c r="Z140" i="1" s="1"/>
  <c r="AA156" i="1" s="1"/>
  <c r="J43" i="3"/>
  <c r="K43" i="3" s="1"/>
  <c r="V44" i="3"/>
  <c r="V55" i="3" s="1"/>
  <c r="V86" i="1"/>
  <c r="AA12" i="3"/>
  <c r="AA23" i="3" s="1"/>
  <c r="AA24" i="3" s="1"/>
  <c r="H56" i="4" s="1"/>
  <c r="AX107" i="1"/>
  <c r="AY107" i="1" s="1"/>
  <c r="AZ123" i="1" s="1"/>
  <c r="V76" i="1"/>
  <c r="V87" i="1" s="1"/>
  <c r="Y11" i="3"/>
  <c r="Y13" i="3" s="1"/>
  <c r="Y12" i="3" s="1"/>
  <c r="J107" i="1"/>
  <c r="K108" i="1" s="1"/>
  <c r="AF54" i="3"/>
  <c r="Y107" i="1"/>
  <c r="Z108" i="1" s="1"/>
  <c r="AA124" i="1" s="1"/>
  <c r="L118" i="1"/>
  <c r="L120" i="1" s="1"/>
  <c r="H33" i="4" s="1"/>
  <c r="V54" i="3"/>
  <c r="AD75" i="3"/>
  <c r="AE75" i="3" s="1"/>
  <c r="AF91" i="3" s="1"/>
  <c r="AA108" i="1"/>
  <c r="AA119" i="1" s="1"/>
  <c r="AA120" i="1" s="1"/>
  <c r="H36" i="4" s="1"/>
  <c r="L12" i="3"/>
  <c r="L23" i="3" s="1"/>
  <c r="L24" i="3" s="1"/>
  <c r="H53" i="4" s="1"/>
  <c r="AA76" i="1"/>
  <c r="AA87" i="1" s="1"/>
  <c r="AA88" i="1" s="1"/>
  <c r="AF44" i="3"/>
  <c r="AF55" i="3" s="1"/>
  <c r="AF56" i="3" s="1"/>
  <c r="H67" i="4" s="1"/>
  <c r="Y75" i="1"/>
  <c r="Z75" i="1" s="1"/>
  <c r="AA91" i="1" s="1"/>
  <c r="AF44" i="1"/>
  <c r="AF55" i="1" s="1"/>
  <c r="AF56" i="1" s="1"/>
  <c r="H17" i="4" s="1"/>
  <c r="V140" i="1"/>
  <c r="V151" i="1" s="1"/>
  <c r="V152" i="1" s="1"/>
  <c r="T139" i="1"/>
  <c r="U140" i="1" s="1"/>
  <c r="V156" i="1" s="1"/>
  <c r="J139" i="1"/>
  <c r="K140" i="1" s="1"/>
  <c r="L156" i="1" s="1"/>
  <c r="J43" i="1"/>
  <c r="K43" i="1" s="1"/>
  <c r="L59" i="1" s="1"/>
  <c r="AZ120" i="1"/>
  <c r="H41" i="4" s="1"/>
  <c r="AA12" i="1"/>
  <c r="AA23" i="1" s="1"/>
  <c r="G54" i="1"/>
  <c r="AU141" i="3"/>
  <c r="AU152" i="3" s="1"/>
  <c r="AU140" i="1"/>
  <c r="AU151" i="1" s="1"/>
  <c r="AU152" i="1" s="1"/>
  <c r="H50" i="4" s="1"/>
  <c r="AU44" i="3"/>
  <c r="AU55" i="3" s="1"/>
  <c r="G44" i="1"/>
  <c r="G55" i="1" s="1"/>
  <c r="AE44" i="1"/>
  <c r="AF60" i="1" s="1"/>
  <c r="AF61" i="1" s="1"/>
  <c r="I17" i="4" s="1"/>
  <c r="AF76" i="3"/>
  <c r="AF87" i="3" s="1"/>
  <c r="AF88" i="3" s="1"/>
  <c r="H77" i="4" s="1"/>
  <c r="G86" i="1"/>
  <c r="Y107" i="3"/>
  <c r="Z107" i="3" s="1"/>
  <c r="AU151" i="3"/>
  <c r="V44" i="1"/>
  <c r="V55" i="1" s="1"/>
  <c r="AU76" i="1"/>
  <c r="AS76" i="1" s="1"/>
  <c r="AS77" i="1" s="1"/>
  <c r="Y43" i="1"/>
  <c r="Z44" i="1" s="1"/>
  <c r="AA60" i="1" s="1"/>
  <c r="T43" i="1"/>
  <c r="U44" i="1" s="1"/>
  <c r="V60" i="1" s="1"/>
  <c r="AU86" i="1"/>
  <c r="AX75" i="3"/>
  <c r="AX77" i="3" s="1"/>
  <c r="AX76" i="3" s="1"/>
  <c r="AY76" i="3" s="1"/>
  <c r="AZ92" i="3" s="1"/>
  <c r="G108" i="3"/>
  <c r="G119" i="3" s="1"/>
  <c r="G120" i="3" s="1"/>
  <c r="H82" i="4" s="1"/>
  <c r="AP22" i="1"/>
  <c r="AN11" i="1"/>
  <c r="AO12" i="1" s="1"/>
  <c r="AP28" i="1" s="1"/>
  <c r="V54" i="1"/>
  <c r="AZ150" i="1"/>
  <c r="AZ152" i="1" s="1"/>
  <c r="H51" i="4" s="1"/>
  <c r="L86" i="3"/>
  <c r="L88" i="3" s="1"/>
  <c r="H73" i="4" s="1"/>
  <c r="E107" i="3"/>
  <c r="F107" i="3" s="1"/>
  <c r="G123" i="3" s="1"/>
  <c r="V151" i="3"/>
  <c r="V118" i="1"/>
  <c r="V76" i="3"/>
  <c r="V87" i="3" s="1"/>
  <c r="V88" i="3" s="1"/>
  <c r="H75" i="4" s="1"/>
  <c r="AF118" i="3"/>
  <c r="AZ54" i="3"/>
  <c r="AZ56" i="3" s="1"/>
  <c r="H71" i="4" s="1"/>
  <c r="L75" i="1"/>
  <c r="AA22" i="1"/>
  <c r="V108" i="1"/>
  <c r="T108" i="1" s="1"/>
  <c r="T109" i="1" s="1"/>
  <c r="AX139" i="1"/>
  <c r="AY139" i="1" s="1"/>
  <c r="AZ155" i="1" s="1"/>
  <c r="AS139" i="1"/>
  <c r="AT139" i="1" s="1"/>
  <c r="AU155" i="1" s="1"/>
  <c r="J75" i="3"/>
  <c r="K75" i="3" s="1"/>
  <c r="AA108" i="3"/>
  <c r="Q43" i="1"/>
  <c r="F107" i="1"/>
  <c r="G123" i="1" s="1"/>
  <c r="G125" i="1" s="1"/>
  <c r="I32" i="4" s="1"/>
  <c r="AA76" i="3"/>
  <c r="AA87" i="3" s="1"/>
  <c r="AA88" i="3" s="1"/>
  <c r="H76" i="4" s="1"/>
  <c r="G141" i="3"/>
  <c r="G152" i="3" s="1"/>
  <c r="G153" i="3" s="1"/>
  <c r="H92" i="4" s="1"/>
  <c r="E140" i="3"/>
  <c r="F140" i="3" s="1"/>
  <c r="G156" i="3" s="1"/>
  <c r="F43" i="1"/>
  <c r="G59" i="1" s="1"/>
  <c r="G61" i="1" s="1"/>
  <c r="I12" i="4" s="1"/>
  <c r="G76" i="1"/>
  <c r="G87" i="1" s="1"/>
  <c r="AX43" i="3"/>
  <c r="AY43" i="3" s="1"/>
  <c r="AU54" i="3"/>
  <c r="T75" i="3"/>
  <c r="T77" i="3" s="1"/>
  <c r="T76" i="3" s="1"/>
  <c r="AF108" i="3"/>
  <c r="AF119" i="3" s="1"/>
  <c r="AN140" i="3"/>
  <c r="AO140" i="3" s="1"/>
  <c r="Q139" i="1"/>
  <c r="Q140" i="1" s="1"/>
  <c r="Q107" i="1"/>
  <c r="L54" i="1"/>
  <c r="L56" i="1" s="1"/>
  <c r="H13" i="4" s="1"/>
  <c r="L150" i="1"/>
  <c r="L152" i="1" s="1"/>
  <c r="H43" i="4" s="1"/>
  <c r="L56" i="3"/>
  <c r="H63" i="4" s="1"/>
  <c r="Y75" i="3"/>
  <c r="Y77" i="3" s="1"/>
  <c r="Y76" i="3" s="1"/>
  <c r="AP107" i="1"/>
  <c r="AP139" i="1"/>
  <c r="AP140" i="1" s="1"/>
  <c r="AP151" i="1" s="1"/>
  <c r="AA44" i="1"/>
  <c r="AI43" i="3"/>
  <c r="AI45" i="3" s="1"/>
  <c r="AI44" i="3" s="1"/>
  <c r="AZ75" i="1"/>
  <c r="AP43" i="1"/>
  <c r="AP44" i="1" s="1"/>
  <c r="AP55" i="1" s="1"/>
  <c r="AZ141" i="3"/>
  <c r="AZ152" i="3" s="1"/>
  <c r="AZ151" i="3"/>
  <c r="J11" i="3"/>
  <c r="K11" i="3" s="1"/>
  <c r="AK44" i="3"/>
  <c r="AK55" i="3" s="1"/>
  <c r="AK56" i="3" s="1"/>
  <c r="H68" i="4" s="1"/>
  <c r="AZ107" i="3"/>
  <c r="AZ11" i="3"/>
  <c r="AZ12" i="3" s="1"/>
  <c r="AZ23" i="3" s="1"/>
  <c r="V11" i="3"/>
  <c r="AP107" i="3"/>
  <c r="AU86" i="3"/>
  <c r="T107" i="3"/>
  <c r="T109" i="3" s="1"/>
  <c r="T108" i="3" s="1"/>
  <c r="AK140" i="3"/>
  <c r="AK141" i="3" s="1"/>
  <c r="AK152" i="3" s="1"/>
  <c r="AA43" i="3"/>
  <c r="Q75" i="3"/>
  <c r="AK11" i="3"/>
  <c r="AK12" i="3" s="1"/>
  <c r="AF22" i="3"/>
  <c r="AD11" i="3"/>
  <c r="V108" i="3"/>
  <c r="V119" i="3" s="1"/>
  <c r="V120" i="3" s="1"/>
  <c r="H85" i="4" s="1"/>
  <c r="V141" i="3"/>
  <c r="V152" i="3" s="1"/>
  <c r="Y140" i="3"/>
  <c r="Z140" i="3" s="1"/>
  <c r="AA156" i="3" s="1"/>
  <c r="AP11" i="3"/>
  <c r="AP12" i="3" s="1"/>
  <c r="AP23" i="3" s="1"/>
  <c r="Q140" i="3"/>
  <c r="Q141" i="3" s="1"/>
  <c r="AP43" i="3"/>
  <c r="AP44" i="3" s="1"/>
  <c r="AP55" i="3" s="1"/>
  <c r="L107" i="3"/>
  <c r="L108" i="3" s="1"/>
  <c r="AU11" i="3"/>
  <c r="AX140" i="3"/>
  <c r="AX142" i="3" s="1"/>
  <c r="AX141" i="3" s="1"/>
  <c r="L141" i="3"/>
  <c r="L152" i="3" s="1"/>
  <c r="L151" i="3"/>
  <c r="Q107" i="3"/>
  <c r="Q108" i="3" s="1"/>
  <c r="Q119" i="3" s="1"/>
  <c r="AU76" i="3"/>
  <c r="AU87" i="3" s="1"/>
  <c r="AA141" i="3"/>
  <c r="AA152" i="3" s="1"/>
  <c r="AA153" i="3" s="1"/>
  <c r="H96" i="4" s="1"/>
  <c r="AZ86" i="3"/>
  <c r="AZ88" i="3" s="1"/>
  <c r="H81" i="4" s="1"/>
  <c r="AP141" i="3"/>
  <c r="AP152" i="3" s="1"/>
  <c r="AP153" i="3" s="1"/>
  <c r="H99" i="4" s="1"/>
  <c r="AF12" i="3"/>
  <c r="AF23" i="3" s="1"/>
  <c r="AF156" i="3"/>
  <c r="V156" i="3"/>
  <c r="AS142" i="3"/>
  <c r="AS141" i="3" s="1"/>
  <c r="AF152" i="3"/>
  <c r="AF153" i="3" s="1"/>
  <c r="H97" i="4" s="1"/>
  <c r="J142" i="3"/>
  <c r="J141" i="3" s="1"/>
  <c r="K140" i="3"/>
  <c r="AD142" i="3"/>
  <c r="AD141" i="3" s="1"/>
  <c r="AE141" i="3" s="1"/>
  <c r="T142" i="3"/>
  <c r="T141" i="3" s="1"/>
  <c r="AT140" i="3"/>
  <c r="AF123" i="3"/>
  <c r="AS107" i="3"/>
  <c r="AU118" i="3"/>
  <c r="AI107" i="3"/>
  <c r="AK118" i="3"/>
  <c r="AU119" i="3"/>
  <c r="AD109" i="3"/>
  <c r="AD108" i="3" s="1"/>
  <c r="AK119" i="3"/>
  <c r="AU91" i="3"/>
  <c r="G86" i="3"/>
  <c r="E75" i="3"/>
  <c r="F75" i="3" s="1"/>
  <c r="G76" i="3"/>
  <c r="AS77" i="3"/>
  <c r="AS76" i="3" s="1"/>
  <c r="AF59" i="3"/>
  <c r="G59" i="3"/>
  <c r="Q54" i="3"/>
  <c r="O43" i="3"/>
  <c r="P43" i="3" s="1"/>
  <c r="AS45" i="3"/>
  <c r="AS44" i="3" s="1"/>
  <c r="T45" i="3"/>
  <c r="T44" i="3" s="1"/>
  <c r="U43" i="3"/>
  <c r="AD45" i="3"/>
  <c r="AD44" i="3" s="1"/>
  <c r="AT43" i="3"/>
  <c r="E45" i="3"/>
  <c r="E44" i="3" s="1"/>
  <c r="Q55" i="3"/>
  <c r="AF151" i="1"/>
  <c r="G151" i="1"/>
  <c r="AI139" i="1"/>
  <c r="AK150" i="1"/>
  <c r="AF150" i="1"/>
  <c r="AD139" i="1"/>
  <c r="AK140" i="1"/>
  <c r="G150" i="1"/>
  <c r="E139" i="1"/>
  <c r="AF119" i="1"/>
  <c r="AF118" i="1"/>
  <c r="AD107" i="1"/>
  <c r="AE107" i="1" s="1"/>
  <c r="AF123" i="1" s="1"/>
  <c r="AI107" i="1"/>
  <c r="AJ107" i="1" s="1"/>
  <c r="AK123" i="1" s="1"/>
  <c r="AK118" i="1"/>
  <c r="AU118" i="1"/>
  <c r="AS107" i="1"/>
  <c r="AU108" i="1"/>
  <c r="AK108" i="1"/>
  <c r="U107" i="1"/>
  <c r="V123" i="1" s="1"/>
  <c r="V125" i="1" s="1"/>
  <c r="I35" i="4" s="1"/>
  <c r="AF86" i="1"/>
  <c r="AD75" i="1"/>
  <c r="AE75" i="1" s="1"/>
  <c r="AF91" i="1" s="1"/>
  <c r="AT75" i="1"/>
  <c r="AU91" i="1" s="1"/>
  <c r="AU93" i="1" s="1"/>
  <c r="I30" i="4" s="1"/>
  <c r="Q76" i="1"/>
  <c r="O75" i="1"/>
  <c r="P75" i="1" s="1"/>
  <c r="Q91" i="1" s="1"/>
  <c r="Q86" i="1"/>
  <c r="U75" i="1"/>
  <c r="V91" i="1" s="1"/>
  <c r="V93" i="1" s="1"/>
  <c r="I25" i="4" s="1"/>
  <c r="AF76" i="1"/>
  <c r="F75" i="1"/>
  <c r="G91" i="1" s="1"/>
  <c r="G93" i="1" s="1"/>
  <c r="I22" i="4" s="1"/>
  <c r="AI43" i="1"/>
  <c r="AJ43" i="1" s="1"/>
  <c r="AK59" i="1" s="1"/>
  <c r="AK54" i="1"/>
  <c r="AU54" i="1"/>
  <c r="AS43" i="1"/>
  <c r="AT43" i="1" s="1"/>
  <c r="AU59" i="1" s="1"/>
  <c r="AK44" i="1"/>
  <c r="AY44" i="1"/>
  <c r="AU44" i="1"/>
  <c r="AY43" i="1"/>
  <c r="AZ59" i="1" s="1"/>
  <c r="AK11" i="1"/>
  <c r="AU11" i="1"/>
  <c r="AF11" i="1"/>
  <c r="AZ23" i="1"/>
  <c r="AX11" i="1"/>
  <c r="AY11" i="1" s="1"/>
  <c r="AZ27" i="1" s="1"/>
  <c r="AZ22" i="1"/>
  <c r="AP23" i="1"/>
  <c r="Z12" i="1"/>
  <c r="AA28" i="1" s="1"/>
  <c r="Z11" i="1"/>
  <c r="AA27" i="1" s="1"/>
  <c r="O11" i="3"/>
  <c r="Q22" i="3"/>
  <c r="Q23" i="3"/>
  <c r="G22" i="3"/>
  <c r="G12" i="3"/>
  <c r="F12" i="3" s="1"/>
  <c r="G22" i="1"/>
  <c r="E11" i="1"/>
  <c r="F11" i="1" s="1"/>
  <c r="G27" i="1" s="1"/>
  <c r="V22" i="1"/>
  <c r="U12" i="1"/>
  <c r="V28" i="1" s="1"/>
  <c r="V12" i="1"/>
  <c r="U11" i="1"/>
  <c r="V27" i="1" s="1"/>
  <c r="Q12" i="1"/>
  <c r="O11" i="1"/>
  <c r="Q22" i="1"/>
  <c r="L22" i="1"/>
  <c r="L12" i="1"/>
  <c r="J11" i="1"/>
  <c r="G12" i="1"/>
  <c r="G23" i="1" s="1"/>
  <c r="E108" i="1" l="1"/>
  <c r="E109" i="1" s="1"/>
  <c r="F44" i="3"/>
  <c r="Z139" i="1"/>
  <c r="AA155" i="1" s="1"/>
  <c r="J45" i="3"/>
  <c r="J44" i="3" s="1"/>
  <c r="K44" i="3" s="1"/>
  <c r="L60" i="3" s="1"/>
  <c r="Z76" i="1"/>
  <c r="AA92" i="1" s="1"/>
  <c r="AA93" i="1" s="1"/>
  <c r="U76" i="3"/>
  <c r="V92" i="3" s="1"/>
  <c r="V88" i="1"/>
  <c r="V96" i="1" s="1"/>
  <c r="U44" i="3"/>
  <c r="U45" i="3" s="1"/>
  <c r="Z107" i="1"/>
  <c r="AA123" i="1" s="1"/>
  <c r="AA125" i="1" s="1"/>
  <c r="AO11" i="1"/>
  <c r="AP27" i="1" s="1"/>
  <c r="AP29" i="1" s="1"/>
  <c r="I9" i="4" s="1"/>
  <c r="Z12" i="3"/>
  <c r="AA28" i="3" s="1"/>
  <c r="V56" i="3"/>
  <c r="H65" i="4" s="1"/>
  <c r="AE44" i="3"/>
  <c r="AF60" i="3" s="1"/>
  <c r="AF61" i="3" s="1"/>
  <c r="Z11" i="3"/>
  <c r="K107" i="1"/>
  <c r="L123" i="1" s="1"/>
  <c r="T76" i="1"/>
  <c r="T77" i="1" s="1"/>
  <c r="U77" i="1" s="1"/>
  <c r="K44" i="1"/>
  <c r="J44" i="1" s="1"/>
  <c r="J45" i="1" s="1"/>
  <c r="J32" i="4"/>
  <c r="A32" i="4" s="1"/>
  <c r="J140" i="1"/>
  <c r="J141" i="1" s="1"/>
  <c r="K141" i="1" s="1"/>
  <c r="J17" i="4"/>
  <c r="A17" i="4" s="1"/>
  <c r="Z76" i="3"/>
  <c r="AA92" i="3" s="1"/>
  <c r="AY108" i="1"/>
  <c r="AX108" i="1" s="1"/>
  <c r="AX109" i="1" s="1"/>
  <c r="H26" i="4"/>
  <c r="H25" i="4"/>
  <c r="J25" i="4" s="1"/>
  <c r="A25" i="4" s="1"/>
  <c r="U139" i="1"/>
  <c r="V155" i="1" s="1"/>
  <c r="V157" i="1" s="1"/>
  <c r="V160" i="1" s="1"/>
  <c r="AD44" i="1"/>
  <c r="AD45" i="1" s="1"/>
  <c r="AE45" i="1" s="1"/>
  <c r="E44" i="1"/>
  <c r="E45" i="1" s="1"/>
  <c r="F45" i="1" s="1"/>
  <c r="K139" i="1"/>
  <c r="L155" i="1" s="1"/>
  <c r="L157" i="1" s="1"/>
  <c r="I43" i="4" s="1"/>
  <c r="J43" i="4" s="1"/>
  <c r="A43" i="4" s="1"/>
  <c r="AT44" i="3"/>
  <c r="AU60" i="3" s="1"/>
  <c r="AD77" i="3"/>
  <c r="AD76" i="3" s="1"/>
  <c r="AE76" i="3" s="1"/>
  <c r="Y142" i="3"/>
  <c r="Y141" i="3" s="1"/>
  <c r="Z141" i="3" s="1"/>
  <c r="AA157" i="3" s="1"/>
  <c r="AA158" i="3" s="1"/>
  <c r="AA24" i="1"/>
  <c r="H6" i="4" s="1"/>
  <c r="U107" i="3"/>
  <c r="V123" i="3" s="1"/>
  <c r="K141" i="3"/>
  <c r="L157" i="3" s="1"/>
  <c r="AY75" i="3"/>
  <c r="AY77" i="3" s="1"/>
  <c r="AP24" i="1"/>
  <c r="AU153" i="3"/>
  <c r="H100" i="4" s="1"/>
  <c r="AU56" i="3"/>
  <c r="H70" i="4" s="1"/>
  <c r="V153" i="3"/>
  <c r="H95" i="4" s="1"/>
  <c r="E109" i="3"/>
  <c r="E108" i="3" s="1"/>
  <c r="F108" i="3" s="1"/>
  <c r="G124" i="3" s="1"/>
  <c r="G125" i="3" s="1"/>
  <c r="Y109" i="3"/>
  <c r="Y108" i="3" s="1"/>
  <c r="Z108" i="3" s="1"/>
  <c r="AA124" i="3" s="1"/>
  <c r="AT141" i="3"/>
  <c r="AU157" i="3" s="1"/>
  <c r="G56" i="1"/>
  <c r="Z75" i="3"/>
  <c r="U75" i="3"/>
  <c r="V91" i="3" s="1"/>
  <c r="AY140" i="1"/>
  <c r="AZ156" i="1" s="1"/>
  <c r="AZ157" i="1" s="1"/>
  <c r="AJ43" i="3"/>
  <c r="AK59" i="3" s="1"/>
  <c r="U108" i="3"/>
  <c r="V124" i="3" s="1"/>
  <c r="AZ153" i="3"/>
  <c r="H101" i="4" s="1"/>
  <c r="G88" i="1"/>
  <c r="J13" i="3"/>
  <c r="J12" i="3" s="1"/>
  <c r="K12" i="3" s="1"/>
  <c r="L28" i="3" s="1"/>
  <c r="AK151" i="3"/>
  <c r="AK153" i="3" s="1"/>
  <c r="H98" i="4" s="1"/>
  <c r="U141" i="3"/>
  <c r="V157" i="3" s="1"/>
  <c r="V158" i="3" s="1"/>
  <c r="I95" i="4" s="1"/>
  <c r="AY140" i="3"/>
  <c r="AZ156" i="3" s="1"/>
  <c r="AI140" i="3"/>
  <c r="AI142" i="3" s="1"/>
  <c r="AI141" i="3" s="1"/>
  <c r="AJ141" i="3" s="1"/>
  <c r="AK157" i="3" s="1"/>
  <c r="AX45" i="3"/>
  <c r="AX44" i="3" s="1"/>
  <c r="AY44" i="3" s="1"/>
  <c r="AZ60" i="3" s="1"/>
  <c r="T140" i="1"/>
  <c r="T141" i="1" s="1"/>
  <c r="U141" i="1" s="1"/>
  <c r="AK96" i="1"/>
  <c r="AF152" i="1"/>
  <c r="H47" i="4" s="1"/>
  <c r="AA157" i="1"/>
  <c r="AA119" i="3"/>
  <c r="AA120" i="3" s="1"/>
  <c r="H86" i="4" s="1"/>
  <c r="T44" i="1"/>
  <c r="T45" i="1" s="1"/>
  <c r="U45" i="1" s="1"/>
  <c r="AU88" i="3"/>
  <c r="H80" i="4" s="1"/>
  <c r="AN12" i="1"/>
  <c r="AN13" i="1" s="1"/>
  <c r="AN18" i="1" s="1"/>
  <c r="AN19" i="1" s="1"/>
  <c r="AF120" i="3"/>
  <c r="H87" i="4" s="1"/>
  <c r="V56" i="1"/>
  <c r="H15" i="4" s="1"/>
  <c r="AU87" i="1"/>
  <c r="AU88" i="1" s="1"/>
  <c r="Z43" i="1"/>
  <c r="AA59" i="1" s="1"/>
  <c r="AA61" i="1" s="1"/>
  <c r="I16" i="4" s="1"/>
  <c r="Y44" i="1"/>
  <c r="Y45" i="1" s="1"/>
  <c r="Z45" i="1" s="1"/>
  <c r="J77" i="3"/>
  <c r="J76" i="3" s="1"/>
  <c r="K76" i="3" s="1"/>
  <c r="L92" i="3" s="1"/>
  <c r="AE108" i="3"/>
  <c r="AF124" i="3" s="1"/>
  <c r="AF125" i="3" s="1"/>
  <c r="I87" i="4" s="1"/>
  <c r="E142" i="3"/>
  <c r="E141" i="3" s="1"/>
  <c r="F141" i="3" s="1"/>
  <c r="G157" i="3" s="1"/>
  <c r="G158" i="3" s="1"/>
  <c r="U43" i="1"/>
  <c r="V59" i="1" s="1"/>
  <c r="V61" i="1" s="1"/>
  <c r="I15" i="4" s="1"/>
  <c r="L91" i="3"/>
  <c r="Q151" i="1"/>
  <c r="Q54" i="1"/>
  <c r="O43" i="1"/>
  <c r="P43" i="1" s="1"/>
  <c r="Q59" i="1" s="1"/>
  <c r="Q44" i="1"/>
  <c r="AA55" i="1"/>
  <c r="AA56" i="1" s="1"/>
  <c r="H16" i="4" s="1"/>
  <c r="E76" i="1"/>
  <c r="E77" i="1" s="1"/>
  <c r="F77" i="1" s="1"/>
  <c r="AN142" i="3"/>
  <c r="AN141" i="3" s="1"/>
  <c r="AO141" i="3" s="1"/>
  <c r="AO142" i="3" s="1"/>
  <c r="AP54" i="1"/>
  <c r="AP56" i="1" s="1"/>
  <c r="H19" i="4" s="1"/>
  <c r="AN43" i="1"/>
  <c r="AO44" i="1" s="1"/>
  <c r="Q118" i="1"/>
  <c r="O107" i="1"/>
  <c r="P107" i="1" s="1"/>
  <c r="Q123" i="1" s="1"/>
  <c r="J75" i="1"/>
  <c r="K76" i="1" s="1"/>
  <c r="L92" i="1" s="1"/>
  <c r="L86" i="1"/>
  <c r="AX75" i="1"/>
  <c r="AY76" i="1" s="1"/>
  <c r="AZ92" i="1" s="1"/>
  <c r="AZ86" i="1"/>
  <c r="AP150" i="1"/>
  <c r="AP152" i="1" s="1"/>
  <c r="H49" i="4" s="1"/>
  <c r="AN139" i="1"/>
  <c r="AO140" i="1" s="1"/>
  <c r="L76" i="1"/>
  <c r="V119" i="1"/>
  <c r="V120" i="1" s="1"/>
  <c r="AT76" i="3"/>
  <c r="AU92" i="3" s="1"/>
  <c r="AU93" i="3" s="1"/>
  <c r="I80" i="4" s="1"/>
  <c r="AY141" i="3"/>
  <c r="AZ157" i="3" s="1"/>
  <c r="AZ76" i="1"/>
  <c r="AP118" i="1"/>
  <c r="AN107" i="1"/>
  <c r="AO108" i="1" s="1"/>
  <c r="AP124" i="1" s="1"/>
  <c r="Q108" i="1"/>
  <c r="Q150" i="1"/>
  <c r="O139" i="1"/>
  <c r="P139" i="1" s="1"/>
  <c r="Q155" i="1" s="1"/>
  <c r="AF120" i="1"/>
  <c r="H37" i="4" s="1"/>
  <c r="Y140" i="1"/>
  <c r="Y141" i="1" s="1"/>
  <c r="Z141" i="1" s="1"/>
  <c r="AP108" i="1"/>
  <c r="AT140" i="1"/>
  <c r="Q152" i="3"/>
  <c r="L119" i="3"/>
  <c r="AX107" i="3"/>
  <c r="AY107" i="3" s="1"/>
  <c r="AZ118" i="3"/>
  <c r="AU22" i="3"/>
  <c r="AS11" i="3"/>
  <c r="AT11" i="3" s="1"/>
  <c r="AN107" i="3"/>
  <c r="AO107" i="3" s="1"/>
  <c r="AP118" i="3"/>
  <c r="AP108" i="3"/>
  <c r="AP119" i="3" s="1"/>
  <c r="AJ44" i="3"/>
  <c r="Q56" i="3"/>
  <c r="H64" i="4" s="1"/>
  <c r="F13" i="3"/>
  <c r="AF24" i="3"/>
  <c r="H57" i="4" s="1"/>
  <c r="AK22" i="3"/>
  <c r="AI11" i="3"/>
  <c r="AJ11" i="3" s="1"/>
  <c r="AA54" i="3"/>
  <c r="Y43" i="3"/>
  <c r="V22" i="3"/>
  <c r="T11" i="3"/>
  <c r="Q151" i="3"/>
  <c r="O140" i="3"/>
  <c r="P140" i="3" s="1"/>
  <c r="AP22" i="3"/>
  <c r="AP24" i="3" s="1"/>
  <c r="H59" i="4" s="1"/>
  <c r="AN11" i="3"/>
  <c r="AU12" i="3"/>
  <c r="AU23" i="3" s="1"/>
  <c r="O75" i="3"/>
  <c r="Q86" i="3"/>
  <c r="Q76" i="3"/>
  <c r="Q87" i="3" s="1"/>
  <c r="Q118" i="3"/>
  <c r="Q120" i="3" s="1"/>
  <c r="H84" i="4" s="1"/>
  <c r="O107" i="3"/>
  <c r="P107" i="3" s="1"/>
  <c r="AA44" i="3"/>
  <c r="AA55" i="3" s="1"/>
  <c r="V12" i="3"/>
  <c r="V23" i="3" s="1"/>
  <c r="AK23" i="3"/>
  <c r="AZ108" i="3"/>
  <c r="AZ119" i="3" s="1"/>
  <c r="J107" i="3"/>
  <c r="K107" i="3" s="1"/>
  <c r="L118" i="3"/>
  <c r="L153" i="3"/>
  <c r="H93" i="4" s="1"/>
  <c r="AP54" i="3"/>
  <c r="AP56" i="3" s="1"/>
  <c r="H69" i="4" s="1"/>
  <c r="AN43" i="3"/>
  <c r="AE11" i="3"/>
  <c r="AD13" i="3"/>
  <c r="AD12" i="3" s="1"/>
  <c r="AE12" i="3" s="1"/>
  <c r="AZ22" i="3"/>
  <c r="AZ24" i="3" s="1"/>
  <c r="H61" i="4" s="1"/>
  <c r="AX11" i="3"/>
  <c r="AF157" i="3"/>
  <c r="AF158" i="3" s="1"/>
  <c r="AE142" i="3"/>
  <c r="AD147" i="3"/>
  <c r="AP156" i="3"/>
  <c r="L156" i="3"/>
  <c r="AU156" i="3"/>
  <c r="AU120" i="3"/>
  <c r="H90" i="4" s="1"/>
  <c r="AI109" i="3"/>
  <c r="AI108" i="3" s="1"/>
  <c r="AJ108" i="3" s="1"/>
  <c r="AK124" i="3" s="1"/>
  <c r="AA123" i="3"/>
  <c r="AJ107" i="3"/>
  <c r="AS109" i="3"/>
  <c r="AS108" i="3" s="1"/>
  <c r="AT108" i="3" s="1"/>
  <c r="AU124" i="3" s="1"/>
  <c r="AK120" i="3"/>
  <c r="H88" i="4" s="1"/>
  <c r="AT107" i="3"/>
  <c r="G91" i="3"/>
  <c r="G87" i="3"/>
  <c r="G88" i="3" s="1"/>
  <c r="H72" i="4" s="1"/>
  <c r="AX82" i="3"/>
  <c r="E77" i="3"/>
  <c r="E76" i="3" s="1"/>
  <c r="F76" i="3" s="1"/>
  <c r="G92" i="3" s="1"/>
  <c r="Q59" i="3"/>
  <c r="G60" i="3"/>
  <c r="G61" i="3" s="1"/>
  <c r="F45" i="3"/>
  <c r="E50" i="3"/>
  <c r="V59" i="3"/>
  <c r="AU59" i="3"/>
  <c r="O45" i="3"/>
  <c r="O44" i="3" s="1"/>
  <c r="P44" i="3" s="1"/>
  <c r="Q60" i="3" s="1"/>
  <c r="K45" i="3"/>
  <c r="L59" i="3"/>
  <c r="L61" i="3" s="1"/>
  <c r="AZ59" i="3"/>
  <c r="AJ140" i="1"/>
  <c r="AK156" i="1" s="1"/>
  <c r="G152" i="1"/>
  <c r="H42" i="4" s="1"/>
  <c r="AK151" i="1"/>
  <c r="AK152" i="1" s="1"/>
  <c r="H48" i="4" s="1"/>
  <c r="AJ139" i="1"/>
  <c r="AK155" i="1" s="1"/>
  <c r="F140" i="1"/>
  <c r="AE140" i="1"/>
  <c r="F139" i="1"/>
  <c r="G155" i="1" s="1"/>
  <c r="AE139" i="1"/>
  <c r="AF155" i="1" s="1"/>
  <c r="F109" i="1"/>
  <c r="E114" i="1"/>
  <c r="E115" i="1" s="1"/>
  <c r="U109" i="1"/>
  <c r="T114" i="1"/>
  <c r="T115" i="1" s="1"/>
  <c r="AK119" i="1"/>
  <c r="AK120" i="1" s="1"/>
  <c r="H38" i="4" s="1"/>
  <c r="AU119" i="1"/>
  <c r="AU120" i="1" s="1"/>
  <c r="H40" i="4" s="1"/>
  <c r="AT108" i="1"/>
  <c r="AU124" i="1" s="1"/>
  <c r="AJ108" i="1"/>
  <c r="AK124" i="1" s="1"/>
  <c r="AK125" i="1" s="1"/>
  <c r="I38" i="4" s="1"/>
  <c r="Y108" i="1"/>
  <c r="Y109" i="1" s="1"/>
  <c r="AE108" i="1"/>
  <c r="AT107" i="1"/>
  <c r="AU123" i="1" s="1"/>
  <c r="L124" i="1"/>
  <c r="J108" i="1"/>
  <c r="J109" i="1" s="1"/>
  <c r="G128" i="1"/>
  <c r="AT77" i="1"/>
  <c r="AS82" i="1"/>
  <c r="AS83" i="1" s="1"/>
  <c r="Q87" i="1"/>
  <c r="Q88" i="1" s="1"/>
  <c r="H24" i="4" s="1"/>
  <c r="AE76" i="1"/>
  <c r="AF92" i="1" s="1"/>
  <c r="AF93" i="1" s="1"/>
  <c r="I27" i="4" s="1"/>
  <c r="AF87" i="1"/>
  <c r="AF88" i="1" s="1"/>
  <c r="H27" i="4" s="1"/>
  <c r="P76" i="1"/>
  <c r="Q92" i="1" s="1"/>
  <c r="Q93" i="1" s="1"/>
  <c r="I24" i="4" s="1"/>
  <c r="AF64" i="1"/>
  <c r="AU55" i="1"/>
  <c r="AU56" i="1" s="1"/>
  <c r="H20" i="4" s="1"/>
  <c r="AK55" i="1"/>
  <c r="AK56" i="1" s="1"/>
  <c r="H18" i="4" s="1"/>
  <c r="AJ44" i="1"/>
  <c r="AK60" i="1" s="1"/>
  <c r="AK61" i="1" s="1"/>
  <c r="I18" i="4" s="1"/>
  <c r="AZ60" i="1"/>
  <c r="AZ61" i="1" s="1"/>
  <c r="AX44" i="1"/>
  <c r="AX45" i="1" s="1"/>
  <c r="AT44" i="1"/>
  <c r="AU60" i="1" s="1"/>
  <c r="AU61" i="1" s="1"/>
  <c r="I20" i="4" s="1"/>
  <c r="AK22" i="1"/>
  <c r="AI11" i="1"/>
  <c r="AF22" i="1"/>
  <c r="AD11" i="1"/>
  <c r="AE11" i="1" s="1"/>
  <c r="AF27" i="1" s="1"/>
  <c r="AU22" i="1"/>
  <c r="AS11" i="1"/>
  <c r="AT12" i="1" s="1"/>
  <c r="AU28" i="1" s="1"/>
  <c r="AA29" i="1"/>
  <c r="AF12" i="1"/>
  <c r="AU12" i="1"/>
  <c r="AK12" i="1"/>
  <c r="AY12" i="1"/>
  <c r="AZ24" i="1"/>
  <c r="H11" i="4" s="1"/>
  <c r="Y18" i="3"/>
  <c r="Y12" i="1"/>
  <c r="Y13" i="1" s="1"/>
  <c r="Z13" i="1" s="1"/>
  <c r="Q24" i="3"/>
  <c r="H54" i="4" s="1"/>
  <c r="O13" i="3"/>
  <c r="O12" i="3" s="1"/>
  <c r="P12" i="3" s="1"/>
  <c r="Q28" i="3" s="1"/>
  <c r="P11" i="3"/>
  <c r="L27" i="3"/>
  <c r="G23" i="3"/>
  <c r="G24" i="3" s="1"/>
  <c r="H52" i="4" s="1"/>
  <c r="G28" i="3"/>
  <c r="G27" i="3"/>
  <c r="V29" i="1"/>
  <c r="I5" i="4" s="1"/>
  <c r="V23" i="1"/>
  <c r="V24" i="1" s="1"/>
  <c r="H5" i="4" s="1"/>
  <c r="T12" i="1"/>
  <c r="T13" i="1" s="1"/>
  <c r="Q23" i="1"/>
  <c r="Q24" i="1" s="1"/>
  <c r="H4" i="4" s="1"/>
  <c r="P12" i="1"/>
  <c r="Q28" i="1" s="1"/>
  <c r="P11" i="1"/>
  <c r="Q27" i="1" s="1"/>
  <c r="L23" i="1"/>
  <c r="L24" i="1" s="1"/>
  <c r="H3" i="4" s="1"/>
  <c r="K12" i="1"/>
  <c r="L28" i="1" s="1"/>
  <c r="K11" i="1"/>
  <c r="L27" i="1" s="1"/>
  <c r="F12" i="1"/>
  <c r="G28" i="1" s="1"/>
  <c r="G24" i="1"/>
  <c r="H2" i="4" s="1"/>
  <c r="J50" i="3" l="1"/>
  <c r="Y76" i="1"/>
  <c r="Y77" i="1" s="1"/>
  <c r="T82" i="3"/>
  <c r="V60" i="3"/>
  <c r="T50" i="3"/>
  <c r="V93" i="3"/>
  <c r="I75" i="4" s="1"/>
  <c r="J75" i="4" s="1"/>
  <c r="A75" i="4" s="1"/>
  <c r="J147" i="3"/>
  <c r="Z13" i="3"/>
  <c r="AA27" i="3"/>
  <c r="AA29" i="3" s="1"/>
  <c r="AA32" i="3" s="1"/>
  <c r="L60" i="1"/>
  <c r="L61" i="1" s="1"/>
  <c r="L64" i="1" s="1"/>
  <c r="L125" i="1"/>
  <c r="I33" i="4" s="1"/>
  <c r="J33" i="4" s="1"/>
  <c r="A33" i="4" s="1"/>
  <c r="AZ124" i="1"/>
  <c r="AZ125" i="1" s="1"/>
  <c r="I41" i="4" s="1"/>
  <c r="J41" i="4" s="1"/>
  <c r="A41" i="4" s="1"/>
  <c r="AE45" i="3"/>
  <c r="AD50" i="3"/>
  <c r="L158" i="3"/>
  <c r="I93" i="4" s="1"/>
  <c r="J93" i="4" s="1"/>
  <c r="A93" i="4" s="1"/>
  <c r="T82" i="1"/>
  <c r="T83" i="1" s="1"/>
  <c r="AT142" i="3"/>
  <c r="O50" i="3"/>
  <c r="J146" i="1"/>
  <c r="J147" i="1" s="1"/>
  <c r="AZ91" i="3"/>
  <c r="AZ93" i="3" s="1"/>
  <c r="I81" i="4" s="1"/>
  <c r="J81" i="4" s="1"/>
  <c r="A81" i="4" s="1"/>
  <c r="E50" i="1"/>
  <c r="E51" i="1" s="1"/>
  <c r="J18" i="3"/>
  <c r="L160" i="1"/>
  <c r="Z77" i="3"/>
  <c r="Y82" i="3"/>
  <c r="J15" i="4"/>
  <c r="A15" i="4" s="1"/>
  <c r="J80" i="4"/>
  <c r="A80" i="4" s="1"/>
  <c r="J16" i="4"/>
  <c r="A16" i="4" s="1"/>
  <c r="J24" i="4"/>
  <c r="A24" i="4" s="1"/>
  <c r="J20" i="4"/>
  <c r="A20" i="4" s="1"/>
  <c r="J27" i="4"/>
  <c r="A27" i="4" s="1"/>
  <c r="AS50" i="3"/>
  <c r="AU61" i="3"/>
  <c r="I70" i="4" s="1"/>
  <c r="J70" i="4" s="1"/>
  <c r="A70" i="4" s="1"/>
  <c r="AT45" i="3"/>
  <c r="U109" i="3"/>
  <c r="G128" i="3"/>
  <c r="I82" i="4"/>
  <c r="J82" i="4" s="1"/>
  <c r="A82" i="4" s="1"/>
  <c r="AF92" i="3"/>
  <c r="AF93" i="3" s="1"/>
  <c r="AD82" i="3"/>
  <c r="AE77" i="3"/>
  <c r="J5" i="4"/>
  <c r="A5" i="4" s="1"/>
  <c r="AA161" i="3"/>
  <c r="I96" i="4"/>
  <c r="J96" i="4" s="1"/>
  <c r="A96" i="4" s="1"/>
  <c r="AF64" i="3"/>
  <c r="I67" i="4"/>
  <c r="J67" i="4" s="1"/>
  <c r="A67" i="4" s="1"/>
  <c r="J18" i="4"/>
  <c r="A18" i="4" s="1"/>
  <c r="J38" i="4"/>
  <c r="A38" i="4" s="1"/>
  <c r="V128" i="1"/>
  <c r="H35" i="4"/>
  <c r="J35" i="4" s="1"/>
  <c r="A35" i="4" s="1"/>
  <c r="AA96" i="1"/>
  <c r="I26" i="4"/>
  <c r="J26" i="4" s="1"/>
  <c r="A26" i="4" s="1"/>
  <c r="AZ160" i="1"/>
  <c r="I51" i="4"/>
  <c r="J51" i="4" s="1"/>
  <c r="A51" i="4" s="1"/>
  <c r="AA128" i="1"/>
  <c r="I36" i="4"/>
  <c r="J36" i="4" s="1"/>
  <c r="A36" i="4" s="1"/>
  <c r="E114" i="3"/>
  <c r="AP32" i="1"/>
  <c r="H9" i="4"/>
  <c r="J9" i="4" s="1"/>
  <c r="A9" i="4" s="1"/>
  <c r="J95" i="4"/>
  <c r="A95" i="4" s="1"/>
  <c r="AA32" i="1"/>
  <c r="I6" i="4"/>
  <c r="J6" i="4" s="1"/>
  <c r="A6" i="4" s="1"/>
  <c r="AD50" i="1"/>
  <c r="AD51" i="1" s="1"/>
  <c r="F109" i="3"/>
  <c r="G161" i="3"/>
  <c r="I92" i="4"/>
  <c r="J92" i="4" s="1"/>
  <c r="A92" i="4" s="1"/>
  <c r="G64" i="1"/>
  <c r="H12" i="4"/>
  <c r="J12" i="4" s="1"/>
  <c r="A12" i="4" s="1"/>
  <c r="T114" i="3"/>
  <c r="AU96" i="1"/>
  <c r="H30" i="4"/>
  <c r="J30" i="4" s="1"/>
  <c r="A30" i="4" s="1"/>
  <c r="G64" i="3"/>
  <c r="I62" i="4"/>
  <c r="J62" i="4" s="1"/>
  <c r="A62" i="4" s="1"/>
  <c r="AZ64" i="1"/>
  <c r="I21" i="4"/>
  <c r="J21" i="4" s="1"/>
  <c r="A21" i="4" s="1"/>
  <c r="L64" i="3"/>
  <c r="I63" i="4"/>
  <c r="J63" i="4" s="1"/>
  <c r="A63" i="4" s="1"/>
  <c r="AF161" i="3"/>
  <c r="I97" i="4"/>
  <c r="J97" i="4" s="1"/>
  <c r="A97" i="4" s="1"/>
  <c r="J87" i="4"/>
  <c r="A87" i="4" s="1"/>
  <c r="G96" i="1"/>
  <c r="H22" i="4"/>
  <c r="J22" i="4" s="1"/>
  <c r="A22" i="4" s="1"/>
  <c r="AA160" i="1"/>
  <c r="I46" i="4"/>
  <c r="J46" i="4" s="1"/>
  <c r="A46" i="4" s="1"/>
  <c r="T147" i="3"/>
  <c r="K142" i="3"/>
  <c r="AA91" i="3"/>
  <c r="AA93" i="3" s="1"/>
  <c r="L29" i="3"/>
  <c r="T146" i="1"/>
  <c r="T147" i="1" s="1"/>
  <c r="AO43" i="1"/>
  <c r="AP59" i="1" s="1"/>
  <c r="AE109" i="3"/>
  <c r="AO13" i="1"/>
  <c r="J82" i="3"/>
  <c r="AP157" i="3"/>
  <c r="AP158" i="3" s="1"/>
  <c r="AX140" i="1"/>
  <c r="AX141" i="1" s="1"/>
  <c r="AY141" i="1" s="1"/>
  <c r="AI140" i="1"/>
  <c r="AI141" i="1" s="1"/>
  <c r="AJ141" i="1" s="1"/>
  <c r="K13" i="3"/>
  <c r="AJ45" i="3"/>
  <c r="AY75" i="1"/>
  <c r="AZ91" i="1" s="1"/>
  <c r="AZ93" i="1" s="1"/>
  <c r="I31" i="4" s="1"/>
  <c r="V125" i="3"/>
  <c r="V161" i="3"/>
  <c r="Y114" i="3"/>
  <c r="Y147" i="3"/>
  <c r="AA125" i="3"/>
  <c r="U77" i="3"/>
  <c r="AS147" i="3"/>
  <c r="K75" i="1"/>
  <c r="L91" i="1" s="1"/>
  <c r="L93" i="1" s="1"/>
  <c r="I23" i="4" s="1"/>
  <c r="Z109" i="3"/>
  <c r="Z142" i="3"/>
  <c r="AO107" i="1"/>
  <c r="AP123" i="1" s="1"/>
  <c r="AP125" i="1" s="1"/>
  <c r="I39" i="4" s="1"/>
  <c r="AN147" i="3"/>
  <c r="T50" i="1"/>
  <c r="T51" i="1" s="1"/>
  <c r="AY45" i="3"/>
  <c r="U142" i="3"/>
  <c r="E82" i="1"/>
  <c r="E83" i="1" s="1"/>
  <c r="AZ61" i="3"/>
  <c r="AJ140" i="3"/>
  <c r="AJ142" i="3" s="1"/>
  <c r="AX50" i="3"/>
  <c r="Y50" i="1"/>
  <c r="Y51" i="1" s="1"/>
  <c r="AU96" i="3"/>
  <c r="AA64" i="1"/>
  <c r="AU158" i="3"/>
  <c r="V64" i="1"/>
  <c r="Q152" i="1"/>
  <c r="AF128" i="3"/>
  <c r="L120" i="3"/>
  <c r="H83" i="4" s="1"/>
  <c r="F142" i="3"/>
  <c r="Q153" i="3"/>
  <c r="H94" i="4" s="1"/>
  <c r="AP120" i="3"/>
  <c r="H89" i="4" s="1"/>
  <c r="AD76" i="1"/>
  <c r="AD77" i="1" s="1"/>
  <c r="AE77" i="1" s="1"/>
  <c r="AD114" i="3"/>
  <c r="E147" i="3"/>
  <c r="L93" i="3"/>
  <c r="AK64" i="1"/>
  <c r="K77" i="3"/>
  <c r="AS82" i="3"/>
  <c r="AP156" i="1"/>
  <c r="AN140" i="1"/>
  <c r="AN141" i="1" s="1"/>
  <c r="AU156" i="1"/>
  <c r="AU157" i="1" s="1"/>
  <c r="AS140" i="1"/>
  <c r="AS141" i="1" s="1"/>
  <c r="AZ87" i="1"/>
  <c r="AZ88" i="1" s="1"/>
  <c r="H31" i="4" s="1"/>
  <c r="AX76" i="1"/>
  <c r="AX77" i="1" s="1"/>
  <c r="AP119" i="1"/>
  <c r="AP120" i="1" s="1"/>
  <c r="H39" i="4" s="1"/>
  <c r="AN108" i="1"/>
  <c r="AN109" i="1" s="1"/>
  <c r="P108" i="1"/>
  <c r="Q124" i="1" s="1"/>
  <c r="Q125" i="1" s="1"/>
  <c r="I34" i="4" s="1"/>
  <c r="P140" i="1"/>
  <c r="Q55" i="1"/>
  <c r="Q56" i="1" s="1"/>
  <c r="H14" i="4" s="1"/>
  <c r="Q88" i="3"/>
  <c r="H74" i="4" s="1"/>
  <c r="AI44" i="1"/>
  <c r="AI45" i="1" s="1"/>
  <c r="AJ45" i="1" s="1"/>
  <c r="AT77" i="3"/>
  <c r="AZ120" i="3"/>
  <c r="H91" i="4" s="1"/>
  <c r="Q119" i="1"/>
  <c r="Q120" i="1" s="1"/>
  <c r="H34" i="4" s="1"/>
  <c r="AP60" i="1"/>
  <c r="AN44" i="1"/>
  <c r="AN45" i="1" s="1"/>
  <c r="AF96" i="1"/>
  <c r="Y146" i="1"/>
  <c r="Y147" i="1" s="1"/>
  <c r="AZ158" i="3"/>
  <c r="AX147" i="3"/>
  <c r="AU24" i="3"/>
  <c r="H60" i="4" s="1"/>
  <c r="AK24" i="3"/>
  <c r="H58" i="4" s="1"/>
  <c r="L87" i="1"/>
  <c r="L88" i="1" s="1"/>
  <c r="H23" i="4" s="1"/>
  <c r="J76" i="1"/>
  <c r="J77" i="1" s="1"/>
  <c r="P44" i="1"/>
  <c r="Q60" i="1" s="1"/>
  <c r="Q61" i="1" s="1"/>
  <c r="I14" i="4" s="1"/>
  <c r="AS44" i="1"/>
  <c r="AS45" i="1" s="1"/>
  <c r="AT45" i="1" s="1"/>
  <c r="AK157" i="1"/>
  <c r="AY142" i="3"/>
  <c r="AI147" i="3"/>
  <c r="AO139" i="1"/>
  <c r="AP155" i="1" s="1"/>
  <c r="P75" i="3"/>
  <c r="O77" i="3"/>
  <c r="O76" i="3" s="1"/>
  <c r="P76" i="3" s="1"/>
  <c r="Q92" i="3" s="1"/>
  <c r="AK27" i="3"/>
  <c r="Y45" i="3"/>
  <c r="Y44" i="3" s="1"/>
  <c r="Z44" i="3" s="1"/>
  <c r="AA60" i="3" s="1"/>
  <c r="AX13" i="3"/>
  <c r="AX12" i="3" s="1"/>
  <c r="AY12" i="3" s="1"/>
  <c r="AY11" i="3"/>
  <c r="AN45" i="3"/>
  <c r="AN44" i="3" s="1"/>
  <c r="AO44" i="3" s="1"/>
  <c r="AP60" i="3" s="1"/>
  <c r="U11" i="3"/>
  <c r="T13" i="3"/>
  <c r="T12" i="3" s="1"/>
  <c r="U12" i="3" s="1"/>
  <c r="AK60" i="3"/>
  <c r="AK61" i="3" s="1"/>
  <c r="AI50" i="3"/>
  <c r="Z43" i="3"/>
  <c r="AZ123" i="3"/>
  <c r="AK96" i="3"/>
  <c r="AI13" i="3"/>
  <c r="AI12" i="3" s="1"/>
  <c r="AJ12" i="3" s="1"/>
  <c r="AK28" i="3" s="1"/>
  <c r="AO11" i="3"/>
  <c r="AN13" i="3"/>
  <c r="AN12" i="3" s="1"/>
  <c r="AO12" i="3" s="1"/>
  <c r="AP28" i="3" s="1"/>
  <c r="L123" i="3"/>
  <c r="AA56" i="3"/>
  <c r="H66" i="4" s="1"/>
  <c r="AF28" i="3"/>
  <c r="AD18" i="3"/>
  <c r="J109" i="3"/>
  <c r="J108" i="3" s="1"/>
  <c r="K108" i="3" s="1"/>
  <c r="L124" i="3" s="1"/>
  <c r="Q156" i="3"/>
  <c r="AN109" i="3"/>
  <c r="AN108" i="3" s="1"/>
  <c r="AO108" i="3" s="1"/>
  <c r="AP124" i="3" s="1"/>
  <c r="AP123" i="3"/>
  <c r="O109" i="3"/>
  <c r="O108" i="3" s="1"/>
  <c r="P108" i="3" s="1"/>
  <c r="Q124" i="3" s="1"/>
  <c r="AF27" i="3"/>
  <c r="AE13" i="3"/>
  <c r="O142" i="3"/>
  <c r="O141" i="3" s="1"/>
  <c r="P141" i="3" s="1"/>
  <c r="Q157" i="3" s="1"/>
  <c r="AU27" i="3"/>
  <c r="V24" i="3"/>
  <c r="H55" i="4" s="1"/>
  <c r="Q123" i="3"/>
  <c r="AX109" i="3"/>
  <c r="AX108" i="3" s="1"/>
  <c r="AY108" i="3" s="1"/>
  <c r="AZ124" i="3" s="1"/>
  <c r="AO43" i="3"/>
  <c r="AS13" i="3"/>
  <c r="AS12" i="3" s="1"/>
  <c r="AT12" i="3" s="1"/>
  <c r="AU28" i="3" s="1"/>
  <c r="AI114" i="3"/>
  <c r="AT109" i="3"/>
  <c r="AU123" i="3"/>
  <c r="AU125" i="3" s="1"/>
  <c r="AS114" i="3"/>
  <c r="AK123" i="3"/>
  <c r="AK125" i="3" s="1"/>
  <c r="AJ109" i="3"/>
  <c r="F77" i="3"/>
  <c r="E82" i="3"/>
  <c r="G93" i="3"/>
  <c r="V61" i="3"/>
  <c r="Q61" i="3"/>
  <c r="P45" i="3"/>
  <c r="G156" i="1"/>
  <c r="G157" i="1" s="1"/>
  <c r="E140" i="1"/>
  <c r="E141" i="1" s="1"/>
  <c r="AF156" i="1"/>
  <c r="AF157" i="1" s="1"/>
  <c r="AD140" i="1"/>
  <c r="AD141" i="1" s="1"/>
  <c r="AK128" i="1"/>
  <c r="K109" i="1"/>
  <c r="J114" i="1"/>
  <c r="J115" i="1" s="1"/>
  <c r="Z109" i="1"/>
  <c r="Y114" i="1"/>
  <c r="Y115" i="1" s="1"/>
  <c r="AS108" i="1"/>
  <c r="AS109" i="1" s="1"/>
  <c r="AI108" i="1"/>
  <c r="AI109" i="1" s="1"/>
  <c r="AU125" i="1"/>
  <c r="AF124" i="1"/>
  <c r="AF125" i="1" s="1"/>
  <c r="AD108" i="1"/>
  <c r="AD109" i="1" s="1"/>
  <c r="AY109" i="1"/>
  <c r="AX114" i="1"/>
  <c r="AX115" i="1" s="1"/>
  <c r="Q96" i="1"/>
  <c r="Z77" i="1"/>
  <c r="Y82" i="1"/>
  <c r="Y83" i="1" s="1"/>
  <c r="O76" i="1"/>
  <c r="O77" i="1" s="1"/>
  <c r="AU64" i="1"/>
  <c r="AY45" i="1"/>
  <c r="AX50" i="1"/>
  <c r="AX51" i="1" s="1"/>
  <c r="K45" i="1"/>
  <c r="J50" i="1"/>
  <c r="J51" i="1" s="1"/>
  <c r="AT11" i="1"/>
  <c r="AU27" i="1" s="1"/>
  <c r="AU29" i="1" s="1"/>
  <c r="I10" i="4" s="1"/>
  <c r="AK23" i="1"/>
  <c r="AK24" i="1" s="1"/>
  <c r="H8" i="4" s="1"/>
  <c r="AE12" i="1"/>
  <c r="AF28" i="1" s="1"/>
  <c r="AF29" i="1" s="1"/>
  <c r="I7" i="4" s="1"/>
  <c r="AU23" i="1"/>
  <c r="AU24" i="1" s="1"/>
  <c r="H10" i="4" s="1"/>
  <c r="AS12" i="1"/>
  <c r="AS13" i="1" s="1"/>
  <c r="AT13" i="1" s="1"/>
  <c r="Y18" i="1"/>
  <c r="Y19" i="1" s="1"/>
  <c r="AF23" i="1"/>
  <c r="AF24" i="1" s="1"/>
  <c r="H7" i="4" s="1"/>
  <c r="AJ11" i="1"/>
  <c r="AK27" i="1" s="1"/>
  <c r="AJ12" i="1"/>
  <c r="AK28" i="1" s="1"/>
  <c r="AZ28" i="1"/>
  <c r="AZ29" i="1" s="1"/>
  <c r="AX12" i="1"/>
  <c r="AX13" i="1" s="1"/>
  <c r="V32" i="1"/>
  <c r="Q27" i="3"/>
  <c r="Q29" i="3" s="1"/>
  <c r="P13" i="3"/>
  <c r="O18" i="3"/>
  <c r="G29" i="3"/>
  <c r="T18" i="1"/>
  <c r="T19" i="1" s="1"/>
  <c r="U13" i="1"/>
  <c r="Q29" i="1"/>
  <c r="O12" i="1"/>
  <c r="O13" i="1" s="1"/>
  <c r="O18" i="1" s="1"/>
  <c r="L29" i="1"/>
  <c r="J12" i="1"/>
  <c r="J13" i="1" s="1"/>
  <c r="G29" i="1"/>
  <c r="E12" i="1"/>
  <c r="E13" i="1" s="1"/>
  <c r="F13" i="1" s="1"/>
  <c r="J23" i="4" l="1"/>
  <c r="A23" i="4" s="1"/>
  <c r="V96" i="3"/>
  <c r="I13" i="4"/>
  <c r="J13" i="4" s="1"/>
  <c r="A13" i="4" s="1"/>
  <c r="J14" i="4"/>
  <c r="A14" i="4" s="1"/>
  <c r="L128" i="1"/>
  <c r="L161" i="3"/>
  <c r="AZ128" i="1"/>
  <c r="AZ96" i="3"/>
  <c r="AX146" i="1"/>
  <c r="AX147" i="1" s="1"/>
  <c r="AK156" i="3"/>
  <c r="AK158" i="3" s="1"/>
  <c r="I98" i="4" s="1"/>
  <c r="J98" i="4" s="1"/>
  <c r="A98" i="4" s="1"/>
  <c r="AU64" i="3"/>
  <c r="J34" i="4"/>
  <c r="A34" i="4" s="1"/>
  <c r="J10" i="4"/>
  <c r="A10" i="4" s="1"/>
  <c r="J39" i="4"/>
  <c r="A39" i="4" s="1"/>
  <c r="AU160" i="1"/>
  <c r="I50" i="4"/>
  <c r="J50" i="4" s="1"/>
  <c r="A50" i="4" s="1"/>
  <c r="Q32" i="3"/>
  <c r="I54" i="4"/>
  <c r="J54" i="4" s="1"/>
  <c r="A54" i="4" s="1"/>
  <c r="AK128" i="3"/>
  <c r="I88" i="4"/>
  <c r="J88" i="4" s="1"/>
  <c r="A88" i="4" s="1"/>
  <c r="V128" i="3"/>
  <c r="I85" i="4"/>
  <c r="J85" i="4" s="1"/>
  <c r="A85" i="4" s="1"/>
  <c r="AU161" i="3"/>
  <c r="I100" i="4"/>
  <c r="J100" i="4" s="1"/>
  <c r="A100" i="4" s="1"/>
  <c r="G32" i="1"/>
  <c r="I2" i="4"/>
  <c r="J2" i="4" s="1"/>
  <c r="A2" i="4" s="1"/>
  <c r="J7" i="4"/>
  <c r="A7" i="4" s="1"/>
  <c r="AD82" i="1"/>
  <c r="AD83" i="1" s="1"/>
  <c r="AA96" i="3"/>
  <c r="I76" i="4"/>
  <c r="J76" i="4" s="1"/>
  <c r="A76" i="4" s="1"/>
  <c r="AP161" i="3"/>
  <c r="I99" i="4"/>
  <c r="J99" i="4" s="1"/>
  <c r="A99" i="4" s="1"/>
  <c r="L32" i="1"/>
  <c r="I3" i="4"/>
  <c r="J3" i="4" s="1"/>
  <c r="A3" i="4" s="1"/>
  <c r="AK64" i="3"/>
  <c r="I68" i="4"/>
  <c r="J68" i="4" s="1"/>
  <c r="A68" i="4" s="1"/>
  <c r="AZ32" i="1"/>
  <c r="I11" i="4"/>
  <c r="J11" i="4" s="1"/>
  <c r="A11" i="4" s="1"/>
  <c r="AU128" i="1"/>
  <c r="I40" i="4"/>
  <c r="J40" i="4" s="1"/>
  <c r="A40" i="4" s="1"/>
  <c r="V64" i="3"/>
  <c r="I65" i="4"/>
  <c r="J65" i="4" s="1"/>
  <c r="A65" i="4" s="1"/>
  <c r="AF96" i="3"/>
  <c r="I77" i="4"/>
  <c r="J77" i="4" s="1"/>
  <c r="A77" i="4" s="1"/>
  <c r="H44" i="4"/>
  <c r="H45" i="4"/>
  <c r="AU128" i="3"/>
  <c r="I90" i="4"/>
  <c r="J90" i="4" s="1"/>
  <c r="A90" i="4" s="1"/>
  <c r="G96" i="3"/>
  <c r="I72" i="4"/>
  <c r="J72" i="4" s="1"/>
  <c r="A72" i="4" s="1"/>
  <c r="AA128" i="3"/>
  <c r="I86" i="4"/>
  <c r="J86" i="4" s="1"/>
  <c r="A86" i="4" s="1"/>
  <c r="AZ64" i="3"/>
  <c r="I71" i="4"/>
  <c r="J71" i="4" s="1"/>
  <c r="A71" i="4" s="1"/>
  <c r="Q32" i="1"/>
  <c r="I4" i="4"/>
  <c r="J4" i="4" s="1"/>
  <c r="A4" i="4" s="1"/>
  <c r="AF128" i="1"/>
  <c r="I37" i="4"/>
  <c r="J37" i="4" s="1"/>
  <c r="A37" i="4" s="1"/>
  <c r="Q64" i="3"/>
  <c r="I64" i="4"/>
  <c r="J64" i="4" s="1"/>
  <c r="A64" i="4" s="1"/>
  <c r="G32" i="3"/>
  <c r="I52" i="4"/>
  <c r="J52" i="4" s="1"/>
  <c r="A52" i="4" s="1"/>
  <c r="AZ161" i="3"/>
  <c r="I101" i="4"/>
  <c r="J101" i="4" s="1"/>
  <c r="A101" i="4" s="1"/>
  <c r="J31" i="4"/>
  <c r="A31" i="4" s="1"/>
  <c r="L96" i="3"/>
  <c r="I73" i="4"/>
  <c r="J73" i="4" s="1"/>
  <c r="A73" i="4" s="1"/>
  <c r="L32" i="3"/>
  <c r="I53" i="4"/>
  <c r="J53" i="4" s="1"/>
  <c r="A53" i="4" s="1"/>
  <c r="AK160" i="1"/>
  <c r="I48" i="4"/>
  <c r="J48" i="4" s="1"/>
  <c r="A48" i="4" s="1"/>
  <c r="AI146" i="1"/>
  <c r="AI147" i="1" s="1"/>
  <c r="AF160" i="1"/>
  <c r="I47" i="4"/>
  <c r="J47" i="4" s="1"/>
  <c r="A47" i="4" s="1"/>
  <c r="G160" i="1"/>
  <c r="I42" i="4"/>
  <c r="J42" i="4" s="1"/>
  <c r="A42" i="4" s="1"/>
  <c r="O108" i="1"/>
  <c r="O109" i="1" s="1"/>
  <c r="P109" i="1" s="1"/>
  <c r="AP61" i="1"/>
  <c r="AN114" i="3"/>
  <c r="AZ96" i="1"/>
  <c r="AP128" i="1"/>
  <c r="Q64" i="1"/>
  <c r="L96" i="1"/>
  <c r="AS50" i="1"/>
  <c r="AS51" i="1" s="1"/>
  <c r="AN50" i="3"/>
  <c r="AI50" i="1"/>
  <c r="AI51" i="1" s="1"/>
  <c r="O44" i="1"/>
  <c r="O45" i="1" s="1"/>
  <c r="AI18" i="3"/>
  <c r="O82" i="3"/>
  <c r="AO45" i="1"/>
  <c r="AN50" i="1"/>
  <c r="AN51" i="1" s="1"/>
  <c r="AT141" i="1"/>
  <c r="AS146" i="1"/>
  <c r="AS147" i="1" s="1"/>
  <c r="AX82" i="1"/>
  <c r="AX83" i="1" s="1"/>
  <c r="AY77" i="1"/>
  <c r="Q128" i="1"/>
  <c r="AP157" i="1"/>
  <c r="Q156" i="1"/>
  <c r="Q157" i="1" s="1"/>
  <c r="O140" i="1"/>
  <c r="O141" i="1" s="1"/>
  <c r="AO141" i="1"/>
  <c r="AN146" i="1"/>
  <c r="AN147" i="1" s="1"/>
  <c r="AJ13" i="3"/>
  <c r="AO109" i="1"/>
  <c r="AN114" i="1"/>
  <c r="AN115" i="1" s="1"/>
  <c r="P109" i="3"/>
  <c r="K77" i="1"/>
  <c r="J82" i="1"/>
  <c r="J83" i="1" s="1"/>
  <c r="AP96" i="1"/>
  <c r="AP27" i="3"/>
  <c r="AP29" i="3" s="1"/>
  <c r="AO13" i="3"/>
  <c r="AU29" i="3"/>
  <c r="AS18" i="3"/>
  <c r="AP125" i="3"/>
  <c r="Y50" i="3"/>
  <c r="V28" i="3"/>
  <c r="T18" i="3"/>
  <c r="AK29" i="3"/>
  <c r="AF29" i="3"/>
  <c r="AP96" i="3"/>
  <c r="AX114" i="3"/>
  <c r="O114" i="3"/>
  <c r="P142" i="3"/>
  <c r="AZ125" i="3"/>
  <c r="V27" i="3"/>
  <c r="U13" i="3"/>
  <c r="AT13" i="3"/>
  <c r="Q158" i="3"/>
  <c r="L125" i="3"/>
  <c r="AY109" i="3"/>
  <c r="AY13" i="3"/>
  <c r="AZ27" i="3"/>
  <c r="Q91" i="3"/>
  <c r="Q93" i="3" s="1"/>
  <c r="P77" i="3"/>
  <c r="AP59" i="3"/>
  <c r="AP61" i="3" s="1"/>
  <c r="AO45" i="3"/>
  <c r="Q125" i="3"/>
  <c r="O147" i="3"/>
  <c r="AO109" i="3"/>
  <c r="J114" i="3"/>
  <c r="K109" i="3"/>
  <c r="AA59" i="3"/>
  <c r="AA61" i="3" s="1"/>
  <c r="Z45" i="3"/>
  <c r="AZ28" i="3"/>
  <c r="AX18" i="3"/>
  <c r="AN18" i="3"/>
  <c r="F141" i="1"/>
  <c r="E146" i="1"/>
  <c r="E147" i="1" s="1"/>
  <c r="AE141" i="1"/>
  <c r="AD146" i="1"/>
  <c r="AD147" i="1" s="1"/>
  <c r="AJ109" i="1"/>
  <c r="AI114" i="1"/>
  <c r="AI115" i="1" s="1"/>
  <c r="AT109" i="1"/>
  <c r="AS114" i="1"/>
  <c r="AS115" i="1" s="1"/>
  <c r="AE109" i="1"/>
  <c r="AD114" i="1"/>
  <c r="AD115" i="1" s="1"/>
  <c r="P77" i="1"/>
  <c r="O82" i="1"/>
  <c r="O83" i="1" s="1"/>
  <c r="AS18" i="1"/>
  <c r="AS19" i="1" s="1"/>
  <c r="AK29" i="1"/>
  <c r="AF32" i="1"/>
  <c r="AD12" i="1"/>
  <c r="AD13" i="1" s="1"/>
  <c r="AI12" i="1"/>
  <c r="AI13" i="1" s="1"/>
  <c r="AU32" i="1"/>
  <c r="AY13" i="1"/>
  <c r="AX18" i="1"/>
  <c r="AX19" i="1" s="1"/>
  <c r="P13" i="1"/>
  <c r="O19" i="1"/>
  <c r="K13" i="1"/>
  <c r="J18" i="1"/>
  <c r="J19" i="1" s="1"/>
  <c r="E19" i="1"/>
  <c r="AK161" i="3" l="1"/>
  <c r="O114" i="1"/>
  <c r="O115" i="1" s="1"/>
  <c r="AP128" i="3"/>
  <c r="I89" i="4"/>
  <c r="J89" i="4" s="1"/>
  <c r="A89" i="4" s="1"/>
  <c r="Q128" i="3"/>
  <c r="I84" i="4"/>
  <c r="J84" i="4" s="1"/>
  <c r="A84" i="4" s="1"/>
  <c r="AZ128" i="3"/>
  <c r="I91" i="4"/>
  <c r="J91" i="4" s="1"/>
  <c r="A91" i="4" s="1"/>
  <c r="AU32" i="3"/>
  <c r="I60" i="4"/>
  <c r="J60" i="4" s="1"/>
  <c r="A60" i="4" s="1"/>
  <c r="AP64" i="3"/>
  <c r="I69" i="4"/>
  <c r="J69" i="4" s="1"/>
  <c r="A69" i="4" s="1"/>
  <c r="AF32" i="3"/>
  <c r="I57" i="4"/>
  <c r="J57" i="4" s="1"/>
  <c r="A57" i="4" s="1"/>
  <c r="I56" i="4"/>
  <c r="J56" i="4" s="1"/>
  <c r="A56" i="4" s="1"/>
  <c r="L128" i="3"/>
  <c r="I83" i="4"/>
  <c r="J83" i="4" s="1"/>
  <c r="A83" i="4" s="1"/>
  <c r="AK32" i="1"/>
  <c r="I8" i="4"/>
  <c r="J8" i="4" s="1"/>
  <c r="A8" i="4" s="1"/>
  <c r="AK32" i="3"/>
  <c r="I58" i="4"/>
  <c r="J58" i="4" s="1"/>
  <c r="A58" i="4" s="1"/>
  <c r="AP32" i="3"/>
  <c r="I59" i="4"/>
  <c r="J59" i="4" s="1"/>
  <c r="A59" i="4" s="1"/>
  <c r="AP64" i="1"/>
  <c r="I19" i="4"/>
  <c r="J19" i="4" s="1"/>
  <c r="A19" i="4" s="1"/>
  <c r="Q161" i="3"/>
  <c r="I94" i="4"/>
  <c r="J94" i="4" s="1"/>
  <c r="A94" i="4" s="1"/>
  <c r="AA64" i="3"/>
  <c r="I66" i="4"/>
  <c r="J66" i="4" s="1"/>
  <c r="A66" i="4" s="1"/>
  <c r="Q96" i="3"/>
  <c r="I74" i="4"/>
  <c r="J74" i="4" s="1"/>
  <c r="A74" i="4" s="1"/>
  <c r="AP160" i="1"/>
  <c r="I49" i="4"/>
  <c r="J49" i="4" s="1"/>
  <c r="A49" i="4" s="1"/>
  <c r="Q160" i="1"/>
  <c r="I44" i="4"/>
  <c r="J44" i="4" s="1"/>
  <c r="A44" i="4" s="1"/>
  <c r="I45" i="4"/>
  <c r="J45" i="4" s="1"/>
  <c r="A45" i="4" s="1"/>
  <c r="P45" i="1"/>
  <c r="O50" i="1"/>
  <c r="O51" i="1" s="1"/>
  <c r="P141" i="1"/>
  <c r="O146" i="1"/>
  <c r="O147" i="1" s="1"/>
  <c r="V29" i="3"/>
  <c r="AZ29" i="3"/>
  <c r="AJ13" i="1"/>
  <c r="AI18" i="1"/>
  <c r="AI19" i="1" s="1"/>
  <c r="AE13" i="1"/>
  <c r="AD18" i="1"/>
  <c r="AD19" i="1" s="1"/>
  <c r="AZ32" i="3" l="1"/>
  <c r="I61" i="4"/>
  <c r="J61" i="4" s="1"/>
  <c r="A61" i="4" s="1"/>
  <c r="V32" i="3"/>
  <c r="I55" i="4"/>
  <c r="J55" i="4" s="1"/>
  <c r="A55" i="4" s="1"/>
  <c r="E10" i="2" l="1"/>
  <c r="C26" i="2" s="1"/>
  <c r="C19" i="2" l="1"/>
  <c r="C22" i="2"/>
  <c r="C20" i="2"/>
  <c r="C21" i="2"/>
  <c r="C24" i="2"/>
  <c r="C23" i="2"/>
  <c r="C25" i="2"/>
  <c r="E28" i="2" s="1"/>
</calcChain>
</file>

<file path=xl/sharedStrings.xml><?xml version="1.0" encoding="utf-8"?>
<sst xmlns="http://schemas.openxmlformats.org/spreadsheetml/2006/main" count="2488" uniqueCount="96">
  <si>
    <t>Predicted</t>
  </si>
  <si>
    <t>Total</t>
  </si>
  <si>
    <t>Clients</t>
  </si>
  <si>
    <t>Default</t>
  </si>
  <si>
    <t>Actually 1</t>
  </si>
  <si>
    <t>Average Default</t>
  </si>
  <si>
    <t>Actually 0</t>
  </si>
  <si>
    <t>Payments</t>
  </si>
  <si>
    <t>Recall</t>
  </si>
  <si>
    <t>Accuracy</t>
  </si>
  <si>
    <t>Precision</t>
  </si>
  <si>
    <t>F1</t>
  </si>
  <si>
    <t>Profits without Model</t>
  </si>
  <si>
    <t>Confusion Matrix</t>
  </si>
  <si>
    <t>Measures defined by the banker</t>
  </si>
  <si>
    <t>Calculation of benefit of the model for one specific model</t>
  </si>
  <si>
    <t>(From the model results)</t>
  </si>
  <si>
    <t>Losses incurred</t>
  </si>
  <si>
    <t>Profits</t>
  </si>
  <si>
    <t>Profits with Model</t>
  </si>
  <si>
    <t>BENEFIT OF THE MODEL</t>
  </si>
  <si>
    <t>Payments received</t>
  </si>
  <si>
    <t>LOGISTIC MODEL 1</t>
  </si>
  <si>
    <t>LOGISTIC MODEL 2</t>
  </si>
  <si>
    <t>LOGISTIC MODEL 3</t>
  </si>
  <si>
    <t>LOGISTIC MODEL 4</t>
  </si>
  <si>
    <t>Recall &amp; Accuracy</t>
  </si>
  <si>
    <t>LOGISTIC MODEL 5</t>
  </si>
  <si>
    <t>LOGISTIC MODEL 6</t>
  </si>
  <si>
    <t>LOGISTIC MODEL 7</t>
  </si>
  <si>
    <t>LOGISTIC MODEL 8</t>
  </si>
  <si>
    <t>LOGISTIC MODEL 9</t>
  </si>
  <si>
    <t>LOGISTIC MODEL 10</t>
  </si>
  <si>
    <t>Precision &amp; Recall</t>
  </si>
  <si>
    <t>LDA MODEL 1</t>
  </si>
  <si>
    <t>LDA MODEL 2</t>
  </si>
  <si>
    <t>LDA MODEL 3</t>
  </si>
  <si>
    <t>LDA MODEL 4</t>
  </si>
  <si>
    <t>LDA MODEL 5</t>
  </si>
  <si>
    <t>LDA MODEL 6</t>
  </si>
  <si>
    <t>LDA MODEL 7</t>
  </si>
  <si>
    <t>LDA MODEL 8</t>
  </si>
  <si>
    <t>LDA MODEL 9</t>
  </si>
  <si>
    <t>LDA MODEL 10</t>
  </si>
  <si>
    <t>QDA MODEL 1</t>
  </si>
  <si>
    <t>QDA MODEL 2</t>
  </si>
  <si>
    <t>QDA MODEL 3</t>
  </si>
  <si>
    <t>QDA MODEL 4</t>
  </si>
  <si>
    <t>QDA MODEL 5</t>
  </si>
  <si>
    <t>QDA MODEL 6</t>
  </si>
  <si>
    <t>QDA MODEL 9</t>
  </si>
  <si>
    <t>QDA MODEL 10</t>
  </si>
  <si>
    <t>KNN MODEL 1</t>
  </si>
  <si>
    <t>TREE MODEL 1</t>
  </si>
  <si>
    <t>KNN MODEL 2</t>
  </si>
  <si>
    <t>KNN MODEL 3</t>
  </si>
  <si>
    <t>KNN MODEL 4</t>
  </si>
  <si>
    <t>KNN MODEL 5</t>
  </si>
  <si>
    <t>KNN MODEL 6</t>
  </si>
  <si>
    <t>KNN MODEL 7</t>
  </si>
  <si>
    <t>KNN MODEL 8</t>
  </si>
  <si>
    <t>KNN MODEL 9</t>
  </si>
  <si>
    <t>KNN MODEL 10</t>
  </si>
  <si>
    <t>TREE MODEL 2</t>
  </si>
  <si>
    <t>TREE MODEL 3</t>
  </si>
  <si>
    <t>TREE MODEL 4</t>
  </si>
  <si>
    <t>TREE MODEL 5</t>
  </si>
  <si>
    <t>TREE MODEL 6</t>
  </si>
  <si>
    <t>TREE MODEL 7</t>
  </si>
  <si>
    <t>TREE MODEL 8</t>
  </si>
  <si>
    <t>TREE MODEL 9</t>
  </si>
  <si>
    <t>TREE MODEL 10</t>
  </si>
  <si>
    <t>Variables</t>
  </si>
  <si>
    <t>Method</t>
  </si>
  <si>
    <t>Model</t>
  </si>
  <si>
    <t>Benefit</t>
  </si>
  <si>
    <t>LDA</t>
  </si>
  <si>
    <t>QDA</t>
  </si>
  <si>
    <t>KNN</t>
  </si>
  <si>
    <t>TREE</t>
  </si>
  <si>
    <t>QDA MODEL 7 - Error</t>
  </si>
  <si>
    <t>QDA MODEL 8 - Error</t>
  </si>
  <si>
    <t>Profit without Model</t>
  </si>
  <si>
    <t>Profit with Model</t>
  </si>
  <si>
    <t>LOGISTIC</t>
  </si>
  <si>
    <t>Vlookup</t>
  </si>
  <si>
    <t>Parameters</t>
  </si>
  <si>
    <t>Model No:</t>
  </si>
  <si>
    <t>WE MAKE SURE YOU MAKE MONEY</t>
  </si>
  <si>
    <t>Assumed Numbers</t>
  </si>
  <si>
    <t>BENEFIT</t>
  </si>
  <si>
    <t>% INCREASE</t>
  </si>
  <si>
    <t>Row Labels</t>
  </si>
  <si>
    <t>Grand Total</t>
  </si>
  <si>
    <t>Average of Benefit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</si>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</sst>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-409]#,##0.00"/>
    <numFmt numFmtId="165" formatCode="[$$-409]#,##0.00_);[Red]\([$$-409]#,##0.00\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292934"/>
      <name val="Arial"/>
      <family val="2"/>
    </font>
    <font>
      <sz val="16"/>
      <color rgb="FF292934"/>
      <name val="SourceSansPro"/>
    </font>
    <font>
      <sz val="16"/>
      <color rgb="FF4CAF50"/>
      <name val="SourceSansPro"/>
    </font>
    <font>
      <sz val="16"/>
      <color rgb="FFCE1228"/>
      <name val="SourceSansPro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4"/>
      <color theme="1"/>
      <name val="Arial"/>
      <family val="2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/>
      <diagonal/>
    </border>
    <border>
      <left style="medium">
        <color rgb="FF292934"/>
      </left>
      <right style="medium">
        <color rgb="FF292934"/>
      </right>
      <top/>
      <bottom style="medium">
        <color rgb="FF292934"/>
      </bottom>
      <diagonal/>
    </border>
    <border>
      <left style="medium">
        <color rgb="FF292934"/>
      </left>
      <right style="medium">
        <color rgb="FF292934"/>
      </right>
      <top style="medium">
        <color rgb="FF292934"/>
      </top>
      <bottom style="medium">
        <color rgb="FF29293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3" fontId="5" fillId="0" borderId="3" xfId="0" applyNumberFormat="1" applyFont="1" applyBorder="1" applyAlignment="1">
      <alignment horizontal="center" vertical="center" wrapText="1" readingOrder="1"/>
    </xf>
    <xf numFmtId="3" fontId="6" fillId="0" borderId="3" xfId="0" applyNumberFormat="1" applyFont="1" applyBorder="1" applyAlignment="1">
      <alignment horizontal="center" vertical="center" wrapText="1" readingOrder="1"/>
    </xf>
    <xf numFmtId="3" fontId="4" fillId="0" borderId="3" xfId="0" applyNumberFormat="1" applyFont="1" applyBorder="1" applyAlignment="1">
      <alignment horizontal="center" vertical="center" wrapText="1" readingOrder="1"/>
    </xf>
    <xf numFmtId="0" fontId="8" fillId="0" borderId="0" xfId="0" applyFont="1"/>
    <xf numFmtId="9" fontId="8" fillId="0" borderId="0" xfId="1" applyFont="1"/>
    <xf numFmtId="0" fontId="8" fillId="3" borderId="0" xfId="0" applyFont="1" applyFill="1"/>
    <xf numFmtId="9" fontId="8" fillId="3" borderId="0" xfId="0" applyNumberFormat="1" applyFont="1" applyFill="1"/>
    <xf numFmtId="9" fontId="8" fillId="4" borderId="0" xfId="1" applyFont="1" applyFill="1"/>
    <xf numFmtId="0" fontId="8" fillId="0" borderId="6" xfId="0" applyFont="1" applyBorder="1"/>
    <xf numFmtId="0" fontId="8" fillId="0" borderId="7" xfId="0" applyFont="1" applyBorder="1"/>
    <xf numFmtId="0" fontId="7" fillId="0" borderId="8" xfId="0" applyFont="1" applyBorder="1"/>
    <xf numFmtId="165" fontId="8" fillId="0" borderId="6" xfId="0" applyNumberFormat="1" applyFont="1" applyBorder="1"/>
    <xf numFmtId="165" fontId="8" fillId="0" borderId="7" xfId="0" applyNumberFormat="1" applyFont="1" applyBorder="1"/>
    <xf numFmtId="165" fontId="7" fillId="0" borderId="8" xfId="0" applyNumberFormat="1" applyFont="1" applyBorder="1"/>
    <xf numFmtId="0" fontId="13" fillId="0" borderId="0" xfId="0" applyFont="1"/>
    <xf numFmtId="0" fontId="0" fillId="8" borderId="0" xfId="0" applyFill="1"/>
    <xf numFmtId="10" fontId="0" fillId="0" borderId="0" xfId="0" applyNumberFormat="1"/>
    <xf numFmtId="10" fontId="0" fillId="0" borderId="0" xfId="1" applyNumberFormat="1" applyFont="1"/>
    <xf numFmtId="0" fontId="0" fillId="9" borderId="0" xfId="0" applyFill="1"/>
    <xf numFmtId="0" fontId="8" fillId="9" borderId="0" xfId="0" applyFont="1" applyFill="1"/>
    <xf numFmtId="9" fontId="8" fillId="9" borderId="0" xfId="0" applyNumberFormat="1" applyFont="1" applyFill="1"/>
    <xf numFmtId="0" fontId="8" fillId="9" borderId="23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8" fillId="9" borderId="24" xfId="0" applyFont="1" applyFill="1" applyBorder="1"/>
    <xf numFmtId="0" fontId="10" fillId="9" borderId="0" xfId="0" applyFont="1" applyFill="1"/>
    <xf numFmtId="0" fontId="14" fillId="9" borderId="0" xfId="0" applyFont="1" applyFill="1"/>
    <xf numFmtId="10" fontId="10" fillId="9" borderId="0" xfId="1" applyNumberFormat="1" applyFont="1" applyFill="1"/>
    <xf numFmtId="44" fontId="10" fillId="9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17" fillId="4" borderId="0" xfId="1" applyFont="1" applyFill="1" applyAlignment="1">
      <alignment horizontal="center" vertical="center"/>
    </xf>
    <xf numFmtId="0" fontId="17" fillId="10" borderId="0" xfId="0" applyFont="1" applyFill="1" applyAlignment="1">
      <alignment horizontal="center"/>
    </xf>
    <xf numFmtId="0" fontId="7" fillId="12" borderId="4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44" fontId="17" fillId="4" borderId="0" xfId="2" applyFont="1" applyFill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11" fillId="6" borderId="0" xfId="0" applyFont="1" applyFill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 Difference</a:t>
            </a:r>
            <a:r>
              <a:rPr lang="en-US" b="1" baseline="0"/>
              <a:t> we make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7F23E62-8666-6240-AC87-25E06D6A9C8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D3-3042-9CF8-9DEAD9EFB5FE}"/>
                </c:ext>
              </c:extLst>
            </c:dLbl>
            <c:dLbl>
              <c:idx val="1"/>
              <c:layout>
                <c:manualLayout>
                  <c:x val="0"/>
                  <c:y val="5.1339285714285691E-2"/>
                </c:manualLayout>
              </c:layout>
              <c:tx>
                <c:rich>
                  <a:bodyPr/>
                  <a:lstStyle/>
                  <a:p>
                    <a:fld id="{AD7972D6-8CD1-E747-BD41-9628587E27B9}" type="VALUE">
                      <a:rPr lang="en-US" b="1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FB4-994B-B81A-B607B7FA11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MASTER!$B$25:$B$26</c:f>
              <c:strCache>
                <c:ptCount val="2"/>
                <c:pt idx="0">
                  <c:v>Profit without Model</c:v>
                </c:pt>
                <c:pt idx="1">
                  <c:v>Profit with Model</c:v>
                </c:pt>
              </c:strCache>
            </c:strRef>
          </c:cat>
          <c:val>
            <c:numRef>
              <c:f>MASTER!$C$25:$C$26</c:f>
              <c:numCache>
                <c:formatCode>_("$"* #,##0.00_);_("$"* \(#,##0.00\);_("$"* "-"??_);_(@_)</c:formatCode>
                <c:ptCount val="2"/>
                <c:pt idx="0">
                  <c:v>-325000000</c:v>
                </c:pt>
                <c:pt idx="1">
                  <c:v>378376205.59741664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3-3042-9CF8-9DEAD9EFB5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2440928"/>
        <c:axId val="1262442576"/>
      </c:barChart>
      <c:catAx>
        <c:axId val="12624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42576"/>
        <c:crosses val="autoZero"/>
        <c:auto val="1"/>
        <c:lblAlgn val="ctr"/>
        <c:lblOffset val="100"/>
        <c:noMultiLvlLbl val="0"/>
      </c:catAx>
      <c:valAx>
        <c:axId val="12624425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[MasterFile_AllCalulation.xlsx]Data!PivotTable2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Benefit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C4-E34C-8912-7D2649EB038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DC4-E34C-8912-7D2649EB038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C4-E34C-8912-7D2649EB038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DC4-E34C-8912-7D2649EB038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C4-E34C-8912-7D2649EB0382}"/>
              </c:ext>
            </c:extLst>
          </c:dPt>
          <c:cat>
            <c:multiLvlStrRef>
              <c:f>Data!$M$11:$M$26</c:f>
              <c:multiLvlStrCache>
                <c:ptCount val="10"/>
                <c:lvl>
                  <c:pt idx="0">
                    <c:v>Precision &amp; Recall</c:v>
                  </c:pt>
                  <c:pt idx="1">
                    <c:v>Recall &amp; Accuracy</c:v>
                  </c:pt>
                  <c:pt idx="2">
                    <c:v>Precision &amp; Recall</c:v>
                  </c:pt>
                  <c:pt idx="3">
                    <c:v>Recall &amp; Accuracy</c:v>
                  </c:pt>
                  <c:pt idx="4">
                    <c:v>Precision &amp; Recall</c:v>
                  </c:pt>
                  <c:pt idx="5">
                    <c:v>Recall &amp; Accuracy</c:v>
                  </c:pt>
                  <c:pt idx="6">
                    <c:v>Precision &amp; Recall</c:v>
                  </c:pt>
                  <c:pt idx="7">
                    <c:v>Recall &amp; Accuracy</c:v>
                  </c:pt>
                  <c:pt idx="8">
                    <c:v>Precision &amp; Recall</c:v>
                  </c:pt>
                  <c:pt idx="9">
                    <c:v>Recall &amp; Accuracy</c:v>
                  </c:pt>
                </c:lvl>
                <c:lvl>
                  <c:pt idx="0">
                    <c:v>KNN</c:v>
                  </c:pt>
                  <c:pt idx="2">
                    <c:v>LOGISTIC</c:v>
                  </c:pt>
                  <c:pt idx="4">
                    <c:v>LDA</c:v>
                  </c:pt>
                  <c:pt idx="6">
                    <c:v>TREE</c:v>
                  </c:pt>
                  <c:pt idx="8">
                    <c:v>QDA</c:v>
                  </c:pt>
                </c:lvl>
              </c:multiLvlStrCache>
            </c:multiLvlStrRef>
          </c:cat>
          <c:val>
            <c:numRef>
              <c:f>Data!$N$11:$N$26</c:f>
              <c:numCache>
                <c:formatCode>General</c:formatCode>
                <c:ptCount val="10"/>
                <c:pt idx="0">
                  <c:v>52822004.941100553</c:v>
                </c:pt>
                <c:pt idx="1">
                  <c:v>35498340</c:v>
                </c:pt>
                <c:pt idx="2">
                  <c:v>52825882.947822474</c:v>
                </c:pt>
                <c:pt idx="3">
                  <c:v>35410260</c:v>
                </c:pt>
                <c:pt idx="4">
                  <c:v>53010038.121596262</c:v>
                </c:pt>
                <c:pt idx="5">
                  <c:v>34295820</c:v>
                </c:pt>
                <c:pt idx="6">
                  <c:v>51870302.703899421</c:v>
                </c:pt>
                <c:pt idx="7">
                  <c:v>33656940</c:v>
                </c:pt>
                <c:pt idx="8">
                  <c:v>41537061.805006728</c:v>
                </c:pt>
                <c:pt idx="9">
                  <c:v>27519720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4-E34C-8912-7D2649EB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080304"/>
        <c:axId val="1239041088"/>
      </c:barChart>
      <c:catAx>
        <c:axId val="13480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41088"/>
        <c:crosses val="autoZero"/>
        <c:auto val="1"/>
        <c:lblAlgn val="ctr"/>
        <c:lblOffset val="100"/>
        <c:noMultiLvlLbl val="0"/>
      </c:catAx>
      <c:valAx>
        <c:axId val="1239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[MasterFile_AllCalulation.xlsx]Data!PivotTable1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two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Data!$M$4:$M$6</c:f>
              <c:strCache>
                <c:ptCount val="2"/>
                <c:pt idx="0">
                  <c:v>Precision &amp; Recall</c:v>
                </c:pt>
                <c:pt idx="1">
                  <c:v>Recall &amp; Accuracy</c:v>
                </c:pt>
              </c:strCache>
            </c:strRef>
          </c:cat>
          <c:val>
            <c:numRef>
              <c:f>Data!$N$4:$N$6</c:f>
              <c:numCache>
                <c:formatCode>General</c:formatCode>
                <c:ptCount val="2"/>
                <c:pt idx="0">
                  <c:v>50413058.103885099</c:v>
                </c:pt>
                <c:pt idx="1">
                  <c:v>33276216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0-044A-B4BD-6E4FA69B1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100959"/>
        <c:axId val="1882102639"/>
      </c:barChart>
      <c:catAx>
        <c:axId val="18821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02639"/>
        <c:crosses val="autoZero"/>
        <c:auto val="1"/>
        <c:lblAlgn val="ctr"/>
        <c:lblOffset val="100"/>
        <c:noMultiLvlLbl val="0"/>
      </c:catAx>
      <c:valAx>
        <c:axId val="18821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1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[MasterFile_AllCalulation.xlsx]Data!PivotTable3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Data!$N$30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Data!$M$31:$M$36</c:f>
              <c:strCache>
                <c:ptCount val="5"/>
                <c:pt idx="0">
                  <c:v>QDA</c:v>
                </c:pt>
                <c:pt idx="1">
                  <c:v>TREE</c:v>
                </c:pt>
                <c:pt idx="2">
                  <c:v>LDA</c:v>
                </c:pt>
                <c:pt idx="3">
                  <c:v>LOGISTIC</c:v>
                </c:pt>
                <c:pt idx="4">
                  <c:v>KNN</c:v>
                </c:pt>
              </c:strCache>
            </c:strRef>
          </c:cat>
          <c:val>
            <c:numRef>
              <c:f>Data!$N$31:$N$36</c:f>
              <c:numCache>
                <c:formatCode>General</c:formatCode>
                <c:ptCount val="5"/>
                <c:pt idx="0">
                  <c:v>34528390.902503356</c:v>
                </c:pt>
                <c:pt idx="1">
                  <c:v>42763621.351949707</c:v>
                </c:pt>
                <c:pt idx="2">
                  <c:v>43652929.060798123</c:v>
                </c:pt>
                <c:pt idx="3">
                  <c:v>44118071.473911226</c:v>
                </c:pt>
                <c:pt idx="4">
                  <c:v>44160172.470550269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6-774D-B7F5-F08FA812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3829024"/>
        <c:axId val="1239075008"/>
      </c:barChart>
      <c:catAx>
        <c:axId val="159382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75008"/>
        <c:crosses val="autoZero"/>
        <c:auto val="1"/>
        <c:lblAlgn val="ctr"/>
        <c:lblOffset val="100"/>
        <c:noMultiLvlLbl val="0"/>
      </c:catAx>
      <c:valAx>
        <c:axId val="12390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7</xdr:row>
      <xdr:rowOff>0</xdr:rowOff>
    </xdr:from>
    <xdr:to>
      <xdr:col>15</xdr:col>
      <xdr:colOff>215900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FC3C7-17AA-8B90-70CA-8FD9AE9A3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29</xdr:row>
      <xdr:rowOff>0</xdr:rowOff>
    </xdr:from>
    <xdr:to>
      <xdr:col>17</xdr:col>
      <xdr:colOff>800100</xdr:colOff>
      <xdr:row>58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556FD-B05F-6844-BECC-199988234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5</xdr:row>
      <xdr:rowOff>63500</xdr:rowOff>
    </xdr:from>
    <xdr:to>
      <xdr:col>15</xdr:col>
      <xdr:colOff>660400</xdr:colOff>
      <xdr:row>26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A6030-CD8A-654B-913B-4A5312B5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61</xdr:row>
      <xdr:rowOff>50800</xdr:rowOff>
    </xdr:from>
    <xdr:to>
      <xdr:col>16</xdr:col>
      <xdr:colOff>419100</xdr:colOff>
      <xdr:row>85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D63B20-7FFB-1A43-9ED2-AE67D192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Addala" refreshedDate="44916.476602430557" createdVersion="8" refreshedVersion="8" minRefreshableVersion="3" recordCount="100" xr:uid="{21932DBE-6222-0D4E-9EBF-522583FBC858}">
  <cacheSource type="worksheet">
    <worksheetSource ref="A1:J101" sheet="Data"/>
  </cacheSource>
  <cacheFields count="10">
    <cacheField name="Vlookup" numFmtId="0">
      <sharedItems containsSemiMixedTypes="0" containsString="0" containsNumber="1" minValue="0" maxValue="56270096.447793335"/>
    </cacheField>
    <cacheField name="Variables" numFmtId="0">
      <sharedItems count="2">
        <s v="Recall &amp; Accuracy"/>
        <s v="Precision &amp; Recall"/>
      </sharedItems>
    </cacheField>
    <cacheField name="Method" numFmtId="0">
      <sharedItems count="5">
        <s v="LOGISTIC"/>
        <s v="LDA"/>
        <s v="QDA"/>
        <s v="KNN"/>
        <s v="TREE"/>
      </sharedItems>
    </cacheField>
    <cacheField name="Model" numFmtId="0">
      <sharedItems containsSemiMixedTypes="0" containsString="0" containsNumber="1" containsInteger="1" minValue="1" maxValue="10"/>
    </cacheField>
    <cacheField name="Accuracy" numFmtId="10">
      <sharedItems containsSemiMixedTypes="0" containsString="0" containsNumber="1" minValue="0" maxValue="0.78500000000000003"/>
    </cacheField>
    <cacheField name="Precision" numFmtId="10">
      <sharedItems containsSemiMixedTypes="0" containsString="0" containsNumber="1" minValue="0" maxValue="0.82120000000000004"/>
    </cacheField>
    <cacheField name="Recall" numFmtId="10">
      <sharedItems containsSemiMixedTypes="0" containsString="0" containsNumber="1" minValue="0" maxValue="0.97140000000000004"/>
    </cacheField>
    <cacheField name="Profit without Model" numFmtId="0">
      <sharedItems containsSemiMixedTypes="0" containsString="0" containsNumber="1" containsInteger="1" minValue="0" maxValue="9000000"/>
    </cacheField>
    <cacheField name="Profit with Model" numFmtId="0">
      <sharedItems containsSemiMixedTypes="0" containsString="0" containsNumber="1" minValue="0" maxValue="65270096.447793335"/>
    </cacheField>
    <cacheField name="Benefit" numFmtId="0">
      <sharedItems containsSemiMixedTypes="0" containsString="0" containsNumber="1" minValue="0" maxValue="56270096.447793335" count="70">
        <n v="34702800"/>
        <n v="37350000"/>
        <n v="36591600.000000007"/>
        <n v="36216600.000000007"/>
        <n v="36966600.000000007"/>
        <n v="34380600"/>
        <n v="32858400"/>
        <n v="34327800"/>
        <n v="34791600"/>
        <n v="35916600"/>
        <n v="29730600"/>
        <n v="36975000"/>
        <n v="38497200.000000007"/>
        <n v="37733399.999999993"/>
        <n v="33997200"/>
        <n v="31341600"/>
        <n v="27000000"/>
        <n v="34319400"/>
        <n v="34725000"/>
        <n v="33600000"/>
        <n v="0"/>
        <n v="32505600"/>
        <n v="37455600.000000007"/>
        <n v="37702799.999999993"/>
        <n v="38130600"/>
        <n v="39330600.000000007"/>
        <n v="33533400"/>
        <n v="34358400"/>
        <n v="33622200"/>
        <n v="30141600"/>
        <n v="33180600"/>
        <n v="32400000"/>
        <n v="33577800"/>
        <n v="35894400"/>
        <n v="33975000"/>
        <n v="32033400"/>
        <n v="51642249.49352482"/>
        <n v="52628840.125391841"/>
        <n v="52202688.620949522"/>
        <n v="52159310.504361019"/>
        <n v="53312196.499796502"/>
        <n v="52454623.702492848"/>
        <n v="54388061.583252467"/>
        <n v="54516412.955134317"/>
        <n v="52499923.332481474"/>
        <n v="52586119.873817027"/>
        <n v="53443422.641509429"/>
        <n v="53011349.149552718"/>
        <n v="52929554.831734024"/>
        <n v="51684793.272171259"/>
        <n v="47998303.416971385"/>
        <n v="51258470.564207301"/>
        <n v="52328234.677841812"/>
        <n v="52200000"/>
        <n v="53098712.264545836"/>
        <n v="52593096.709980644"/>
        <n v="51984938.431563556"/>
        <n v="53741026.247122034"/>
        <n v="56270096.447793335"/>
        <n v="50140350"/>
        <n v="52626284.630738527"/>
        <n v="52886214.355628066"/>
        <n v="49073568.049792528"/>
        <n v="50784308.377300218"/>
        <n v="49671158.4520358"/>
        <n v="52117103.383363023"/>
        <n v="51513163.679122031"/>
        <n v="53829963.806719318"/>
        <n v="52242942.345924452"/>
        <n v="49968754.0041067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34702800"/>
    <x v="0"/>
    <x v="0"/>
    <n v="1"/>
    <n v="0.745"/>
    <n v="0.77990000000000004"/>
    <n v="0.88570000000000004"/>
    <n v="9000000"/>
    <n v="43702800"/>
    <x v="0"/>
  </r>
  <r>
    <n v="37350000"/>
    <x v="0"/>
    <x v="0"/>
    <n v="2"/>
    <n v="0.77"/>
    <n v="0.79749999999999999"/>
    <n v="0.9"/>
    <n v="9000000"/>
    <n v="46350000"/>
    <x v="1"/>
  </r>
  <r>
    <n v="36591600.000000007"/>
    <x v="0"/>
    <x v="0"/>
    <n v="3"/>
    <n v="0.76500000000000001"/>
    <n v="0.79620000000000002"/>
    <n v="0.89290000000000003"/>
    <n v="9000000"/>
    <n v="45591600.000000007"/>
    <x v="2"/>
  </r>
  <r>
    <n v="36216600.000000007"/>
    <x v="0"/>
    <x v="0"/>
    <n v="4"/>
    <n v="0.76"/>
    <n v="0.79110000000000003"/>
    <n v="0.89290000000000003"/>
    <n v="9000000"/>
    <n v="45216600.000000007"/>
    <x v="3"/>
  </r>
  <r>
    <n v="36966600.000000007"/>
    <x v="0"/>
    <x v="0"/>
    <n v="5"/>
    <n v="0.77"/>
    <n v="0.80130000000000001"/>
    <n v="0.89290000000000003"/>
    <n v="9000000"/>
    <n v="45966600.000000007"/>
    <x v="4"/>
  </r>
  <r>
    <n v="34380600"/>
    <x v="0"/>
    <x v="0"/>
    <n v="6"/>
    <n v="0.71499999999999997"/>
    <n v="0.73709999999999998"/>
    <n v="0.9214"/>
    <n v="9000000"/>
    <n v="43380600"/>
    <x v="5"/>
  </r>
  <r>
    <n v="32858400"/>
    <x v="0"/>
    <x v="0"/>
    <n v="7"/>
    <n v="0.70499999999999996"/>
    <n v="0.73409999999999997"/>
    <n v="0.90710000000000002"/>
    <n v="9000000"/>
    <n v="41858400"/>
    <x v="6"/>
  </r>
  <r>
    <n v="34327800"/>
    <x v="0"/>
    <x v="0"/>
    <n v="8"/>
    <n v="0.74"/>
    <n v="0.77990000000000004"/>
    <n v="0.88570000000000004"/>
    <n v="9000000"/>
    <n v="43327800"/>
    <x v="7"/>
  </r>
  <r>
    <n v="34791600"/>
    <x v="0"/>
    <x v="0"/>
    <n v="9"/>
    <n v="0.70499999999999996"/>
    <n v="0.72130000000000005"/>
    <n v="0.94289999999999996"/>
    <n v="9000000"/>
    <n v="43791600"/>
    <x v="8"/>
  </r>
  <r>
    <n v="35916600"/>
    <x v="0"/>
    <x v="0"/>
    <n v="10"/>
    <n v="0.72"/>
    <n v="0.73329999999999995"/>
    <n v="0.94289999999999996"/>
    <n v="9000000"/>
    <n v="44916600"/>
    <x v="9"/>
  </r>
  <r>
    <n v="29730600"/>
    <x v="0"/>
    <x v="1"/>
    <n v="1"/>
    <n v="0.72499999999999998"/>
    <n v="0.78259999999999996"/>
    <n v="0.82140000000000002"/>
    <n v="9000000"/>
    <n v="38730600"/>
    <x v="10"/>
  </r>
  <r>
    <n v="36975000"/>
    <x v="0"/>
    <x v="1"/>
    <n v="2"/>
    <n v="0.76500000000000001"/>
    <n v="0.79249999999999998"/>
    <n v="0.9"/>
    <n v="9000000"/>
    <n v="45975000"/>
    <x v="11"/>
  </r>
  <r>
    <n v="36975000"/>
    <x v="0"/>
    <x v="1"/>
    <n v="3"/>
    <n v="0.76500000000000001"/>
    <n v="0.79249999999999998"/>
    <n v="0.9"/>
    <n v="9000000"/>
    <n v="45975000"/>
    <x v="11"/>
  </r>
  <r>
    <n v="38497200.000000007"/>
    <x v="0"/>
    <x v="1"/>
    <n v="4"/>
    <n v="0.77500000000000002"/>
    <n v="0.79500000000000004"/>
    <n v="0.9143"/>
    <n v="9000000"/>
    <n v="47497200.000000007"/>
    <x v="12"/>
  </r>
  <r>
    <n v="37733399.999999993"/>
    <x v="0"/>
    <x v="1"/>
    <n v="5"/>
    <n v="0.77"/>
    <n v="0.79369999999999996"/>
    <n v="0.90710000000000002"/>
    <n v="9000000"/>
    <n v="46733399.999999993"/>
    <x v="13"/>
  </r>
  <r>
    <n v="33997200"/>
    <x v="0"/>
    <x v="1"/>
    <n v="6"/>
    <n v="0.71499999999999997"/>
    <n v="0.7399"/>
    <n v="0.9143"/>
    <n v="9000000"/>
    <n v="42997200"/>
    <x v="14"/>
  </r>
  <r>
    <n v="31341600"/>
    <x v="0"/>
    <x v="1"/>
    <n v="7"/>
    <n v="0.69499999999999995"/>
    <n v="0.73409999999999997"/>
    <n v="0.89290000000000003"/>
    <n v="9000000"/>
    <n v="40341600"/>
    <x v="15"/>
  </r>
  <r>
    <n v="27000000"/>
    <x v="0"/>
    <x v="1"/>
    <n v="8"/>
    <n v="0.74"/>
    <n v="0.78480000000000005"/>
    <n v="0.75"/>
    <n v="9000000"/>
    <n v="36000000"/>
    <x v="16"/>
  </r>
  <r>
    <n v="34791600"/>
    <x v="0"/>
    <x v="1"/>
    <n v="9"/>
    <n v="0.70499999999999996"/>
    <n v="0.72130000000000005"/>
    <n v="0.94289999999999996"/>
    <n v="9000000"/>
    <n v="43791600"/>
    <x v="8"/>
  </r>
  <r>
    <n v="35916600"/>
    <x v="0"/>
    <x v="1"/>
    <n v="10"/>
    <n v="0.72"/>
    <n v="0.73329999999999995"/>
    <n v="0.94289999999999996"/>
    <n v="9000000"/>
    <n v="44916600"/>
    <x v="9"/>
  </r>
  <r>
    <n v="34702800"/>
    <x v="0"/>
    <x v="2"/>
    <n v="1"/>
    <n v="0.745"/>
    <n v="0.79310000000000003"/>
    <n v="0.88570000000000004"/>
    <n v="9000000"/>
    <n v="43702800"/>
    <x v="0"/>
  </r>
  <r>
    <n v="34319400"/>
    <x v="0"/>
    <x v="2"/>
    <n v="2"/>
    <n v="0.745"/>
    <n v="0.78339999999999999"/>
    <n v="0.87860000000000005"/>
    <n v="9000000"/>
    <n v="43319400"/>
    <x v="17"/>
  </r>
  <r>
    <n v="34702800"/>
    <x v="0"/>
    <x v="2"/>
    <n v="3"/>
    <n v="0.745"/>
    <n v="0.77990000000000004"/>
    <n v="0.88570000000000004"/>
    <n v="9000000"/>
    <n v="43702800"/>
    <x v="0"/>
  </r>
  <r>
    <n v="34725000"/>
    <x v="0"/>
    <x v="2"/>
    <n v="4"/>
    <n v="0.73499999999999999"/>
    <n v="0.76359999999999995"/>
    <n v="0.9"/>
    <n v="9000000"/>
    <n v="43725000"/>
    <x v="18"/>
  </r>
  <r>
    <n v="34725000"/>
    <x v="0"/>
    <x v="2"/>
    <n v="5"/>
    <n v="0.73499999999999999"/>
    <n v="0.76359999999999995"/>
    <n v="0.9"/>
    <n v="9000000"/>
    <n v="43725000"/>
    <x v="18"/>
  </r>
  <r>
    <n v="33600000"/>
    <x v="0"/>
    <x v="2"/>
    <n v="6"/>
    <n v="0.72"/>
    <n v="0.75"/>
    <n v="0.9"/>
    <n v="9000000"/>
    <n v="42600000"/>
    <x v="19"/>
  </r>
  <r>
    <n v="0"/>
    <x v="0"/>
    <x v="2"/>
    <n v="7"/>
    <n v="0"/>
    <n v="0"/>
    <n v="0"/>
    <n v="0"/>
    <n v="0"/>
    <x v="20"/>
  </r>
  <r>
    <n v="0"/>
    <x v="0"/>
    <x v="2"/>
    <n v="8"/>
    <n v="0"/>
    <n v="0"/>
    <n v="0"/>
    <n v="0"/>
    <n v="0"/>
    <x v="20"/>
  </r>
  <r>
    <n v="32505600"/>
    <x v="0"/>
    <x v="2"/>
    <n v="9"/>
    <n v="0.69"/>
    <n v="0.7167"/>
    <n v="0.9214"/>
    <n v="9000000"/>
    <n v="41505600"/>
    <x v="21"/>
  </r>
  <r>
    <n v="35916600"/>
    <x v="0"/>
    <x v="2"/>
    <n v="10"/>
    <n v="0.72"/>
    <n v="0.73329999999999995"/>
    <n v="0.94289999999999996"/>
    <n v="9000000"/>
    <n v="44916600"/>
    <x v="9"/>
  </r>
  <r>
    <n v="37455600.000000007"/>
    <x v="0"/>
    <x v="3"/>
    <n v="1"/>
    <n v="0.72"/>
    <n v="0.72340000000000004"/>
    <n v="0.97140000000000004"/>
    <n v="9000000"/>
    <n v="46455600.000000007"/>
    <x v="22"/>
  </r>
  <r>
    <n v="37702799.999999993"/>
    <x v="0"/>
    <x v="3"/>
    <n v="2"/>
    <n v="0.78500000000000003"/>
    <n v="0.82120000000000004"/>
    <n v="0.88570000000000004"/>
    <n v="9000000"/>
    <n v="46702799.999999993"/>
    <x v="23"/>
  </r>
  <r>
    <n v="38130600"/>
    <x v="0"/>
    <x v="3"/>
    <n v="3"/>
    <n v="0.76500000000000001"/>
    <n v="0.78180000000000005"/>
    <n v="0.9214"/>
    <n v="9000000"/>
    <n v="47130600"/>
    <x v="24"/>
  </r>
  <r>
    <n v="39330600.000000007"/>
    <x v="0"/>
    <x v="3"/>
    <n v="4"/>
    <n v="0.745"/>
    <n v="0.74319999999999997"/>
    <n v="0.97140000000000004"/>
    <n v="9000000"/>
    <n v="48330600.000000007"/>
    <x v="25"/>
  </r>
  <r>
    <n v="33533400"/>
    <x v="0"/>
    <x v="3"/>
    <n v="5"/>
    <n v="0.75"/>
    <n v="0.8"/>
    <n v="0.85709999999999997"/>
    <n v="9000000"/>
    <n v="42533400"/>
    <x v="26"/>
  </r>
  <r>
    <n v="34358400"/>
    <x v="0"/>
    <x v="3"/>
    <n v="6"/>
    <n v="0.72499999999999998"/>
    <n v="0.75149999999999995"/>
    <n v="0.90710000000000002"/>
    <n v="9000000"/>
    <n v="43358400"/>
    <x v="27"/>
  </r>
  <r>
    <n v="33622200"/>
    <x v="0"/>
    <x v="3"/>
    <n v="7"/>
    <n v="0.71"/>
    <n v="0.73560000000000003"/>
    <n v="0.9143"/>
    <n v="9000000"/>
    <n v="42622200"/>
    <x v="28"/>
  </r>
  <r>
    <n v="30141600"/>
    <x v="0"/>
    <x v="3"/>
    <n v="8"/>
    <n v="0.71499999999999997"/>
    <n v="0.7712"/>
    <n v="0.84289999999999998"/>
    <n v="9000000"/>
    <n v="39141600"/>
    <x v="29"/>
  </r>
  <r>
    <n v="34791600"/>
    <x v="0"/>
    <x v="3"/>
    <n v="9"/>
    <n v="0.70499999999999996"/>
    <n v="0.72130000000000005"/>
    <n v="0.94289999999999996"/>
    <n v="9000000"/>
    <n v="43791600"/>
    <x v="8"/>
  </r>
  <r>
    <n v="35916600"/>
    <x v="0"/>
    <x v="3"/>
    <n v="10"/>
    <n v="0.72"/>
    <n v="0.73329999999999995"/>
    <n v="0.94289999999999996"/>
    <n v="9000000"/>
    <n v="44916600"/>
    <x v="9"/>
  </r>
  <r>
    <n v="33180600"/>
    <x v="0"/>
    <x v="4"/>
    <n v="1"/>
    <n v="0.73499999999999999"/>
    <n v="0.77710000000000001"/>
    <n v="0.87139999999999995"/>
    <n v="9000000"/>
    <n v="42180600"/>
    <x v="30"/>
  </r>
  <r>
    <n v="32400000"/>
    <x v="0"/>
    <x v="4"/>
    <n v="2"/>
    <n v="0.74"/>
    <n v="0.79330000000000001"/>
    <n v="0.85"/>
    <n v="9000000"/>
    <n v="41400000"/>
    <x v="31"/>
  </r>
  <r>
    <n v="32400000"/>
    <x v="0"/>
    <x v="4"/>
    <n v="3"/>
    <n v="0.74"/>
    <n v="0.79330000000000001"/>
    <n v="0.85"/>
    <n v="9000000"/>
    <n v="41400000"/>
    <x v="31"/>
  </r>
  <r>
    <n v="32400000"/>
    <x v="0"/>
    <x v="4"/>
    <n v="4"/>
    <n v="0.755"/>
    <n v="0.78620000000000001"/>
    <n v="0.85"/>
    <n v="9000000"/>
    <n v="41400000"/>
    <x v="31"/>
  </r>
  <r>
    <n v="33577800"/>
    <x v="0"/>
    <x v="4"/>
    <n v="5"/>
    <n v="0.73"/>
    <n v="0.76539999999999997"/>
    <n v="0.88570000000000004"/>
    <n v="9000000"/>
    <n v="42577800"/>
    <x v="32"/>
  </r>
  <r>
    <n v="35894400"/>
    <x v="0"/>
    <x v="4"/>
    <n v="6"/>
    <n v="0.73"/>
    <n v="0.74709999999999999"/>
    <n v="0.92859999999999998"/>
    <n v="9000000"/>
    <n v="44894400"/>
    <x v="33"/>
  </r>
  <r>
    <n v="33975000"/>
    <x v="0"/>
    <x v="4"/>
    <n v="7"/>
    <n v="0.72499999999999998"/>
    <n v="0.75449999999999995"/>
    <n v="0.9"/>
    <n v="9000000"/>
    <n v="42975000"/>
    <x v="34"/>
  </r>
  <r>
    <n v="32033400"/>
    <x v="0"/>
    <x v="4"/>
    <n v="8"/>
    <n v="0.73"/>
    <n v="0.7792"/>
    <n v="0.85709999999999997"/>
    <n v="9000000"/>
    <n v="41033400"/>
    <x v="35"/>
  </r>
  <r>
    <n v="34791600"/>
    <x v="0"/>
    <x v="4"/>
    <n v="9"/>
    <n v="0.70499999999999996"/>
    <n v="0.72130000000000005"/>
    <n v="0.94289999999999996"/>
    <n v="9000000"/>
    <n v="43791600"/>
    <x v="8"/>
  </r>
  <r>
    <n v="35916600"/>
    <x v="0"/>
    <x v="4"/>
    <n v="10"/>
    <n v="0.72"/>
    <n v="0.73329999999999995"/>
    <n v="0.94289999999999996"/>
    <n v="9000000"/>
    <n v="44916600"/>
    <x v="9"/>
  </r>
  <r>
    <n v="51642249.49352482"/>
    <x v="1"/>
    <x v="0"/>
    <n v="1"/>
    <n v="0.745"/>
    <n v="0.77990000000000004"/>
    <n v="0.88570000000000004"/>
    <n v="9000000"/>
    <n v="60642249.49352482"/>
    <x v="36"/>
  </r>
  <r>
    <n v="52628840.125391841"/>
    <x v="1"/>
    <x v="0"/>
    <n v="2"/>
    <n v="0.77"/>
    <n v="0.79749999999999999"/>
    <n v="0.9"/>
    <n v="9000000"/>
    <n v="61628840.125391841"/>
    <x v="37"/>
  </r>
  <r>
    <n v="52202688.620949522"/>
    <x v="1"/>
    <x v="0"/>
    <n v="3"/>
    <n v="0.76500000000000001"/>
    <n v="0.79620000000000002"/>
    <n v="0.89290000000000003"/>
    <n v="9000000"/>
    <n v="61202688.620949522"/>
    <x v="38"/>
  </r>
  <r>
    <n v="52159310.504361019"/>
    <x v="1"/>
    <x v="0"/>
    <n v="4"/>
    <n v="0.76"/>
    <n v="0.79110000000000003"/>
    <n v="0.89290000000000003"/>
    <n v="9000000"/>
    <n v="61159310.504361019"/>
    <x v="39"/>
  </r>
  <r>
    <n v="53312196.499796502"/>
    <x v="1"/>
    <x v="0"/>
    <n v="5"/>
    <n v="0.77"/>
    <n v="0.80130000000000001"/>
    <n v="0.89290000000000003"/>
    <n v="9000000"/>
    <n v="62312196.499796502"/>
    <x v="40"/>
  </r>
  <r>
    <n v="53312196.499796502"/>
    <x v="1"/>
    <x v="0"/>
    <n v="6"/>
    <n v="0.71499999999999997"/>
    <n v="0.73709999999999998"/>
    <n v="0.9214"/>
    <n v="9000000"/>
    <n v="62312196.499796502"/>
    <x v="40"/>
  </r>
  <r>
    <n v="52454623.702492848"/>
    <x v="1"/>
    <x v="0"/>
    <n v="7"/>
    <n v="0.70499999999999996"/>
    <n v="0.73409999999999997"/>
    <n v="0.90710000000000002"/>
    <n v="9000000"/>
    <n v="61454623.702492848"/>
    <x v="41"/>
  </r>
  <r>
    <n v="51642249.49352482"/>
    <x v="1"/>
    <x v="0"/>
    <n v="8"/>
    <n v="0.74"/>
    <n v="0.77990000000000004"/>
    <n v="0.88570000000000004"/>
    <n v="9000000"/>
    <n v="60642249.49352482"/>
    <x v="36"/>
  </r>
  <r>
    <n v="54388061.583252467"/>
    <x v="1"/>
    <x v="0"/>
    <n v="9"/>
    <n v="0.70499999999999996"/>
    <n v="0.72130000000000005"/>
    <n v="0.94289999999999996"/>
    <n v="9000000"/>
    <n v="63388061.583252467"/>
    <x v="42"/>
  </r>
  <r>
    <n v="54516412.955134317"/>
    <x v="1"/>
    <x v="0"/>
    <n v="10"/>
    <n v="0.72"/>
    <n v="0.73329999999999995"/>
    <n v="0.94289999999999996"/>
    <n v="9000000"/>
    <n v="63516412.955134317"/>
    <x v="43"/>
  </r>
  <r>
    <n v="52499923.332481474"/>
    <x v="1"/>
    <x v="1"/>
    <n v="1"/>
    <n v="0.72499999999999998"/>
    <n v="0.78259999999999996"/>
    <n v="0.82140000000000002"/>
    <n v="9000000"/>
    <n v="61499923.332481474"/>
    <x v="44"/>
  </r>
  <r>
    <n v="52586119.873817027"/>
    <x v="1"/>
    <x v="1"/>
    <n v="2"/>
    <n v="0.76500000000000001"/>
    <n v="0.79249999999999998"/>
    <n v="0.9"/>
    <n v="9000000"/>
    <n v="61586119.873817027"/>
    <x v="45"/>
  </r>
  <r>
    <n v="52586119.873817027"/>
    <x v="1"/>
    <x v="1"/>
    <n v="3"/>
    <n v="0.76500000000000001"/>
    <n v="0.79249999999999998"/>
    <n v="0.9"/>
    <n v="9000000"/>
    <n v="61586119.873817027"/>
    <x v="45"/>
  </r>
  <r>
    <n v="53443422.641509429"/>
    <x v="1"/>
    <x v="1"/>
    <n v="4"/>
    <n v="0.77500000000000002"/>
    <n v="0.79500000000000004"/>
    <n v="0.9143"/>
    <n v="9000000"/>
    <n v="62443422.641509429"/>
    <x v="46"/>
  </r>
  <r>
    <n v="53011349.149552718"/>
    <x v="1"/>
    <x v="1"/>
    <n v="5"/>
    <n v="0.77"/>
    <n v="0.79369999999999996"/>
    <n v="0.90710000000000002"/>
    <n v="9000000"/>
    <n v="62011349.149552718"/>
    <x v="47"/>
  </r>
  <r>
    <n v="52929554.831734024"/>
    <x v="1"/>
    <x v="1"/>
    <n v="6"/>
    <n v="0.71499999999999997"/>
    <n v="0.7399"/>
    <n v="0.9143"/>
    <n v="9000000"/>
    <n v="61929554.831734024"/>
    <x v="48"/>
  </r>
  <r>
    <n v="52454623.702492848"/>
    <x v="1"/>
    <x v="1"/>
    <n v="7"/>
    <n v="0.69499999999999995"/>
    <n v="0.73409999999999997"/>
    <n v="0.89290000000000003"/>
    <n v="9000000"/>
    <n v="61454623.702492848"/>
    <x v="41"/>
  </r>
  <r>
    <n v="51684793.272171259"/>
    <x v="1"/>
    <x v="1"/>
    <n v="8"/>
    <n v="0.74"/>
    <n v="0.78480000000000005"/>
    <n v="0.75"/>
    <n v="9000000"/>
    <n v="60684793.272171259"/>
    <x v="49"/>
  </r>
  <r>
    <n v="54388061.583252467"/>
    <x v="1"/>
    <x v="1"/>
    <n v="9"/>
    <n v="0.70499999999999996"/>
    <n v="0.72130000000000005"/>
    <n v="0.94289999999999996"/>
    <n v="9000000"/>
    <n v="63388061.583252467"/>
    <x v="42"/>
  </r>
  <r>
    <n v="54516412.955134317"/>
    <x v="1"/>
    <x v="1"/>
    <n v="10"/>
    <n v="0.72"/>
    <n v="0.73329999999999995"/>
    <n v="0.94289999999999996"/>
    <n v="9000000"/>
    <n v="63516412.955134317"/>
    <x v="43"/>
  </r>
  <r>
    <n v="47998303.416971385"/>
    <x v="1"/>
    <x v="2"/>
    <n v="1"/>
    <n v="0.745"/>
    <n v="0.79310000000000003"/>
    <n v="0.88570000000000004"/>
    <n v="9000000"/>
    <n v="56998303.416971385"/>
    <x v="50"/>
  </r>
  <r>
    <n v="51258470.564207301"/>
    <x v="1"/>
    <x v="2"/>
    <n v="2"/>
    <n v="0.745"/>
    <n v="0.78339999999999999"/>
    <n v="0.87860000000000005"/>
    <n v="9000000"/>
    <n v="60258470.564207301"/>
    <x v="51"/>
  </r>
  <r>
    <n v="51642249.49352482"/>
    <x v="1"/>
    <x v="2"/>
    <n v="3"/>
    <n v="0.745"/>
    <n v="0.77990000000000004"/>
    <n v="0.88570000000000004"/>
    <n v="9000000"/>
    <n v="60642249.49352482"/>
    <x v="36"/>
  </r>
  <r>
    <n v="52328234.677841812"/>
    <x v="1"/>
    <x v="2"/>
    <n v="4"/>
    <n v="0.73499999999999999"/>
    <n v="0.76359999999999995"/>
    <n v="0.9"/>
    <n v="9000000"/>
    <n v="61328234.677841812"/>
    <x v="52"/>
  </r>
  <r>
    <n v="52328234.677841812"/>
    <x v="1"/>
    <x v="2"/>
    <n v="5"/>
    <n v="0.73499999999999999"/>
    <n v="0.76359999999999995"/>
    <n v="0.9"/>
    <n v="9000000"/>
    <n v="61328234.677841812"/>
    <x v="52"/>
  </r>
  <r>
    <n v="52200000"/>
    <x v="1"/>
    <x v="2"/>
    <n v="6"/>
    <n v="0.72"/>
    <n v="0.75"/>
    <n v="0.9"/>
    <n v="9000000"/>
    <n v="61200000"/>
    <x v="53"/>
  </r>
  <r>
    <n v="0"/>
    <x v="1"/>
    <x v="2"/>
    <n v="7"/>
    <n v="0"/>
    <n v="0"/>
    <n v="0"/>
    <n v="0"/>
    <n v="0"/>
    <x v="20"/>
  </r>
  <r>
    <n v="0"/>
    <x v="1"/>
    <x v="2"/>
    <n v="8"/>
    <n v="0"/>
    <n v="0"/>
    <n v="0"/>
    <n v="0"/>
    <n v="0"/>
    <x v="20"/>
  </r>
  <r>
    <n v="53098712.264545836"/>
    <x v="1"/>
    <x v="2"/>
    <n v="9"/>
    <n v="0.69"/>
    <n v="0.7167"/>
    <n v="0.9214"/>
    <n v="9000000"/>
    <n v="62098712.264545836"/>
    <x v="54"/>
  </r>
  <r>
    <n v="54516412.955134317"/>
    <x v="1"/>
    <x v="2"/>
    <n v="10"/>
    <n v="0.72"/>
    <n v="0.73329999999999995"/>
    <n v="0.94289999999999996"/>
    <n v="9000000"/>
    <n v="63516412.955134317"/>
    <x v="43"/>
  </r>
  <r>
    <n v="52593096.709980644"/>
    <x v="1"/>
    <x v="3"/>
    <n v="1"/>
    <n v="0.72"/>
    <n v="0.72340000000000004"/>
    <n v="0.97140000000000004"/>
    <n v="9000000"/>
    <n v="61593096.709980644"/>
    <x v="55"/>
  </r>
  <r>
    <n v="51984938.431563556"/>
    <x v="1"/>
    <x v="3"/>
    <n v="2"/>
    <n v="0.78500000000000003"/>
    <n v="0.82120000000000004"/>
    <n v="0.88570000000000004"/>
    <n v="9000000"/>
    <n v="60984938.431563556"/>
    <x v="56"/>
  </r>
  <r>
    <n v="53741026.247122034"/>
    <x v="1"/>
    <x v="3"/>
    <n v="3"/>
    <n v="0.76500000000000001"/>
    <n v="0.78180000000000005"/>
    <n v="0.9214"/>
    <n v="9000000"/>
    <n v="62741026.247122034"/>
    <x v="57"/>
  </r>
  <r>
    <n v="56270096.447793335"/>
    <x v="1"/>
    <x v="3"/>
    <n v="4"/>
    <n v="0.745"/>
    <n v="0.74319999999999997"/>
    <n v="0.97140000000000004"/>
    <n v="9000000"/>
    <n v="65270096.447793335"/>
    <x v="58"/>
  </r>
  <r>
    <n v="50140350"/>
    <x v="1"/>
    <x v="3"/>
    <n v="5"/>
    <n v="0.75"/>
    <n v="0.8"/>
    <n v="0.85709999999999997"/>
    <n v="9000000"/>
    <n v="59140350"/>
    <x v="59"/>
  </r>
  <r>
    <n v="52626284.630738527"/>
    <x v="1"/>
    <x v="3"/>
    <n v="6"/>
    <n v="0.72499999999999998"/>
    <n v="0.75149999999999995"/>
    <n v="0.90710000000000002"/>
    <n v="9000000"/>
    <n v="61626284.630738527"/>
    <x v="60"/>
  </r>
  <r>
    <n v="52886214.355628066"/>
    <x v="1"/>
    <x v="3"/>
    <n v="7"/>
    <n v="0.71"/>
    <n v="0.73560000000000003"/>
    <n v="0.9143"/>
    <n v="9000000"/>
    <n v="61886214.355628066"/>
    <x v="61"/>
  </r>
  <r>
    <n v="49073568.049792528"/>
    <x v="1"/>
    <x v="3"/>
    <n v="8"/>
    <n v="0.71499999999999997"/>
    <n v="0.7712"/>
    <n v="0.84289999999999998"/>
    <n v="9000000"/>
    <n v="58073568.049792528"/>
    <x v="62"/>
  </r>
  <r>
    <n v="54388061.583252467"/>
    <x v="1"/>
    <x v="3"/>
    <n v="9"/>
    <n v="0.70499999999999996"/>
    <n v="0.72130000000000005"/>
    <n v="0.94289999999999996"/>
    <n v="9000000"/>
    <n v="63388061.583252467"/>
    <x v="42"/>
  </r>
  <r>
    <n v="54516412.955134317"/>
    <x v="1"/>
    <x v="3"/>
    <n v="10"/>
    <n v="0.72"/>
    <n v="0.73329999999999995"/>
    <n v="0.94289999999999996"/>
    <n v="9000000"/>
    <n v="63516412.955134317"/>
    <x v="43"/>
  </r>
  <r>
    <n v="50784308.377300218"/>
    <x v="1"/>
    <x v="4"/>
    <n v="1"/>
    <n v="0.73499999999999999"/>
    <n v="0.77710000000000001"/>
    <n v="0.87139999999999995"/>
    <n v="9000000"/>
    <n v="59784308.377300218"/>
    <x v="63"/>
  </r>
  <r>
    <n v="49671158.4520358"/>
    <x v="1"/>
    <x v="4"/>
    <n v="2"/>
    <n v="0.74"/>
    <n v="0.79330000000000001"/>
    <n v="0.85"/>
    <n v="9000000"/>
    <n v="58671158.4520358"/>
    <x v="64"/>
  </r>
  <r>
    <n v="49671158.4520358"/>
    <x v="1"/>
    <x v="4"/>
    <n v="3"/>
    <n v="0.74"/>
    <n v="0.79330000000000001"/>
    <n v="0.85"/>
    <n v="9000000"/>
    <n v="58671158.4520358"/>
    <x v="64"/>
  </r>
  <r>
    <n v="52117103.383363023"/>
    <x v="1"/>
    <x v="4"/>
    <n v="4"/>
    <n v="0.755"/>
    <n v="0.78620000000000001"/>
    <n v="0.85"/>
    <n v="9000000"/>
    <n v="61117103.383363023"/>
    <x v="65"/>
  </r>
  <r>
    <n v="51513163.679122031"/>
    <x v="1"/>
    <x v="4"/>
    <n v="5"/>
    <n v="0.73"/>
    <n v="0.76539999999999997"/>
    <n v="0.88570000000000004"/>
    <n v="9000000"/>
    <n v="60513163.679122031"/>
    <x v="66"/>
  </r>
  <r>
    <n v="53829963.806719318"/>
    <x v="1"/>
    <x v="4"/>
    <n v="6"/>
    <n v="0.73"/>
    <n v="0.74709999999999999"/>
    <n v="0.92859999999999998"/>
    <n v="9000000"/>
    <n v="62829963.806719318"/>
    <x v="67"/>
  </r>
  <r>
    <n v="52242942.345924452"/>
    <x v="1"/>
    <x v="4"/>
    <n v="7"/>
    <n v="0.72499999999999998"/>
    <n v="0.75449999999999995"/>
    <n v="0.9"/>
    <n v="9000000"/>
    <n v="61242942.345924452"/>
    <x v="68"/>
  </r>
  <r>
    <n v="49968754.004106775"/>
    <x v="1"/>
    <x v="4"/>
    <n v="8"/>
    <n v="0.73"/>
    <n v="0.7792"/>
    <n v="0.85709999999999997"/>
    <n v="9000000"/>
    <n v="58968754.004106775"/>
    <x v="69"/>
  </r>
  <r>
    <n v="54388061.583252467"/>
    <x v="1"/>
    <x v="4"/>
    <n v="9"/>
    <n v="0.70499999999999996"/>
    <n v="0.72130000000000005"/>
    <n v="0.94289999999999996"/>
    <n v="9000000"/>
    <n v="63388061.583252467"/>
    <x v="42"/>
  </r>
  <r>
    <n v="54516412.955134317"/>
    <x v="1"/>
    <x v="4"/>
    <n v="10"/>
    <n v="0.72"/>
    <n v="0.73329999999999995"/>
    <n v="0.94289999999999996"/>
    <n v="9000000"/>
    <n v="63516412.955134317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7E70F-00C1-A749-8841-1C1578CCA4C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M3:N6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0" showAll="0"/>
    <pivotField numFmtId="10" showAll="0"/>
    <pivotField numFmtId="10" showAll="0"/>
    <pivotField showAll="0"/>
    <pivotField showAll="0"/>
    <pivotField dataField="1" showAll="0">
      <items count="71">
        <item x="20"/>
        <item x="16"/>
        <item x="10"/>
        <item x="29"/>
        <item x="15"/>
        <item x="35"/>
        <item x="31"/>
        <item x="21"/>
        <item x="6"/>
        <item x="30"/>
        <item x="26"/>
        <item x="32"/>
        <item x="19"/>
        <item x="28"/>
        <item x="34"/>
        <item x="14"/>
        <item x="17"/>
        <item x="7"/>
        <item x="27"/>
        <item x="5"/>
        <item x="0"/>
        <item x="18"/>
        <item x="8"/>
        <item x="33"/>
        <item x="9"/>
        <item x="3"/>
        <item x="2"/>
        <item x="4"/>
        <item x="11"/>
        <item x="1"/>
        <item x="22"/>
        <item x="23"/>
        <item x="13"/>
        <item x="24"/>
        <item x="12"/>
        <item x="25"/>
        <item x="50"/>
        <item x="62"/>
        <item x="64"/>
        <item x="69"/>
        <item x="59"/>
        <item x="63"/>
        <item x="51"/>
        <item x="66"/>
        <item x="36"/>
        <item x="49"/>
        <item x="56"/>
        <item x="65"/>
        <item x="39"/>
        <item x="53"/>
        <item x="38"/>
        <item x="68"/>
        <item x="52"/>
        <item x="41"/>
        <item x="44"/>
        <item x="45"/>
        <item x="55"/>
        <item x="60"/>
        <item x="37"/>
        <item x="61"/>
        <item x="48"/>
        <item x="47"/>
        <item x="54"/>
        <item x="40"/>
        <item x="46"/>
        <item x="57"/>
        <item x="67"/>
        <item x="42"/>
        <item x="43"/>
        <item x="58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Benefit" fld="9" subtotal="average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8251D-2C96-A14E-BD77-4D3562CDBB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M30:N36" firstHeaderRow="1" firstDataRow="1" firstDataCol="1"/>
  <pivotFields count="10">
    <pivotField showAll="0"/>
    <pivotField showAll="0">
      <items count="3">
        <item x="1"/>
        <item x="0"/>
        <item t="default"/>
      </items>
    </pivotField>
    <pivotField axis="axisRow" showAll="0" sortType="a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0" showAll="0"/>
    <pivotField numFmtId="10" showAll="0"/>
    <pivotField numFmtId="10" showAll="0"/>
    <pivotField showAll="0"/>
    <pivotField showAll="0"/>
    <pivotField dataField="1" showAll="0">
      <items count="71">
        <item x="20"/>
        <item x="16"/>
        <item x="10"/>
        <item x="29"/>
        <item x="15"/>
        <item x="35"/>
        <item x="31"/>
        <item x="21"/>
        <item x="6"/>
        <item x="30"/>
        <item x="26"/>
        <item x="32"/>
        <item x="19"/>
        <item x="28"/>
        <item x="34"/>
        <item x="14"/>
        <item x="17"/>
        <item x="7"/>
        <item x="27"/>
        <item x="5"/>
        <item x="0"/>
        <item x="18"/>
        <item x="8"/>
        <item x="33"/>
        <item x="9"/>
        <item x="3"/>
        <item x="2"/>
        <item x="4"/>
        <item x="11"/>
        <item x="1"/>
        <item x="22"/>
        <item x="23"/>
        <item x="13"/>
        <item x="24"/>
        <item x="12"/>
        <item x="25"/>
        <item x="50"/>
        <item x="62"/>
        <item x="64"/>
        <item x="69"/>
        <item x="59"/>
        <item x="63"/>
        <item x="51"/>
        <item x="66"/>
        <item x="36"/>
        <item x="49"/>
        <item x="56"/>
        <item x="65"/>
        <item x="39"/>
        <item x="53"/>
        <item x="38"/>
        <item x="68"/>
        <item x="52"/>
        <item x="41"/>
        <item x="44"/>
        <item x="45"/>
        <item x="55"/>
        <item x="60"/>
        <item x="37"/>
        <item x="61"/>
        <item x="48"/>
        <item x="47"/>
        <item x="54"/>
        <item x="40"/>
        <item x="46"/>
        <item x="57"/>
        <item x="67"/>
        <item x="42"/>
        <item x="43"/>
        <item x="58"/>
        <item t="default"/>
      </items>
    </pivotField>
  </pivotFields>
  <rowFields count="1">
    <field x="2"/>
  </rowFields>
  <rowItems count="6">
    <i>
      <x v="3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Average of Benefit" fld="9" subtotal="average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397EB-16B8-6C47-A952-8071261AA6F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M10:N26" firstHeaderRow="1" firstDataRow="1" firstDataCol="1"/>
  <pivotFields count="10">
    <pivotField showAll="0"/>
    <pivotField axis="axisRow" showAll="0">
      <items count="3">
        <item x="1"/>
        <item x="0"/>
        <item t="default"/>
      </items>
    </pivotField>
    <pivotField axis="axisRow" showAll="0" sortType="descending">
      <items count="6">
        <item x="3"/>
        <item x="1"/>
        <item x="0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0" showAll="0"/>
    <pivotField numFmtId="10" showAll="0"/>
    <pivotField numFmtId="10" showAll="0"/>
    <pivotField showAll="0"/>
    <pivotField showAll="0"/>
    <pivotField dataField="1" showAll="0">
      <items count="71">
        <item x="20"/>
        <item x="16"/>
        <item x="10"/>
        <item x="29"/>
        <item x="15"/>
        <item x="35"/>
        <item x="31"/>
        <item x="21"/>
        <item x="6"/>
        <item x="30"/>
        <item x="26"/>
        <item x="32"/>
        <item x="19"/>
        <item x="28"/>
        <item x="34"/>
        <item x="14"/>
        <item x="17"/>
        <item x="7"/>
        <item x="27"/>
        <item x="5"/>
        <item x="0"/>
        <item x="18"/>
        <item x="8"/>
        <item x="33"/>
        <item x="9"/>
        <item x="3"/>
        <item x="2"/>
        <item x="4"/>
        <item x="11"/>
        <item x="1"/>
        <item x="22"/>
        <item x="23"/>
        <item x="13"/>
        <item x="24"/>
        <item x="12"/>
        <item x="25"/>
        <item x="50"/>
        <item x="62"/>
        <item x="64"/>
        <item x="69"/>
        <item x="59"/>
        <item x="63"/>
        <item x="51"/>
        <item x="66"/>
        <item x="36"/>
        <item x="49"/>
        <item x="56"/>
        <item x="65"/>
        <item x="39"/>
        <item x="53"/>
        <item x="38"/>
        <item x="68"/>
        <item x="52"/>
        <item x="41"/>
        <item x="44"/>
        <item x="45"/>
        <item x="55"/>
        <item x="60"/>
        <item x="37"/>
        <item x="61"/>
        <item x="48"/>
        <item x="47"/>
        <item x="54"/>
        <item x="40"/>
        <item x="46"/>
        <item x="57"/>
        <item x="67"/>
        <item x="42"/>
        <item x="43"/>
        <item x="58"/>
        <item t="default"/>
      </items>
    </pivotField>
  </pivotFields>
  <rowFields count="2">
    <field x="2"/>
    <field x="1"/>
  </rowFields>
  <rowItems count="16"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4"/>
    </i>
    <i r="1">
      <x/>
    </i>
    <i r="1">
      <x v="1"/>
    </i>
    <i>
      <x v="3"/>
    </i>
    <i r="1">
      <x/>
    </i>
    <i r="1">
      <x v="1"/>
    </i>
    <i t="grand">
      <x/>
    </i>
  </rowItems>
  <colItems count="1">
    <i/>
  </colItems>
  <dataFields count="1">
    <dataField name="Average of Benefit" fld="9" subtotal="average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93F9-3E0E-B345-BB50-50F0CE8B7635}">
  <dimension ref="A1:Q40"/>
  <sheetViews>
    <sheetView showGridLines="0" showRowColHeaders="0" tabSelected="1" workbookViewId="0">
      <selection sqref="A1:P3"/>
    </sheetView>
  </sheetViews>
  <sheetFormatPr baseColWidth="10" defaultColWidth="0" defaultRowHeight="16" zeroHeight="1"/>
  <cols>
    <col min="1" max="1" width="10.83203125" style="24" customWidth="1"/>
    <col min="2" max="2" width="25.6640625" style="24" bestFit="1" customWidth="1"/>
    <col min="3" max="3" width="25.83203125" style="24" customWidth="1"/>
    <col min="4" max="5" width="10.83203125" style="24" customWidth="1"/>
    <col min="6" max="6" width="36.5" style="24" customWidth="1"/>
    <col min="7" max="7" width="18.33203125" style="24" bestFit="1" customWidth="1"/>
    <col min="8" max="13" width="10.83203125" style="24" customWidth="1"/>
    <col min="14" max="14" width="17" style="24" customWidth="1"/>
    <col min="15" max="16" width="10.83203125" style="24" customWidth="1"/>
    <col min="17" max="17" width="0" style="24" hidden="1" customWidth="1"/>
    <col min="18" max="16384" width="10.83203125" style="24" hidden="1"/>
  </cols>
  <sheetData>
    <row r="1" spans="1:16" ht="16" customHeight="1">
      <c r="A1" s="39" t="s">
        <v>88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6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1:16" ht="17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/>
    <row r="5" spans="1:16"/>
    <row r="6" spans="1:16"/>
    <row r="7" spans="1:16"/>
    <row r="8" spans="1:16">
      <c r="E8" s="42" t="s">
        <v>90</v>
      </c>
      <c r="F8" s="42"/>
    </row>
    <row r="9" spans="1:16">
      <c r="E9" s="42"/>
      <c r="F9" s="42"/>
    </row>
    <row r="10" spans="1:16">
      <c r="E10" s="43">
        <f>MAX(Data!J2:J101)</f>
        <v>703376205.59741664</v>
      </c>
      <c r="F10" s="43"/>
    </row>
    <row r="11" spans="1:16">
      <c r="B11" s="40" t="s">
        <v>89</v>
      </c>
      <c r="C11" s="40"/>
      <c r="E11" s="43"/>
      <c r="F11" s="43"/>
    </row>
    <row r="12" spans="1:16" ht="17" thickBot="1">
      <c r="B12" s="41"/>
      <c r="C12" s="41"/>
      <c r="E12" s="43"/>
      <c r="F12" s="43"/>
    </row>
    <row r="13" spans="1:16" ht="20">
      <c r="B13" s="27" t="s">
        <v>2</v>
      </c>
      <c r="C13" s="25">
        <v>20000</v>
      </c>
      <c r="E13" s="43"/>
      <c r="F13" s="43"/>
    </row>
    <row r="14" spans="1:16" ht="20">
      <c r="B14" s="28" t="s">
        <v>3</v>
      </c>
      <c r="C14" s="26">
        <v>0.15</v>
      </c>
    </row>
    <row r="15" spans="1:16" ht="20">
      <c r="B15" s="28" t="s">
        <v>5</v>
      </c>
      <c r="C15" s="25">
        <v>250000</v>
      </c>
    </row>
    <row r="16" spans="1:16" ht="20">
      <c r="B16" s="29" t="s">
        <v>7</v>
      </c>
      <c r="C16" s="30">
        <v>25000</v>
      </c>
    </row>
    <row r="17" spans="2:6"/>
    <row r="18" spans="2:6"/>
    <row r="19" spans="2:6" ht="21">
      <c r="B19" s="32" t="s">
        <v>86</v>
      </c>
      <c r="C19" s="31" t="str">
        <f>VLOOKUP(E10,Data!A1:J101,2,0)</f>
        <v>Precision &amp; Recall</v>
      </c>
    </row>
    <row r="20" spans="2:6" ht="21">
      <c r="B20" s="32" t="s">
        <v>74</v>
      </c>
      <c r="C20" s="31" t="str">
        <f>VLOOKUP(E10,Data!$A$1:$J$101,3,0)</f>
        <v>KNN</v>
      </c>
    </row>
    <row r="21" spans="2:6" ht="21">
      <c r="B21" s="32" t="s">
        <v>87</v>
      </c>
      <c r="C21" s="31">
        <f>VLOOKUP(E10,Data!$A$1:$J$101,4,0)</f>
        <v>4</v>
      </c>
    </row>
    <row r="22" spans="2:6" ht="21">
      <c r="B22" s="32" t="s">
        <v>9</v>
      </c>
      <c r="C22" s="33">
        <f>VLOOKUP(E10,Data!$A$1:$J$101,5,0)</f>
        <v>0.745</v>
      </c>
    </row>
    <row r="23" spans="2:6" ht="21">
      <c r="B23" s="32" t="s">
        <v>10</v>
      </c>
      <c r="C23" s="33">
        <f>VLOOKUP(E10,Data!$A$1:$J$101,6,0)</f>
        <v>0.74319999999999997</v>
      </c>
    </row>
    <row r="24" spans="2:6" ht="21">
      <c r="B24" s="32" t="s">
        <v>8</v>
      </c>
      <c r="C24" s="33">
        <f>VLOOKUP(E10,Data!$A$1:$J$101,7,0)</f>
        <v>0.97140000000000004</v>
      </c>
    </row>
    <row r="25" spans="2:6" ht="21">
      <c r="B25" s="32" t="s">
        <v>82</v>
      </c>
      <c r="C25" s="34">
        <f>VLOOKUP(E10,Data!$A$1:$J$101,8,0)</f>
        <v>-325000000</v>
      </c>
    </row>
    <row r="26" spans="2:6" ht="21">
      <c r="B26" s="32" t="s">
        <v>83</v>
      </c>
      <c r="C26" s="34">
        <f>VLOOKUP(E10,Data!$A$1:$J$101,9,0)</f>
        <v>378376205.59741664</v>
      </c>
      <c r="E26" s="42" t="s">
        <v>91</v>
      </c>
      <c r="F26" s="42"/>
    </row>
    <row r="27" spans="2:6">
      <c r="E27" s="42"/>
      <c r="F27" s="42"/>
    </row>
    <row r="28" spans="2:6">
      <c r="E28" s="38">
        <f>IF((C26-C25)/C25&gt;0,(C26-C25)/C25,-(C26-C25)/C25)</f>
        <v>2.1642344787612822</v>
      </c>
      <c r="F28" s="38"/>
    </row>
    <row r="29" spans="2:6">
      <c r="E29" s="38"/>
      <c r="F29" s="38"/>
    </row>
    <row r="30" spans="2:6">
      <c r="E30" s="38"/>
      <c r="F30" s="38"/>
    </row>
    <row r="31" spans="2:6">
      <c r="E31" s="38"/>
      <c r="F31" s="38"/>
    </row>
    <row r="32" spans="2:6"/>
    <row r="33"/>
    <row r="34"/>
    <row r="35"/>
    <row r="36"/>
    <row r="37"/>
    <row r="38"/>
    <row r="39"/>
    <row r="40"/>
  </sheetData>
  <mergeCells count="6">
    <mergeCell ref="E28:F31"/>
    <mergeCell ref="A1:P3"/>
    <mergeCell ref="B11:C12"/>
    <mergeCell ref="E8:F9"/>
    <mergeCell ref="E10:F13"/>
    <mergeCell ref="E26:F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F5E0-4F81-1445-AA99-0EAE2A475950}">
  <dimension ref="A1:V90"/>
  <sheetViews>
    <sheetView showGridLines="0" showRowColHeaders="0" topLeftCell="A48" workbookViewId="0">
      <selection activeCell="D40" sqref="D40"/>
    </sheetView>
  </sheetViews>
  <sheetFormatPr baseColWidth="10" defaultColWidth="0" defaultRowHeight="16" zeroHeight="1"/>
  <cols>
    <col min="1" max="22" width="10.83203125" customWidth="1"/>
    <col min="23" max="16384" width="10.83203125" hidden="1"/>
  </cols>
  <sheetData>
    <row r="1" spans="1:22" ht="16" customHeight="1">
      <c r="A1" s="39" t="s">
        <v>95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ht="16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ht="16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/>
    <row r="5" spans="1:22"/>
    <row r="6" spans="1:22"/>
    <row r="7" spans="1:22"/>
    <row r="8" spans="1:22"/>
    <row r="9" spans="1:22"/>
    <row r="10" spans="1:22"/>
    <row r="11" spans="1:22"/>
    <row r="12" spans="1:22"/>
    <row r="13" spans="1:22"/>
    <row r="14" spans="1:22"/>
    <row r="15" spans="1:22"/>
    <row r="16" spans="1:22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</sheetData>
  <mergeCells count="1">
    <mergeCell ref="A1:V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C6CE-3291-7240-AD77-9F92D3FE62EE}">
  <dimension ref="A1:N101"/>
  <sheetViews>
    <sheetView workbookViewId="0">
      <pane xSplit="4" ySplit="1" topLeftCell="F2" activePane="bottomRight" state="frozen"/>
      <selection pane="topRight" activeCell="D1" sqref="D1"/>
      <selection pane="bottomLeft" activeCell="A2" sqref="A2"/>
      <selection pane="bottomRight" activeCell="L28" sqref="L28"/>
    </sheetView>
  </sheetViews>
  <sheetFormatPr baseColWidth="10" defaultRowHeight="16"/>
  <cols>
    <col min="1" max="1" width="0" hidden="1" customWidth="1"/>
    <col min="2" max="2" width="15.6640625" bestFit="1" customWidth="1"/>
    <col min="8" max="8" width="18.33203125" bestFit="1" customWidth="1"/>
    <col min="9" max="9" width="15.5" bestFit="1" customWidth="1"/>
    <col min="10" max="10" width="19" customWidth="1"/>
    <col min="13" max="13" width="13" bestFit="1" customWidth="1"/>
    <col min="14" max="14" width="16.83203125" bestFit="1" customWidth="1"/>
  </cols>
  <sheetData>
    <row r="1" spans="1:14">
      <c r="A1" t="s">
        <v>85</v>
      </c>
      <c r="B1" s="1" t="s">
        <v>72</v>
      </c>
      <c r="C1" s="1" t="s">
        <v>73</v>
      </c>
      <c r="D1" s="1" t="s">
        <v>74</v>
      </c>
      <c r="E1" s="1" t="s">
        <v>9</v>
      </c>
      <c r="F1" s="1" t="s">
        <v>10</v>
      </c>
      <c r="G1" s="1" t="s">
        <v>8</v>
      </c>
      <c r="H1" s="1" t="s">
        <v>82</v>
      </c>
      <c r="I1" s="1" t="s">
        <v>83</v>
      </c>
      <c r="J1" s="1" t="s">
        <v>75</v>
      </c>
    </row>
    <row r="2" spans="1:14">
      <c r="A2">
        <f>J2</f>
        <v>545347500</v>
      </c>
      <c r="B2" t="s">
        <v>26</v>
      </c>
      <c r="C2" t="s">
        <v>84</v>
      </c>
      <c r="D2">
        <v>1</v>
      </c>
      <c r="E2" s="22">
        <f>'R &amp; A'!E17</f>
        <v>0.745</v>
      </c>
      <c r="F2" s="22">
        <f>'P &amp; R'!E16</f>
        <v>0.77990000000000004</v>
      </c>
      <c r="G2" s="22">
        <f>'R &amp; A'!E16</f>
        <v>0.88570000000000004</v>
      </c>
      <c r="H2">
        <f>'R &amp; A'!G24</f>
        <v>-325000000</v>
      </c>
      <c r="I2">
        <f>'R &amp; A'!G29</f>
        <v>220347499.99999997</v>
      </c>
      <c r="J2">
        <f t="shared" ref="J2:J33" si="0">I2-H2</f>
        <v>545347500</v>
      </c>
    </row>
    <row r="3" spans="1:14">
      <c r="A3">
        <f t="shared" ref="A3:A66" si="1">J3</f>
        <v>567500000</v>
      </c>
      <c r="B3" t="s">
        <v>26</v>
      </c>
      <c r="C3" t="s">
        <v>84</v>
      </c>
      <c r="D3">
        <v>2</v>
      </c>
      <c r="E3" s="22">
        <f>'R &amp; A'!J17</f>
        <v>0.77</v>
      </c>
      <c r="F3" s="22">
        <f>'P &amp; R'!J16</f>
        <v>0.79749999999999999</v>
      </c>
      <c r="G3" s="22">
        <f>'R &amp; A'!J16</f>
        <v>0.9</v>
      </c>
      <c r="H3">
        <f>'R &amp; A'!L24</f>
        <v>-325000000</v>
      </c>
      <c r="I3">
        <f>'R &amp; A'!L29</f>
        <v>242500000</v>
      </c>
      <c r="J3">
        <f t="shared" si="0"/>
        <v>567500000</v>
      </c>
      <c r="M3" s="35" t="s">
        <v>92</v>
      </c>
      <c r="N3" t="s">
        <v>94</v>
      </c>
    </row>
    <row r="4" spans="1:14">
      <c r="A4">
        <f t="shared" si="1"/>
        <v>560207500</v>
      </c>
      <c r="B4" t="s">
        <v>26</v>
      </c>
      <c r="C4" t="s">
        <v>84</v>
      </c>
      <c r="D4">
        <v>3</v>
      </c>
      <c r="E4" s="22">
        <f>'R &amp; A'!O17</f>
        <v>0.76500000000000001</v>
      </c>
      <c r="F4" s="22">
        <f>'P &amp; R'!O16</f>
        <v>0.79620000000000002</v>
      </c>
      <c r="G4" s="22">
        <f>'R &amp; A'!O16</f>
        <v>0.89290000000000003</v>
      </c>
      <c r="H4">
        <f>'R &amp; A'!Q24</f>
        <v>-325000000</v>
      </c>
      <c r="I4">
        <f>'R &amp; A'!Q29</f>
        <v>235207500.00000006</v>
      </c>
      <c r="J4">
        <f t="shared" si="0"/>
        <v>560207500</v>
      </c>
      <c r="M4" s="36" t="s">
        <v>33</v>
      </c>
      <c r="N4">
        <v>50413058.103885099</v>
      </c>
    </row>
    <row r="5" spans="1:14">
      <c r="A5">
        <f t="shared" si="1"/>
        <v>557707500</v>
      </c>
      <c r="B5" t="s">
        <v>26</v>
      </c>
      <c r="C5" t="s">
        <v>84</v>
      </c>
      <c r="D5">
        <v>4</v>
      </c>
      <c r="E5" s="22">
        <f>'R &amp; A'!T17</f>
        <v>0.76</v>
      </c>
      <c r="F5" s="22">
        <f>'P &amp; R'!T16</f>
        <v>0.79110000000000003</v>
      </c>
      <c r="G5" s="22">
        <f>'R &amp; A'!T16</f>
        <v>0.89290000000000003</v>
      </c>
      <c r="H5">
        <f>'R &amp; A'!V24</f>
        <v>-325000000</v>
      </c>
      <c r="I5">
        <f>'R &amp; A'!V29</f>
        <v>232707500.00000006</v>
      </c>
      <c r="J5">
        <f t="shared" si="0"/>
        <v>557707500</v>
      </c>
      <c r="M5" s="36" t="s">
        <v>26</v>
      </c>
      <c r="N5">
        <v>33276216</v>
      </c>
    </row>
    <row r="6" spans="1:14">
      <c r="A6">
        <f t="shared" si="1"/>
        <v>562707500</v>
      </c>
      <c r="B6" t="s">
        <v>26</v>
      </c>
      <c r="C6" t="s">
        <v>84</v>
      </c>
      <c r="D6">
        <v>5</v>
      </c>
      <c r="E6" s="22">
        <f>'R &amp; A'!Y17</f>
        <v>0.77</v>
      </c>
      <c r="F6" s="22">
        <f>'P &amp; R'!Y16</f>
        <v>0.80130000000000001</v>
      </c>
      <c r="G6" s="22">
        <f>'R &amp; A'!Y16</f>
        <v>0.89290000000000003</v>
      </c>
      <c r="H6">
        <f>'R &amp; A'!AA24</f>
        <v>-325000000</v>
      </c>
      <c r="I6">
        <f>'R &amp; A'!AA29</f>
        <v>237707500.00000006</v>
      </c>
      <c r="J6">
        <f t="shared" si="0"/>
        <v>562707500</v>
      </c>
      <c r="M6" s="36" t="s">
        <v>93</v>
      </c>
      <c r="N6">
        <v>41844637.05194255</v>
      </c>
    </row>
    <row r="7" spans="1:14">
      <c r="A7">
        <f t="shared" si="1"/>
        <v>554445000</v>
      </c>
      <c r="B7" t="s">
        <v>26</v>
      </c>
      <c r="C7" t="s">
        <v>84</v>
      </c>
      <c r="D7">
        <v>6</v>
      </c>
      <c r="E7" s="22">
        <f>'R &amp; A'!AD17</f>
        <v>0.71499999999999997</v>
      </c>
      <c r="F7" s="22">
        <f>'P &amp; R'!AD16</f>
        <v>0.73709999999999998</v>
      </c>
      <c r="G7" s="22">
        <f>'R &amp; A'!AD16</f>
        <v>0.9214</v>
      </c>
      <c r="H7">
        <f>'R &amp; A'!AF24</f>
        <v>-325000000</v>
      </c>
      <c r="I7">
        <f>'R &amp; A'!AF29</f>
        <v>229444999.99999994</v>
      </c>
      <c r="J7">
        <f t="shared" si="0"/>
        <v>554445000</v>
      </c>
    </row>
    <row r="8" spans="1:14">
      <c r="A8">
        <f t="shared" si="1"/>
        <v>539792500</v>
      </c>
      <c r="B8" t="s">
        <v>26</v>
      </c>
      <c r="C8" t="s">
        <v>84</v>
      </c>
      <c r="D8">
        <v>7</v>
      </c>
      <c r="E8" s="22">
        <f>'R &amp; A'!AI17</f>
        <v>0.70499999999999996</v>
      </c>
      <c r="F8" s="22">
        <f>'P &amp; R'!AI16</f>
        <v>0.73409999999999997</v>
      </c>
      <c r="G8" s="22">
        <f>'R &amp; A'!AI16</f>
        <v>0.90710000000000002</v>
      </c>
      <c r="H8">
        <f>'R &amp; A'!AK24</f>
        <v>-325000000</v>
      </c>
      <c r="I8">
        <f>'R &amp; A'!AK29</f>
        <v>214792500.00000006</v>
      </c>
      <c r="J8">
        <f t="shared" si="0"/>
        <v>539792500</v>
      </c>
    </row>
    <row r="9" spans="1:14">
      <c r="A9">
        <f t="shared" si="1"/>
        <v>542847500</v>
      </c>
      <c r="B9" t="s">
        <v>26</v>
      </c>
      <c r="C9" t="s">
        <v>84</v>
      </c>
      <c r="D9">
        <v>8</v>
      </c>
      <c r="E9" s="22">
        <f>'R &amp; A'!AN17</f>
        <v>0.74</v>
      </c>
      <c r="F9" s="22">
        <f>'P &amp; R'!AN16</f>
        <v>0.77990000000000004</v>
      </c>
      <c r="G9" s="22">
        <f>'R &amp; A'!AN16</f>
        <v>0.88570000000000004</v>
      </c>
      <c r="H9">
        <f>'R &amp; A'!AP24</f>
        <v>-325000000</v>
      </c>
      <c r="I9">
        <f>'R &amp; A'!AP29</f>
        <v>217847499.99999997</v>
      </c>
      <c r="J9">
        <f t="shared" si="0"/>
        <v>542847500</v>
      </c>
    </row>
    <row r="10" spans="1:14">
      <c r="A10">
        <f t="shared" si="1"/>
        <v>563957500</v>
      </c>
      <c r="B10" t="s">
        <v>26</v>
      </c>
      <c r="C10" t="s">
        <v>84</v>
      </c>
      <c r="D10">
        <v>9</v>
      </c>
      <c r="E10" s="22">
        <f>'R &amp; A'!AS17</f>
        <v>0.70499999999999996</v>
      </c>
      <c r="F10" s="22">
        <f>'P &amp; R'!AS16</f>
        <v>0.72130000000000005</v>
      </c>
      <c r="G10" s="22">
        <f>'R &amp; A'!AS16</f>
        <v>0.94289999999999996</v>
      </c>
      <c r="H10">
        <f>'R &amp; A'!AU24</f>
        <v>-325000000</v>
      </c>
      <c r="I10">
        <f>'R &amp; A'!AU29</f>
        <v>238957499.99999994</v>
      </c>
      <c r="J10">
        <f t="shared" si="0"/>
        <v>563957500</v>
      </c>
      <c r="M10" s="35" t="s">
        <v>92</v>
      </c>
      <c r="N10" t="s">
        <v>94</v>
      </c>
    </row>
    <row r="11" spans="1:14">
      <c r="A11">
        <f t="shared" si="1"/>
        <v>571457500</v>
      </c>
      <c r="B11" t="s">
        <v>26</v>
      </c>
      <c r="C11" t="s">
        <v>84</v>
      </c>
      <c r="D11">
        <v>10</v>
      </c>
      <c r="E11" s="22">
        <f>'R &amp; A'!AX17</f>
        <v>0.72</v>
      </c>
      <c r="F11" s="22">
        <f>'P &amp; R'!AX16</f>
        <v>0.73329999999999995</v>
      </c>
      <c r="G11" s="22">
        <f>'R &amp; A'!AX16</f>
        <v>0.94289999999999996</v>
      </c>
      <c r="H11">
        <f>'R &amp; A'!AZ24</f>
        <v>-325000000</v>
      </c>
      <c r="I11">
        <f>'R &amp; A'!AZ29</f>
        <v>246457499.99999994</v>
      </c>
      <c r="J11">
        <f t="shared" si="0"/>
        <v>571457500</v>
      </c>
      <c r="M11" s="36" t="s">
        <v>78</v>
      </c>
      <c r="N11">
        <v>44160172.470550276</v>
      </c>
    </row>
    <row r="12" spans="1:14">
      <c r="A12">
        <f t="shared" si="1"/>
        <v>491945000.00000006</v>
      </c>
      <c r="B12" t="s">
        <v>26</v>
      </c>
      <c r="C12" t="s">
        <v>76</v>
      </c>
      <c r="D12">
        <v>1</v>
      </c>
      <c r="E12" s="22">
        <f>'R &amp; A'!E49</f>
        <v>0.72499999999999998</v>
      </c>
      <c r="F12" s="22">
        <f>'P &amp; R'!E48</f>
        <v>0.78259999999999996</v>
      </c>
      <c r="G12" s="22">
        <f>'R &amp; A'!E48</f>
        <v>0.82140000000000002</v>
      </c>
      <c r="H12">
        <f>'R &amp; A'!G56</f>
        <v>-325000000</v>
      </c>
      <c r="I12">
        <f>'R &amp; A'!G61</f>
        <v>166945000.00000006</v>
      </c>
      <c r="J12">
        <f t="shared" si="0"/>
        <v>491945000.00000006</v>
      </c>
      <c r="M12" s="37" t="s">
        <v>33</v>
      </c>
      <c r="N12">
        <v>52822004.941100553</v>
      </c>
    </row>
    <row r="13" spans="1:14">
      <c r="A13">
        <f t="shared" si="1"/>
        <v>565000000</v>
      </c>
      <c r="B13" t="s">
        <v>26</v>
      </c>
      <c r="C13" t="s">
        <v>76</v>
      </c>
      <c r="D13">
        <v>2</v>
      </c>
      <c r="E13" s="22">
        <f>'R &amp; A'!J49</f>
        <v>0.76500000000000001</v>
      </c>
      <c r="F13" s="22">
        <f>'P &amp; R'!J48</f>
        <v>0.79249999999999998</v>
      </c>
      <c r="G13" s="22">
        <f>'R &amp; A'!J48</f>
        <v>0.9</v>
      </c>
      <c r="H13">
        <f>'R &amp; A'!L56</f>
        <v>-325000000</v>
      </c>
      <c r="I13">
        <f>'R &amp; A'!L61</f>
        <v>240000000</v>
      </c>
      <c r="J13">
        <f t="shared" si="0"/>
        <v>565000000</v>
      </c>
      <c r="M13" s="37" t="s">
        <v>26</v>
      </c>
      <c r="N13">
        <v>35498340</v>
      </c>
    </row>
    <row r="14" spans="1:14">
      <c r="A14">
        <f t="shared" si="1"/>
        <v>565000000</v>
      </c>
      <c r="B14" t="s">
        <v>26</v>
      </c>
      <c r="C14" t="s">
        <v>76</v>
      </c>
      <c r="D14">
        <v>3</v>
      </c>
      <c r="E14" s="22">
        <f>'R &amp; A'!O49</f>
        <v>0.76500000000000001</v>
      </c>
      <c r="F14" s="22">
        <f>'P &amp; R'!O48</f>
        <v>0.79249999999999998</v>
      </c>
      <c r="G14" s="22">
        <f>'R &amp; A'!O48</f>
        <v>0.9</v>
      </c>
      <c r="H14">
        <f>'R &amp; A'!Q56</f>
        <v>-325000000</v>
      </c>
      <c r="I14">
        <f>'R &amp; A'!Q61</f>
        <v>240000000</v>
      </c>
      <c r="J14">
        <f t="shared" si="0"/>
        <v>565000000</v>
      </c>
      <c r="M14" s="36" t="s">
        <v>84</v>
      </c>
      <c r="N14">
        <v>44118071.473911241</v>
      </c>
    </row>
    <row r="15" spans="1:14">
      <c r="A15">
        <f t="shared" si="1"/>
        <v>579652500</v>
      </c>
      <c r="B15" t="s">
        <v>26</v>
      </c>
      <c r="C15" t="s">
        <v>76</v>
      </c>
      <c r="D15">
        <v>4</v>
      </c>
      <c r="E15" s="22">
        <f>'R &amp; A'!T49</f>
        <v>0.77500000000000002</v>
      </c>
      <c r="F15" s="22">
        <f>'P &amp; R'!T48</f>
        <v>0.79500000000000004</v>
      </c>
      <c r="G15" s="22">
        <f>'R &amp; A'!T48</f>
        <v>0.9143</v>
      </c>
      <c r="H15">
        <f>'R &amp; A'!V56</f>
        <v>-325000000</v>
      </c>
      <c r="I15">
        <f>'R &amp; A'!V61</f>
        <v>254652500.00000003</v>
      </c>
      <c r="J15">
        <f t="shared" si="0"/>
        <v>579652500</v>
      </c>
      <c r="M15" s="37" t="s">
        <v>33</v>
      </c>
      <c r="N15">
        <v>52825882.947822474</v>
      </c>
    </row>
    <row r="16" spans="1:14">
      <c r="A16">
        <f t="shared" si="1"/>
        <v>572292500</v>
      </c>
      <c r="B16" t="s">
        <v>26</v>
      </c>
      <c r="C16" t="s">
        <v>76</v>
      </c>
      <c r="D16">
        <v>5</v>
      </c>
      <c r="E16" s="22">
        <f>'R &amp; A'!Y49</f>
        <v>0.77</v>
      </c>
      <c r="F16" s="22">
        <f>'P &amp; R'!Y48</f>
        <v>0.79369999999999996</v>
      </c>
      <c r="G16" s="22">
        <f>'R &amp; A'!Y48</f>
        <v>0.90710000000000002</v>
      </c>
      <c r="H16">
        <f>'R &amp; A'!AA56</f>
        <v>-325000000</v>
      </c>
      <c r="I16">
        <f>'R &amp; A'!AA61</f>
        <v>247292500.00000006</v>
      </c>
      <c r="J16">
        <f t="shared" si="0"/>
        <v>572292500</v>
      </c>
      <c r="M16" s="37" t="s">
        <v>26</v>
      </c>
      <c r="N16">
        <v>35410260</v>
      </c>
    </row>
    <row r="17" spans="1:14">
      <c r="A17">
        <f t="shared" si="1"/>
        <v>549652500</v>
      </c>
      <c r="B17" t="s">
        <v>26</v>
      </c>
      <c r="C17" t="s">
        <v>76</v>
      </c>
      <c r="D17">
        <v>6</v>
      </c>
      <c r="E17" s="22">
        <f>'R &amp; A'!AD49</f>
        <v>0.71499999999999997</v>
      </c>
      <c r="F17" s="22">
        <f>'P &amp; R'!AD48</f>
        <v>0.7399</v>
      </c>
      <c r="G17" s="22">
        <f>'R &amp; A'!AD48</f>
        <v>0.9143</v>
      </c>
      <c r="H17">
        <f>'R &amp; A'!AF56</f>
        <v>-325000000</v>
      </c>
      <c r="I17">
        <f>'R &amp; A'!AF61</f>
        <v>224652500.00000003</v>
      </c>
      <c r="J17">
        <f t="shared" si="0"/>
        <v>549652500</v>
      </c>
      <c r="M17" s="36" t="s">
        <v>76</v>
      </c>
      <c r="N17">
        <v>43652929.060798131</v>
      </c>
    </row>
    <row r="18" spans="1:14">
      <c r="A18">
        <f t="shared" si="1"/>
        <v>525207500</v>
      </c>
      <c r="B18" t="s">
        <v>26</v>
      </c>
      <c r="C18" t="s">
        <v>76</v>
      </c>
      <c r="D18">
        <v>7</v>
      </c>
      <c r="E18" s="22">
        <f>'R &amp; A'!AI49</f>
        <v>0.69499999999999995</v>
      </c>
      <c r="F18" s="22">
        <f>'P &amp; R'!AI48</f>
        <v>0.73409999999999997</v>
      </c>
      <c r="G18" s="22">
        <f>'R &amp; A'!AI48</f>
        <v>0.89290000000000003</v>
      </c>
      <c r="H18">
        <f>'R &amp; A'!AK56</f>
        <v>-325000000</v>
      </c>
      <c r="I18">
        <f>'R &amp; A'!AK61</f>
        <v>200207500</v>
      </c>
      <c r="J18">
        <f t="shared" si="0"/>
        <v>525207500</v>
      </c>
      <c r="M18" s="37" t="s">
        <v>33</v>
      </c>
      <c r="N18">
        <v>53010038.121596262</v>
      </c>
    </row>
    <row r="19" spans="1:14">
      <c r="A19">
        <f t="shared" si="1"/>
        <v>451250000</v>
      </c>
      <c r="B19" t="s">
        <v>26</v>
      </c>
      <c r="C19" t="s">
        <v>76</v>
      </c>
      <c r="D19">
        <v>8</v>
      </c>
      <c r="E19" s="22">
        <f>'R &amp; A'!AN49</f>
        <v>0.74</v>
      </c>
      <c r="F19" s="22">
        <f>'P &amp; R'!AN48</f>
        <v>0.78480000000000005</v>
      </c>
      <c r="G19" s="22">
        <f>'R &amp; A'!AN48</f>
        <v>0.75</v>
      </c>
      <c r="H19">
        <f>'R &amp; A'!AP56</f>
        <v>-325000000</v>
      </c>
      <c r="I19">
        <f>'R &amp; A'!AP61</f>
        <v>126250000</v>
      </c>
      <c r="J19">
        <f t="shared" si="0"/>
        <v>451250000</v>
      </c>
      <c r="M19" s="37" t="s">
        <v>26</v>
      </c>
      <c r="N19">
        <v>34295820</v>
      </c>
    </row>
    <row r="20" spans="1:14">
      <c r="A20">
        <f t="shared" si="1"/>
        <v>563957500</v>
      </c>
      <c r="B20" t="s">
        <v>26</v>
      </c>
      <c r="C20" t="s">
        <v>76</v>
      </c>
      <c r="D20">
        <v>9</v>
      </c>
      <c r="E20" s="22">
        <f>'R &amp; A'!AS49</f>
        <v>0.70499999999999996</v>
      </c>
      <c r="F20" s="22">
        <f>'P &amp; R'!AS48</f>
        <v>0.72130000000000005</v>
      </c>
      <c r="G20" s="22">
        <f>'R &amp; A'!AS48</f>
        <v>0.94289999999999996</v>
      </c>
      <c r="H20">
        <f>'R &amp; A'!AU56</f>
        <v>-325000000</v>
      </c>
      <c r="I20">
        <f>'R &amp; A'!AU61</f>
        <v>238957499.99999994</v>
      </c>
      <c r="J20">
        <f t="shared" si="0"/>
        <v>563957500</v>
      </c>
      <c r="M20" s="36" t="s">
        <v>79</v>
      </c>
      <c r="N20">
        <v>42763621.351949707</v>
      </c>
    </row>
    <row r="21" spans="1:14">
      <c r="A21">
        <f t="shared" si="1"/>
        <v>571457500</v>
      </c>
      <c r="B21" t="s">
        <v>26</v>
      </c>
      <c r="C21" t="s">
        <v>76</v>
      </c>
      <c r="D21">
        <v>10</v>
      </c>
      <c r="E21" s="22">
        <f>'R &amp; A'!AX49</f>
        <v>0.72</v>
      </c>
      <c r="F21" s="22">
        <f>'P &amp; R'!AX48</f>
        <v>0.73329999999999995</v>
      </c>
      <c r="G21" s="22">
        <f>'R &amp; A'!AX48</f>
        <v>0.94289999999999996</v>
      </c>
      <c r="H21">
        <f>'R &amp; A'!AZ56</f>
        <v>-325000000</v>
      </c>
      <c r="I21">
        <f>'R &amp; A'!AZ61</f>
        <v>246457499.99999994</v>
      </c>
      <c r="J21">
        <f t="shared" si="0"/>
        <v>571457500</v>
      </c>
      <c r="M21" s="37" t="s">
        <v>33</v>
      </c>
      <c r="N21">
        <v>51870302.703899421</v>
      </c>
    </row>
    <row r="22" spans="1:14">
      <c r="A22">
        <f t="shared" si="1"/>
        <v>545347500</v>
      </c>
      <c r="B22" t="s">
        <v>26</v>
      </c>
      <c r="C22" t="s">
        <v>77</v>
      </c>
      <c r="D22">
        <v>1</v>
      </c>
      <c r="E22" s="22">
        <f>'R &amp; A'!E81</f>
        <v>0.745</v>
      </c>
      <c r="F22" s="22">
        <f>'P &amp; R'!E80</f>
        <v>0.79310000000000003</v>
      </c>
      <c r="G22" s="22">
        <f>'R &amp; A'!E80</f>
        <v>0.88570000000000004</v>
      </c>
      <c r="H22">
        <f>'R &amp; A'!G88</f>
        <v>-325000000</v>
      </c>
      <c r="I22">
        <f>'R &amp; A'!G93</f>
        <v>220347499.99999997</v>
      </c>
      <c r="J22">
        <f t="shared" si="0"/>
        <v>545347500</v>
      </c>
      <c r="M22" s="37" t="s">
        <v>26</v>
      </c>
      <c r="N22">
        <v>33656940</v>
      </c>
    </row>
    <row r="23" spans="1:14">
      <c r="A23">
        <f t="shared" si="1"/>
        <v>540555000</v>
      </c>
      <c r="B23" t="s">
        <v>26</v>
      </c>
      <c r="C23" t="s">
        <v>77</v>
      </c>
      <c r="D23">
        <v>2</v>
      </c>
      <c r="E23" s="22">
        <f>'R &amp; A'!J81</f>
        <v>0.745</v>
      </c>
      <c r="F23" s="22">
        <f>'P &amp; R'!J80</f>
        <v>0.78339999999999999</v>
      </c>
      <c r="G23" s="22">
        <f>'R &amp; A'!J80</f>
        <v>0.87860000000000005</v>
      </c>
      <c r="H23">
        <f>'R &amp; A'!L88</f>
        <v>-325000000</v>
      </c>
      <c r="I23">
        <f>'R &amp; A'!L93</f>
        <v>215555000.00000006</v>
      </c>
      <c r="J23">
        <f t="shared" si="0"/>
        <v>540555000</v>
      </c>
      <c r="M23" s="36" t="s">
        <v>77</v>
      </c>
      <c r="N23">
        <v>34528390.902503364</v>
      </c>
    </row>
    <row r="24" spans="1:14">
      <c r="A24">
        <f t="shared" si="1"/>
        <v>545347500</v>
      </c>
      <c r="B24" t="s">
        <v>26</v>
      </c>
      <c r="C24" t="s">
        <v>77</v>
      </c>
      <c r="D24">
        <v>3</v>
      </c>
      <c r="E24" s="22">
        <f>'R &amp; A'!O81</f>
        <v>0.745</v>
      </c>
      <c r="F24" s="22">
        <f>'P &amp; R'!O80</f>
        <v>0.77990000000000004</v>
      </c>
      <c r="G24" s="22">
        <f>'R &amp; A'!O80</f>
        <v>0.88570000000000004</v>
      </c>
      <c r="H24">
        <f>'R &amp; A'!Q88</f>
        <v>-325000000</v>
      </c>
      <c r="I24">
        <f>'R &amp; A'!Q93</f>
        <v>220347499.99999997</v>
      </c>
      <c r="J24">
        <f t="shared" si="0"/>
        <v>545347500</v>
      </c>
      <c r="M24" s="37" t="s">
        <v>33</v>
      </c>
      <c r="N24">
        <v>41537061.805006728</v>
      </c>
    </row>
    <row r="25" spans="1:14">
      <c r="A25">
        <f t="shared" si="1"/>
        <v>550000000</v>
      </c>
      <c r="B25" t="s">
        <v>26</v>
      </c>
      <c r="C25" t="s">
        <v>77</v>
      </c>
      <c r="D25">
        <v>4</v>
      </c>
      <c r="E25" s="22">
        <f>'R &amp; A'!T81</f>
        <v>0.73499999999999999</v>
      </c>
      <c r="F25" s="22">
        <f>'P &amp; R'!T80</f>
        <v>0.76359999999999995</v>
      </c>
      <c r="G25" s="22">
        <f>'R &amp; A'!Y80</f>
        <v>0.9</v>
      </c>
      <c r="H25">
        <f>'R &amp; A'!AA88</f>
        <v>-325000000</v>
      </c>
      <c r="I25">
        <f>'R &amp; A'!V93</f>
        <v>225000000</v>
      </c>
      <c r="J25">
        <f t="shared" si="0"/>
        <v>550000000</v>
      </c>
      <c r="M25" s="37" t="s">
        <v>26</v>
      </c>
      <c r="N25">
        <v>27519720</v>
      </c>
    </row>
    <row r="26" spans="1:14">
      <c r="A26">
        <f t="shared" si="1"/>
        <v>550000000</v>
      </c>
      <c r="B26" t="s">
        <v>26</v>
      </c>
      <c r="C26" t="s">
        <v>77</v>
      </c>
      <c r="D26">
        <v>5</v>
      </c>
      <c r="E26" s="22">
        <f>'R &amp; A'!Y81</f>
        <v>0.73499999999999999</v>
      </c>
      <c r="F26" s="22">
        <f>'P &amp; R'!Y80</f>
        <v>0.76359999999999995</v>
      </c>
      <c r="G26" s="22">
        <f>'R &amp; A'!Y80</f>
        <v>0.9</v>
      </c>
      <c r="H26">
        <f>'R &amp; A'!AA88</f>
        <v>-325000000</v>
      </c>
      <c r="I26">
        <f>'R &amp; A'!AA93</f>
        <v>225000000</v>
      </c>
      <c r="J26">
        <f t="shared" si="0"/>
        <v>550000000</v>
      </c>
      <c r="M26" s="36" t="s">
        <v>93</v>
      </c>
      <c r="N26">
        <v>41844637.051942542</v>
      </c>
    </row>
    <row r="27" spans="1:14">
      <c r="A27">
        <f t="shared" si="1"/>
        <v>542500000</v>
      </c>
      <c r="B27" t="s">
        <v>26</v>
      </c>
      <c r="C27" t="s">
        <v>77</v>
      </c>
      <c r="D27">
        <v>6</v>
      </c>
      <c r="E27" s="22">
        <f>'R &amp; A'!AD81</f>
        <v>0.72</v>
      </c>
      <c r="F27" s="22">
        <f>'P &amp; R'!AD80</f>
        <v>0.75</v>
      </c>
      <c r="G27" s="22">
        <f>'R &amp; A'!AD80</f>
        <v>0.9</v>
      </c>
      <c r="H27">
        <f>'R &amp; A'!AF88</f>
        <v>-325000000</v>
      </c>
      <c r="I27">
        <f>'R &amp; A'!AF93</f>
        <v>217500000</v>
      </c>
      <c r="J27">
        <f t="shared" si="0"/>
        <v>542500000</v>
      </c>
    </row>
    <row r="28" spans="1:14">
      <c r="A28">
        <f t="shared" si="1"/>
        <v>0</v>
      </c>
      <c r="B28" t="s">
        <v>26</v>
      </c>
      <c r="C28" t="s">
        <v>77</v>
      </c>
      <c r="D28">
        <v>7</v>
      </c>
      <c r="E28" s="22">
        <f>'R &amp; A'!AI81</f>
        <v>0</v>
      </c>
      <c r="F28" s="22">
        <f>'P &amp; R'!AI80</f>
        <v>0</v>
      </c>
      <c r="G28" s="22">
        <f>'R &amp; A'!AI80</f>
        <v>0</v>
      </c>
      <c r="H28">
        <f>'R &amp; A'!AK88</f>
        <v>0</v>
      </c>
      <c r="I28">
        <f>'R &amp; A'!AK93</f>
        <v>0</v>
      </c>
      <c r="J28">
        <f t="shared" si="0"/>
        <v>0</v>
      </c>
    </row>
    <row r="29" spans="1:14">
      <c r="A29">
        <f t="shared" si="1"/>
        <v>0</v>
      </c>
      <c r="B29" t="s">
        <v>26</v>
      </c>
      <c r="C29" t="s">
        <v>77</v>
      </c>
      <c r="D29">
        <v>8</v>
      </c>
      <c r="E29" s="22">
        <f>'R &amp; A'!AN81</f>
        <v>0</v>
      </c>
      <c r="F29" s="22">
        <f>'P &amp; R'!AN80</f>
        <v>0</v>
      </c>
      <c r="G29" s="22">
        <f>'R &amp; A'!AN80</f>
        <v>0</v>
      </c>
      <c r="H29">
        <f>'R &amp; A'!AP88</f>
        <v>0</v>
      </c>
      <c r="I29">
        <f>'R &amp; A'!AP93</f>
        <v>0</v>
      </c>
      <c r="J29">
        <f t="shared" si="0"/>
        <v>0</v>
      </c>
    </row>
    <row r="30" spans="1:14">
      <c r="A30">
        <f t="shared" si="1"/>
        <v>541945000</v>
      </c>
      <c r="B30" t="s">
        <v>26</v>
      </c>
      <c r="C30" t="s">
        <v>77</v>
      </c>
      <c r="D30">
        <v>9</v>
      </c>
      <c r="E30" s="22">
        <f>'R &amp; A'!AS81</f>
        <v>0.69</v>
      </c>
      <c r="F30" s="22">
        <f>'P &amp; R'!AS80</f>
        <v>0.7167</v>
      </c>
      <c r="G30" s="22">
        <f>'R &amp; A'!AS80</f>
        <v>0.9214</v>
      </c>
      <c r="H30">
        <f>'R &amp; A'!AU88</f>
        <v>-325000000</v>
      </c>
      <c r="I30">
        <f>'R &amp; A'!AU93</f>
        <v>216944999.99999994</v>
      </c>
      <c r="J30">
        <f t="shared" si="0"/>
        <v>541945000</v>
      </c>
      <c r="M30" s="35" t="s">
        <v>92</v>
      </c>
      <c r="N30" t="s">
        <v>94</v>
      </c>
    </row>
    <row r="31" spans="1:14">
      <c r="A31">
        <f t="shared" si="1"/>
        <v>571457500</v>
      </c>
      <c r="B31" t="s">
        <v>26</v>
      </c>
      <c r="C31" t="s">
        <v>77</v>
      </c>
      <c r="D31">
        <v>10</v>
      </c>
      <c r="E31" s="22">
        <f>'R &amp; A'!AX81</f>
        <v>0.72</v>
      </c>
      <c r="F31" s="22">
        <f>'P &amp; R'!AX80</f>
        <v>0.73329999999999995</v>
      </c>
      <c r="G31" s="22">
        <f>'R &amp; A'!AX80</f>
        <v>0.94289999999999996</v>
      </c>
      <c r="H31">
        <f>'R &amp; A'!AZ88</f>
        <v>-325000000</v>
      </c>
      <c r="I31">
        <f>'R &amp; A'!AZ93</f>
        <v>246457499.99999994</v>
      </c>
      <c r="J31">
        <f t="shared" si="0"/>
        <v>571457500</v>
      </c>
      <c r="M31" s="36" t="s">
        <v>77</v>
      </c>
      <c r="N31">
        <v>34528390.902503356</v>
      </c>
    </row>
    <row r="32" spans="1:14">
      <c r="A32">
        <f t="shared" si="1"/>
        <v>590695000</v>
      </c>
      <c r="B32" t="s">
        <v>26</v>
      </c>
      <c r="C32" t="s">
        <v>78</v>
      </c>
      <c r="D32">
        <v>1</v>
      </c>
      <c r="E32" s="22">
        <f>'R &amp; A'!E113</f>
        <v>0.72</v>
      </c>
      <c r="F32" s="22">
        <f>'P &amp; R'!E112</f>
        <v>0.72340000000000004</v>
      </c>
      <c r="G32" s="22">
        <f>'R &amp; A'!E112</f>
        <v>0.97140000000000004</v>
      </c>
      <c r="H32">
        <f>'R &amp; A'!G120</f>
        <v>-325000000</v>
      </c>
      <c r="I32">
        <f>'R &amp; A'!G125</f>
        <v>265695000.00000006</v>
      </c>
      <c r="J32">
        <f t="shared" si="0"/>
        <v>590695000</v>
      </c>
      <c r="M32" s="36" t="s">
        <v>79</v>
      </c>
      <c r="N32">
        <v>42763621.351949707</v>
      </c>
    </row>
    <row r="33" spans="1:14">
      <c r="A33">
        <f t="shared" si="1"/>
        <v>565347500</v>
      </c>
      <c r="B33" t="s">
        <v>26</v>
      </c>
      <c r="C33" t="s">
        <v>78</v>
      </c>
      <c r="D33">
        <v>2</v>
      </c>
      <c r="E33" s="22">
        <f>'R &amp; A'!J113</f>
        <v>0.78500000000000003</v>
      </c>
      <c r="F33" s="22">
        <f>'P &amp; R'!J112</f>
        <v>0.82120000000000004</v>
      </c>
      <c r="G33" s="22">
        <f>'R &amp; A'!J112</f>
        <v>0.88570000000000004</v>
      </c>
      <c r="H33">
        <f>'R &amp; A'!L120</f>
        <v>-325000000</v>
      </c>
      <c r="I33">
        <f>'R &amp; A'!L125</f>
        <v>240347499.99999997</v>
      </c>
      <c r="J33">
        <f t="shared" si="0"/>
        <v>565347500</v>
      </c>
      <c r="M33" s="36" t="s">
        <v>76</v>
      </c>
      <c r="N33">
        <v>43652929.060798123</v>
      </c>
    </row>
    <row r="34" spans="1:14">
      <c r="A34">
        <f t="shared" si="1"/>
        <v>579445000</v>
      </c>
      <c r="B34" t="s">
        <v>26</v>
      </c>
      <c r="C34" t="s">
        <v>78</v>
      </c>
      <c r="D34">
        <v>3</v>
      </c>
      <c r="E34" s="22">
        <f>'R &amp; A'!O113</f>
        <v>0.76500000000000001</v>
      </c>
      <c r="F34" s="22">
        <f>'P &amp; R'!O112</f>
        <v>0.78180000000000005</v>
      </c>
      <c r="G34" s="22">
        <f>'R &amp; A'!O112</f>
        <v>0.9214</v>
      </c>
      <c r="H34">
        <f>'R &amp; A'!Q120</f>
        <v>-325000000</v>
      </c>
      <c r="I34">
        <f>'R &amp; A'!Q125</f>
        <v>254444999.99999994</v>
      </c>
      <c r="J34">
        <f t="shared" ref="J34:J65" si="2">I34-H34</f>
        <v>579445000</v>
      </c>
      <c r="M34" s="36" t="s">
        <v>84</v>
      </c>
      <c r="N34">
        <v>44118071.473911226</v>
      </c>
    </row>
    <row r="35" spans="1:14">
      <c r="A35">
        <f t="shared" si="1"/>
        <v>603195000</v>
      </c>
      <c r="B35" t="s">
        <v>26</v>
      </c>
      <c r="C35" t="s">
        <v>78</v>
      </c>
      <c r="D35">
        <v>4</v>
      </c>
      <c r="E35" s="22">
        <f>'R &amp; A'!T113</f>
        <v>0.745</v>
      </c>
      <c r="F35" s="22">
        <f>'P &amp; R'!T112</f>
        <v>0.74319999999999997</v>
      </c>
      <c r="G35" s="22">
        <f>'R &amp; A'!T112</f>
        <v>0.97140000000000004</v>
      </c>
      <c r="H35">
        <f>'R &amp; A'!V120</f>
        <v>-325000000</v>
      </c>
      <c r="I35">
        <f>'R &amp; A'!V125</f>
        <v>278195000.00000006</v>
      </c>
      <c r="J35">
        <f t="shared" si="2"/>
        <v>603195000</v>
      </c>
      <c r="M35" s="36" t="s">
        <v>78</v>
      </c>
      <c r="N35">
        <v>44160172.470550269</v>
      </c>
    </row>
    <row r="36" spans="1:14">
      <c r="A36">
        <f t="shared" si="1"/>
        <v>528542499.99999994</v>
      </c>
      <c r="B36" t="s">
        <v>26</v>
      </c>
      <c r="C36" t="s">
        <v>78</v>
      </c>
      <c r="D36">
        <v>5</v>
      </c>
      <c r="E36" s="22">
        <f>'R &amp; A'!Y113</f>
        <v>0.75</v>
      </c>
      <c r="F36" s="22">
        <f>'P &amp; R'!Y112</f>
        <v>0.8</v>
      </c>
      <c r="G36" s="22">
        <f>'R &amp; A'!Y112</f>
        <v>0.85709999999999997</v>
      </c>
      <c r="H36">
        <f>'R &amp; A'!AA120</f>
        <v>-325000000</v>
      </c>
      <c r="I36">
        <f>'R &amp; A'!AA125</f>
        <v>203542499.99999994</v>
      </c>
      <c r="J36">
        <f t="shared" si="2"/>
        <v>528542499.99999994</v>
      </c>
      <c r="M36" s="36" t="s">
        <v>93</v>
      </c>
      <c r="N36">
        <v>41844637.05194255</v>
      </c>
    </row>
    <row r="37" spans="1:14">
      <c r="A37">
        <f t="shared" si="1"/>
        <v>549792500</v>
      </c>
      <c r="B37" t="s">
        <v>26</v>
      </c>
      <c r="C37" t="s">
        <v>78</v>
      </c>
      <c r="D37">
        <v>6</v>
      </c>
      <c r="E37" s="22">
        <f>'R &amp; A'!AD113</f>
        <v>0.72499999999999998</v>
      </c>
      <c r="F37" s="22">
        <f>'P &amp; R'!AD112</f>
        <v>0.75149999999999995</v>
      </c>
      <c r="G37" s="22">
        <f>'R &amp; A'!AD112</f>
        <v>0.90710000000000002</v>
      </c>
      <c r="H37">
        <f>'R &amp; A'!AF120</f>
        <v>-325000000</v>
      </c>
      <c r="I37">
        <f>'R &amp; A'!AF125</f>
        <v>224792500.00000006</v>
      </c>
      <c r="J37">
        <f t="shared" si="2"/>
        <v>549792500</v>
      </c>
    </row>
    <row r="38" spans="1:14">
      <c r="A38">
        <f t="shared" si="1"/>
        <v>547152500</v>
      </c>
      <c r="B38" t="s">
        <v>26</v>
      </c>
      <c r="C38" t="s">
        <v>78</v>
      </c>
      <c r="D38">
        <v>7</v>
      </c>
      <c r="E38" s="22">
        <f>'R &amp; A'!AI113</f>
        <v>0.71</v>
      </c>
      <c r="F38" s="22">
        <f>'P &amp; R'!AI112</f>
        <v>0.73560000000000003</v>
      </c>
      <c r="G38" s="22">
        <f>'R &amp; A'!AI112</f>
        <v>0.9143</v>
      </c>
      <c r="H38">
        <f>'R &amp; A'!AK120</f>
        <v>-325000000</v>
      </c>
      <c r="I38">
        <f>'R &amp; A'!AK125</f>
        <v>222152500.00000003</v>
      </c>
      <c r="J38">
        <f t="shared" si="2"/>
        <v>547152500</v>
      </c>
    </row>
    <row r="39" spans="1:14">
      <c r="A39">
        <f t="shared" si="1"/>
        <v>501457499.99999994</v>
      </c>
      <c r="B39" t="s">
        <v>26</v>
      </c>
      <c r="C39" t="s">
        <v>78</v>
      </c>
      <c r="D39">
        <v>8</v>
      </c>
      <c r="E39" s="22">
        <f>'R &amp; A'!AN113</f>
        <v>0.71499999999999997</v>
      </c>
      <c r="F39" s="22">
        <f>'P &amp; R'!AN112</f>
        <v>0.7712</v>
      </c>
      <c r="G39" s="22">
        <f>'R &amp; A'!AN112</f>
        <v>0.84289999999999998</v>
      </c>
      <c r="H39">
        <f>'R &amp; A'!AP120</f>
        <v>-325000000</v>
      </c>
      <c r="I39">
        <f>'R &amp; A'!AP125</f>
        <v>176457499.99999994</v>
      </c>
      <c r="J39">
        <f t="shared" si="2"/>
        <v>501457499.99999994</v>
      </c>
    </row>
    <row r="40" spans="1:14">
      <c r="A40">
        <f t="shared" si="1"/>
        <v>563957500</v>
      </c>
      <c r="B40" t="s">
        <v>26</v>
      </c>
      <c r="C40" t="s">
        <v>78</v>
      </c>
      <c r="D40">
        <v>9</v>
      </c>
      <c r="E40" s="22">
        <f>'R &amp; A'!AS113</f>
        <v>0.70499999999999996</v>
      </c>
      <c r="F40" s="22">
        <f>'P &amp; R'!AS112</f>
        <v>0.72130000000000005</v>
      </c>
      <c r="G40" s="22">
        <f>'R &amp; A'!AS112</f>
        <v>0.94289999999999996</v>
      </c>
      <c r="H40">
        <f>'R &amp; A'!AU120</f>
        <v>-325000000</v>
      </c>
      <c r="I40">
        <f>'R &amp; A'!AU125</f>
        <v>238957499.99999994</v>
      </c>
      <c r="J40">
        <f t="shared" si="2"/>
        <v>563957500</v>
      </c>
    </row>
    <row r="41" spans="1:14">
      <c r="A41">
        <f t="shared" si="1"/>
        <v>571457500</v>
      </c>
      <c r="B41" t="s">
        <v>26</v>
      </c>
      <c r="C41" t="s">
        <v>78</v>
      </c>
      <c r="D41">
        <v>10</v>
      </c>
      <c r="E41" s="22">
        <f>'R &amp; A'!AX113</f>
        <v>0.72</v>
      </c>
      <c r="F41" s="22">
        <f>'P &amp; R'!AX112</f>
        <v>0.73329999999999995</v>
      </c>
      <c r="G41" s="22">
        <f>'R &amp; A'!AX112</f>
        <v>0.94289999999999996</v>
      </c>
      <c r="H41">
        <f>'R &amp; A'!AZ120</f>
        <v>-325000000</v>
      </c>
      <c r="I41">
        <f>'R &amp; A'!AZ125</f>
        <v>246457499.99999994</v>
      </c>
      <c r="J41">
        <f t="shared" si="2"/>
        <v>571457500</v>
      </c>
    </row>
    <row r="42" spans="1:14">
      <c r="A42">
        <f t="shared" si="1"/>
        <v>530694999.99999994</v>
      </c>
      <c r="B42" t="s">
        <v>26</v>
      </c>
      <c r="C42" t="s">
        <v>79</v>
      </c>
      <c r="D42">
        <v>1</v>
      </c>
      <c r="E42" s="22">
        <f>'R &amp; A'!E145</f>
        <v>0.73499999999999999</v>
      </c>
      <c r="F42" s="22">
        <f>'P &amp; R'!E145</f>
        <v>0.77710000000000001</v>
      </c>
      <c r="G42" s="22">
        <f>'R &amp; A'!E144</f>
        <v>0.87139999999999995</v>
      </c>
      <c r="H42">
        <f>'R &amp; A'!G152</f>
        <v>-325000000</v>
      </c>
      <c r="I42">
        <f>'R &amp; A'!G157</f>
        <v>205694999.99999994</v>
      </c>
      <c r="J42">
        <f t="shared" si="2"/>
        <v>530694999.99999994</v>
      </c>
    </row>
    <row r="43" spans="1:14">
      <c r="A43">
        <f t="shared" si="1"/>
        <v>518750000</v>
      </c>
      <c r="B43" t="s">
        <v>26</v>
      </c>
      <c r="C43" t="s">
        <v>79</v>
      </c>
      <c r="D43">
        <v>2</v>
      </c>
      <c r="E43" s="22">
        <f>'R &amp; A'!J145</f>
        <v>0.74</v>
      </c>
      <c r="F43" s="22">
        <f>'P &amp; R'!J145</f>
        <v>0.79330000000000001</v>
      </c>
      <c r="G43" s="22">
        <f>'R &amp; A'!J144</f>
        <v>0.85</v>
      </c>
      <c r="H43">
        <f>'R &amp; A'!L152</f>
        <v>-325000000</v>
      </c>
      <c r="I43">
        <f>'R &amp; A'!L157</f>
        <v>193750000</v>
      </c>
      <c r="J43">
        <f t="shared" si="2"/>
        <v>518750000</v>
      </c>
    </row>
    <row r="44" spans="1:14">
      <c r="A44">
        <f t="shared" si="1"/>
        <v>518750000</v>
      </c>
      <c r="B44" t="s">
        <v>26</v>
      </c>
      <c r="C44" t="s">
        <v>79</v>
      </c>
      <c r="D44">
        <v>3</v>
      </c>
      <c r="E44" s="22">
        <f>'R &amp; A'!O145</f>
        <v>0.74</v>
      </c>
      <c r="F44" s="22">
        <f>'P &amp; R'!O145</f>
        <v>0.79330000000000001</v>
      </c>
      <c r="G44" s="22">
        <f>'R &amp; A'!O144</f>
        <v>0.85</v>
      </c>
      <c r="H44">
        <f>'R &amp; A'!Q152</f>
        <v>-325000000</v>
      </c>
      <c r="I44">
        <f>'R &amp; A'!Q157</f>
        <v>193750000</v>
      </c>
      <c r="J44">
        <f t="shared" si="2"/>
        <v>518750000</v>
      </c>
    </row>
    <row r="45" spans="1:14">
      <c r="A45">
        <f t="shared" si="1"/>
        <v>518750000</v>
      </c>
      <c r="B45" t="s">
        <v>26</v>
      </c>
      <c r="C45" t="s">
        <v>79</v>
      </c>
      <c r="D45">
        <v>4</v>
      </c>
      <c r="E45" s="22">
        <f>'R &amp; A'!T145</f>
        <v>0.755</v>
      </c>
      <c r="F45" s="22">
        <f>'P &amp; R'!T145</f>
        <v>0.78620000000000001</v>
      </c>
      <c r="G45" s="22">
        <f>'R &amp; A'!O144</f>
        <v>0.85</v>
      </c>
      <c r="H45">
        <f>'R &amp; A'!Q152</f>
        <v>-325000000</v>
      </c>
      <c r="I45">
        <f>'R &amp; A'!Q157</f>
        <v>193750000</v>
      </c>
      <c r="J45">
        <f t="shared" si="2"/>
        <v>518750000</v>
      </c>
    </row>
    <row r="46" spans="1:14">
      <c r="A46">
        <f t="shared" si="1"/>
        <v>537847500</v>
      </c>
      <c r="B46" t="s">
        <v>26</v>
      </c>
      <c r="C46" t="s">
        <v>79</v>
      </c>
      <c r="D46">
        <v>5</v>
      </c>
      <c r="E46" s="22">
        <f>'R &amp; A'!Y145</f>
        <v>0.73</v>
      </c>
      <c r="F46" s="22">
        <f>'P &amp; R'!Y145</f>
        <v>0.76539999999999997</v>
      </c>
      <c r="G46" s="22">
        <f>'R &amp; A'!Y144</f>
        <v>0.88570000000000004</v>
      </c>
      <c r="H46">
        <f>'R &amp; A'!AA152</f>
        <v>-325000000</v>
      </c>
      <c r="I46">
        <f>'R &amp; A'!AA157</f>
        <v>212847499.99999997</v>
      </c>
      <c r="J46">
        <f t="shared" si="2"/>
        <v>537847500</v>
      </c>
    </row>
    <row r="47" spans="1:14">
      <c r="A47">
        <f t="shared" si="1"/>
        <v>566805000</v>
      </c>
      <c r="B47" t="s">
        <v>26</v>
      </c>
      <c r="C47" t="s">
        <v>79</v>
      </c>
      <c r="D47">
        <v>6</v>
      </c>
      <c r="E47" s="22">
        <f>'R &amp; A'!AD145</f>
        <v>0.73</v>
      </c>
      <c r="F47" s="22">
        <f>'P &amp; R'!AD145</f>
        <v>0.74709999999999999</v>
      </c>
      <c r="G47" s="22">
        <f>'R &amp; A'!AD144</f>
        <v>0.92859999999999998</v>
      </c>
      <c r="H47">
        <f>'R &amp; A'!AF152</f>
        <v>-325000000</v>
      </c>
      <c r="I47">
        <f>'R &amp; A'!AF157</f>
        <v>241804999.99999994</v>
      </c>
      <c r="J47">
        <f t="shared" si="2"/>
        <v>566805000</v>
      </c>
    </row>
    <row r="48" spans="1:14">
      <c r="A48">
        <f t="shared" si="1"/>
        <v>545000000</v>
      </c>
      <c r="B48" t="s">
        <v>26</v>
      </c>
      <c r="C48" t="s">
        <v>79</v>
      </c>
      <c r="D48">
        <v>7</v>
      </c>
      <c r="E48" s="22">
        <f>'R &amp; A'!AI145</f>
        <v>0.72499999999999998</v>
      </c>
      <c r="F48" s="22">
        <f>'P &amp; R'!AI145</f>
        <v>0.75449999999999995</v>
      </c>
      <c r="G48" s="22">
        <f>'R &amp; A'!AI144</f>
        <v>0.9</v>
      </c>
      <c r="H48">
        <f>'R &amp; A'!AK152</f>
        <v>-325000000</v>
      </c>
      <c r="I48">
        <f>'R &amp; A'!AK157</f>
        <v>220000000</v>
      </c>
      <c r="J48">
        <f t="shared" si="2"/>
        <v>545000000</v>
      </c>
    </row>
    <row r="49" spans="1:10">
      <c r="A49">
        <f t="shared" si="1"/>
        <v>518542499.99999994</v>
      </c>
      <c r="B49" t="s">
        <v>26</v>
      </c>
      <c r="C49" t="s">
        <v>79</v>
      </c>
      <c r="D49">
        <v>8</v>
      </c>
      <c r="E49" s="22">
        <f>'R &amp; A'!AN145</f>
        <v>0.73</v>
      </c>
      <c r="F49" s="22">
        <f>'P &amp; R'!AN145</f>
        <v>0.7792</v>
      </c>
      <c r="G49" s="22">
        <f>'R &amp; A'!AN144</f>
        <v>0.85709999999999997</v>
      </c>
      <c r="H49">
        <f>'R &amp; A'!AP152</f>
        <v>-325000000</v>
      </c>
      <c r="I49">
        <f>'R &amp; A'!AP157</f>
        <v>193542499.99999994</v>
      </c>
      <c r="J49">
        <f t="shared" si="2"/>
        <v>518542499.99999994</v>
      </c>
    </row>
    <row r="50" spans="1:10">
      <c r="A50">
        <f t="shared" si="1"/>
        <v>563957500</v>
      </c>
      <c r="B50" t="s">
        <v>26</v>
      </c>
      <c r="C50" t="s">
        <v>79</v>
      </c>
      <c r="D50">
        <v>9</v>
      </c>
      <c r="E50" s="22">
        <f>'R &amp; A'!AS145</f>
        <v>0.70499999999999996</v>
      </c>
      <c r="F50" s="22">
        <f>'P &amp; R'!AS145</f>
        <v>0.72130000000000005</v>
      </c>
      <c r="G50" s="22">
        <f>'R &amp; A'!AS144</f>
        <v>0.94289999999999996</v>
      </c>
      <c r="H50">
        <f>'R &amp; A'!AU152</f>
        <v>-325000000</v>
      </c>
      <c r="I50">
        <f>'R &amp; A'!AU157</f>
        <v>238957499.99999994</v>
      </c>
      <c r="J50">
        <f t="shared" si="2"/>
        <v>563957500</v>
      </c>
    </row>
    <row r="51" spans="1:10">
      <c r="A51">
        <f t="shared" si="1"/>
        <v>571457500</v>
      </c>
      <c r="B51" t="s">
        <v>26</v>
      </c>
      <c r="C51" t="s">
        <v>79</v>
      </c>
      <c r="D51">
        <v>10</v>
      </c>
      <c r="E51" s="22">
        <f>'R &amp; A'!AX145</f>
        <v>0.72</v>
      </c>
      <c r="F51" s="22">
        <f>'P &amp; R'!AX145</f>
        <v>0.73329999999999995</v>
      </c>
      <c r="G51" s="22">
        <f>'R &amp; A'!AX144</f>
        <v>0.94289999999999996</v>
      </c>
      <c r="H51">
        <f>'R &amp; A'!AZ152</f>
        <v>-325000000</v>
      </c>
      <c r="I51">
        <f>'R &amp; A'!AZ157</f>
        <v>246457499.99999994</v>
      </c>
      <c r="J51">
        <f t="shared" si="2"/>
        <v>571457500</v>
      </c>
    </row>
    <row r="52" spans="1:10">
      <c r="A52">
        <f t="shared" si="1"/>
        <v>645528118.66906011</v>
      </c>
      <c r="B52" t="s">
        <v>33</v>
      </c>
      <c r="C52" t="s">
        <v>84</v>
      </c>
      <c r="D52">
        <v>1</v>
      </c>
      <c r="E52" s="23">
        <v>0.745</v>
      </c>
      <c r="F52" s="23">
        <v>0.77990000000000004</v>
      </c>
      <c r="G52" s="23">
        <v>0.88570000000000004</v>
      </c>
      <c r="H52">
        <f>'P &amp; R'!G24</f>
        <v>-325000000</v>
      </c>
      <c r="I52">
        <f>'P &amp; R'!G29</f>
        <v>320528118.66906011</v>
      </c>
      <c r="J52">
        <f t="shared" si="2"/>
        <v>645528118.66906011</v>
      </c>
    </row>
    <row r="53" spans="1:10">
      <c r="A53">
        <f t="shared" si="1"/>
        <v>657860501.56739807</v>
      </c>
      <c r="B53" t="s">
        <v>33</v>
      </c>
      <c r="C53" t="s">
        <v>84</v>
      </c>
      <c r="D53">
        <v>2</v>
      </c>
      <c r="E53" s="23">
        <v>0.77</v>
      </c>
      <c r="F53" s="23">
        <v>0.79749999999999999</v>
      </c>
      <c r="G53" s="23">
        <v>0.9</v>
      </c>
      <c r="H53">
        <f>'P &amp; R'!L24</f>
        <v>-325000000</v>
      </c>
      <c r="I53">
        <f>'P &amp; R'!L29</f>
        <v>332860501.56739813</v>
      </c>
      <c r="J53">
        <f t="shared" si="2"/>
        <v>657860501.56739807</v>
      </c>
    </row>
    <row r="54" spans="1:10">
      <c r="A54">
        <f t="shared" si="1"/>
        <v>652533607.76186895</v>
      </c>
      <c r="B54" t="s">
        <v>33</v>
      </c>
      <c r="C54" t="s">
        <v>84</v>
      </c>
      <c r="D54">
        <v>3</v>
      </c>
      <c r="E54" s="23">
        <v>0.76500000000000001</v>
      </c>
      <c r="F54" s="23">
        <v>0.79620000000000002</v>
      </c>
      <c r="G54" s="23">
        <v>0.89290000000000003</v>
      </c>
      <c r="H54">
        <f>'P &amp; R'!Q24</f>
        <v>-325000000</v>
      </c>
      <c r="I54">
        <f>'P &amp; R'!Q29</f>
        <v>327533607.76186895</v>
      </c>
      <c r="J54">
        <f t="shared" si="2"/>
        <v>652533607.76186895</v>
      </c>
    </row>
    <row r="55" spans="1:10">
      <c r="A55">
        <f t="shared" si="1"/>
        <v>651991381.30451274</v>
      </c>
      <c r="B55" t="s">
        <v>33</v>
      </c>
      <c r="C55" t="s">
        <v>84</v>
      </c>
      <c r="D55">
        <v>4</v>
      </c>
      <c r="E55" s="23">
        <v>0.76</v>
      </c>
      <c r="F55" s="23">
        <v>0.79110000000000003</v>
      </c>
      <c r="G55" s="23">
        <v>0.89290000000000003</v>
      </c>
      <c r="H55">
        <f>'P &amp; R'!V24</f>
        <v>-325000000</v>
      </c>
      <c r="I55">
        <f>'P &amp; R'!V29</f>
        <v>326991381.30451274</v>
      </c>
      <c r="J55">
        <f t="shared" si="2"/>
        <v>651991381.30451274</v>
      </c>
    </row>
    <row r="56" spans="1:10">
      <c r="A56">
        <f t="shared" si="1"/>
        <v>666402456.24745619</v>
      </c>
      <c r="B56" t="s">
        <v>33</v>
      </c>
      <c r="C56" t="s">
        <v>84</v>
      </c>
      <c r="D56">
        <v>5</v>
      </c>
      <c r="E56" s="23">
        <v>0.77</v>
      </c>
      <c r="F56" s="23">
        <v>0.80130000000000001</v>
      </c>
      <c r="G56" s="23">
        <v>0.89290000000000003</v>
      </c>
      <c r="H56">
        <f>'P &amp; R'!AA24</f>
        <v>-325000000</v>
      </c>
      <c r="I56">
        <f>'P &amp; R'!AF29</f>
        <v>341402456.24745619</v>
      </c>
      <c r="J56">
        <f t="shared" si="2"/>
        <v>666402456.24745619</v>
      </c>
    </row>
    <row r="57" spans="1:10">
      <c r="A57">
        <f t="shared" si="1"/>
        <v>666402456.24745619</v>
      </c>
      <c r="B57" t="s">
        <v>33</v>
      </c>
      <c r="C57" t="s">
        <v>84</v>
      </c>
      <c r="D57">
        <v>6</v>
      </c>
      <c r="E57" s="23">
        <v>0.71499999999999997</v>
      </c>
      <c r="F57" s="23">
        <v>0.73709999999999998</v>
      </c>
      <c r="G57" s="23">
        <v>0.9214</v>
      </c>
      <c r="H57">
        <f>'P &amp; R'!AF24</f>
        <v>-325000000</v>
      </c>
      <c r="I57">
        <f>'P &amp; R'!AF29</f>
        <v>341402456.24745619</v>
      </c>
      <c r="J57">
        <f t="shared" si="2"/>
        <v>666402456.24745619</v>
      </c>
    </row>
    <row r="58" spans="1:10">
      <c r="A58">
        <f t="shared" si="1"/>
        <v>655682796.28116059</v>
      </c>
      <c r="B58" t="s">
        <v>33</v>
      </c>
      <c r="C58" t="s">
        <v>84</v>
      </c>
      <c r="D58">
        <v>7</v>
      </c>
      <c r="E58" s="23">
        <v>0.70499999999999996</v>
      </c>
      <c r="F58" s="23">
        <v>0.73409999999999997</v>
      </c>
      <c r="G58" s="23">
        <v>0.90710000000000002</v>
      </c>
      <c r="H58">
        <f>'P &amp; R'!AK24</f>
        <v>-325000000</v>
      </c>
      <c r="I58">
        <f>'P &amp; R'!AK29</f>
        <v>330682796.28116065</v>
      </c>
      <c r="J58">
        <f t="shared" si="2"/>
        <v>655682796.28116059</v>
      </c>
    </row>
    <row r="59" spans="1:10">
      <c r="A59">
        <f t="shared" si="1"/>
        <v>645528118.66906011</v>
      </c>
      <c r="B59" t="s">
        <v>33</v>
      </c>
      <c r="C59" t="s">
        <v>84</v>
      </c>
      <c r="D59">
        <v>8</v>
      </c>
      <c r="E59" s="23">
        <v>0.74</v>
      </c>
      <c r="F59" s="23">
        <v>0.77990000000000004</v>
      </c>
      <c r="G59" s="23">
        <v>0.88570000000000004</v>
      </c>
      <c r="H59">
        <f>'P &amp; R'!AP24</f>
        <v>-325000000</v>
      </c>
      <c r="I59">
        <f>'P &amp; R'!AP29</f>
        <v>320528118.66906011</v>
      </c>
      <c r="J59">
        <f t="shared" si="2"/>
        <v>645528118.66906011</v>
      </c>
    </row>
    <row r="60" spans="1:10">
      <c r="A60">
        <f t="shared" si="1"/>
        <v>679850769.79065573</v>
      </c>
      <c r="B60" t="s">
        <v>33</v>
      </c>
      <c r="C60" t="s">
        <v>84</v>
      </c>
      <c r="D60">
        <v>9</v>
      </c>
      <c r="E60" s="23">
        <v>0.70499999999999996</v>
      </c>
      <c r="F60" s="23">
        <v>0.72130000000000005</v>
      </c>
      <c r="G60" s="23">
        <v>0.94289999999999996</v>
      </c>
      <c r="H60">
        <f>'P &amp; R'!AU24</f>
        <v>-325000000</v>
      </c>
      <c r="I60">
        <f>'P &amp; R'!AU29</f>
        <v>354850769.79065573</v>
      </c>
      <c r="J60">
        <f t="shared" si="2"/>
        <v>679850769.79065573</v>
      </c>
    </row>
    <row r="61" spans="1:10">
      <c r="A61">
        <f t="shared" si="1"/>
        <v>681455161.93917894</v>
      </c>
      <c r="B61" t="s">
        <v>33</v>
      </c>
      <c r="C61" t="s">
        <v>84</v>
      </c>
      <c r="D61">
        <v>10</v>
      </c>
      <c r="E61" s="23">
        <v>0.72</v>
      </c>
      <c r="F61" s="23">
        <v>0.73329999999999995</v>
      </c>
      <c r="G61" s="23">
        <v>0.94289999999999996</v>
      </c>
      <c r="H61">
        <f>'P &amp; R'!AZ24</f>
        <v>-325000000</v>
      </c>
      <c r="I61">
        <f>'P &amp; R'!AZ29</f>
        <v>356455161.939179</v>
      </c>
      <c r="J61">
        <f t="shared" si="2"/>
        <v>681455161.93917894</v>
      </c>
    </row>
    <row r="62" spans="1:10">
      <c r="A62">
        <f t="shared" si="1"/>
        <v>656249041.65601838</v>
      </c>
      <c r="B62" t="s">
        <v>33</v>
      </c>
      <c r="C62" t="s">
        <v>76</v>
      </c>
      <c r="D62">
        <v>1</v>
      </c>
      <c r="E62" s="23">
        <v>0.72499999999999998</v>
      </c>
      <c r="F62" s="23">
        <v>0.78259999999999996</v>
      </c>
      <c r="G62" s="23">
        <v>0.82140000000000002</v>
      </c>
      <c r="H62">
        <f>'P &amp; R'!G56</f>
        <v>-325000000</v>
      </c>
      <c r="I62">
        <f>'P &amp; R'!G61</f>
        <v>331249041.65601838</v>
      </c>
      <c r="J62">
        <f t="shared" si="2"/>
        <v>656249041.65601838</v>
      </c>
    </row>
    <row r="63" spans="1:10">
      <c r="A63">
        <f t="shared" si="1"/>
        <v>657326498.42271292</v>
      </c>
      <c r="B63" t="s">
        <v>33</v>
      </c>
      <c r="C63" t="s">
        <v>76</v>
      </c>
      <c r="D63">
        <v>2</v>
      </c>
      <c r="E63" s="23">
        <v>0.76500000000000001</v>
      </c>
      <c r="F63" s="23">
        <v>0.79249999999999998</v>
      </c>
      <c r="G63" s="23">
        <v>0.9</v>
      </c>
      <c r="H63">
        <f>'P &amp; R'!L56</f>
        <v>-325000000</v>
      </c>
      <c r="I63">
        <f>'P &amp; R'!L61</f>
        <v>332326498.42271292</v>
      </c>
      <c r="J63">
        <f t="shared" si="2"/>
        <v>657326498.42271292</v>
      </c>
    </row>
    <row r="64" spans="1:10">
      <c r="A64">
        <f t="shared" si="1"/>
        <v>657326498.42271292</v>
      </c>
      <c r="B64" t="s">
        <v>33</v>
      </c>
      <c r="C64" t="s">
        <v>76</v>
      </c>
      <c r="D64">
        <v>3</v>
      </c>
      <c r="E64" s="23">
        <v>0.76500000000000001</v>
      </c>
      <c r="F64" s="23">
        <v>0.79249999999999998</v>
      </c>
      <c r="G64" s="23">
        <v>0.9</v>
      </c>
      <c r="H64">
        <f>'P &amp; R'!Q56</f>
        <v>-325000000</v>
      </c>
      <c r="I64">
        <f>'P &amp; R'!Q61</f>
        <v>332326498.42271292</v>
      </c>
      <c r="J64">
        <f t="shared" si="2"/>
        <v>657326498.42271292</v>
      </c>
    </row>
    <row r="65" spans="1:10">
      <c r="A65">
        <f t="shared" si="1"/>
        <v>668042783.01886797</v>
      </c>
      <c r="B65" t="s">
        <v>33</v>
      </c>
      <c r="C65" t="s">
        <v>76</v>
      </c>
      <c r="D65">
        <v>4</v>
      </c>
      <c r="E65" s="23">
        <v>0.77500000000000002</v>
      </c>
      <c r="F65" s="23">
        <v>0.79500000000000004</v>
      </c>
      <c r="G65" s="23">
        <v>0.9143</v>
      </c>
      <c r="H65">
        <f>'P &amp; R'!V56</f>
        <v>-325000000</v>
      </c>
      <c r="I65">
        <f>'P &amp; R'!V61</f>
        <v>343042783.01886791</v>
      </c>
      <c r="J65">
        <f t="shared" si="2"/>
        <v>668042783.01886797</v>
      </c>
    </row>
    <row r="66" spans="1:10">
      <c r="A66">
        <f t="shared" si="1"/>
        <v>662641864.36940908</v>
      </c>
      <c r="B66" t="s">
        <v>33</v>
      </c>
      <c r="C66" t="s">
        <v>76</v>
      </c>
      <c r="D66">
        <v>5</v>
      </c>
      <c r="E66" s="23">
        <v>0.77</v>
      </c>
      <c r="F66" s="23">
        <v>0.79369999999999996</v>
      </c>
      <c r="G66" s="23">
        <v>0.90710000000000002</v>
      </c>
      <c r="H66">
        <f>'P &amp; R'!AA56</f>
        <v>-325000000</v>
      </c>
      <c r="I66">
        <f>'P &amp; R'!AA61</f>
        <v>337641864.36940914</v>
      </c>
      <c r="J66">
        <f t="shared" ref="J66:J97" si="3">I66-H66</f>
        <v>662641864.36940908</v>
      </c>
    </row>
    <row r="67" spans="1:10">
      <c r="A67">
        <f t="shared" ref="A67:A101" si="4">J67</f>
        <v>661619435.39667523</v>
      </c>
      <c r="B67" t="s">
        <v>33</v>
      </c>
      <c r="C67" t="s">
        <v>76</v>
      </c>
      <c r="D67">
        <v>6</v>
      </c>
      <c r="E67" s="23">
        <v>0.71499999999999997</v>
      </c>
      <c r="F67" s="23">
        <v>0.7399</v>
      </c>
      <c r="G67" s="23">
        <v>0.9143</v>
      </c>
      <c r="H67">
        <f>'P &amp; R'!AF56</f>
        <v>-325000000</v>
      </c>
      <c r="I67">
        <f>'P &amp; R'!AF61</f>
        <v>336619435.39667523</v>
      </c>
      <c r="J67">
        <f t="shared" si="3"/>
        <v>661619435.39667523</v>
      </c>
    </row>
    <row r="68" spans="1:10">
      <c r="A68">
        <f t="shared" si="4"/>
        <v>655682796.28116059</v>
      </c>
      <c r="B68" t="s">
        <v>33</v>
      </c>
      <c r="C68" t="s">
        <v>76</v>
      </c>
      <c r="D68">
        <v>7</v>
      </c>
      <c r="E68" s="23">
        <v>0.69499999999999995</v>
      </c>
      <c r="F68" s="23">
        <v>0.73409999999999997</v>
      </c>
      <c r="G68" s="23">
        <v>0.89290000000000003</v>
      </c>
      <c r="H68">
        <f>'P &amp; R'!AK56</f>
        <v>-325000000</v>
      </c>
      <c r="I68">
        <f>'P &amp; R'!AK61</f>
        <v>330682796.28116065</v>
      </c>
      <c r="J68">
        <f t="shared" si="3"/>
        <v>655682796.28116059</v>
      </c>
    </row>
    <row r="69" spans="1:10">
      <c r="A69">
        <f t="shared" si="4"/>
        <v>646059915.90214062</v>
      </c>
      <c r="B69" t="s">
        <v>33</v>
      </c>
      <c r="C69" t="s">
        <v>76</v>
      </c>
      <c r="D69">
        <v>8</v>
      </c>
      <c r="E69" s="23">
        <v>0.74</v>
      </c>
      <c r="F69" s="23">
        <v>0.78480000000000005</v>
      </c>
      <c r="G69" s="23">
        <v>0.75</v>
      </c>
      <c r="H69">
        <f>'P &amp; R'!AP56</f>
        <v>-325000000</v>
      </c>
      <c r="I69">
        <f>'P &amp; R'!AP61</f>
        <v>321059915.90214062</v>
      </c>
      <c r="J69">
        <f t="shared" si="3"/>
        <v>646059915.90214062</v>
      </c>
    </row>
    <row r="70" spans="1:10">
      <c r="A70">
        <f t="shared" si="4"/>
        <v>679850769.79065573</v>
      </c>
      <c r="B70" t="s">
        <v>33</v>
      </c>
      <c r="C70" t="s">
        <v>76</v>
      </c>
      <c r="D70">
        <v>9</v>
      </c>
      <c r="E70" s="23">
        <v>0.70499999999999996</v>
      </c>
      <c r="F70" s="23">
        <v>0.72130000000000005</v>
      </c>
      <c r="G70" s="23">
        <v>0.94289999999999996</v>
      </c>
      <c r="H70">
        <f>'P &amp; R'!AU56</f>
        <v>-325000000</v>
      </c>
      <c r="I70">
        <f>'P &amp; R'!AU61</f>
        <v>354850769.79065573</v>
      </c>
      <c r="J70">
        <f t="shared" si="3"/>
        <v>679850769.79065573</v>
      </c>
    </row>
    <row r="71" spans="1:10">
      <c r="A71">
        <f t="shared" si="4"/>
        <v>681455161.93917894</v>
      </c>
      <c r="B71" t="s">
        <v>33</v>
      </c>
      <c r="C71" t="s">
        <v>76</v>
      </c>
      <c r="D71">
        <v>10</v>
      </c>
      <c r="E71" s="23">
        <v>0.72</v>
      </c>
      <c r="F71" s="23">
        <v>0.73329999999999995</v>
      </c>
      <c r="G71" s="23">
        <v>0.94289999999999996</v>
      </c>
      <c r="H71">
        <f>'P &amp; R'!AZ56</f>
        <v>-325000000</v>
      </c>
      <c r="I71">
        <f>'P &amp; R'!AZ61</f>
        <v>356455161.939179</v>
      </c>
      <c r="J71">
        <f t="shared" si="3"/>
        <v>681455161.93917894</v>
      </c>
    </row>
    <row r="72" spans="1:10">
      <c r="A72">
        <f t="shared" si="4"/>
        <v>599978792.71214223</v>
      </c>
      <c r="B72" t="s">
        <v>33</v>
      </c>
      <c r="C72" t="s">
        <v>77</v>
      </c>
      <c r="D72">
        <v>1</v>
      </c>
      <c r="E72" s="23">
        <v>0.745</v>
      </c>
      <c r="F72" s="23">
        <v>0.79310000000000003</v>
      </c>
      <c r="G72" s="23">
        <v>0.88570000000000004</v>
      </c>
      <c r="H72">
        <f>'P &amp; R'!G88</f>
        <v>-325000000</v>
      </c>
      <c r="I72">
        <f>'P &amp; R'!G93</f>
        <v>274978792.71214229</v>
      </c>
      <c r="J72">
        <f t="shared" si="3"/>
        <v>599978792.71214223</v>
      </c>
    </row>
    <row r="73" spans="1:10">
      <c r="A73">
        <f t="shared" si="4"/>
        <v>640730882.05259132</v>
      </c>
      <c r="B73" t="s">
        <v>33</v>
      </c>
      <c r="C73" t="s">
        <v>77</v>
      </c>
      <c r="D73">
        <v>2</v>
      </c>
      <c r="E73" s="23">
        <v>0.745</v>
      </c>
      <c r="F73" s="23">
        <v>0.78339999999999999</v>
      </c>
      <c r="G73" s="23">
        <v>0.87860000000000005</v>
      </c>
      <c r="H73">
        <f>'P &amp; R'!L88</f>
        <v>-325000000</v>
      </c>
      <c r="I73">
        <f>'P &amp; R'!L93</f>
        <v>315730882.05259132</v>
      </c>
      <c r="J73">
        <f t="shared" si="3"/>
        <v>640730882.05259132</v>
      </c>
    </row>
    <row r="74" spans="1:10">
      <c r="A74">
        <f t="shared" si="4"/>
        <v>645528118.66906011</v>
      </c>
      <c r="B74" t="s">
        <v>33</v>
      </c>
      <c r="C74" t="s">
        <v>77</v>
      </c>
      <c r="D74">
        <v>3</v>
      </c>
      <c r="E74" s="23">
        <v>0.745</v>
      </c>
      <c r="F74" s="23">
        <v>0.77990000000000004</v>
      </c>
      <c r="G74" s="23">
        <v>0.88570000000000004</v>
      </c>
      <c r="H74">
        <f>'P &amp; R'!Q88</f>
        <v>-325000000</v>
      </c>
      <c r="I74">
        <f>'P &amp; R'!Q93</f>
        <v>320528118.66906011</v>
      </c>
      <c r="J74">
        <f t="shared" si="3"/>
        <v>645528118.66906011</v>
      </c>
    </row>
    <row r="75" spans="1:10">
      <c r="A75">
        <f t="shared" si="4"/>
        <v>654102933.47302246</v>
      </c>
      <c r="B75" t="s">
        <v>33</v>
      </c>
      <c r="C75" t="s">
        <v>77</v>
      </c>
      <c r="D75">
        <v>4</v>
      </c>
      <c r="E75" s="23">
        <v>0.73499999999999999</v>
      </c>
      <c r="F75" s="23">
        <v>0.76359999999999995</v>
      </c>
      <c r="G75" s="23">
        <v>0.9</v>
      </c>
      <c r="H75">
        <f>'P &amp; R'!V88</f>
        <v>-325000000</v>
      </c>
      <c r="I75">
        <f>'P &amp; R'!V93</f>
        <v>329102933.47302252</v>
      </c>
      <c r="J75">
        <f t="shared" si="3"/>
        <v>654102933.47302246</v>
      </c>
    </row>
    <row r="76" spans="1:10">
      <c r="A76">
        <f t="shared" si="4"/>
        <v>654102933.47302246</v>
      </c>
      <c r="B76" t="s">
        <v>33</v>
      </c>
      <c r="C76" t="s">
        <v>77</v>
      </c>
      <c r="D76">
        <v>5</v>
      </c>
      <c r="E76" s="23">
        <v>0.73499999999999999</v>
      </c>
      <c r="F76" s="23">
        <v>0.76359999999999995</v>
      </c>
      <c r="G76" s="23">
        <v>0.9</v>
      </c>
      <c r="H76">
        <f>'P &amp; R'!AA88</f>
        <v>-325000000</v>
      </c>
      <c r="I76">
        <f>'P &amp; R'!AA93</f>
        <v>329102933.47302252</v>
      </c>
      <c r="J76">
        <f t="shared" si="3"/>
        <v>654102933.47302246</v>
      </c>
    </row>
    <row r="77" spans="1:10">
      <c r="A77">
        <f t="shared" si="4"/>
        <v>652500000</v>
      </c>
      <c r="B77" t="s">
        <v>33</v>
      </c>
      <c r="C77" t="s">
        <v>77</v>
      </c>
      <c r="D77">
        <v>6</v>
      </c>
      <c r="E77" s="23">
        <v>0.72</v>
      </c>
      <c r="F77" s="23">
        <v>0.75</v>
      </c>
      <c r="G77" s="23">
        <v>0.9</v>
      </c>
      <c r="H77">
        <f>'P &amp; R'!AF88</f>
        <v>-325000000</v>
      </c>
      <c r="I77">
        <f>'P &amp; R'!AF93</f>
        <v>327500000</v>
      </c>
      <c r="J77">
        <f t="shared" si="3"/>
        <v>652500000</v>
      </c>
    </row>
    <row r="78" spans="1:10">
      <c r="A78">
        <f t="shared" si="4"/>
        <v>0</v>
      </c>
      <c r="B78" t="s">
        <v>33</v>
      </c>
      <c r="C78" t="s">
        <v>77</v>
      </c>
      <c r="D78">
        <v>7</v>
      </c>
      <c r="E78" s="23">
        <v>0</v>
      </c>
      <c r="F78" s="23">
        <v>0</v>
      </c>
      <c r="G78" s="23">
        <v>0</v>
      </c>
      <c r="H78">
        <f>'P &amp; R'!AK88</f>
        <v>0</v>
      </c>
      <c r="I78">
        <f>'P &amp; R'!AK93</f>
        <v>0</v>
      </c>
      <c r="J78">
        <f t="shared" si="3"/>
        <v>0</v>
      </c>
    </row>
    <row r="79" spans="1:10">
      <c r="A79">
        <f t="shared" si="4"/>
        <v>0</v>
      </c>
      <c r="B79" t="s">
        <v>33</v>
      </c>
      <c r="C79" t="s">
        <v>77</v>
      </c>
      <c r="D79">
        <v>8</v>
      </c>
      <c r="E79" s="23">
        <v>0</v>
      </c>
      <c r="F79" s="23">
        <v>0</v>
      </c>
      <c r="G79" s="23">
        <v>0</v>
      </c>
      <c r="H79">
        <f>'P &amp; R'!AP88</f>
        <v>0</v>
      </c>
      <c r="I79">
        <f>'P &amp; R'!AP93</f>
        <v>0</v>
      </c>
      <c r="J79">
        <f t="shared" si="3"/>
        <v>0</v>
      </c>
    </row>
    <row r="80" spans="1:10">
      <c r="A80">
        <f t="shared" si="4"/>
        <v>663733903.3068229</v>
      </c>
      <c r="B80" t="s">
        <v>33</v>
      </c>
      <c r="C80" t="s">
        <v>77</v>
      </c>
      <c r="D80">
        <v>9</v>
      </c>
      <c r="E80" s="23">
        <v>0.69</v>
      </c>
      <c r="F80" s="23">
        <v>0.7167</v>
      </c>
      <c r="G80" s="23">
        <v>0.9214</v>
      </c>
      <c r="H80">
        <f>'P &amp; R'!AU88</f>
        <v>-325000000</v>
      </c>
      <c r="I80">
        <f>'P &amp; R'!AU93</f>
        <v>338733903.3068229</v>
      </c>
      <c r="J80">
        <f t="shared" si="3"/>
        <v>663733903.3068229</v>
      </c>
    </row>
    <row r="81" spans="1:10">
      <c r="A81">
        <f t="shared" si="4"/>
        <v>681455161.93917894</v>
      </c>
      <c r="B81" t="s">
        <v>33</v>
      </c>
      <c r="C81" t="s">
        <v>77</v>
      </c>
      <c r="D81">
        <v>10</v>
      </c>
      <c r="E81" s="23">
        <v>0.72</v>
      </c>
      <c r="F81" s="23">
        <v>0.73329999999999995</v>
      </c>
      <c r="G81" s="23">
        <v>0.94289999999999996</v>
      </c>
      <c r="H81">
        <f>'P &amp; R'!AZ88</f>
        <v>-325000000</v>
      </c>
      <c r="I81">
        <f>'P &amp; R'!AZ93</f>
        <v>356455161.939179</v>
      </c>
      <c r="J81">
        <f t="shared" si="3"/>
        <v>681455161.93917894</v>
      </c>
    </row>
    <row r="82" spans="1:10">
      <c r="A82">
        <f t="shared" si="4"/>
        <v>657413708.87475801</v>
      </c>
      <c r="B82" t="s">
        <v>33</v>
      </c>
      <c r="C82" t="s">
        <v>78</v>
      </c>
      <c r="D82">
        <v>1</v>
      </c>
      <c r="E82" s="23">
        <v>0.72</v>
      </c>
      <c r="F82" s="23">
        <v>0.72340000000000004</v>
      </c>
      <c r="G82" s="23">
        <v>0.97140000000000004</v>
      </c>
      <c r="H82">
        <f>'P &amp; R'!G120</f>
        <v>-325000000</v>
      </c>
      <c r="I82">
        <f>'P &amp; R'!G125</f>
        <v>332413708.87475806</v>
      </c>
      <c r="J82">
        <f t="shared" si="3"/>
        <v>657413708.87475801</v>
      </c>
    </row>
    <row r="83" spans="1:10">
      <c r="A83">
        <f t="shared" si="4"/>
        <v>649811730.3945446</v>
      </c>
      <c r="B83" t="s">
        <v>33</v>
      </c>
      <c r="C83" t="s">
        <v>78</v>
      </c>
      <c r="D83">
        <v>2</v>
      </c>
      <c r="E83" s="23">
        <v>0.78500000000000003</v>
      </c>
      <c r="F83" s="23">
        <v>0.82120000000000004</v>
      </c>
      <c r="G83" s="23">
        <v>0.88570000000000004</v>
      </c>
      <c r="H83">
        <f>'P &amp; R'!L120</f>
        <v>-325000000</v>
      </c>
      <c r="I83">
        <f>'P &amp; R'!L125</f>
        <v>324811730.3945446</v>
      </c>
      <c r="J83">
        <f t="shared" si="3"/>
        <v>649811730.3945446</v>
      </c>
    </row>
    <row r="84" spans="1:10">
      <c r="A84">
        <f t="shared" si="4"/>
        <v>671762828.08902526</v>
      </c>
      <c r="B84" t="s">
        <v>33</v>
      </c>
      <c r="C84" t="s">
        <v>78</v>
      </c>
      <c r="D84">
        <v>3</v>
      </c>
      <c r="E84" s="23">
        <v>0.76500000000000001</v>
      </c>
      <c r="F84" s="23">
        <v>0.78180000000000005</v>
      </c>
      <c r="G84" s="23">
        <v>0.9214</v>
      </c>
      <c r="H84">
        <f>'P &amp; R'!Q120</f>
        <v>-325000000</v>
      </c>
      <c r="I84">
        <f>'P &amp; R'!Q125</f>
        <v>346762828.08902526</v>
      </c>
      <c r="J84">
        <f t="shared" si="3"/>
        <v>671762828.08902526</v>
      </c>
    </row>
    <row r="85" spans="1:10">
      <c r="A85">
        <f t="shared" si="4"/>
        <v>703376205.59741664</v>
      </c>
      <c r="B85" t="s">
        <v>33</v>
      </c>
      <c r="C85" t="s">
        <v>78</v>
      </c>
      <c r="D85">
        <v>4</v>
      </c>
      <c r="E85" s="23">
        <v>0.745</v>
      </c>
      <c r="F85" s="23">
        <v>0.74319999999999997</v>
      </c>
      <c r="G85" s="23">
        <v>0.97140000000000004</v>
      </c>
      <c r="H85">
        <f>'P &amp; R'!V120</f>
        <v>-325000000</v>
      </c>
      <c r="I85">
        <f>'P &amp; R'!V125</f>
        <v>378376205.59741664</v>
      </c>
      <c r="J85">
        <f t="shared" si="3"/>
        <v>703376205.59741664</v>
      </c>
    </row>
    <row r="86" spans="1:10">
      <c r="A86">
        <f t="shared" si="4"/>
        <v>626754375</v>
      </c>
      <c r="B86" t="s">
        <v>33</v>
      </c>
      <c r="C86" t="s">
        <v>78</v>
      </c>
      <c r="D86">
        <v>5</v>
      </c>
      <c r="E86" s="23">
        <v>0.75</v>
      </c>
      <c r="F86" s="23">
        <v>0.8</v>
      </c>
      <c r="G86" s="23">
        <v>0.85709999999999997</v>
      </c>
      <c r="H86">
        <f>'P &amp; R'!AA120</f>
        <v>-325000000</v>
      </c>
      <c r="I86">
        <f>'P &amp; R'!AA125</f>
        <v>301754374.99999994</v>
      </c>
      <c r="J86">
        <f t="shared" si="3"/>
        <v>626754375</v>
      </c>
    </row>
    <row r="87" spans="1:10">
      <c r="A87">
        <f t="shared" si="4"/>
        <v>657828557.88423157</v>
      </c>
      <c r="B87" t="s">
        <v>33</v>
      </c>
      <c r="C87" t="s">
        <v>78</v>
      </c>
      <c r="D87">
        <v>6</v>
      </c>
      <c r="E87" s="23">
        <v>0.72499999999999998</v>
      </c>
      <c r="F87" s="23">
        <v>0.75149999999999995</v>
      </c>
      <c r="G87" s="23">
        <v>0.90710000000000002</v>
      </c>
      <c r="H87">
        <f>'P &amp; R'!AF120</f>
        <v>-325000000</v>
      </c>
      <c r="I87">
        <f>'P &amp; R'!AF125</f>
        <v>332828557.88423157</v>
      </c>
      <c r="J87">
        <f t="shared" si="3"/>
        <v>657828557.88423157</v>
      </c>
    </row>
    <row r="88" spans="1:10">
      <c r="A88">
        <f t="shared" si="4"/>
        <v>661077679.44535065</v>
      </c>
      <c r="B88" t="s">
        <v>33</v>
      </c>
      <c r="C88" t="s">
        <v>78</v>
      </c>
      <c r="D88">
        <v>7</v>
      </c>
      <c r="E88" s="23">
        <v>0.71</v>
      </c>
      <c r="F88" s="23">
        <v>0.73560000000000003</v>
      </c>
      <c r="G88" s="23">
        <v>0.9143</v>
      </c>
      <c r="H88">
        <f>'P &amp; R'!AK120</f>
        <v>-325000000</v>
      </c>
      <c r="I88">
        <f>'P &amp; R'!AK125</f>
        <v>336077679.44535071</v>
      </c>
      <c r="J88">
        <f t="shared" si="3"/>
        <v>661077679.44535065</v>
      </c>
    </row>
    <row r="89" spans="1:10">
      <c r="A89">
        <f t="shared" si="4"/>
        <v>613419600.6224066</v>
      </c>
      <c r="B89" t="s">
        <v>33</v>
      </c>
      <c r="C89" t="s">
        <v>78</v>
      </c>
      <c r="D89">
        <v>8</v>
      </c>
      <c r="E89" s="23">
        <v>0.71499999999999997</v>
      </c>
      <c r="F89" s="23">
        <v>0.7712</v>
      </c>
      <c r="G89" s="23">
        <v>0.84289999999999998</v>
      </c>
      <c r="H89">
        <f>'P &amp; R'!AP120</f>
        <v>-325000000</v>
      </c>
      <c r="I89">
        <f>'P &amp; R'!AP125</f>
        <v>288419600.6224066</v>
      </c>
      <c r="J89">
        <f t="shared" si="3"/>
        <v>613419600.6224066</v>
      </c>
    </row>
    <row r="90" spans="1:10">
      <c r="A90">
        <f t="shared" si="4"/>
        <v>679850769.79065573</v>
      </c>
      <c r="B90" t="s">
        <v>33</v>
      </c>
      <c r="C90" t="s">
        <v>78</v>
      </c>
      <c r="D90">
        <v>9</v>
      </c>
      <c r="E90" s="23">
        <v>0.70499999999999996</v>
      </c>
      <c r="F90" s="23">
        <v>0.72130000000000005</v>
      </c>
      <c r="G90" s="23">
        <v>0.94289999999999996</v>
      </c>
      <c r="H90">
        <f>'P &amp; R'!AU120</f>
        <v>-325000000</v>
      </c>
      <c r="I90">
        <f>'P &amp; R'!AU125</f>
        <v>354850769.79065573</v>
      </c>
      <c r="J90">
        <f t="shared" si="3"/>
        <v>679850769.79065573</v>
      </c>
    </row>
    <row r="91" spans="1:10">
      <c r="A91">
        <f t="shared" si="4"/>
        <v>681455161.93917894</v>
      </c>
      <c r="B91" t="s">
        <v>33</v>
      </c>
      <c r="C91" t="s">
        <v>78</v>
      </c>
      <c r="D91">
        <v>10</v>
      </c>
      <c r="E91" s="23">
        <v>0.72</v>
      </c>
      <c r="F91" s="23">
        <v>0.73329999999999995</v>
      </c>
      <c r="G91" s="23">
        <v>0.94289999999999996</v>
      </c>
      <c r="H91">
        <f>'P &amp; R'!AZ120</f>
        <v>-325000000</v>
      </c>
      <c r="I91">
        <f>'P &amp; R'!AZ125</f>
        <v>356455161.939179</v>
      </c>
      <c r="J91">
        <f t="shared" si="3"/>
        <v>681455161.93917894</v>
      </c>
    </row>
    <row r="92" spans="1:10">
      <c r="A92">
        <f t="shared" si="4"/>
        <v>634803854.71625268</v>
      </c>
      <c r="B92" t="s">
        <v>33</v>
      </c>
      <c r="C92" t="s">
        <v>79</v>
      </c>
      <c r="D92">
        <v>1</v>
      </c>
      <c r="E92" s="23">
        <v>0.73499999999999999</v>
      </c>
      <c r="F92" s="23">
        <v>0.77710000000000001</v>
      </c>
      <c r="G92" s="23">
        <v>0.87139999999999995</v>
      </c>
      <c r="H92">
        <f>'P &amp; R'!G153</f>
        <v>-325000000</v>
      </c>
      <c r="I92">
        <f>'P &amp; R'!G158</f>
        <v>309803854.71625268</v>
      </c>
      <c r="J92">
        <f t="shared" si="3"/>
        <v>634803854.71625268</v>
      </c>
    </row>
    <row r="93" spans="1:10">
      <c r="A93">
        <f t="shared" si="4"/>
        <v>620889480.65044749</v>
      </c>
      <c r="B93" t="s">
        <v>33</v>
      </c>
      <c r="C93" t="s">
        <v>79</v>
      </c>
      <c r="D93">
        <v>2</v>
      </c>
      <c r="E93" s="23">
        <v>0.74</v>
      </c>
      <c r="F93" s="23">
        <v>0.79330000000000001</v>
      </c>
      <c r="G93" s="23">
        <v>0.85</v>
      </c>
      <c r="H93">
        <f>'P &amp; R'!L153</f>
        <v>-325000000</v>
      </c>
      <c r="I93">
        <f>'P &amp; R'!L158</f>
        <v>295889480.65044749</v>
      </c>
      <c r="J93">
        <f t="shared" si="3"/>
        <v>620889480.65044749</v>
      </c>
    </row>
    <row r="94" spans="1:10">
      <c r="A94">
        <f t="shared" si="4"/>
        <v>620889480.65044749</v>
      </c>
      <c r="B94" t="s">
        <v>33</v>
      </c>
      <c r="C94" t="s">
        <v>79</v>
      </c>
      <c r="D94">
        <v>3</v>
      </c>
      <c r="E94" s="23">
        <v>0.74</v>
      </c>
      <c r="F94" s="23">
        <v>0.79330000000000001</v>
      </c>
      <c r="G94" s="23">
        <v>0.85</v>
      </c>
      <c r="H94">
        <f>'P &amp; R'!Q153</f>
        <v>-325000000</v>
      </c>
      <c r="I94">
        <f>'P &amp; R'!Q158</f>
        <v>295889480.65044749</v>
      </c>
      <c r="J94">
        <f t="shared" si="3"/>
        <v>620889480.65044749</v>
      </c>
    </row>
    <row r="95" spans="1:10">
      <c r="A95">
        <f t="shared" si="4"/>
        <v>651463792.29203773</v>
      </c>
      <c r="B95" t="s">
        <v>33</v>
      </c>
      <c r="C95" t="s">
        <v>79</v>
      </c>
      <c r="D95">
        <v>4</v>
      </c>
      <c r="E95" s="23">
        <v>0.755</v>
      </c>
      <c r="F95" s="23">
        <v>0.78620000000000001</v>
      </c>
      <c r="G95" s="23">
        <v>0.85</v>
      </c>
      <c r="H95">
        <f>'P &amp; R'!V153</f>
        <v>-325000000</v>
      </c>
      <c r="I95">
        <f>'P &amp; R'!V158</f>
        <v>326463792.29203773</v>
      </c>
      <c r="J95">
        <f t="shared" si="3"/>
        <v>651463792.29203773</v>
      </c>
    </row>
    <row r="96" spans="1:10">
      <c r="A96">
        <f t="shared" si="4"/>
        <v>643914545.98902535</v>
      </c>
      <c r="B96" t="s">
        <v>33</v>
      </c>
      <c r="C96" t="s">
        <v>79</v>
      </c>
      <c r="D96">
        <v>5</v>
      </c>
      <c r="E96" s="23">
        <v>0.73</v>
      </c>
      <c r="F96" s="23">
        <v>0.76539999999999997</v>
      </c>
      <c r="G96" s="23">
        <v>0.88570000000000004</v>
      </c>
      <c r="H96">
        <f>'P &amp; R'!AA153</f>
        <v>-325000000</v>
      </c>
      <c r="I96">
        <f>'P &amp; R'!AA158</f>
        <v>318914545.98902535</v>
      </c>
      <c r="J96">
        <f t="shared" si="3"/>
        <v>643914545.98902535</v>
      </c>
    </row>
    <row r="97" spans="1:10">
      <c r="A97">
        <f t="shared" si="4"/>
        <v>672874547.58399141</v>
      </c>
      <c r="B97" t="s">
        <v>33</v>
      </c>
      <c r="C97" t="s">
        <v>79</v>
      </c>
      <c r="D97">
        <v>6</v>
      </c>
      <c r="E97" s="23">
        <v>0.73</v>
      </c>
      <c r="F97" s="23">
        <v>0.74709999999999999</v>
      </c>
      <c r="G97" s="23">
        <v>0.92859999999999998</v>
      </c>
      <c r="H97">
        <f>'P &amp; R'!AF153</f>
        <v>-325000000</v>
      </c>
      <c r="I97">
        <f>'P &amp; R'!AF158</f>
        <v>347874547.58399141</v>
      </c>
      <c r="J97">
        <f t="shared" si="3"/>
        <v>672874547.58399141</v>
      </c>
    </row>
    <row r="98" spans="1:10">
      <c r="A98">
        <f t="shared" si="4"/>
        <v>653036779.32405567</v>
      </c>
      <c r="B98" t="s">
        <v>33</v>
      </c>
      <c r="C98" t="s">
        <v>79</v>
      </c>
      <c r="D98">
        <v>7</v>
      </c>
      <c r="E98" s="23">
        <v>0.72499999999999998</v>
      </c>
      <c r="F98" s="23">
        <v>0.75449999999999995</v>
      </c>
      <c r="G98" s="23">
        <v>0.9</v>
      </c>
      <c r="H98">
        <f>'P &amp; R'!AK153</f>
        <v>-325000000</v>
      </c>
      <c r="I98">
        <f>'P &amp; R'!AK158</f>
        <v>328036779.32405567</v>
      </c>
      <c r="J98">
        <f t="shared" ref="J98:J101" si="5">I98-H98</f>
        <v>653036779.32405567</v>
      </c>
    </row>
    <row r="99" spans="1:10">
      <c r="A99">
        <f t="shared" si="4"/>
        <v>624609425.05133462</v>
      </c>
      <c r="B99" t="s">
        <v>33</v>
      </c>
      <c r="C99" t="s">
        <v>79</v>
      </c>
      <c r="D99">
        <v>8</v>
      </c>
      <c r="E99" s="23">
        <v>0.73</v>
      </c>
      <c r="F99" s="23">
        <v>0.7792</v>
      </c>
      <c r="G99" s="23">
        <v>0.85709999999999997</v>
      </c>
      <c r="H99">
        <f>'P &amp; R'!AP153</f>
        <v>-325000000</v>
      </c>
      <c r="I99">
        <f>'P &amp; R'!AP158</f>
        <v>299609425.05133468</v>
      </c>
      <c r="J99">
        <f t="shared" si="5"/>
        <v>624609425.05133462</v>
      </c>
    </row>
    <row r="100" spans="1:10">
      <c r="A100">
        <f t="shared" si="4"/>
        <v>679850769.79065573</v>
      </c>
      <c r="B100" t="s">
        <v>33</v>
      </c>
      <c r="C100" t="s">
        <v>79</v>
      </c>
      <c r="D100">
        <v>9</v>
      </c>
      <c r="E100" s="23">
        <v>0.70499999999999996</v>
      </c>
      <c r="F100" s="23">
        <v>0.72130000000000005</v>
      </c>
      <c r="G100" s="23">
        <v>0.94289999999999996</v>
      </c>
      <c r="H100">
        <f>'P &amp; R'!AU153</f>
        <v>-325000000</v>
      </c>
      <c r="I100">
        <f>'P &amp; R'!AU158</f>
        <v>354850769.79065573</v>
      </c>
      <c r="J100">
        <f t="shared" si="5"/>
        <v>679850769.79065573</v>
      </c>
    </row>
    <row r="101" spans="1:10">
      <c r="A101">
        <f t="shared" si="4"/>
        <v>681455161.93917894</v>
      </c>
      <c r="B101" t="s">
        <v>33</v>
      </c>
      <c r="C101" t="s">
        <v>79</v>
      </c>
      <c r="D101">
        <v>10</v>
      </c>
      <c r="E101" s="23">
        <v>0.72</v>
      </c>
      <c r="F101" s="23">
        <v>0.73329999999999995</v>
      </c>
      <c r="G101" s="23">
        <v>0.94289999999999996</v>
      </c>
      <c r="H101">
        <f>'P &amp; R'!AZ153</f>
        <v>-325000000</v>
      </c>
      <c r="I101">
        <f>'P &amp; R'!AZ158</f>
        <v>356455161.939179</v>
      </c>
      <c r="J101">
        <f t="shared" si="5"/>
        <v>681455161.93917894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EC2E-171F-1342-AB55-A81A915E205B}">
  <dimension ref="A1:AZ161"/>
  <sheetViews>
    <sheetView zoomScale="75" zoomScaleNormal="90" workbookViewId="0">
      <selection activeCell="F20" sqref="F20"/>
    </sheetView>
  </sheetViews>
  <sheetFormatPr baseColWidth="10" defaultRowHeight="16"/>
  <cols>
    <col min="1" max="1" width="23.1640625" customWidth="1"/>
    <col min="2" max="2" width="23.6640625" customWidth="1"/>
    <col min="4" max="4" width="19.5" customWidth="1"/>
    <col min="5" max="5" width="25.83203125" customWidth="1"/>
    <col min="6" max="6" width="30.6640625" bestFit="1" customWidth="1"/>
    <col min="7" max="7" width="24.33203125" customWidth="1"/>
    <col min="8" max="8" width="5.6640625" customWidth="1"/>
    <col min="9" max="9" width="18.5" customWidth="1"/>
    <col min="10" max="10" width="24.83203125" customWidth="1"/>
    <col min="11" max="11" width="30.6640625" bestFit="1" customWidth="1"/>
    <col min="12" max="12" width="23.5" bestFit="1" customWidth="1"/>
    <col min="13" max="13" width="5.83203125" customWidth="1"/>
    <col min="14" max="14" width="19.6640625" customWidth="1"/>
    <col min="15" max="15" width="23" customWidth="1"/>
    <col min="16" max="16" width="30.6640625" bestFit="1" customWidth="1"/>
    <col min="17" max="17" width="23.5" bestFit="1" customWidth="1"/>
    <col min="19" max="19" width="20" customWidth="1"/>
    <col min="20" max="20" width="27.83203125" customWidth="1"/>
    <col min="21" max="21" width="30.6640625" bestFit="1" customWidth="1"/>
    <col min="22" max="22" width="23.5" bestFit="1" customWidth="1"/>
    <col min="24" max="24" width="20.83203125" customWidth="1"/>
    <col min="25" max="25" width="27.83203125" customWidth="1"/>
    <col min="26" max="26" width="30.83203125" bestFit="1" customWidth="1"/>
    <col min="27" max="27" width="22" bestFit="1" customWidth="1"/>
    <col min="29" max="29" width="22" bestFit="1" customWidth="1"/>
    <col min="30" max="30" width="26.33203125" customWidth="1"/>
    <col min="31" max="31" width="31.5" bestFit="1" customWidth="1"/>
    <col min="32" max="32" width="22.33203125" bestFit="1" customWidth="1"/>
    <col min="34" max="34" width="22" bestFit="1" customWidth="1"/>
    <col min="35" max="35" width="23.1640625" customWidth="1"/>
    <col min="36" max="36" width="31.5" bestFit="1" customWidth="1"/>
    <col min="37" max="37" width="22.33203125" bestFit="1" customWidth="1"/>
    <col min="39" max="39" width="22" bestFit="1" customWidth="1"/>
    <col min="40" max="40" width="24.83203125" customWidth="1"/>
    <col min="41" max="41" width="31.5" bestFit="1" customWidth="1"/>
    <col min="42" max="42" width="22.33203125" bestFit="1" customWidth="1"/>
    <col min="44" max="44" width="22" bestFit="1" customWidth="1"/>
    <col min="45" max="45" width="27.1640625" customWidth="1"/>
    <col min="46" max="46" width="31.5" bestFit="1" customWidth="1"/>
    <col min="47" max="47" width="22.33203125" bestFit="1" customWidth="1"/>
    <col min="49" max="49" width="22" bestFit="1" customWidth="1"/>
    <col min="50" max="50" width="27.1640625" customWidth="1"/>
    <col min="51" max="51" width="31.5" bestFit="1" customWidth="1"/>
    <col min="52" max="52" width="22.33203125" bestFit="1" customWidth="1"/>
  </cols>
  <sheetData>
    <row r="1" spans="1:52" ht="16" customHeight="1">
      <c r="A1" s="56" t="s">
        <v>15</v>
      </c>
      <c r="B1" s="57"/>
      <c r="D1" s="62" t="s">
        <v>26</v>
      </c>
      <c r="E1" s="62"/>
    </row>
    <row r="2" spans="1:52" ht="16" customHeight="1">
      <c r="A2" s="58"/>
      <c r="B2" s="59"/>
      <c r="D2" s="62"/>
      <c r="E2" s="62"/>
    </row>
    <row r="3" spans="1:52" ht="17" customHeight="1">
      <c r="A3" s="58"/>
      <c r="B3" s="59"/>
    </row>
    <row r="4" spans="1:52">
      <c r="A4" s="58"/>
      <c r="B4" s="59"/>
    </row>
    <row r="5" spans="1:52">
      <c r="A5" s="58"/>
      <c r="B5" s="59"/>
      <c r="D5" s="55" t="s">
        <v>22</v>
      </c>
      <c r="E5" s="55"/>
      <c r="F5" s="55"/>
      <c r="G5" s="55"/>
      <c r="H5" s="21"/>
      <c r="I5" s="55" t="s">
        <v>23</v>
      </c>
      <c r="J5" s="55"/>
      <c r="K5" s="55"/>
      <c r="L5" s="55"/>
      <c r="M5" s="21"/>
      <c r="N5" s="63" t="s">
        <v>24</v>
      </c>
      <c r="O5" s="63"/>
      <c r="P5" s="63"/>
      <c r="Q5" s="63"/>
      <c r="R5" s="21"/>
      <c r="S5" s="63" t="s">
        <v>25</v>
      </c>
      <c r="T5" s="63"/>
      <c r="U5" s="63"/>
      <c r="V5" s="63"/>
      <c r="W5" s="21"/>
      <c r="X5" s="63" t="s">
        <v>27</v>
      </c>
      <c r="Y5" s="63"/>
      <c r="Z5" s="63"/>
      <c r="AA5" s="63"/>
      <c r="AB5" s="21"/>
      <c r="AC5" s="55" t="s">
        <v>28</v>
      </c>
      <c r="AD5" s="55"/>
      <c r="AE5" s="55"/>
      <c r="AF5" s="55"/>
      <c r="AG5" s="21"/>
      <c r="AH5" s="63" t="s">
        <v>29</v>
      </c>
      <c r="AI5" s="63"/>
      <c r="AJ5" s="63"/>
      <c r="AK5" s="63"/>
      <c r="AL5" s="21"/>
      <c r="AM5" s="63" t="s">
        <v>30</v>
      </c>
      <c r="AN5" s="63"/>
      <c r="AO5" s="63"/>
      <c r="AP5" s="63"/>
      <c r="AQ5" s="21"/>
      <c r="AR5" s="63" t="s">
        <v>31</v>
      </c>
      <c r="AS5" s="63"/>
      <c r="AT5" s="63"/>
      <c r="AU5" s="63"/>
      <c r="AV5" s="21"/>
      <c r="AW5" s="63" t="s">
        <v>32</v>
      </c>
      <c r="AX5" s="63"/>
      <c r="AY5" s="63"/>
      <c r="AZ5" s="63"/>
    </row>
    <row r="6" spans="1:52" ht="17" thickBot="1">
      <c r="A6" s="60"/>
      <c r="B6" s="61"/>
      <c r="D6" s="55"/>
      <c r="E6" s="55"/>
      <c r="F6" s="55"/>
      <c r="G6" s="55"/>
      <c r="H6" s="21"/>
      <c r="I6" s="55"/>
      <c r="J6" s="55"/>
      <c r="K6" s="55"/>
      <c r="L6" s="55"/>
      <c r="M6" s="21"/>
      <c r="N6" s="63"/>
      <c r="O6" s="63"/>
      <c r="P6" s="63"/>
      <c r="Q6" s="63"/>
      <c r="R6" s="21"/>
      <c r="S6" s="63"/>
      <c r="T6" s="63"/>
      <c r="U6" s="63"/>
      <c r="V6" s="63"/>
      <c r="W6" s="21"/>
      <c r="X6" s="63"/>
      <c r="Y6" s="63"/>
      <c r="Z6" s="63"/>
      <c r="AA6" s="63"/>
      <c r="AB6" s="21"/>
      <c r="AC6" s="55"/>
      <c r="AD6" s="55"/>
      <c r="AE6" s="55"/>
      <c r="AF6" s="55"/>
      <c r="AG6" s="21"/>
      <c r="AH6" s="63"/>
      <c r="AI6" s="63"/>
      <c r="AJ6" s="63"/>
      <c r="AK6" s="63"/>
      <c r="AL6" s="21"/>
      <c r="AM6" s="63"/>
      <c r="AN6" s="63"/>
      <c r="AO6" s="63"/>
      <c r="AP6" s="63"/>
      <c r="AQ6" s="21"/>
      <c r="AR6" s="63"/>
      <c r="AS6" s="63"/>
      <c r="AT6" s="63"/>
      <c r="AU6" s="63"/>
      <c r="AV6" s="21"/>
      <c r="AW6" s="63"/>
      <c r="AX6" s="63"/>
      <c r="AY6" s="63"/>
      <c r="AZ6" s="63"/>
    </row>
    <row r="7" spans="1:52">
      <c r="H7" s="21"/>
      <c r="M7" s="21"/>
      <c r="N7" s="20"/>
      <c r="O7" s="20"/>
      <c r="P7" s="20"/>
      <c r="Q7" s="20"/>
      <c r="R7" s="21"/>
      <c r="S7" s="20"/>
      <c r="T7" s="20"/>
      <c r="U7" s="20"/>
      <c r="V7" s="20"/>
      <c r="W7" s="21"/>
      <c r="X7" s="20"/>
      <c r="Y7" s="20"/>
      <c r="Z7" s="20"/>
      <c r="AA7" s="20"/>
      <c r="AB7" s="21"/>
      <c r="AG7" s="21"/>
      <c r="AH7" s="20"/>
      <c r="AI7" s="20"/>
      <c r="AJ7" s="20"/>
      <c r="AK7" s="20"/>
      <c r="AL7" s="21"/>
      <c r="AM7" s="20"/>
      <c r="AN7" s="20"/>
      <c r="AO7" s="20"/>
      <c r="AP7" s="20"/>
      <c r="AQ7" s="21"/>
      <c r="AR7" s="20"/>
      <c r="AS7" s="20"/>
      <c r="AT7" s="20"/>
      <c r="AU7" s="20"/>
      <c r="AV7" s="21"/>
      <c r="AW7" s="20"/>
      <c r="AX7" s="20"/>
      <c r="AY7" s="20"/>
      <c r="AZ7" s="20"/>
    </row>
    <row r="8" spans="1:52" ht="17" thickBot="1">
      <c r="H8" s="21"/>
      <c r="M8" s="21"/>
      <c r="N8" s="20"/>
      <c r="O8" s="20"/>
      <c r="P8" s="20"/>
      <c r="Q8" s="20"/>
      <c r="R8" s="21"/>
      <c r="S8" s="20"/>
      <c r="T8" s="20"/>
      <c r="U8" s="20"/>
      <c r="V8" s="20"/>
      <c r="W8" s="21"/>
      <c r="X8" s="20"/>
      <c r="Y8" s="20"/>
      <c r="Z8" s="20"/>
      <c r="AA8" s="20"/>
      <c r="AB8" s="21"/>
      <c r="AG8" s="21"/>
      <c r="AH8" s="20"/>
      <c r="AI8" s="20"/>
      <c r="AJ8" s="20"/>
      <c r="AK8" s="20"/>
      <c r="AL8" s="21"/>
      <c r="AM8" s="20"/>
      <c r="AN8" s="20"/>
      <c r="AO8" s="20"/>
      <c r="AP8" s="20"/>
      <c r="AQ8" s="21"/>
      <c r="AR8" s="20"/>
      <c r="AS8" s="20"/>
      <c r="AT8" s="20"/>
      <c r="AU8" s="20"/>
      <c r="AV8" s="21"/>
      <c r="AW8" s="20"/>
      <c r="AX8" s="20"/>
      <c r="AY8" s="20"/>
      <c r="AZ8" s="20"/>
    </row>
    <row r="9" spans="1:52" ht="42" customHeight="1">
      <c r="A9" s="51" t="s">
        <v>14</v>
      </c>
      <c r="B9" s="51"/>
      <c r="D9" s="53" t="s">
        <v>13</v>
      </c>
      <c r="E9" s="3" t="s">
        <v>0</v>
      </c>
      <c r="F9" s="3" t="s">
        <v>0</v>
      </c>
      <c r="G9" s="53" t="s">
        <v>1</v>
      </c>
      <c r="H9" s="21"/>
      <c r="I9" s="53" t="s">
        <v>13</v>
      </c>
      <c r="J9" s="3" t="s">
        <v>0</v>
      </c>
      <c r="K9" s="3" t="s">
        <v>0</v>
      </c>
      <c r="L9" s="53" t="s">
        <v>1</v>
      </c>
      <c r="M9" s="21"/>
      <c r="N9" s="53" t="s">
        <v>13</v>
      </c>
      <c r="O9" s="3" t="s">
        <v>0</v>
      </c>
      <c r="P9" s="3" t="s">
        <v>0</v>
      </c>
      <c r="Q9" s="53" t="s">
        <v>1</v>
      </c>
      <c r="R9" s="21"/>
      <c r="S9" s="53" t="s">
        <v>13</v>
      </c>
      <c r="T9" s="3" t="s">
        <v>0</v>
      </c>
      <c r="U9" s="3" t="s">
        <v>0</v>
      </c>
      <c r="V9" s="53" t="s">
        <v>1</v>
      </c>
      <c r="W9" s="21"/>
      <c r="X9" s="53" t="s">
        <v>13</v>
      </c>
      <c r="Y9" s="3" t="s">
        <v>0</v>
      </c>
      <c r="Z9" s="3" t="s">
        <v>0</v>
      </c>
      <c r="AA9" s="53" t="s">
        <v>1</v>
      </c>
      <c r="AB9" s="21"/>
      <c r="AC9" s="53" t="s">
        <v>13</v>
      </c>
      <c r="AD9" s="3" t="s">
        <v>0</v>
      </c>
      <c r="AE9" s="3" t="s">
        <v>0</v>
      </c>
      <c r="AF9" s="53" t="s">
        <v>1</v>
      </c>
      <c r="AG9" s="21"/>
      <c r="AH9" s="53" t="s">
        <v>13</v>
      </c>
      <c r="AI9" s="3" t="s">
        <v>0</v>
      </c>
      <c r="AJ9" s="3" t="s">
        <v>0</v>
      </c>
      <c r="AK9" s="53" t="s">
        <v>1</v>
      </c>
      <c r="AL9" s="21"/>
      <c r="AM9" s="53" t="s">
        <v>13</v>
      </c>
      <c r="AN9" s="3" t="s">
        <v>0</v>
      </c>
      <c r="AO9" s="3" t="s">
        <v>0</v>
      </c>
      <c r="AP9" s="53" t="s">
        <v>1</v>
      </c>
      <c r="AQ9" s="21"/>
      <c r="AR9" s="53" t="s">
        <v>13</v>
      </c>
      <c r="AS9" s="3" t="s">
        <v>0</v>
      </c>
      <c r="AT9" s="3" t="s">
        <v>0</v>
      </c>
      <c r="AU9" s="53" t="s">
        <v>1</v>
      </c>
      <c r="AV9" s="21"/>
      <c r="AW9" s="53" t="s">
        <v>13</v>
      </c>
      <c r="AX9" s="3" t="s">
        <v>0</v>
      </c>
      <c r="AY9" s="3" t="s">
        <v>0</v>
      </c>
      <c r="AZ9" s="53" t="s">
        <v>1</v>
      </c>
    </row>
    <row r="10" spans="1:52" ht="21" thickBot="1">
      <c r="A10" s="52"/>
      <c r="B10" s="52"/>
      <c r="D10" s="54"/>
      <c r="E10" s="4">
        <v>1</v>
      </c>
      <c r="F10" s="4">
        <v>0</v>
      </c>
      <c r="G10" s="54"/>
      <c r="H10" s="21"/>
      <c r="I10" s="54"/>
      <c r="J10" s="4">
        <v>1</v>
      </c>
      <c r="K10" s="4">
        <v>0</v>
      </c>
      <c r="L10" s="54"/>
      <c r="M10" s="21"/>
      <c r="N10" s="54"/>
      <c r="O10" s="4">
        <v>1</v>
      </c>
      <c r="P10" s="4">
        <v>0</v>
      </c>
      <c r="Q10" s="54"/>
      <c r="R10" s="21"/>
      <c r="S10" s="54"/>
      <c r="T10" s="4">
        <v>1</v>
      </c>
      <c r="U10" s="4">
        <v>0</v>
      </c>
      <c r="V10" s="54"/>
      <c r="W10" s="21"/>
      <c r="X10" s="54"/>
      <c r="Y10" s="4">
        <v>1</v>
      </c>
      <c r="Z10" s="4">
        <v>0</v>
      </c>
      <c r="AA10" s="54"/>
      <c r="AB10" s="21"/>
      <c r="AC10" s="54"/>
      <c r="AD10" s="4">
        <v>1</v>
      </c>
      <c r="AE10" s="4">
        <v>0</v>
      </c>
      <c r="AF10" s="54"/>
      <c r="AG10" s="21"/>
      <c r="AH10" s="54"/>
      <c r="AI10" s="4">
        <v>1</v>
      </c>
      <c r="AJ10" s="4">
        <v>0</v>
      </c>
      <c r="AK10" s="54"/>
      <c r="AL10" s="21"/>
      <c r="AM10" s="54"/>
      <c r="AN10" s="4">
        <v>1</v>
      </c>
      <c r="AO10" s="4">
        <v>0</v>
      </c>
      <c r="AP10" s="54"/>
      <c r="AQ10" s="21"/>
      <c r="AR10" s="54"/>
      <c r="AS10" s="4">
        <v>1</v>
      </c>
      <c r="AT10" s="4">
        <v>0</v>
      </c>
      <c r="AU10" s="54"/>
      <c r="AV10" s="21"/>
      <c r="AW10" s="54"/>
      <c r="AX10" s="4">
        <v>1</v>
      </c>
      <c r="AY10" s="4">
        <v>0</v>
      </c>
      <c r="AZ10" s="54"/>
    </row>
    <row r="11" spans="1:52" ht="35" customHeight="1" thickBot="1">
      <c r="A11" s="9" t="s">
        <v>2</v>
      </c>
      <c r="B11" s="11">
        <f>MASTER!C13</f>
        <v>20000</v>
      </c>
      <c r="D11" s="5" t="s">
        <v>4</v>
      </c>
      <c r="E11" s="6">
        <f>G11*E16</f>
        <v>2657.1</v>
      </c>
      <c r="F11" s="7">
        <f>G11-E11</f>
        <v>342.90000000000009</v>
      </c>
      <c r="G11" s="8">
        <f>G13*$B$12</f>
        <v>3000</v>
      </c>
      <c r="H11" s="21"/>
      <c r="I11" s="5" t="s">
        <v>4</v>
      </c>
      <c r="J11" s="6">
        <f>L11*J16</f>
        <v>2700</v>
      </c>
      <c r="K11" s="7">
        <f>L11-J11</f>
        <v>300</v>
      </c>
      <c r="L11" s="8">
        <f>L13*$B$12</f>
        <v>3000</v>
      </c>
      <c r="M11" s="21"/>
      <c r="N11" s="5" t="s">
        <v>4</v>
      </c>
      <c r="O11" s="6">
        <f>Q11*O16</f>
        <v>2678.7000000000003</v>
      </c>
      <c r="P11" s="7">
        <f>Q11-O11</f>
        <v>321.29999999999973</v>
      </c>
      <c r="Q11" s="8">
        <f>Q13*$B$12</f>
        <v>3000</v>
      </c>
      <c r="R11" s="21"/>
      <c r="S11" s="5" t="s">
        <v>4</v>
      </c>
      <c r="T11" s="6">
        <f>V11*T16</f>
        <v>2678.7000000000003</v>
      </c>
      <c r="U11" s="7">
        <f>V11-T11</f>
        <v>321.29999999999973</v>
      </c>
      <c r="V11" s="8">
        <f>V13*$B$12</f>
        <v>3000</v>
      </c>
      <c r="W11" s="21"/>
      <c r="X11" s="5" t="s">
        <v>4</v>
      </c>
      <c r="Y11" s="6">
        <f>AA11*Y16</f>
        <v>2678.7000000000003</v>
      </c>
      <c r="Z11" s="7">
        <f>AA11-Y11</f>
        <v>321.29999999999973</v>
      </c>
      <c r="AA11" s="8">
        <f>AA13*$B$12</f>
        <v>3000</v>
      </c>
      <c r="AB11" s="21"/>
      <c r="AC11" s="5" t="s">
        <v>4</v>
      </c>
      <c r="AD11" s="6">
        <f>AF11*AD16</f>
        <v>2764.2</v>
      </c>
      <c r="AE11" s="7">
        <f>AF11-AD11</f>
        <v>235.80000000000018</v>
      </c>
      <c r="AF11" s="8">
        <f>AF13*$B$12</f>
        <v>3000</v>
      </c>
      <c r="AG11" s="21"/>
      <c r="AH11" s="5" t="s">
        <v>4</v>
      </c>
      <c r="AI11" s="6">
        <f>AK11*AI16</f>
        <v>2721.3</v>
      </c>
      <c r="AJ11" s="7">
        <f>AK11-AI11</f>
        <v>278.69999999999982</v>
      </c>
      <c r="AK11" s="8">
        <f>AK13*$B$12</f>
        <v>3000</v>
      </c>
      <c r="AL11" s="21"/>
      <c r="AM11" s="5" t="s">
        <v>4</v>
      </c>
      <c r="AN11" s="6">
        <f>AP11*AN16</f>
        <v>2657.1</v>
      </c>
      <c r="AO11" s="7">
        <f>AP11-AN11</f>
        <v>342.90000000000009</v>
      </c>
      <c r="AP11" s="8">
        <f>AP13*$B$12</f>
        <v>3000</v>
      </c>
      <c r="AQ11" s="21"/>
      <c r="AR11" s="5" t="s">
        <v>4</v>
      </c>
      <c r="AS11" s="6">
        <f>AU11*AS16</f>
        <v>2828.7</v>
      </c>
      <c r="AT11" s="7">
        <f>AU11-AS11</f>
        <v>171.30000000000018</v>
      </c>
      <c r="AU11" s="8">
        <f>AU13*$B$12</f>
        <v>3000</v>
      </c>
      <c r="AV11" s="21"/>
      <c r="AW11" s="5" t="s">
        <v>4</v>
      </c>
      <c r="AX11" s="6">
        <f>AZ11*AX16</f>
        <v>2828.7</v>
      </c>
      <c r="AY11" s="7">
        <f>AZ11-AX11</f>
        <v>171.30000000000018</v>
      </c>
      <c r="AZ11" s="8">
        <f>AZ13*$B$12</f>
        <v>3000</v>
      </c>
    </row>
    <row r="12" spans="1:52" ht="34" customHeight="1" thickBot="1">
      <c r="A12" s="9" t="s">
        <v>3</v>
      </c>
      <c r="B12" s="12">
        <f>MASTER!C14</f>
        <v>0.15</v>
      </c>
      <c r="D12" s="5" t="s">
        <v>6</v>
      </c>
      <c r="E12" s="7">
        <f>G12-F12</f>
        <v>4757.1000000000004</v>
      </c>
      <c r="F12" s="6">
        <f>(G13*E17)-E11</f>
        <v>12242.9</v>
      </c>
      <c r="G12" s="8">
        <f>G13-G11</f>
        <v>17000</v>
      </c>
      <c r="H12" s="21"/>
      <c r="I12" s="5" t="s">
        <v>6</v>
      </c>
      <c r="J12" s="7">
        <f>L12-K12</f>
        <v>4300</v>
      </c>
      <c r="K12" s="6">
        <f>(L13*J17)-J11</f>
        <v>12700</v>
      </c>
      <c r="L12" s="8">
        <f>L13-L11</f>
        <v>17000</v>
      </c>
      <c r="M12" s="21"/>
      <c r="N12" s="5" t="s">
        <v>6</v>
      </c>
      <c r="O12" s="7">
        <f>Q12-P12</f>
        <v>4378.7000000000007</v>
      </c>
      <c r="P12" s="6">
        <f>(Q13*O17)-O11</f>
        <v>12621.3</v>
      </c>
      <c r="Q12" s="8">
        <f>Q13-Q11</f>
        <v>17000</v>
      </c>
      <c r="R12" s="21"/>
      <c r="S12" s="5" t="s">
        <v>6</v>
      </c>
      <c r="T12" s="7">
        <f>V12-U12</f>
        <v>4478.7000000000007</v>
      </c>
      <c r="U12" s="6">
        <f>(V13*T17)-T11</f>
        <v>12521.3</v>
      </c>
      <c r="V12" s="8">
        <f>V13-V11</f>
        <v>17000</v>
      </c>
      <c r="W12" s="21"/>
      <c r="X12" s="5" t="s">
        <v>6</v>
      </c>
      <c r="Y12" s="7">
        <f>AA12-Z12</f>
        <v>4278.7000000000007</v>
      </c>
      <c r="Z12" s="6">
        <f>(AA13*Y17)-Y11</f>
        <v>12721.3</v>
      </c>
      <c r="AA12" s="8">
        <f>AA13-AA11</f>
        <v>17000</v>
      </c>
      <c r="AB12" s="21"/>
      <c r="AC12" s="5" t="s">
        <v>6</v>
      </c>
      <c r="AD12" s="7">
        <f>AF12-AE12</f>
        <v>5464.2000000000007</v>
      </c>
      <c r="AE12" s="6">
        <f>(AF13*AD17)-AD11</f>
        <v>11535.8</v>
      </c>
      <c r="AF12" s="8">
        <f>AF13-AF11</f>
        <v>17000</v>
      </c>
      <c r="AG12" s="21"/>
      <c r="AH12" s="5" t="s">
        <v>6</v>
      </c>
      <c r="AI12" s="7">
        <f>AK12-AJ12</f>
        <v>5621.2999999999993</v>
      </c>
      <c r="AJ12" s="6">
        <f>(AK13*AI17)-AI11</f>
        <v>11378.7</v>
      </c>
      <c r="AK12" s="8">
        <f>AK13-AK11</f>
        <v>17000</v>
      </c>
      <c r="AL12" s="21"/>
      <c r="AM12" s="5" t="s">
        <v>6</v>
      </c>
      <c r="AN12" s="7">
        <f>AP12-AO12</f>
        <v>4857.1000000000004</v>
      </c>
      <c r="AO12" s="6">
        <f>(AP13*AN17)-AN11</f>
        <v>12142.9</v>
      </c>
      <c r="AP12" s="8">
        <f>AP13-AP11</f>
        <v>17000</v>
      </c>
      <c r="AQ12" s="21"/>
      <c r="AR12" s="5" t="s">
        <v>6</v>
      </c>
      <c r="AS12" s="7">
        <f>AU12-AT12</f>
        <v>5728.7000000000007</v>
      </c>
      <c r="AT12" s="6">
        <f>(AU13*AS17)-AS11</f>
        <v>11271.3</v>
      </c>
      <c r="AU12" s="8">
        <f>AU13-AU11</f>
        <v>17000</v>
      </c>
      <c r="AV12" s="21"/>
      <c r="AW12" s="5" t="s">
        <v>6</v>
      </c>
      <c r="AX12" s="7">
        <f>AZ12-AY12</f>
        <v>5428.7000000000007</v>
      </c>
      <c r="AY12" s="6">
        <f>(AZ13*AX17)-AX11</f>
        <v>11571.3</v>
      </c>
      <c r="AZ12" s="8">
        <f>AZ13-AZ11</f>
        <v>17000</v>
      </c>
    </row>
    <row r="13" spans="1:52" ht="27" customHeight="1" thickBot="1">
      <c r="A13" s="9" t="s">
        <v>5</v>
      </c>
      <c r="B13" s="11">
        <f>MASTER!C15</f>
        <v>250000</v>
      </c>
      <c r="D13" s="5" t="s">
        <v>1</v>
      </c>
      <c r="E13" s="8">
        <f>SUM(E11:E12)</f>
        <v>7414.2000000000007</v>
      </c>
      <c r="F13" s="8">
        <f>G13-E13</f>
        <v>12585.8</v>
      </c>
      <c r="G13" s="8">
        <f>$B$11</f>
        <v>20000</v>
      </c>
      <c r="H13" s="21"/>
      <c r="I13" s="5" t="s">
        <v>1</v>
      </c>
      <c r="J13" s="8">
        <f>SUM(J11:J12)</f>
        <v>7000</v>
      </c>
      <c r="K13" s="8">
        <f>L13-J13</f>
        <v>13000</v>
      </c>
      <c r="L13" s="8">
        <f>$B$11</f>
        <v>20000</v>
      </c>
      <c r="M13" s="21"/>
      <c r="N13" s="5" t="s">
        <v>1</v>
      </c>
      <c r="O13" s="8">
        <f>SUM(O11:O12)</f>
        <v>7057.4000000000015</v>
      </c>
      <c r="P13" s="8">
        <f>Q13-O13</f>
        <v>12942.599999999999</v>
      </c>
      <c r="Q13" s="8">
        <f>$B$11</f>
        <v>20000</v>
      </c>
      <c r="R13" s="21"/>
      <c r="S13" s="5" t="s">
        <v>1</v>
      </c>
      <c r="T13" s="8">
        <f>SUM(T11:T12)</f>
        <v>7157.4000000000015</v>
      </c>
      <c r="U13" s="8">
        <f>V13-T13</f>
        <v>12842.599999999999</v>
      </c>
      <c r="V13" s="8">
        <f>$B$11</f>
        <v>20000</v>
      </c>
      <c r="W13" s="21"/>
      <c r="X13" s="5" t="s">
        <v>1</v>
      </c>
      <c r="Y13" s="8">
        <f>SUM(Y11:Y12)</f>
        <v>6957.4000000000015</v>
      </c>
      <c r="Z13" s="8">
        <f>AA13-Y13</f>
        <v>13042.599999999999</v>
      </c>
      <c r="AA13" s="8">
        <f>$B$11</f>
        <v>20000</v>
      </c>
      <c r="AB13" s="21"/>
      <c r="AC13" s="5" t="s">
        <v>1</v>
      </c>
      <c r="AD13" s="8">
        <f>SUM(AD11:AD12)</f>
        <v>8228.4000000000015</v>
      </c>
      <c r="AE13" s="8">
        <f>AF13-AD13</f>
        <v>11771.599999999999</v>
      </c>
      <c r="AF13" s="8">
        <f>$B$11</f>
        <v>20000</v>
      </c>
      <c r="AG13" s="21"/>
      <c r="AH13" s="5" t="s">
        <v>1</v>
      </c>
      <c r="AI13" s="8">
        <f>SUM(AI11:AI12)</f>
        <v>8342.5999999999985</v>
      </c>
      <c r="AJ13" s="8">
        <f>AK13-AI13</f>
        <v>11657.400000000001</v>
      </c>
      <c r="AK13" s="8">
        <f>$B$11</f>
        <v>20000</v>
      </c>
      <c r="AL13" s="21"/>
      <c r="AM13" s="5" t="s">
        <v>1</v>
      </c>
      <c r="AN13" s="8">
        <f>SUM(AN11:AN12)</f>
        <v>7514.2000000000007</v>
      </c>
      <c r="AO13" s="8">
        <f>AP13-AN13</f>
        <v>12485.8</v>
      </c>
      <c r="AP13" s="8">
        <f>$B$11</f>
        <v>20000</v>
      </c>
      <c r="AQ13" s="21"/>
      <c r="AR13" s="5" t="s">
        <v>1</v>
      </c>
      <c r="AS13" s="8">
        <f>SUM(AS11:AS12)</f>
        <v>8557.4000000000015</v>
      </c>
      <c r="AT13" s="8">
        <f>AU13-AS13</f>
        <v>11442.599999999999</v>
      </c>
      <c r="AU13" s="8">
        <f>$B$11</f>
        <v>20000</v>
      </c>
      <c r="AV13" s="21"/>
      <c r="AW13" s="5" t="s">
        <v>1</v>
      </c>
      <c r="AX13" s="8">
        <f>SUM(AX11:AX12)</f>
        <v>8257.4000000000015</v>
      </c>
      <c r="AY13" s="8">
        <f>AZ13-AX13</f>
        <v>11742.599999999999</v>
      </c>
      <c r="AZ13" s="8">
        <f>$B$11</f>
        <v>20000</v>
      </c>
    </row>
    <row r="14" spans="1:52" ht="27" customHeight="1">
      <c r="A14" s="9" t="s">
        <v>7</v>
      </c>
      <c r="B14" s="11">
        <f>MASTER!C16</f>
        <v>25000</v>
      </c>
      <c r="H14" s="21"/>
      <c r="M14" s="21"/>
      <c r="R14" s="21"/>
      <c r="W14" s="21"/>
      <c r="AB14" s="21"/>
      <c r="AG14" s="21"/>
      <c r="AL14" s="21"/>
      <c r="AQ14" s="21"/>
      <c r="AV14" s="21"/>
    </row>
    <row r="15" spans="1:52">
      <c r="H15" s="21"/>
      <c r="M15" s="21"/>
      <c r="R15" s="21"/>
      <c r="W15" s="21"/>
      <c r="AB15" s="21"/>
      <c r="AG15" s="21"/>
      <c r="AL15" s="21"/>
      <c r="AQ15" s="21"/>
      <c r="AV15" s="21"/>
    </row>
    <row r="16" spans="1:52" ht="20">
      <c r="D16" s="9" t="s">
        <v>8</v>
      </c>
      <c r="E16" s="13">
        <v>0.88570000000000004</v>
      </c>
      <c r="F16" s="10" t="s">
        <v>16</v>
      </c>
      <c r="H16" s="21"/>
      <c r="I16" s="9" t="s">
        <v>8</v>
      </c>
      <c r="J16" s="13">
        <v>0.9</v>
      </c>
      <c r="K16" s="10" t="s">
        <v>16</v>
      </c>
      <c r="M16" s="21"/>
      <c r="N16" s="9" t="s">
        <v>8</v>
      </c>
      <c r="O16" s="13">
        <v>0.89290000000000003</v>
      </c>
      <c r="P16" s="10" t="s">
        <v>16</v>
      </c>
      <c r="R16" s="21"/>
      <c r="S16" s="9" t="s">
        <v>8</v>
      </c>
      <c r="T16" s="13">
        <v>0.89290000000000003</v>
      </c>
      <c r="U16" s="10" t="s">
        <v>16</v>
      </c>
      <c r="W16" s="21"/>
      <c r="X16" s="9" t="s">
        <v>8</v>
      </c>
      <c r="Y16" s="13">
        <v>0.89290000000000003</v>
      </c>
      <c r="Z16" s="10" t="s">
        <v>16</v>
      </c>
      <c r="AB16" s="21"/>
      <c r="AC16" s="9" t="s">
        <v>8</v>
      </c>
      <c r="AD16" s="13">
        <v>0.9214</v>
      </c>
      <c r="AE16" s="10" t="s">
        <v>16</v>
      </c>
      <c r="AG16" s="21"/>
      <c r="AH16" s="9" t="s">
        <v>8</v>
      </c>
      <c r="AI16" s="13">
        <v>0.90710000000000002</v>
      </c>
      <c r="AJ16" s="10" t="s">
        <v>16</v>
      </c>
      <c r="AL16" s="21"/>
      <c r="AM16" s="9" t="s">
        <v>8</v>
      </c>
      <c r="AN16" s="13">
        <v>0.88570000000000004</v>
      </c>
      <c r="AO16" s="10" t="s">
        <v>16</v>
      </c>
      <c r="AQ16" s="21"/>
      <c r="AR16" s="9" t="s">
        <v>8</v>
      </c>
      <c r="AS16" s="13">
        <v>0.94289999999999996</v>
      </c>
      <c r="AT16" s="10" t="s">
        <v>16</v>
      </c>
      <c r="AV16" s="21"/>
      <c r="AW16" s="9" t="s">
        <v>8</v>
      </c>
      <c r="AX16" s="13">
        <v>0.94289999999999996</v>
      </c>
      <c r="AY16" s="10" t="s">
        <v>16</v>
      </c>
    </row>
    <row r="17" spans="4:52" ht="20">
      <c r="D17" s="9" t="s">
        <v>9</v>
      </c>
      <c r="E17" s="13">
        <v>0.745</v>
      </c>
      <c r="F17" s="10" t="s">
        <v>16</v>
      </c>
      <c r="H17" s="21"/>
      <c r="I17" s="9" t="s">
        <v>9</v>
      </c>
      <c r="J17" s="13">
        <v>0.77</v>
      </c>
      <c r="K17" s="10" t="s">
        <v>16</v>
      </c>
      <c r="M17" s="21"/>
      <c r="N17" s="9" t="s">
        <v>9</v>
      </c>
      <c r="O17" s="13">
        <v>0.76500000000000001</v>
      </c>
      <c r="P17" s="10" t="s">
        <v>16</v>
      </c>
      <c r="R17" s="21"/>
      <c r="S17" s="9" t="s">
        <v>9</v>
      </c>
      <c r="T17" s="13">
        <v>0.76</v>
      </c>
      <c r="U17" s="10" t="s">
        <v>16</v>
      </c>
      <c r="W17" s="21"/>
      <c r="X17" s="9" t="s">
        <v>9</v>
      </c>
      <c r="Y17" s="13">
        <v>0.77</v>
      </c>
      <c r="Z17" s="10" t="s">
        <v>16</v>
      </c>
      <c r="AB17" s="21"/>
      <c r="AC17" s="9" t="s">
        <v>9</v>
      </c>
      <c r="AD17" s="13">
        <v>0.71499999999999997</v>
      </c>
      <c r="AE17" s="10" t="s">
        <v>16</v>
      </c>
      <c r="AG17" s="21"/>
      <c r="AH17" s="9" t="s">
        <v>9</v>
      </c>
      <c r="AI17" s="13">
        <v>0.70499999999999996</v>
      </c>
      <c r="AJ17" s="10" t="s">
        <v>16</v>
      </c>
      <c r="AL17" s="21"/>
      <c r="AM17" s="9" t="s">
        <v>9</v>
      </c>
      <c r="AN17" s="13">
        <v>0.74</v>
      </c>
      <c r="AO17" s="10" t="s">
        <v>16</v>
      </c>
      <c r="AQ17" s="21"/>
      <c r="AR17" s="9" t="s">
        <v>9</v>
      </c>
      <c r="AS17" s="13">
        <v>0.70499999999999996</v>
      </c>
      <c r="AT17" s="10" t="s">
        <v>16</v>
      </c>
      <c r="AV17" s="21"/>
      <c r="AW17" s="9" t="s">
        <v>9</v>
      </c>
      <c r="AX17" s="13">
        <v>0.72</v>
      </c>
      <c r="AY17" s="10" t="s">
        <v>16</v>
      </c>
    </row>
    <row r="18" spans="4:52" ht="20">
      <c r="D18" s="9" t="s">
        <v>10</v>
      </c>
      <c r="E18" s="10">
        <f>E11/E13</f>
        <v>0.3583798656631868</v>
      </c>
      <c r="H18" s="21"/>
      <c r="I18" s="9" t="s">
        <v>10</v>
      </c>
      <c r="J18" s="10">
        <f>J11/J13</f>
        <v>0.38571428571428573</v>
      </c>
      <c r="M18" s="21"/>
      <c r="N18" s="9" t="s">
        <v>10</v>
      </c>
      <c r="O18" s="10">
        <f>O11/O13</f>
        <v>0.37955904440728877</v>
      </c>
      <c r="R18" s="21"/>
      <c r="S18" s="9" t="s">
        <v>10</v>
      </c>
      <c r="T18" s="10">
        <f>T11/T13</f>
        <v>0.37425601475396092</v>
      </c>
      <c r="W18" s="21"/>
      <c r="X18" s="9" t="s">
        <v>10</v>
      </c>
      <c r="Y18" s="10">
        <f>Y11/Y13</f>
        <v>0.38501451691723915</v>
      </c>
      <c r="AB18" s="21"/>
      <c r="AC18" s="9" t="s">
        <v>10</v>
      </c>
      <c r="AD18" s="10">
        <f>AD11/AD13</f>
        <v>0.33593408196004076</v>
      </c>
      <c r="AG18" s="21"/>
      <c r="AH18" s="9" t="s">
        <v>10</v>
      </c>
      <c r="AI18" s="10">
        <f>AI11/AI13</f>
        <v>0.32619327308033474</v>
      </c>
      <c r="AL18" s="21"/>
      <c r="AM18" s="9" t="s">
        <v>10</v>
      </c>
      <c r="AN18" s="10">
        <f>AN11/AN13</f>
        <v>0.35361049745814588</v>
      </c>
      <c r="AQ18" s="21"/>
      <c r="AR18" s="9" t="s">
        <v>10</v>
      </c>
      <c r="AS18" s="10">
        <f>AS11/AS13</f>
        <v>0.33055601000303825</v>
      </c>
      <c r="AV18" s="21"/>
      <c r="AW18" s="9" t="s">
        <v>10</v>
      </c>
      <c r="AX18" s="10">
        <f>AX11/AX13</f>
        <v>0.34256545643907277</v>
      </c>
    </row>
    <row r="19" spans="4:52" ht="20">
      <c r="D19" s="9" t="s">
        <v>11</v>
      </c>
      <c r="E19" s="10">
        <f>AVERAGE(E18,E16)</f>
        <v>0.62203993283159342</v>
      </c>
      <c r="H19" s="21"/>
      <c r="I19" s="9" t="s">
        <v>11</v>
      </c>
      <c r="J19" s="10">
        <f>AVERAGE(J18,J16)</f>
        <v>0.6428571428571429</v>
      </c>
      <c r="M19" s="21"/>
      <c r="N19" s="9" t="s">
        <v>11</v>
      </c>
      <c r="O19" s="10">
        <f>AVERAGE(O18,O16)</f>
        <v>0.63622952220364437</v>
      </c>
      <c r="R19" s="21"/>
      <c r="S19" s="9" t="s">
        <v>11</v>
      </c>
      <c r="T19" s="10">
        <f>AVERAGE(T18,T16)</f>
        <v>0.63357800737698045</v>
      </c>
      <c r="W19" s="21"/>
      <c r="X19" s="9" t="s">
        <v>11</v>
      </c>
      <c r="Y19" s="10">
        <f>AVERAGE(Y18,Y16)</f>
        <v>0.63895725845861961</v>
      </c>
      <c r="AB19" s="21"/>
      <c r="AC19" s="9" t="s">
        <v>11</v>
      </c>
      <c r="AD19" s="10">
        <f>AVERAGE(AD18,AD16)</f>
        <v>0.62866704098002035</v>
      </c>
      <c r="AG19" s="21"/>
      <c r="AH19" s="9" t="s">
        <v>11</v>
      </c>
      <c r="AI19" s="10">
        <f>AVERAGE(AI18,AI16)</f>
        <v>0.61664663654016738</v>
      </c>
      <c r="AL19" s="21"/>
      <c r="AM19" s="9" t="s">
        <v>11</v>
      </c>
      <c r="AN19" s="10">
        <f>AVERAGE(AN18,AN16)</f>
        <v>0.61965524872907296</v>
      </c>
      <c r="AQ19" s="21"/>
      <c r="AR19" s="9" t="s">
        <v>11</v>
      </c>
      <c r="AS19" s="10">
        <f>AVERAGE(AS18,AS16)</f>
        <v>0.63672800500151916</v>
      </c>
      <c r="AV19" s="21"/>
      <c r="AW19" s="9" t="s">
        <v>11</v>
      </c>
      <c r="AX19" s="10">
        <f>AVERAGE(AX18,AX16)</f>
        <v>0.64273272821953631</v>
      </c>
    </row>
    <row r="20" spans="4:52" ht="20">
      <c r="D20" s="9"/>
      <c r="E20" s="9"/>
      <c r="H20" s="21"/>
      <c r="I20" s="9"/>
      <c r="J20" s="9"/>
      <c r="M20" s="21"/>
      <c r="N20" s="9"/>
      <c r="O20" s="9"/>
      <c r="R20" s="21"/>
      <c r="S20" s="9"/>
      <c r="T20" s="9"/>
      <c r="W20" s="21"/>
      <c r="X20" s="9"/>
      <c r="Y20" s="9"/>
      <c r="AB20" s="21"/>
      <c r="AC20" s="9"/>
      <c r="AD20" s="9"/>
      <c r="AG20" s="21"/>
      <c r="AH20" s="9"/>
      <c r="AI20" s="9"/>
      <c r="AL20" s="21"/>
      <c r="AM20" s="9"/>
      <c r="AN20" s="9"/>
      <c r="AQ20" s="21"/>
      <c r="AR20" s="9"/>
      <c r="AS20" s="9"/>
      <c r="AV20" s="21"/>
      <c r="AW20" s="9"/>
      <c r="AX20" s="9"/>
    </row>
    <row r="21" spans="4:52">
      <c r="H21" s="21"/>
      <c r="M21" s="21"/>
      <c r="R21" s="21"/>
      <c r="W21" s="21"/>
      <c r="AB21" s="21"/>
      <c r="AG21" s="21"/>
      <c r="AL21" s="21"/>
      <c r="AQ21" s="21"/>
      <c r="AV21" s="21"/>
    </row>
    <row r="22" spans="4:52" ht="20">
      <c r="D22" s="50" t="s">
        <v>12</v>
      </c>
      <c r="E22" s="50"/>
      <c r="F22" s="14" t="s">
        <v>17</v>
      </c>
      <c r="G22" s="17">
        <f>-G11*$B$13</f>
        <v>-750000000</v>
      </c>
      <c r="H22" s="21"/>
      <c r="I22" s="50" t="s">
        <v>12</v>
      </c>
      <c r="J22" s="50"/>
      <c r="K22" s="14" t="s">
        <v>17</v>
      </c>
      <c r="L22" s="17">
        <f>-L11*$B$13</f>
        <v>-750000000</v>
      </c>
      <c r="M22" s="21"/>
      <c r="N22" s="50" t="s">
        <v>12</v>
      </c>
      <c r="O22" s="50"/>
      <c r="P22" s="14" t="s">
        <v>17</v>
      </c>
      <c r="Q22" s="17">
        <f>-Q11*$B$13</f>
        <v>-750000000</v>
      </c>
      <c r="R22" s="21"/>
      <c r="S22" s="50" t="s">
        <v>12</v>
      </c>
      <c r="T22" s="50"/>
      <c r="U22" s="14" t="s">
        <v>17</v>
      </c>
      <c r="V22" s="17">
        <f>-V11*$B$13</f>
        <v>-750000000</v>
      </c>
      <c r="W22" s="21"/>
      <c r="X22" s="50" t="s">
        <v>12</v>
      </c>
      <c r="Y22" s="50"/>
      <c r="Z22" s="14" t="s">
        <v>17</v>
      </c>
      <c r="AA22" s="17">
        <f>-AA11*$B$13</f>
        <v>-750000000</v>
      </c>
      <c r="AB22" s="21"/>
      <c r="AC22" s="50" t="s">
        <v>12</v>
      </c>
      <c r="AD22" s="50"/>
      <c r="AE22" s="14" t="s">
        <v>17</v>
      </c>
      <c r="AF22" s="17">
        <f>-AF11*$B$13</f>
        <v>-750000000</v>
      </c>
      <c r="AG22" s="21"/>
      <c r="AH22" s="50" t="s">
        <v>12</v>
      </c>
      <c r="AI22" s="50"/>
      <c r="AJ22" s="14" t="s">
        <v>17</v>
      </c>
      <c r="AK22" s="17">
        <f>-AK11*$B$13</f>
        <v>-750000000</v>
      </c>
      <c r="AL22" s="21"/>
      <c r="AM22" s="50" t="s">
        <v>12</v>
      </c>
      <c r="AN22" s="50"/>
      <c r="AO22" s="14" t="s">
        <v>17</v>
      </c>
      <c r="AP22" s="17">
        <f>-AP11*$B$13</f>
        <v>-750000000</v>
      </c>
      <c r="AQ22" s="21"/>
      <c r="AR22" s="50" t="s">
        <v>12</v>
      </c>
      <c r="AS22" s="50"/>
      <c r="AT22" s="14" t="s">
        <v>17</v>
      </c>
      <c r="AU22" s="17">
        <f>-AU11*$B$13</f>
        <v>-750000000</v>
      </c>
      <c r="AV22" s="21"/>
      <c r="AW22" s="50" t="s">
        <v>12</v>
      </c>
      <c r="AX22" s="50"/>
      <c r="AY22" s="14" t="s">
        <v>17</v>
      </c>
      <c r="AZ22" s="17">
        <f>-AZ11*$B$13</f>
        <v>-750000000</v>
      </c>
    </row>
    <row r="23" spans="4:52" ht="21" thickBot="1">
      <c r="D23" s="50"/>
      <c r="E23" s="50"/>
      <c r="F23" s="15" t="s">
        <v>21</v>
      </c>
      <c r="G23" s="18">
        <f>G12*$B$14</f>
        <v>425000000</v>
      </c>
      <c r="H23" s="21"/>
      <c r="I23" s="50"/>
      <c r="J23" s="50"/>
      <c r="K23" s="15" t="s">
        <v>21</v>
      </c>
      <c r="L23" s="18">
        <f>L12*$B$14</f>
        <v>425000000</v>
      </c>
      <c r="M23" s="21"/>
      <c r="N23" s="50"/>
      <c r="O23" s="50"/>
      <c r="P23" s="15" t="s">
        <v>21</v>
      </c>
      <c r="Q23" s="18">
        <f>Q12*$B$14</f>
        <v>425000000</v>
      </c>
      <c r="R23" s="21"/>
      <c r="S23" s="50"/>
      <c r="T23" s="50"/>
      <c r="U23" s="15" t="s">
        <v>21</v>
      </c>
      <c r="V23" s="18">
        <f>V12*$B$14</f>
        <v>425000000</v>
      </c>
      <c r="W23" s="21"/>
      <c r="X23" s="50"/>
      <c r="Y23" s="50"/>
      <c r="Z23" s="15" t="s">
        <v>21</v>
      </c>
      <c r="AA23" s="18">
        <f>AA12*$B$14</f>
        <v>425000000</v>
      </c>
      <c r="AB23" s="21"/>
      <c r="AC23" s="50"/>
      <c r="AD23" s="50"/>
      <c r="AE23" s="15" t="s">
        <v>21</v>
      </c>
      <c r="AF23" s="18">
        <f>AF12*$B$14</f>
        <v>425000000</v>
      </c>
      <c r="AG23" s="21"/>
      <c r="AH23" s="50"/>
      <c r="AI23" s="50"/>
      <c r="AJ23" s="15" t="s">
        <v>21</v>
      </c>
      <c r="AK23" s="18">
        <f>AK12*$B$14</f>
        <v>425000000</v>
      </c>
      <c r="AL23" s="21"/>
      <c r="AM23" s="50"/>
      <c r="AN23" s="50"/>
      <c r="AO23" s="15" t="s">
        <v>21</v>
      </c>
      <c r="AP23" s="18">
        <f>AP12*$B$14</f>
        <v>425000000</v>
      </c>
      <c r="AQ23" s="21"/>
      <c r="AR23" s="50"/>
      <c r="AS23" s="50"/>
      <c r="AT23" s="15" t="s">
        <v>21</v>
      </c>
      <c r="AU23" s="18">
        <f>AU12*$B$14</f>
        <v>425000000</v>
      </c>
      <c r="AV23" s="21"/>
      <c r="AW23" s="50"/>
      <c r="AX23" s="50"/>
      <c r="AY23" s="15" t="s">
        <v>21</v>
      </c>
      <c r="AZ23" s="18">
        <f>AZ12*$B$14</f>
        <v>425000000</v>
      </c>
    </row>
    <row r="24" spans="4:52" ht="21" thickTop="1">
      <c r="D24" s="50"/>
      <c r="E24" s="50"/>
      <c r="F24" s="16" t="s">
        <v>18</v>
      </c>
      <c r="G24" s="19">
        <f>SUM(G22:G23)</f>
        <v>-325000000</v>
      </c>
      <c r="H24" s="21"/>
      <c r="I24" s="50"/>
      <c r="J24" s="50"/>
      <c r="K24" s="16" t="s">
        <v>18</v>
      </c>
      <c r="L24" s="19">
        <f>SUM(L22:L23)</f>
        <v>-325000000</v>
      </c>
      <c r="M24" s="21"/>
      <c r="N24" s="50"/>
      <c r="O24" s="50"/>
      <c r="P24" s="16" t="s">
        <v>18</v>
      </c>
      <c r="Q24" s="19">
        <f>SUM(Q22:Q23)</f>
        <v>-325000000</v>
      </c>
      <c r="R24" s="21"/>
      <c r="S24" s="50"/>
      <c r="T24" s="50"/>
      <c r="U24" s="16" t="s">
        <v>18</v>
      </c>
      <c r="V24" s="19">
        <f>SUM(V22:V23)</f>
        <v>-325000000</v>
      </c>
      <c r="W24" s="21"/>
      <c r="X24" s="50"/>
      <c r="Y24" s="50"/>
      <c r="Z24" s="16" t="s">
        <v>18</v>
      </c>
      <c r="AA24" s="19">
        <f>SUM(AA22:AA23)</f>
        <v>-325000000</v>
      </c>
      <c r="AB24" s="21"/>
      <c r="AC24" s="50"/>
      <c r="AD24" s="50"/>
      <c r="AE24" s="16" t="s">
        <v>18</v>
      </c>
      <c r="AF24" s="19">
        <f>SUM(AF22:AF23)</f>
        <v>-325000000</v>
      </c>
      <c r="AG24" s="21"/>
      <c r="AH24" s="50"/>
      <c r="AI24" s="50"/>
      <c r="AJ24" s="16" t="s">
        <v>18</v>
      </c>
      <c r="AK24" s="19">
        <f>SUM(AK22:AK23)</f>
        <v>-325000000</v>
      </c>
      <c r="AL24" s="21"/>
      <c r="AM24" s="50"/>
      <c r="AN24" s="50"/>
      <c r="AO24" s="16" t="s">
        <v>18</v>
      </c>
      <c r="AP24" s="19">
        <f>SUM(AP22:AP23)</f>
        <v>-325000000</v>
      </c>
      <c r="AQ24" s="21"/>
      <c r="AR24" s="50"/>
      <c r="AS24" s="50"/>
      <c r="AT24" s="16" t="s">
        <v>18</v>
      </c>
      <c r="AU24" s="19">
        <f>SUM(AU22:AU23)</f>
        <v>-325000000</v>
      </c>
      <c r="AV24" s="21"/>
      <c r="AW24" s="50"/>
      <c r="AX24" s="50"/>
      <c r="AY24" s="16" t="s">
        <v>18</v>
      </c>
      <c r="AZ24" s="19">
        <f>SUM(AZ22:AZ23)</f>
        <v>-325000000</v>
      </c>
    </row>
    <row r="25" spans="4:52" ht="20">
      <c r="F25" s="9"/>
      <c r="G25" s="9"/>
      <c r="H25" s="21"/>
      <c r="K25" s="9"/>
      <c r="L25" s="9"/>
      <c r="M25" s="21"/>
      <c r="P25" s="9"/>
      <c r="Q25" s="9"/>
      <c r="R25" s="21"/>
      <c r="U25" s="9"/>
      <c r="V25" s="9"/>
      <c r="W25" s="21"/>
      <c r="Z25" s="9"/>
      <c r="AA25" s="9"/>
      <c r="AB25" s="21"/>
      <c r="AE25" s="9"/>
      <c r="AF25" s="9"/>
      <c r="AG25" s="21"/>
      <c r="AJ25" s="9"/>
      <c r="AK25" s="9"/>
      <c r="AL25" s="21"/>
      <c r="AO25" s="9"/>
      <c r="AP25" s="9"/>
      <c r="AQ25" s="21"/>
      <c r="AT25" s="9"/>
      <c r="AU25" s="9"/>
      <c r="AV25" s="21"/>
      <c r="AY25" s="9"/>
      <c r="AZ25" s="9"/>
    </row>
    <row r="26" spans="4:52" ht="20">
      <c r="F26" s="9"/>
      <c r="H26" s="21"/>
      <c r="K26" s="9"/>
      <c r="M26" s="21"/>
      <c r="P26" s="9"/>
      <c r="R26" s="21"/>
      <c r="U26" s="9"/>
      <c r="W26" s="21"/>
      <c r="Z26" s="9"/>
      <c r="AB26" s="21"/>
      <c r="AE26" s="9"/>
      <c r="AG26" s="21"/>
      <c r="AJ26" s="9"/>
      <c r="AL26" s="21"/>
      <c r="AO26" s="9"/>
      <c r="AQ26" s="21"/>
      <c r="AT26" s="9"/>
      <c r="AV26" s="21"/>
      <c r="AY26" s="9"/>
    </row>
    <row r="27" spans="4:52" ht="20">
      <c r="D27" s="50" t="s">
        <v>19</v>
      </c>
      <c r="E27" s="50"/>
      <c r="F27" s="14" t="s">
        <v>17</v>
      </c>
      <c r="G27" s="17">
        <f>-F11*$B$13</f>
        <v>-85725000.00000003</v>
      </c>
      <c r="H27" s="21"/>
      <c r="I27" s="50" t="s">
        <v>19</v>
      </c>
      <c r="J27" s="50"/>
      <c r="K27" s="14" t="s">
        <v>17</v>
      </c>
      <c r="L27" s="17">
        <f>-K11*$B$13</f>
        <v>-75000000</v>
      </c>
      <c r="M27" s="21"/>
      <c r="N27" s="50" t="s">
        <v>19</v>
      </c>
      <c r="O27" s="50"/>
      <c r="P27" s="14" t="s">
        <v>17</v>
      </c>
      <c r="Q27" s="17">
        <f>-P11*$B$13</f>
        <v>-80324999.999999925</v>
      </c>
      <c r="R27" s="21"/>
      <c r="S27" s="50" t="s">
        <v>19</v>
      </c>
      <c r="T27" s="50"/>
      <c r="U27" s="14" t="s">
        <v>17</v>
      </c>
      <c r="V27" s="17">
        <f>-U11*$B$13</f>
        <v>-80324999.999999925</v>
      </c>
      <c r="W27" s="21"/>
      <c r="X27" s="50" t="s">
        <v>19</v>
      </c>
      <c r="Y27" s="50"/>
      <c r="Z27" s="14" t="s">
        <v>17</v>
      </c>
      <c r="AA27" s="17">
        <f>-Z11*$B$13</f>
        <v>-80324999.999999925</v>
      </c>
      <c r="AB27" s="21"/>
      <c r="AC27" s="50" t="s">
        <v>19</v>
      </c>
      <c r="AD27" s="50"/>
      <c r="AE27" s="14" t="s">
        <v>17</v>
      </c>
      <c r="AF27" s="17">
        <f>-AE11*$B$13</f>
        <v>-58950000.000000045</v>
      </c>
      <c r="AG27" s="21"/>
      <c r="AH27" s="50" t="s">
        <v>19</v>
      </c>
      <c r="AI27" s="50"/>
      <c r="AJ27" s="14" t="s">
        <v>17</v>
      </c>
      <c r="AK27" s="17">
        <f>-AJ11*$B$13</f>
        <v>-69674999.999999955</v>
      </c>
      <c r="AL27" s="21"/>
      <c r="AM27" s="50" t="s">
        <v>19</v>
      </c>
      <c r="AN27" s="50"/>
      <c r="AO27" s="14" t="s">
        <v>17</v>
      </c>
      <c r="AP27" s="17">
        <f>-AO11*$B$13</f>
        <v>-85725000.00000003</v>
      </c>
      <c r="AQ27" s="21"/>
      <c r="AR27" s="50" t="s">
        <v>19</v>
      </c>
      <c r="AS27" s="50"/>
      <c r="AT27" s="14" t="s">
        <v>17</v>
      </c>
      <c r="AU27" s="17">
        <f>-AT11*$B$13</f>
        <v>-42825000.000000045</v>
      </c>
      <c r="AV27" s="21"/>
      <c r="AW27" s="50" t="s">
        <v>19</v>
      </c>
      <c r="AX27" s="50"/>
      <c r="AY27" s="14" t="s">
        <v>17</v>
      </c>
      <c r="AZ27" s="17">
        <f>-AY11*$B$13</f>
        <v>-42825000.000000045</v>
      </c>
    </row>
    <row r="28" spans="4:52" ht="21" thickBot="1">
      <c r="D28" s="50"/>
      <c r="E28" s="50"/>
      <c r="F28" s="15" t="s">
        <v>21</v>
      </c>
      <c r="G28" s="18">
        <f>F12*$B$14</f>
        <v>306072500</v>
      </c>
      <c r="H28" s="21"/>
      <c r="I28" s="50"/>
      <c r="J28" s="50"/>
      <c r="K28" s="15" t="s">
        <v>21</v>
      </c>
      <c r="L28" s="18">
        <f>K12*$B$14</f>
        <v>317500000</v>
      </c>
      <c r="M28" s="21"/>
      <c r="N28" s="50"/>
      <c r="O28" s="50"/>
      <c r="P28" s="15" t="s">
        <v>21</v>
      </c>
      <c r="Q28" s="18">
        <f>P12*$B$14</f>
        <v>315532500</v>
      </c>
      <c r="R28" s="21"/>
      <c r="S28" s="50"/>
      <c r="T28" s="50"/>
      <c r="U28" s="15" t="s">
        <v>21</v>
      </c>
      <c r="V28" s="18">
        <f>U12*$B$14</f>
        <v>313032500</v>
      </c>
      <c r="W28" s="21"/>
      <c r="X28" s="50"/>
      <c r="Y28" s="50"/>
      <c r="Z28" s="15" t="s">
        <v>21</v>
      </c>
      <c r="AA28" s="18">
        <f>Z12*$B$14</f>
        <v>318032500</v>
      </c>
      <c r="AB28" s="21"/>
      <c r="AC28" s="50"/>
      <c r="AD28" s="50"/>
      <c r="AE28" s="15" t="s">
        <v>21</v>
      </c>
      <c r="AF28" s="18">
        <f>AE12*$B$14</f>
        <v>288395000</v>
      </c>
      <c r="AG28" s="21"/>
      <c r="AH28" s="50"/>
      <c r="AI28" s="50"/>
      <c r="AJ28" s="15" t="s">
        <v>21</v>
      </c>
      <c r="AK28" s="18">
        <f>AJ12*$B$14</f>
        <v>284467500</v>
      </c>
      <c r="AL28" s="21"/>
      <c r="AM28" s="50"/>
      <c r="AN28" s="50"/>
      <c r="AO28" s="15" t="s">
        <v>21</v>
      </c>
      <c r="AP28" s="18">
        <f>AO12*$B$14</f>
        <v>303572500</v>
      </c>
      <c r="AQ28" s="21"/>
      <c r="AR28" s="50"/>
      <c r="AS28" s="50"/>
      <c r="AT28" s="15" t="s">
        <v>21</v>
      </c>
      <c r="AU28" s="18">
        <f>AT12*$B$14</f>
        <v>281782500</v>
      </c>
      <c r="AV28" s="21"/>
      <c r="AW28" s="50"/>
      <c r="AX28" s="50"/>
      <c r="AY28" s="15" t="s">
        <v>21</v>
      </c>
      <c r="AZ28" s="18">
        <f>AY12*$B$14</f>
        <v>289282500</v>
      </c>
    </row>
    <row r="29" spans="4:52" ht="21" thickTop="1">
      <c r="D29" s="50"/>
      <c r="E29" s="50"/>
      <c r="F29" s="16" t="s">
        <v>18</v>
      </c>
      <c r="G29" s="19">
        <f>SUM(G27:G28)</f>
        <v>220347499.99999997</v>
      </c>
      <c r="H29" s="21"/>
      <c r="I29" s="50"/>
      <c r="J29" s="50"/>
      <c r="K29" s="16" t="s">
        <v>18</v>
      </c>
      <c r="L29" s="19">
        <f>SUM(L27:L28)</f>
        <v>242500000</v>
      </c>
      <c r="M29" s="21"/>
      <c r="N29" s="50"/>
      <c r="O29" s="50"/>
      <c r="P29" s="16" t="s">
        <v>18</v>
      </c>
      <c r="Q29" s="19">
        <f>SUM(Q27:Q28)</f>
        <v>235207500.00000006</v>
      </c>
      <c r="R29" s="21"/>
      <c r="S29" s="50"/>
      <c r="T29" s="50"/>
      <c r="U29" s="16" t="s">
        <v>18</v>
      </c>
      <c r="V29" s="19">
        <f>SUM(V27:V28)</f>
        <v>232707500.00000006</v>
      </c>
      <c r="W29" s="21"/>
      <c r="X29" s="50"/>
      <c r="Y29" s="50"/>
      <c r="Z29" s="16" t="s">
        <v>18</v>
      </c>
      <c r="AA29" s="19">
        <f>SUM(AA27:AA28)</f>
        <v>237707500.00000006</v>
      </c>
      <c r="AB29" s="21"/>
      <c r="AC29" s="50"/>
      <c r="AD29" s="50"/>
      <c r="AE29" s="16" t="s">
        <v>18</v>
      </c>
      <c r="AF29" s="19">
        <f>SUM(AF27:AF28)</f>
        <v>229444999.99999994</v>
      </c>
      <c r="AG29" s="21"/>
      <c r="AH29" s="50"/>
      <c r="AI29" s="50"/>
      <c r="AJ29" s="16" t="s">
        <v>18</v>
      </c>
      <c r="AK29" s="19">
        <f>SUM(AK27:AK28)</f>
        <v>214792500.00000006</v>
      </c>
      <c r="AL29" s="21"/>
      <c r="AM29" s="50"/>
      <c r="AN29" s="50"/>
      <c r="AO29" s="16" t="s">
        <v>18</v>
      </c>
      <c r="AP29" s="19">
        <f>SUM(AP27:AP28)</f>
        <v>217847499.99999997</v>
      </c>
      <c r="AQ29" s="21"/>
      <c r="AR29" s="50"/>
      <c r="AS29" s="50"/>
      <c r="AT29" s="16" t="s">
        <v>18</v>
      </c>
      <c r="AU29" s="19">
        <f>SUM(AU27:AU28)</f>
        <v>238957499.99999994</v>
      </c>
      <c r="AV29" s="21"/>
      <c r="AW29" s="50"/>
      <c r="AX29" s="50"/>
      <c r="AY29" s="16" t="s">
        <v>18</v>
      </c>
      <c r="AZ29" s="19">
        <f>SUM(AZ27:AZ28)</f>
        <v>246457499.99999994</v>
      </c>
    </row>
    <row r="30" spans="4:52" ht="20">
      <c r="F30" s="9"/>
      <c r="G30" s="9"/>
      <c r="H30" s="21"/>
      <c r="K30" s="9"/>
      <c r="L30" s="9"/>
      <c r="M30" s="21"/>
      <c r="P30" s="9"/>
      <c r="Q30" s="9"/>
      <c r="R30" s="21"/>
      <c r="U30" s="9"/>
      <c r="V30" s="9"/>
      <c r="W30" s="21"/>
      <c r="Z30" s="9"/>
      <c r="AA30" s="9"/>
      <c r="AB30" s="21"/>
      <c r="AE30" s="9"/>
      <c r="AF30" s="9"/>
      <c r="AG30" s="21"/>
      <c r="AJ30" s="9"/>
      <c r="AK30" s="9"/>
      <c r="AL30" s="21"/>
      <c r="AO30" s="9"/>
      <c r="AP30" s="9"/>
      <c r="AQ30" s="21"/>
      <c r="AT30" s="9"/>
      <c r="AU30" s="9"/>
      <c r="AV30" s="21"/>
      <c r="AY30" s="9"/>
      <c r="AZ30" s="9"/>
    </row>
    <row r="31" spans="4:52" ht="16" customHeight="1" thickBot="1">
      <c r="F31" s="9"/>
      <c r="G31" s="9"/>
      <c r="H31" s="21"/>
      <c r="K31" s="9"/>
      <c r="L31" s="9"/>
      <c r="M31" s="21"/>
      <c r="P31" s="9"/>
      <c r="Q31" s="9"/>
      <c r="R31" s="21"/>
      <c r="U31" s="9"/>
      <c r="V31" s="9"/>
      <c r="W31" s="21"/>
      <c r="Z31" s="9"/>
      <c r="AA31" s="9"/>
      <c r="AB31" s="21"/>
      <c r="AE31" s="9"/>
      <c r="AF31" s="9"/>
      <c r="AG31" s="21"/>
      <c r="AJ31" s="9"/>
      <c r="AK31" s="9"/>
      <c r="AL31" s="21"/>
      <c r="AO31" s="9"/>
      <c r="AP31" s="9"/>
      <c r="AQ31" s="21"/>
      <c r="AT31" s="9"/>
      <c r="AU31" s="9"/>
      <c r="AV31" s="21"/>
      <c r="AY31" s="9"/>
      <c r="AZ31" s="9"/>
    </row>
    <row r="32" spans="4:52" ht="17" customHeight="1">
      <c r="E32" s="44" t="s">
        <v>20</v>
      </c>
      <c r="F32" s="45"/>
      <c r="G32" s="48">
        <f>G29-G24</f>
        <v>545347500</v>
      </c>
      <c r="H32" s="21"/>
      <c r="J32" s="44" t="s">
        <v>20</v>
      </c>
      <c r="K32" s="45"/>
      <c r="L32" s="48">
        <f>L29-L24</f>
        <v>567500000</v>
      </c>
      <c r="M32" s="21"/>
      <c r="O32" s="44" t="s">
        <v>20</v>
      </c>
      <c r="P32" s="45"/>
      <c r="Q32" s="48">
        <f>Q29-Q24</f>
        <v>560207500</v>
      </c>
      <c r="R32" s="21"/>
      <c r="T32" s="44" t="s">
        <v>20</v>
      </c>
      <c r="U32" s="45"/>
      <c r="V32" s="48">
        <f>V29-V24</f>
        <v>557707500</v>
      </c>
      <c r="W32" s="21"/>
      <c r="Y32" s="44" t="s">
        <v>20</v>
      </c>
      <c r="Z32" s="45"/>
      <c r="AA32" s="48">
        <f>AA29-AA24</f>
        <v>562707500</v>
      </c>
      <c r="AB32" s="21"/>
      <c r="AD32" s="44" t="s">
        <v>20</v>
      </c>
      <c r="AE32" s="45"/>
      <c r="AF32" s="48">
        <f>AF29-AF24</f>
        <v>554445000</v>
      </c>
      <c r="AG32" s="21"/>
      <c r="AI32" s="44" t="s">
        <v>20</v>
      </c>
      <c r="AJ32" s="45"/>
      <c r="AK32" s="48">
        <f>AK29-AK24</f>
        <v>539792500</v>
      </c>
      <c r="AL32" s="21"/>
      <c r="AN32" s="44" t="s">
        <v>20</v>
      </c>
      <c r="AO32" s="45"/>
      <c r="AP32" s="48">
        <f>AP29-AP24</f>
        <v>542847500</v>
      </c>
      <c r="AQ32" s="21"/>
      <c r="AS32" s="44" t="s">
        <v>20</v>
      </c>
      <c r="AT32" s="45"/>
      <c r="AU32" s="48">
        <f>AU29-AU24</f>
        <v>563957500</v>
      </c>
      <c r="AV32" s="21"/>
      <c r="AX32" s="44" t="s">
        <v>20</v>
      </c>
      <c r="AY32" s="45"/>
      <c r="AZ32" s="48">
        <f>AZ29-AZ24</f>
        <v>571457500</v>
      </c>
    </row>
    <row r="33" spans="4:52" ht="17" customHeight="1" thickBot="1">
      <c r="E33" s="46"/>
      <c r="F33" s="47"/>
      <c r="G33" s="49"/>
      <c r="H33" s="21"/>
      <c r="J33" s="46"/>
      <c r="K33" s="47"/>
      <c r="L33" s="49"/>
      <c r="M33" s="21"/>
      <c r="O33" s="46"/>
      <c r="P33" s="47"/>
      <c r="Q33" s="49"/>
      <c r="R33" s="21"/>
      <c r="T33" s="46"/>
      <c r="U33" s="47"/>
      <c r="V33" s="49"/>
      <c r="W33" s="21"/>
      <c r="Y33" s="46"/>
      <c r="Z33" s="47"/>
      <c r="AA33" s="49"/>
      <c r="AB33" s="21"/>
      <c r="AD33" s="46"/>
      <c r="AE33" s="47"/>
      <c r="AF33" s="49"/>
      <c r="AG33" s="21"/>
      <c r="AI33" s="46"/>
      <c r="AJ33" s="47"/>
      <c r="AK33" s="49"/>
      <c r="AL33" s="21"/>
      <c r="AN33" s="46"/>
      <c r="AO33" s="47"/>
      <c r="AP33" s="49"/>
      <c r="AQ33" s="21"/>
      <c r="AS33" s="46"/>
      <c r="AT33" s="47"/>
      <c r="AU33" s="49"/>
      <c r="AV33" s="21"/>
      <c r="AX33" s="46"/>
      <c r="AY33" s="47"/>
      <c r="AZ33" s="49"/>
    </row>
    <row r="34" spans="4:52">
      <c r="F34" s="2"/>
    </row>
    <row r="37" spans="4:52" ht="16" customHeight="1">
      <c r="D37" s="55" t="s">
        <v>34</v>
      </c>
      <c r="E37" s="55"/>
      <c r="F37" s="55"/>
      <c r="G37" s="55"/>
      <c r="H37" s="21"/>
      <c r="I37" s="55" t="s">
        <v>35</v>
      </c>
      <c r="J37" s="55"/>
      <c r="K37" s="55"/>
      <c r="L37" s="55"/>
      <c r="M37" s="21"/>
      <c r="N37" s="55" t="s">
        <v>36</v>
      </c>
      <c r="O37" s="55"/>
      <c r="P37" s="55"/>
      <c r="Q37" s="55"/>
      <c r="R37" s="21"/>
      <c r="S37" s="55" t="s">
        <v>37</v>
      </c>
      <c r="T37" s="55"/>
      <c r="U37" s="55"/>
      <c r="V37" s="55"/>
      <c r="W37" s="21"/>
      <c r="X37" s="55" t="s">
        <v>38</v>
      </c>
      <c r="Y37" s="55"/>
      <c r="Z37" s="55"/>
      <c r="AA37" s="55"/>
      <c r="AB37" s="21"/>
      <c r="AC37" s="55" t="s">
        <v>39</v>
      </c>
      <c r="AD37" s="55"/>
      <c r="AE37" s="55"/>
      <c r="AF37" s="55"/>
      <c r="AG37" s="21"/>
      <c r="AH37" s="55" t="s">
        <v>40</v>
      </c>
      <c r="AI37" s="55"/>
      <c r="AJ37" s="55"/>
      <c r="AK37" s="55"/>
      <c r="AL37" s="21"/>
      <c r="AM37" s="55" t="s">
        <v>41</v>
      </c>
      <c r="AN37" s="55"/>
      <c r="AO37" s="55"/>
      <c r="AP37" s="55"/>
      <c r="AQ37" s="21"/>
      <c r="AR37" s="55" t="s">
        <v>42</v>
      </c>
      <c r="AS37" s="55"/>
      <c r="AT37" s="55"/>
      <c r="AU37" s="55"/>
      <c r="AV37" s="21"/>
      <c r="AW37" s="55" t="s">
        <v>43</v>
      </c>
      <c r="AX37" s="55"/>
      <c r="AY37" s="55"/>
      <c r="AZ37" s="55"/>
    </row>
    <row r="38" spans="4:52" ht="16" customHeight="1">
      <c r="D38" s="55"/>
      <c r="E38" s="55"/>
      <c r="F38" s="55"/>
      <c r="G38" s="55"/>
      <c r="H38" s="21"/>
      <c r="I38" s="55"/>
      <c r="J38" s="55"/>
      <c r="K38" s="55"/>
      <c r="L38" s="55"/>
      <c r="M38" s="21"/>
      <c r="N38" s="55"/>
      <c r="O38" s="55"/>
      <c r="P38" s="55"/>
      <c r="Q38" s="55"/>
      <c r="R38" s="21"/>
      <c r="S38" s="55"/>
      <c r="T38" s="55"/>
      <c r="U38" s="55"/>
      <c r="V38" s="55"/>
      <c r="W38" s="21"/>
      <c r="X38" s="55"/>
      <c r="Y38" s="55"/>
      <c r="Z38" s="55"/>
      <c r="AA38" s="55"/>
      <c r="AB38" s="21"/>
      <c r="AC38" s="55"/>
      <c r="AD38" s="55"/>
      <c r="AE38" s="55"/>
      <c r="AF38" s="55"/>
      <c r="AG38" s="21"/>
      <c r="AH38" s="55"/>
      <c r="AI38" s="55"/>
      <c r="AJ38" s="55"/>
      <c r="AK38" s="55"/>
      <c r="AL38" s="21"/>
      <c r="AM38" s="55"/>
      <c r="AN38" s="55"/>
      <c r="AO38" s="55"/>
      <c r="AP38" s="55"/>
      <c r="AQ38" s="21"/>
      <c r="AR38" s="55"/>
      <c r="AS38" s="55"/>
      <c r="AT38" s="55"/>
      <c r="AU38" s="55"/>
      <c r="AV38" s="21"/>
      <c r="AW38" s="55"/>
      <c r="AX38" s="55"/>
      <c r="AY38" s="55"/>
      <c r="AZ38" s="55"/>
    </row>
    <row r="39" spans="4:52">
      <c r="H39" s="21"/>
      <c r="M39" s="21"/>
      <c r="N39" s="20"/>
      <c r="O39" s="20"/>
      <c r="P39" s="20"/>
      <c r="Q39" s="20"/>
      <c r="R39" s="21"/>
      <c r="S39" s="20"/>
      <c r="T39" s="20"/>
      <c r="U39" s="20"/>
      <c r="V39" s="20"/>
      <c r="W39" s="21"/>
      <c r="X39" s="20"/>
      <c r="Y39" s="20"/>
      <c r="Z39" s="20"/>
      <c r="AA39" s="20"/>
      <c r="AB39" s="21"/>
      <c r="AG39" s="21"/>
      <c r="AH39" s="20"/>
      <c r="AI39" s="20"/>
      <c r="AJ39" s="20"/>
      <c r="AK39" s="20"/>
      <c r="AL39" s="21"/>
      <c r="AM39" s="20"/>
      <c r="AN39" s="20"/>
      <c r="AO39" s="20"/>
      <c r="AP39" s="20"/>
      <c r="AQ39" s="21"/>
      <c r="AR39" s="20"/>
      <c r="AS39" s="20"/>
      <c r="AT39" s="20"/>
      <c r="AU39" s="20"/>
      <c r="AV39" s="21"/>
      <c r="AW39" s="20"/>
      <c r="AX39" s="20"/>
      <c r="AY39" s="20"/>
      <c r="AZ39" s="20"/>
    </row>
    <row r="40" spans="4:52" ht="17" thickBot="1">
      <c r="H40" s="21"/>
      <c r="M40" s="21"/>
      <c r="N40" s="20"/>
      <c r="O40" s="20"/>
      <c r="P40" s="20"/>
      <c r="Q40" s="20"/>
      <c r="R40" s="21"/>
      <c r="S40" s="20"/>
      <c r="T40" s="20"/>
      <c r="U40" s="20"/>
      <c r="V40" s="20"/>
      <c r="W40" s="21"/>
      <c r="X40" s="20"/>
      <c r="Y40" s="20"/>
      <c r="Z40" s="20"/>
      <c r="AA40" s="20"/>
      <c r="AB40" s="21"/>
      <c r="AG40" s="21"/>
      <c r="AH40" s="20"/>
      <c r="AI40" s="20"/>
      <c r="AJ40" s="20"/>
      <c r="AK40" s="20"/>
      <c r="AL40" s="21"/>
      <c r="AM40" s="20"/>
      <c r="AN40" s="20"/>
      <c r="AO40" s="20"/>
      <c r="AP40" s="20"/>
      <c r="AQ40" s="21"/>
      <c r="AR40" s="20"/>
      <c r="AS40" s="20"/>
      <c r="AT40" s="20"/>
      <c r="AU40" s="20"/>
      <c r="AV40" s="21"/>
      <c r="AW40" s="20"/>
      <c r="AX40" s="20"/>
      <c r="AY40" s="20"/>
      <c r="AZ40" s="20"/>
    </row>
    <row r="41" spans="4:52" ht="21">
      <c r="D41" s="53" t="s">
        <v>13</v>
      </c>
      <c r="E41" s="3" t="s">
        <v>0</v>
      </c>
      <c r="F41" s="3" t="s">
        <v>0</v>
      </c>
      <c r="G41" s="53" t="s">
        <v>1</v>
      </c>
      <c r="H41" s="21"/>
      <c r="I41" s="53" t="s">
        <v>13</v>
      </c>
      <c r="J41" s="3" t="s">
        <v>0</v>
      </c>
      <c r="K41" s="3" t="s">
        <v>0</v>
      </c>
      <c r="L41" s="53" t="s">
        <v>1</v>
      </c>
      <c r="M41" s="21"/>
      <c r="N41" s="53" t="s">
        <v>13</v>
      </c>
      <c r="O41" s="3" t="s">
        <v>0</v>
      </c>
      <c r="P41" s="3" t="s">
        <v>0</v>
      </c>
      <c r="Q41" s="53" t="s">
        <v>1</v>
      </c>
      <c r="R41" s="21"/>
      <c r="S41" s="53" t="s">
        <v>13</v>
      </c>
      <c r="T41" s="3" t="s">
        <v>0</v>
      </c>
      <c r="U41" s="3" t="s">
        <v>0</v>
      </c>
      <c r="V41" s="53" t="s">
        <v>1</v>
      </c>
      <c r="W41" s="21"/>
      <c r="X41" s="53" t="s">
        <v>13</v>
      </c>
      <c r="Y41" s="3" t="s">
        <v>0</v>
      </c>
      <c r="Z41" s="3" t="s">
        <v>0</v>
      </c>
      <c r="AA41" s="53" t="s">
        <v>1</v>
      </c>
      <c r="AB41" s="21"/>
      <c r="AC41" s="53" t="s">
        <v>13</v>
      </c>
      <c r="AD41" s="3" t="s">
        <v>0</v>
      </c>
      <c r="AE41" s="3" t="s">
        <v>0</v>
      </c>
      <c r="AF41" s="53" t="s">
        <v>1</v>
      </c>
      <c r="AG41" s="21"/>
      <c r="AH41" s="53" t="s">
        <v>13</v>
      </c>
      <c r="AI41" s="3" t="s">
        <v>0</v>
      </c>
      <c r="AJ41" s="3" t="s">
        <v>0</v>
      </c>
      <c r="AK41" s="53" t="s">
        <v>1</v>
      </c>
      <c r="AL41" s="21"/>
      <c r="AM41" s="53" t="s">
        <v>13</v>
      </c>
      <c r="AN41" s="3" t="s">
        <v>0</v>
      </c>
      <c r="AO41" s="3" t="s">
        <v>0</v>
      </c>
      <c r="AP41" s="53" t="s">
        <v>1</v>
      </c>
      <c r="AQ41" s="21"/>
      <c r="AR41" s="53" t="s">
        <v>13</v>
      </c>
      <c r="AS41" s="3" t="s">
        <v>0</v>
      </c>
      <c r="AT41" s="3" t="s">
        <v>0</v>
      </c>
      <c r="AU41" s="53" t="s">
        <v>1</v>
      </c>
      <c r="AV41" s="21"/>
      <c r="AW41" s="53" t="s">
        <v>13</v>
      </c>
      <c r="AX41" s="3" t="s">
        <v>0</v>
      </c>
      <c r="AY41" s="3" t="s">
        <v>0</v>
      </c>
      <c r="AZ41" s="53" t="s">
        <v>1</v>
      </c>
    </row>
    <row r="42" spans="4:52" ht="21" thickBot="1">
      <c r="D42" s="54"/>
      <c r="E42" s="4">
        <v>1</v>
      </c>
      <c r="F42" s="4">
        <v>0</v>
      </c>
      <c r="G42" s="54"/>
      <c r="H42" s="21"/>
      <c r="I42" s="54"/>
      <c r="J42" s="4">
        <v>1</v>
      </c>
      <c r="K42" s="4">
        <v>0</v>
      </c>
      <c r="L42" s="54"/>
      <c r="M42" s="21"/>
      <c r="N42" s="54"/>
      <c r="O42" s="4">
        <v>1</v>
      </c>
      <c r="P42" s="4">
        <v>0</v>
      </c>
      <c r="Q42" s="54"/>
      <c r="R42" s="21"/>
      <c r="S42" s="54"/>
      <c r="T42" s="4">
        <v>1</v>
      </c>
      <c r="U42" s="4">
        <v>0</v>
      </c>
      <c r="V42" s="54"/>
      <c r="W42" s="21"/>
      <c r="X42" s="54"/>
      <c r="Y42" s="4">
        <v>1</v>
      </c>
      <c r="Z42" s="4">
        <v>0</v>
      </c>
      <c r="AA42" s="54"/>
      <c r="AB42" s="21"/>
      <c r="AC42" s="54"/>
      <c r="AD42" s="4">
        <v>1</v>
      </c>
      <c r="AE42" s="4">
        <v>0</v>
      </c>
      <c r="AF42" s="54"/>
      <c r="AG42" s="21"/>
      <c r="AH42" s="54"/>
      <c r="AI42" s="4">
        <v>1</v>
      </c>
      <c r="AJ42" s="4">
        <v>0</v>
      </c>
      <c r="AK42" s="54"/>
      <c r="AL42" s="21"/>
      <c r="AM42" s="54"/>
      <c r="AN42" s="4">
        <v>1</v>
      </c>
      <c r="AO42" s="4">
        <v>0</v>
      </c>
      <c r="AP42" s="54"/>
      <c r="AQ42" s="21"/>
      <c r="AR42" s="54"/>
      <c r="AS42" s="4">
        <v>1</v>
      </c>
      <c r="AT42" s="4">
        <v>0</v>
      </c>
      <c r="AU42" s="54"/>
      <c r="AV42" s="21"/>
      <c r="AW42" s="54"/>
      <c r="AX42" s="4">
        <v>1</v>
      </c>
      <c r="AY42" s="4">
        <v>0</v>
      </c>
      <c r="AZ42" s="54"/>
    </row>
    <row r="43" spans="4:52" ht="22" thickBot="1">
      <c r="D43" s="5" t="s">
        <v>4</v>
      </c>
      <c r="E43" s="6">
        <f>G43*E48</f>
        <v>2464.2000000000003</v>
      </c>
      <c r="F43" s="7">
        <f>G43-E43</f>
        <v>535.79999999999973</v>
      </c>
      <c r="G43" s="8">
        <f>G45*$B$12</f>
        <v>3000</v>
      </c>
      <c r="H43" s="21"/>
      <c r="I43" s="5" t="s">
        <v>4</v>
      </c>
      <c r="J43" s="6">
        <f>L43*J48</f>
        <v>2700</v>
      </c>
      <c r="K43" s="7">
        <f>L43-J43</f>
        <v>300</v>
      </c>
      <c r="L43" s="8">
        <f>L45*$B$12</f>
        <v>3000</v>
      </c>
      <c r="M43" s="21"/>
      <c r="N43" s="5" t="s">
        <v>4</v>
      </c>
      <c r="O43" s="6">
        <f>Q43*O48</f>
        <v>2700</v>
      </c>
      <c r="P43" s="7">
        <f>Q43-O43</f>
        <v>300</v>
      </c>
      <c r="Q43" s="8">
        <f>Q45*$B$12</f>
        <v>3000</v>
      </c>
      <c r="R43" s="21"/>
      <c r="S43" s="5" t="s">
        <v>4</v>
      </c>
      <c r="T43" s="6">
        <f>V43*T48</f>
        <v>2742.9</v>
      </c>
      <c r="U43" s="7">
        <f>V43-T43</f>
        <v>257.09999999999991</v>
      </c>
      <c r="V43" s="8">
        <f>V45*$B$12</f>
        <v>3000</v>
      </c>
      <c r="W43" s="21"/>
      <c r="X43" s="5" t="s">
        <v>4</v>
      </c>
      <c r="Y43" s="6">
        <f>AA43*Y48</f>
        <v>2721.3</v>
      </c>
      <c r="Z43" s="7">
        <f>AA43-Y43</f>
        <v>278.69999999999982</v>
      </c>
      <c r="AA43" s="8">
        <f>AA45*$B$12</f>
        <v>3000</v>
      </c>
      <c r="AB43" s="21"/>
      <c r="AC43" s="5" t="s">
        <v>4</v>
      </c>
      <c r="AD43" s="6">
        <f>AF43*AD48</f>
        <v>2742.9</v>
      </c>
      <c r="AE43" s="7">
        <f>AF43-AD43</f>
        <v>257.09999999999991</v>
      </c>
      <c r="AF43" s="8">
        <f>AF45*$B$12</f>
        <v>3000</v>
      </c>
      <c r="AG43" s="21"/>
      <c r="AH43" s="5" t="s">
        <v>4</v>
      </c>
      <c r="AI43" s="6">
        <f>AK43*AI48</f>
        <v>2678.7000000000003</v>
      </c>
      <c r="AJ43" s="7">
        <f>AK43-AI43</f>
        <v>321.29999999999973</v>
      </c>
      <c r="AK43" s="8">
        <f>AK45*$B$12</f>
        <v>3000</v>
      </c>
      <c r="AL43" s="21"/>
      <c r="AM43" s="5" t="s">
        <v>4</v>
      </c>
      <c r="AN43" s="6">
        <f>AP43*AN48</f>
        <v>2250</v>
      </c>
      <c r="AO43" s="7">
        <f>AP43-AN43</f>
        <v>750</v>
      </c>
      <c r="AP43" s="8">
        <f>AP45*$B$12</f>
        <v>3000</v>
      </c>
      <c r="AQ43" s="21"/>
      <c r="AR43" s="5" t="s">
        <v>4</v>
      </c>
      <c r="AS43" s="6">
        <f>AU43*AS48</f>
        <v>2828.7</v>
      </c>
      <c r="AT43" s="7">
        <f>AU43-AS43</f>
        <v>171.30000000000018</v>
      </c>
      <c r="AU43" s="8">
        <f>AU45*$B$12</f>
        <v>3000</v>
      </c>
      <c r="AV43" s="21"/>
      <c r="AW43" s="5" t="s">
        <v>4</v>
      </c>
      <c r="AX43" s="6">
        <f>AZ43*AX48</f>
        <v>2828.7</v>
      </c>
      <c r="AY43" s="7">
        <f>AZ43-AX43</f>
        <v>171.30000000000018</v>
      </c>
      <c r="AZ43" s="8">
        <f>AZ45*$B$12</f>
        <v>3000</v>
      </c>
    </row>
    <row r="44" spans="4:52" ht="22" thickBot="1">
      <c r="D44" s="5" t="s">
        <v>6</v>
      </c>
      <c r="E44" s="7">
        <f>G44-F44</f>
        <v>4964.2000000000007</v>
      </c>
      <c r="F44" s="6">
        <f>(G45*E49)-E43</f>
        <v>12035.8</v>
      </c>
      <c r="G44" s="8">
        <f>G45-G43</f>
        <v>17000</v>
      </c>
      <c r="H44" s="21"/>
      <c r="I44" s="5" t="s">
        <v>6</v>
      </c>
      <c r="J44" s="7">
        <f>L44-K44</f>
        <v>4400</v>
      </c>
      <c r="K44" s="6">
        <f>(L45*J49)-J43</f>
        <v>12600</v>
      </c>
      <c r="L44" s="8">
        <f>L45-L43</f>
        <v>17000</v>
      </c>
      <c r="M44" s="21"/>
      <c r="N44" s="5" t="s">
        <v>6</v>
      </c>
      <c r="O44" s="7">
        <f>Q44-P44</f>
        <v>4400</v>
      </c>
      <c r="P44" s="6">
        <f>(Q45*O49)-O43</f>
        <v>12600</v>
      </c>
      <c r="Q44" s="8">
        <f>Q45-Q43</f>
        <v>17000</v>
      </c>
      <c r="R44" s="21"/>
      <c r="S44" s="5" t="s">
        <v>6</v>
      </c>
      <c r="T44" s="7">
        <f>V44-U44</f>
        <v>4242.8999999999996</v>
      </c>
      <c r="U44" s="6">
        <f>(V45*T49)-T43</f>
        <v>12757.1</v>
      </c>
      <c r="V44" s="8">
        <f>V45-V43</f>
        <v>17000</v>
      </c>
      <c r="W44" s="21"/>
      <c r="X44" s="5" t="s">
        <v>6</v>
      </c>
      <c r="Y44" s="7">
        <f>AA44-Z44</f>
        <v>4321.2999999999993</v>
      </c>
      <c r="Z44" s="6">
        <f>(AA45*Y49)-Y43</f>
        <v>12678.7</v>
      </c>
      <c r="AA44" s="8">
        <f>AA45-AA43</f>
        <v>17000</v>
      </c>
      <c r="AB44" s="21"/>
      <c r="AC44" s="5" t="s">
        <v>6</v>
      </c>
      <c r="AD44" s="7">
        <f>AF44-AE44</f>
        <v>5442.9</v>
      </c>
      <c r="AE44" s="6">
        <f>(AF45*AD49)-AD43</f>
        <v>11557.1</v>
      </c>
      <c r="AF44" s="8">
        <f>AF45-AF43</f>
        <v>17000</v>
      </c>
      <c r="AG44" s="21"/>
      <c r="AH44" s="5" t="s">
        <v>6</v>
      </c>
      <c r="AI44" s="7">
        <f>AK44-AJ44</f>
        <v>5778.7000000000025</v>
      </c>
      <c r="AJ44" s="6">
        <f>(AK45*AI49)-AI43</f>
        <v>11221.299999999997</v>
      </c>
      <c r="AK44" s="8">
        <f>AK45-AK43</f>
        <v>17000</v>
      </c>
      <c r="AL44" s="21"/>
      <c r="AM44" s="5" t="s">
        <v>6</v>
      </c>
      <c r="AN44" s="7">
        <f>AP44-AO44</f>
        <v>4450</v>
      </c>
      <c r="AO44" s="6">
        <f>(AP45*AN49)-AN43</f>
        <v>12550</v>
      </c>
      <c r="AP44" s="8">
        <f>AP45-AP43</f>
        <v>17000</v>
      </c>
      <c r="AQ44" s="21"/>
      <c r="AR44" s="5" t="s">
        <v>6</v>
      </c>
      <c r="AS44" s="7">
        <f>AU44-AT44</f>
        <v>5728.7000000000007</v>
      </c>
      <c r="AT44" s="6">
        <f>(AU45*AS49)-AS43</f>
        <v>11271.3</v>
      </c>
      <c r="AU44" s="8">
        <f>AU45-AU43</f>
        <v>17000</v>
      </c>
      <c r="AV44" s="21"/>
      <c r="AW44" s="5" t="s">
        <v>6</v>
      </c>
      <c r="AX44" s="7">
        <f>AZ44-AY44</f>
        <v>5428.7000000000007</v>
      </c>
      <c r="AY44" s="6">
        <f>(AZ45*AX49)-AX43</f>
        <v>11571.3</v>
      </c>
      <c r="AZ44" s="8">
        <f>AZ45-AZ43</f>
        <v>17000</v>
      </c>
    </row>
    <row r="45" spans="4:52" ht="22" thickBot="1">
      <c r="D45" s="5" t="s">
        <v>1</v>
      </c>
      <c r="E45" s="8">
        <f>SUM(E43:E44)</f>
        <v>7428.4000000000015</v>
      </c>
      <c r="F45" s="8">
        <f>G45-E45</f>
        <v>12571.599999999999</v>
      </c>
      <c r="G45" s="8">
        <f>$B$11</f>
        <v>20000</v>
      </c>
      <c r="H45" s="21"/>
      <c r="I45" s="5" t="s">
        <v>1</v>
      </c>
      <c r="J45" s="8">
        <f>SUM(J43:J44)</f>
        <v>7100</v>
      </c>
      <c r="K45" s="8">
        <f>L45-J45</f>
        <v>12900</v>
      </c>
      <c r="L45" s="8">
        <f>$B$11</f>
        <v>20000</v>
      </c>
      <c r="M45" s="21"/>
      <c r="N45" s="5" t="s">
        <v>1</v>
      </c>
      <c r="O45" s="8">
        <f>SUM(O43:O44)</f>
        <v>7100</v>
      </c>
      <c r="P45" s="8">
        <f>Q45-O45</f>
        <v>12900</v>
      </c>
      <c r="Q45" s="8">
        <f>$B$11</f>
        <v>20000</v>
      </c>
      <c r="R45" s="21"/>
      <c r="S45" s="5" t="s">
        <v>1</v>
      </c>
      <c r="T45" s="8">
        <f>SUM(T43:T44)</f>
        <v>6985.7999999999993</v>
      </c>
      <c r="U45" s="8">
        <f>V45-T45</f>
        <v>13014.2</v>
      </c>
      <c r="V45" s="8">
        <f>$B$11</f>
        <v>20000</v>
      </c>
      <c r="W45" s="21"/>
      <c r="X45" s="5" t="s">
        <v>1</v>
      </c>
      <c r="Y45" s="8">
        <f>SUM(Y43:Y44)</f>
        <v>7042.5999999999995</v>
      </c>
      <c r="Z45" s="8">
        <f>AA45-Y45</f>
        <v>12957.400000000001</v>
      </c>
      <c r="AA45" s="8">
        <f>$B$11</f>
        <v>20000</v>
      </c>
      <c r="AB45" s="21"/>
      <c r="AC45" s="5" t="s">
        <v>1</v>
      </c>
      <c r="AD45" s="8">
        <f>SUM(AD43:AD44)</f>
        <v>8185.7999999999993</v>
      </c>
      <c r="AE45" s="8">
        <f>AF45-AD45</f>
        <v>11814.2</v>
      </c>
      <c r="AF45" s="8">
        <f>$B$11</f>
        <v>20000</v>
      </c>
      <c r="AG45" s="21"/>
      <c r="AH45" s="5" t="s">
        <v>1</v>
      </c>
      <c r="AI45" s="8">
        <f>SUM(AI43:AI44)</f>
        <v>8457.4000000000033</v>
      </c>
      <c r="AJ45" s="8">
        <f>AK45-AI45</f>
        <v>11542.599999999997</v>
      </c>
      <c r="AK45" s="8">
        <f>$B$11</f>
        <v>20000</v>
      </c>
      <c r="AL45" s="21"/>
      <c r="AM45" s="5" t="s">
        <v>1</v>
      </c>
      <c r="AN45" s="8">
        <f>SUM(AN43:AN44)</f>
        <v>6700</v>
      </c>
      <c r="AO45" s="8">
        <f>AP45-AN45</f>
        <v>13300</v>
      </c>
      <c r="AP45" s="8">
        <f>$B$11</f>
        <v>20000</v>
      </c>
      <c r="AQ45" s="21"/>
      <c r="AR45" s="5" t="s">
        <v>1</v>
      </c>
      <c r="AS45" s="8">
        <f>SUM(AS43:AS44)</f>
        <v>8557.4000000000015</v>
      </c>
      <c r="AT45" s="8">
        <f>AU45-AS45</f>
        <v>11442.599999999999</v>
      </c>
      <c r="AU45" s="8">
        <f>$B$11</f>
        <v>20000</v>
      </c>
      <c r="AV45" s="21"/>
      <c r="AW45" s="5" t="s">
        <v>1</v>
      </c>
      <c r="AX45" s="8">
        <f>SUM(AX43:AX44)</f>
        <v>8257.4000000000015</v>
      </c>
      <c r="AY45" s="8">
        <f>AZ45-AX45</f>
        <v>11742.599999999999</v>
      </c>
      <c r="AZ45" s="8">
        <f>$B$11</f>
        <v>20000</v>
      </c>
    </row>
    <row r="46" spans="4:52">
      <c r="H46" s="21"/>
      <c r="M46" s="21"/>
      <c r="R46" s="21"/>
      <c r="W46" s="21"/>
      <c r="AB46" s="21"/>
      <c r="AG46" s="21"/>
      <c r="AL46" s="21"/>
      <c r="AQ46" s="21"/>
      <c r="AV46" s="21"/>
    </row>
    <row r="47" spans="4:52">
      <c r="H47" s="21"/>
      <c r="M47" s="21"/>
      <c r="R47" s="21"/>
      <c r="W47" s="21"/>
      <c r="AB47" s="21"/>
      <c r="AG47" s="21"/>
      <c r="AL47" s="21"/>
      <c r="AQ47" s="21"/>
      <c r="AV47" s="21"/>
    </row>
    <row r="48" spans="4:52" ht="20">
      <c r="D48" s="9" t="s">
        <v>8</v>
      </c>
      <c r="E48" s="13">
        <v>0.82140000000000002</v>
      </c>
      <c r="F48" s="10" t="s">
        <v>16</v>
      </c>
      <c r="H48" s="21"/>
      <c r="I48" s="9" t="s">
        <v>8</v>
      </c>
      <c r="J48" s="13">
        <v>0.9</v>
      </c>
      <c r="K48" s="10" t="s">
        <v>16</v>
      </c>
      <c r="M48" s="21"/>
      <c r="N48" s="9" t="s">
        <v>8</v>
      </c>
      <c r="O48" s="13">
        <v>0.9</v>
      </c>
      <c r="P48" s="10" t="s">
        <v>16</v>
      </c>
      <c r="R48" s="21"/>
      <c r="S48" s="9" t="s">
        <v>8</v>
      </c>
      <c r="T48" s="13">
        <v>0.9143</v>
      </c>
      <c r="U48" s="10" t="s">
        <v>16</v>
      </c>
      <c r="W48" s="21"/>
      <c r="X48" s="9" t="s">
        <v>8</v>
      </c>
      <c r="Y48" s="13">
        <v>0.90710000000000002</v>
      </c>
      <c r="Z48" s="10" t="s">
        <v>16</v>
      </c>
      <c r="AB48" s="21"/>
      <c r="AC48" s="9" t="s">
        <v>8</v>
      </c>
      <c r="AD48" s="13">
        <v>0.9143</v>
      </c>
      <c r="AE48" s="10" t="s">
        <v>16</v>
      </c>
      <c r="AG48" s="21"/>
      <c r="AH48" s="9" t="s">
        <v>8</v>
      </c>
      <c r="AI48" s="13">
        <v>0.89290000000000003</v>
      </c>
      <c r="AJ48" s="10" t="s">
        <v>16</v>
      </c>
      <c r="AL48" s="21"/>
      <c r="AM48" s="9" t="s">
        <v>8</v>
      </c>
      <c r="AN48" s="13">
        <v>0.75</v>
      </c>
      <c r="AO48" s="10" t="s">
        <v>16</v>
      </c>
      <c r="AQ48" s="21"/>
      <c r="AR48" s="9" t="s">
        <v>8</v>
      </c>
      <c r="AS48" s="13">
        <v>0.94289999999999996</v>
      </c>
      <c r="AT48" s="10" t="s">
        <v>16</v>
      </c>
      <c r="AV48" s="21"/>
      <c r="AW48" s="9" t="s">
        <v>8</v>
      </c>
      <c r="AX48" s="13">
        <v>0.94289999999999996</v>
      </c>
      <c r="AY48" s="10" t="s">
        <v>16</v>
      </c>
    </row>
    <row r="49" spans="4:52" ht="20">
      <c r="D49" s="9" t="s">
        <v>9</v>
      </c>
      <c r="E49" s="13">
        <v>0.72499999999999998</v>
      </c>
      <c r="F49" s="10" t="s">
        <v>16</v>
      </c>
      <c r="H49" s="21"/>
      <c r="I49" s="9" t="s">
        <v>9</v>
      </c>
      <c r="J49" s="13">
        <v>0.76500000000000001</v>
      </c>
      <c r="K49" s="10" t="s">
        <v>16</v>
      </c>
      <c r="M49" s="21"/>
      <c r="N49" s="9" t="s">
        <v>9</v>
      </c>
      <c r="O49" s="13">
        <v>0.76500000000000001</v>
      </c>
      <c r="P49" s="10" t="s">
        <v>16</v>
      </c>
      <c r="R49" s="21"/>
      <c r="S49" s="9" t="s">
        <v>9</v>
      </c>
      <c r="T49" s="13">
        <v>0.77500000000000002</v>
      </c>
      <c r="U49" s="10" t="s">
        <v>16</v>
      </c>
      <c r="W49" s="21"/>
      <c r="X49" s="9" t="s">
        <v>9</v>
      </c>
      <c r="Y49" s="13">
        <v>0.77</v>
      </c>
      <c r="Z49" s="10" t="s">
        <v>16</v>
      </c>
      <c r="AB49" s="21"/>
      <c r="AC49" s="9" t="s">
        <v>9</v>
      </c>
      <c r="AD49" s="13">
        <v>0.71499999999999997</v>
      </c>
      <c r="AE49" s="10" t="s">
        <v>16</v>
      </c>
      <c r="AG49" s="21"/>
      <c r="AH49" s="9" t="s">
        <v>9</v>
      </c>
      <c r="AI49" s="13">
        <v>0.69499999999999995</v>
      </c>
      <c r="AJ49" s="10" t="s">
        <v>16</v>
      </c>
      <c r="AL49" s="21"/>
      <c r="AM49" s="9" t="s">
        <v>9</v>
      </c>
      <c r="AN49" s="13">
        <v>0.74</v>
      </c>
      <c r="AO49" s="10" t="s">
        <v>16</v>
      </c>
      <c r="AQ49" s="21"/>
      <c r="AR49" s="9" t="s">
        <v>9</v>
      </c>
      <c r="AS49" s="13">
        <v>0.70499999999999996</v>
      </c>
      <c r="AT49" s="10" t="s">
        <v>16</v>
      </c>
      <c r="AV49" s="21"/>
      <c r="AW49" s="9" t="s">
        <v>9</v>
      </c>
      <c r="AX49" s="13">
        <v>0.72</v>
      </c>
      <c r="AY49" s="10" t="s">
        <v>16</v>
      </c>
    </row>
    <row r="50" spans="4:52" ht="20">
      <c r="D50" s="9" t="s">
        <v>10</v>
      </c>
      <c r="E50" s="10">
        <f>E43/E45</f>
        <v>0.33172688600506162</v>
      </c>
      <c r="H50" s="21"/>
      <c r="I50" s="9" t="s">
        <v>10</v>
      </c>
      <c r="J50" s="10">
        <f>J43/J45</f>
        <v>0.38028169014084506</v>
      </c>
      <c r="M50" s="21"/>
      <c r="N50" s="9" t="s">
        <v>10</v>
      </c>
      <c r="O50" s="10">
        <f>O43/O45</f>
        <v>0.38028169014084506</v>
      </c>
      <c r="R50" s="21"/>
      <c r="S50" s="9" t="s">
        <v>10</v>
      </c>
      <c r="T50" s="10">
        <f>T43/T45</f>
        <v>0.39263935411835443</v>
      </c>
      <c r="W50" s="21"/>
      <c r="X50" s="9" t="s">
        <v>10</v>
      </c>
      <c r="Y50" s="10">
        <f>Y43/Y45</f>
        <v>0.3864055888450289</v>
      </c>
      <c r="AB50" s="21"/>
      <c r="AC50" s="9" t="s">
        <v>10</v>
      </c>
      <c r="AD50" s="10">
        <f>AD43/AD45</f>
        <v>0.33508026093967608</v>
      </c>
      <c r="AG50" s="21"/>
      <c r="AH50" s="9" t="s">
        <v>10</v>
      </c>
      <c r="AI50" s="10">
        <f>AI43/AI45</f>
        <v>0.31672854541584877</v>
      </c>
      <c r="AL50" s="21"/>
      <c r="AM50" s="9" t="s">
        <v>10</v>
      </c>
      <c r="AN50" s="10">
        <f>AN43/AN45</f>
        <v>0.33582089552238809</v>
      </c>
      <c r="AQ50" s="21"/>
      <c r="AR50" s="9" t="s">
        <v>10</v>
      </c>
      <c r="AS50" s="10">
        <f>AS43/AS45</f>
        <v>0.33055601000303825</v>
      </c>
      <c r="AV50" s="21"/>
      <c r="AW50" s="9" t="s">
        <v>10</v>
      </c>
      <c r="AX50" s="10">
        <f>AX43/AX45</f>
        <v>0.34256545643907277</v>
      </c>
    </row>
    <row r="51" spans="4:52" ht="20">
      <c r="D51" s="9" t="s">
        <v>11</v>
      </c>
      <c r="E51" s="10">
        <f>AVERAGE(E50,E48)</f>
        <v>0.57656344300253082</v>
      </c>
      <c r="H51" s="21"/>
      <c r="I51" s="9" t="s">
        <v>11</v>
      </c>
      <c r="J51" s="10">
        <f>AVERAGE(J50,J48)</f>
        <v>0.64014084507042257</v>
      </c>
      <c r="M51" s="21"/>
      <c r="N51" s="9" t="s">
        <v>11</v>
      </c>
      <c r="O51" s="10">
        <f>AVERAGE(O50,O48)</f>
        <v>0.64014084507042257</v>
      </c>
      <c r="R51" s="21"/>
      <c r="S51" s="9" t="s">
        <v>11</v>
      </c>
      <c r="T51" s="10">
        <f>AVERAGE(T50,T48)</f>
        <v>0.65346967705917725</v>
      </c>
      <c r="W51" s="21"/>
      <c r="X51" s="9" t="s">
        <v>11</v>
      </c>
      <c r="Y51" s="10">
        <f>AVERAGE(Y50,Y48)</f>
        <v>0.64675279442251443</v>
      </c>
      <c r="AB51" s="21"/>
      <c r="AC51" s="9" t="s">
        <v>11</v>
      </c>
      <c r="AD51" s="10">
        <f>AVERAGE(AD50,AD48)</f>
        <v>0.62469013046983801</v>
      </c>
      <c r="AG51" s="21"/>
      <c r="AH51" s="9" t="s">
        <v>11</v>
      </c>
      <c r="AI51" s="10">
        <f>AVERAGE(AI50,AI48)</f>
        <v>0.60481427270792443</v>
      </c>
      <c r="AL51" s="21"/>
      <c r="AM51" s="9" t="s">
        <v>11</v>
      </c>
      <c r="AN51" s="10">
        <f>AVERAGE(AN50,AN48)</f>
        <v>0.54291044776119401</v>
      </c>
      <c r="AQ51" s="21"/>
      <c r="AR51" s="9" t="s">
        <v>11</v>
      </c>
      <c r="AS51" s="10">
        <f>AVERAGE(AS50,AS48)</f>
        <v>0.63672800500151916</v>
      </c>
      <c r="AV51" s="21"/>
      <c r="AW51" s="9" t="s">
        <v>11</v>
      </c>
      <c r="AX51" s="10">
        <f>AVERAGE(AX50,AX48)</f>
        <v>0.64273272821953631</v>
      </c>
    </row>
    <row r="52" spans="4:52" ht="20">
      <c r="D52" s="9"/>
      <c r="E52" s="9"/>
      <c r="H52" s="21"/>
      <c r="I52" s="9"/>
      <c r="J52" s="9"/>
      <c r="M52" s="21"/>
      <c r="N52" s="9"/>
      <c r="O52" s="9"/>
      <c r="R52" s="21"/>
      <c r="S52" s="9"/>
      <c r="T52" s="9"/>
      <c r="W52" s="21"/>
      <c r="X52" s="9"/>
      <c r="Y52" s="9"/>
      <c r="AB52" s="21"/>
      <c r="AC52" s="9"/>
      <c r="AD52" s="9"/>
      <c r="AG52" s="21"/>
      <c r="AH52" s="9"/>
      <c r="AI52" s="9"/>
      <c r="AL52" s="21"/>
      <c r="AM52" s="9"/>
      <c r="AN52" s="9"/>
      <c r="AQ52" s="21"/>
      <c r="AR52" s="9"/>
      <c r="AS52" s="9"/>
      <c r="AV52" s="21"/>
      <c r="AW52" s="9"/>
      <c r="AX52" s="9"/>
    </row>
    <row r="53" spans="4:52">
      <c r="H53" s="21"/>
      <c r="M53" s="21"/>
      <c r="R53" s="21"/>
      <c r="W53" s="21"/>
      <c r="AB53" s="21"/>
      <c r="AG53" s="21"/>
      <c r="AL53" s="21"/>
      <c r="AQ53" s="21"/>
      <c r="AV53" s="21"/>
    </row>
    <row r="54" spans="4:52" ht="20">
      <c r="D54" s="50" t="s">
        <v>12</v>
      </c>
      <c r="E54" s="50"/>
      <c r="F54" s="14" t="s">
        <v>17</v>
      </c>
      <c r="G54" s="17">
        <f>-G43*$B$13</f>
        <v>-750000000</v>
      </c>
      <c r="H54" s="21"/>
      <c r="I54" s="50" t="s">
        <v>12</v>
      </c>
      <c r="J54" s="50"/>
      <c r="K54" s="14" t="s">
        <v>17</v>
      </c>
      <c r="L54" s="17">
        <f>-L43*$B$13</f>
        <v>-750000000</v>
      </c>
      <c r="M54" s="21"/>
      <c r="N54" s="50" t="s">
        <v>12</v>
      </c>
      <c r="O54" s="50"/>
      <c r="P54" s="14" t="s">
        <v>17</v>
      </c>
      <c r="Q54" s="17">
        <f>-Q43*$B$13</f>
        <v>-750000000</v>
      </c>
      <c r="R54" s="21"/>
      <c r="S54" s="50" t="s">
        <v>12</v>
      </c>
      <c r="T54" s="50"/>
      <c r="U54" s="14" t="s">
        <v>17</v>
      </c>
      <c r="V54" s="17">
        <f>-V43*$B$13</f>
        <v>-750000000</v>
      </c>
      <c r="W54" s="21"/>
      <c r="X54" s="50" t="s">
        <v>12</v>
      </c>
      <c r="Y54" s="50"/>
      <c r="Z54" s="14" t="s">
        <v>17</v>
      </c>
      <c r="AA54" s="17">
        <f>-AA43*$B$13</f>
        <v>-750000000</v>
      </c>
      <c r="AB54" s="21"/>
      <c r="AC54" s="50" t="s">
        <v>12</v>
      </c>
      <c r="AD54" s="50"/>
      <c r="AE54" s="14" t="s">
        <v>17</v>
      </c>
      <c r="AF54" s="17">
        <f>-AF43*$B$13</f>
        <v>-750000000</v>
      </c>
      <c r="AG54" s="21"/>
      <c r="AH54" s="50" t="s">
        <v>12</v>
      </c>
      <c r="AI54" s="50"/>
      <c r="AJ54" s="14" t="s">
        <v>17</v>
      </c>
      <c r="AK54" s="17">
        <f>-AK43*$B$13</f>
        <v>-750000000</v>
      </c>
      <c r="AL54" s="21"/>
      <c r="AM54" s="50" t="s">
        <v>12</v>
      </c>
      <c r="AN54" s="50"/>
      <c r="AO54" s="14" t="s">
        <v>17</v>
      </c>
      <c r="AP54" s="17">
        <f>-AP43*$B$13</f>
        <v>-750000000</v>
      </c>
      <c r="AQ54" s="21"/>
      <c r="AR54" s="50" t="s">
        <v>12</v>
      </c>
      <c r="AS54" s="50"/>
      <c r="AT54" s="14" t="s">
        <v>17</v>
      </c>
      <c r="AU54" s="17">
        <f>-AU43*$B$13</f>
        <v>-750000000</v>
      </c>
      <c r="AV54" s="21"/>
      <c r="AW54" s="50" t="s">
        <v>12</v>
      </c>
      <c r="AX54" s="50"/>
      <c r="AY54" s="14" t="s">
        <v>17</v>
      </c>
      <c r="AZ54" s="17">
        <f>-AZ43*$B$13</f>
        <v>-750000000</v>
      </c>
    </row>
    <row r="55" spans="4:52" ht="21" thickBot="1">
      <c r="D55" s="50"/>
      <c r="E55" s="50"/>
      <c r="F55" s="15" t="s">
        <v>21</v>
      </c>
      <c r="G55" s="18">
        <f>G44*$B$14</f>
        <v>425000000</v>
      </c>
      <c r="H55" s="21"/>
      <c r="I55" s="50"/>
      <c r="J55" s="50"/>
      <c r="K55" s="15" t="s">
        <v>21</v>
      </c>
      <c r="L55" s="18">
        <f>L44*$B$14</f>
        <v>425000000</v>
      </c>
      <c r="M55" s="21"/>
      <c r="N55" s="50"/>
      <c r="O55" s="50"/>
      <c r="P55" s="15" t="s">
        <v>21</v>
      </c>
      <c r="Q55" s="18">
        <f>Q44*$B$14</f>
        <v>425000000</v>
      </c>
      <c r="R55" s="21"/>
      <c r="S55" s="50"/>
      <c r="T55" s="50"/>
      <c r="U55" s="15" t="s">
        <v>21</v>
      </c>
      <c r="V55" s="18">
        <f>V44*$B$14</f>
        <v>425000000</v>
      </c>
      <c r="W55" s="21"/>
      <c r="X55" s="50"/>
      <c r="Y55" s="50"/>
      <c r="Z55" s="15" t="s">
        <v>21</v>
      </c>
      <c r="AA55" s="18">
        <f>AA44*$B$14</f>
        <v>425000000</v>
      </c>
      <c r="AB55" s="21"/>
      <c r="AC55" s="50"/>
      <c r="AD55" s="50"/>
      <c r="AE55" s="15" t="s">
        <v>21</v>
      </c>
      <c r="AF55" s="18">
        <f>AF44*$B$14</f>
        <v>425000000</v>
      </c>
      <c r="AG55" s="21"/>
      <c r="AH55" s="50"/>
      <c r="AI55" s="50"/>
      <c r="AJ55" s="15" t="s">
        <v>21</v>
      </c>
      <c r="AK55" s="18">
        <f>AK44*$B$14</f>
        <v>425000000</v>
      </c>
      <c r="AL55" s="21"/>
      <c r="AM55" s="50"/>
      <c r="AN55" s="50"/>
      <c r="AO55" s="15" t="s">
        <v>21</v>
      </c>
      <c r="AP55" s="18">
        <f>AP44*$B$14</f>
        <v>425000000</v>
      </c>
      <c r="AQ55" s="21"/>
      <c r="AR55" s="50"/>
      <c r="AS55" s="50"/>
      <c r="AT55" s="15" t="s">
        <v>21</v>
      </c>
      <c r="AU55" s="18">
        <f>AU44*$B$14</f>
        <v>425000000</v>
      </c>
      <c r="AV55" s="21"/>
      <c r="AW55" s="50"/>
      <c r="AX55" s="50"/>
      <c r="AY55" s="15" t="s">
        <v>21</v>
      </c>
      <c r="AZ55" s="18">
        <f>AZ44*$B$14</f>
        <v>425000000</v>
      </c>
    </row>
    <row r="56" spans="4:52" ht="21" thickTop="1">
      <c r="D56" s="50"/>
      <c r="E56" s="50"/>
      <c r="F56" s="16" t="s">
        <v>18</v>
      </c>
      <c r="G56" s="19">
        <f>SUM(G54:G55)</f>
        <v>-325000000</v>
      </c>
      <c r="H56" s="21"/>
      <c r="I56" s="50"/>
      <c r="J56" s="50"/>
      <c r="K56" s="16" t="s">
        <v>18</v>
      </c>
      <c r="L56" s="19">
        <f>SUM(L54:L55)</f>
        <v>-325000000</v>
      </c>
      <c r="M56" s="21"/>
      <c r="N56" s="50"/>
      <c r="O56" s="50"/>
      <c r="P56" s="16" t="s">
        <v>18</v>
      </c>
      <c r="Q56" s="19">
        <f>SUM(Q54:Q55)</f>
        <v>-325000000</v>
      </c>
      <c r="R56" s="21"/>
      <c r="S56" s="50"/>
      <c r="T56" s="50"/>
      <c r="U56" s="16" t="s">
        <v>18</v>
      </c>
      <c r="V56" s="19">
        <f>SUM(V54:V55)</f>
        <v>-325000000</v>
      </c>
      <c r="W56" s="21"/>
      <c r="X56" s="50"/>
      <c r="Y56" s="50"/>
      <c r="Z56" s="16" t="s">
        <v>18</v>
      </c>
      <c r="AA56" s="19">
        <f>SUM(AA54:AA55)</f>
        <v>-325000000</v>
      </c>
      <c r="AB56" s="21"/>
      <c r="AC56" s="50"/>
      <c r="AD56" s="50"/>
      <c r="AE56" s="16" t="s">
        <v>18</v>
      </c>
      <c r="AF56" s="19">
        <f>SUM(AF54:AF55)</f>
        <v>-325000000</v>
      </c>
      <c r="AG56" s="21"/>
      <c r="AH56" s="50"/>
      <c r="AI56" s="50"/>
      <c r="AJ56" s="16" t="s">
        <v>18</v>
      </c>
      <c r="AK56" s="19">
        <f>SUM(AK54:AK55)</f>
        <v>-325000000</v>
      </c>
      <c r="AL56" s="21"/>
      <c r="AM56" s="50"/>
      <c r="AN56" s="50"/>
      <c r="AO56" s="16" t="s">
        <v>18</v>
      </c>
      <c r="AP56" s="19">
        <f>SUM(AP54:AP55)</f>
        <v>-325000000</v>
      </c>
      <c r="AQ56" s="21"/>
      <c r="AR56" s="50"/>
      <c r="AS56" s="50"/>
      <c r="AT56" s="16" t="s">
        <v>18</v>
      </c>
      <c r="AU56" s="19">
        <f>SUM(AU54:AU55)</f>
        <v>-325000000</v>
      </c>
      <c r="AV56" s="21"/>
      <c r="AW56" s="50"/>
      <c r="AX56" s="50"/>
      <c r="AY56" s="16" t="s">
        <v>18</v>
      </c>
      <c r="AZ56" s="19">
        <f>SUM(AZ54:AZ55)</f>
        <v>-325000000</v>
      </c>
    </row>
    <row r="57" spans="4:52" ht="20">
      <c r="F57" s="9"/>
      <c r="G57" s="9"/>
      <c r="H57" s="21"/>
      <c r="K57" s="9"/>
      <c r="L57" s="9"/>
      <c r="M57" s="21"/>
      <c r="P57" s="9"/>
      <c r="Q57" s="9"/>
      <c r="R57" s="21"/>
      <c r="U57" s="9"/>
      <c r="V57" s="9"/>
      <c r="W57" s="21"/>
      <c r="Z57" s="9"/>
      <c r="AA57" s="9"/>
      <c r="AB57" s="21"/>
      <c r="AE57" s="9"/>
      <c r="AF57" s="9"/>
      <c r="AG57" s="21"/>
      <c r="AJ57" s="9"/>
      <c r="AK57" s="9"/>
      <c r="AL57" s="21"/>
      <c r="AO57" s="9"/>
      <c r="AP57" s="9"/>
      <c r="AQ57" s="21"/>
      <c r="AT57" s="9"/>
      <c r="AU57" s="9"/>
      <c r="AV57" s="21"/>
      <c r="AY57" s="9"/>
      <c r="AZ57" s="9"/>
    </row>
    <row r="58" spans="4:52" ht="20">
      <c r="F58" s="9"/>
      <c r="H58" s="21"/>
      <c r="K58" s="9"/>
      <c r="M58" s="21"/>
      <c r="P58" s="9"/>
      <c r="R58" s="21"/>
      <c r="U58" s="9"/>
      <c r="W58" s="21"/>
      <c r="Z58" s="9"/>
      <c r="AB58" s="21"/>
      <c r="AE58" s="9"/>
      <c r="AG58" s="21"/>
      <c r="AJ58" s="9"/>
      <c r="AL58" s="21"/>
      <c r="AO58" s="9"/>
      <c r="AQ58" s="21"/>
      <c r="AT58" s="9"/>
      <c r="AV58" s="21"/>
      <c r="AY58" s="9"/>
    </row>
    <row r="59" spans="4:52" ht="20">
      <c r="D59" s="50" t="s">
        <v>19</v>
      </c>
      <c r="E59" s="50"/>
      <c r="F59" s="14" t="s">
        <v>17</v>
      </c>
      <c r="G59" s="17">
        <f>-F43*$B$13</f>
        <v>-133949999.99999993</v>
      </c>
      <c r="H59" s="21"/>
      <c r="I59" s="50" t="s">
        <v>19</v>
      </c>
      <c r="J59" s="50"/>
      <c r="K59" s="14" t="s">
        <v>17</v>
      </c>
      <c r="L59" s="17">
        <f>-K43*$B$13</f>
        <v>-75000000</v>
      </c>
      <c r="M59" s="21"/>
      <c r="N59" s="50" t="s">
        <v>19</v>
      </c>
      <c r="O59" s="50"/>
      <c r="P59" s="14" t="s">
        <v>17</v>
      </c>
      <c r="Q59" s="17">
        <f>-P43*$B$13</f>
        <v>-75000000</v>
      </c>
      <c r="R59" s="21"/>
      <c r="S59" s="50" t="s">
        <v>19</v>
      </c>
      <c r="T59" s="50"/>
      <c r="U59" s="14" t="s">
        <v>17</v>
      </c>
      <c r="V59" s="17">
        <f>-U43*$B$13</f>
        <v>-64274999.999999978</v>
      </c>
      <c r="W59" s="21"/>
      <c r="X59" s="50" t="s">
        <v>19</v>
      </c>
      <c r="Y59" s="50"/>
      <c r="Z59" s="14" t="s">
        <v>17</v>
      </c>
      <c r="AA59" s="17">
        <f>-Z43*$B$13</f>
        <v>-69674999.999999955</v>
      </c>
      <c r="AB59" s="21"/>
      <c r="AC59" s="50" t="s">
        <v>19</v>
      </c>
      <c r="AD59" s="50"/>
      <c r="AE59" s="14" t="s">
        <v>17</v>
      </c>
      <c r="AF59" s="17">
        <f>-AE43*$B$13</f>
        <v>-64274999.999999978</v>
      </c>
      <c r="AG59" s="21"/>
      <c r="AH59" s="50" t="s">
        <v>19</v>
      </c>
      <c r="AI59" s="50"/>
      <c r="AJ59" s="14" t="s">
        <v>17</v>
      </c>
      <c r="AK59" s="17">
        <f>-AJ43*$B$13</f>
        <v>-80324999.999999925</v>
      </c>
      <c r="AL59" s="21"/>
      <c r="AM59" s="50" t="s">
        <v>19</v>
      </c>
      <c r="AN59" s="50"/>
      <c r="AO59" s="14" t="s">
        <v>17</v>
      </c>
      <c r="AP59" s="17">
        <f>-AO43*$B$13</f>
        <v>-187500000</v>
      </c>
      <c r="AQ59" s="21"/>
      <c r="AR59" s="50" t="s">
        <v>19</v>
      </c>
      <c r="AS59" s="50"/>
      <c r="AT59" s="14" t="s">
        <v>17</v>
      </c>
      <c r="AU59" s="17">
        <f>-AT43*$B$13</f>
        <v>-42825000.000000045</v>
      </c>
      <c r="AV59" s="21"/>
      <c r="AW59" s="50" t="s">
        <v>19</v>
      </c>
      <c r="AX59" s="50"/>
      <c r="AY59" s="14" t="s">
        <v>17</v>
      </c>
      <c r="AZ59" s="17">
        <f>-AY43*$B$13</f>
        <v>-42825000.000000045</v>
      </c>
    </row>
    <row r="60" spans="4:52" ht="21" thickBot="1">
      <c r="D60" s="50"/>
      <c r="E60" s="50"/>
      <c r="F60" s="15" t="s">
        <v>21</v>
      </c>
      <c r="G60" s="18">
        <f>F44*$B$14</f>
        <v>300895000</v>
      </c>
      <c r="H60" s="21"/>
      <c r="I60" s="50"/>
      <c r="J60" s="50"/>
      <c r="K60" s="15" t="s">
        <v>21</v>
      </c>
      <c r="L60" s="18">
        <f>K44*$B$14</f>
        <v>315000000</v>
      </c>
      <c r="M60" s="21"/>
      <c r="N60" s="50"/>
      <c r="O60" s="50"/>
      <c r="P60" s="15" t="s">
        <v>21</v>
      </c>
      <c r="Q60" s="18">
        <f>P44*$B$14</f>
        <v>315000000</v>
      </c>
      <c r="R60" s="21"/>
      <c r="S60" s="50"/>
      <c r="T60" s="50"/>
      <c r="U60" s="15" t="s">
        <v>21</v>
      </c>
      <c r="V60" s="18">
        <f>U44*$B$14</f>
        <v>318927500</v>
      </c>
      <c r="W60" s="21"/>
      <c r="X60" s="50"/>
      <c r="Y60" s="50"/>
      <c r="Z60" s="15" t="s">
        <v>21</v>
      </c>
      <c r="AA60" s="18">
        <f>Z44*$B$14</f>
        <v>316967500</v>
      </c>
      <c r="AB60" s="21"/>
      <c r="AC60" s="50"/>
      <c r="AD60" s="50"/>
      <c r="AE60" s="15" t="s">
        <v>21</v>
      </c>
      <c r="AF60" s="18">
        <f>AE44*$B$14</f>
        <v>288927500</v>
      </c>
      <c r="AG60" s="21"/>
      <c r="AH60" s="50"/>
      <c r="AI60" s="50"/>
      <c r="AJ60" s="15" t="s">
        <v>21</v>
      </c>
      <c r="AK60" s="18">
        <f>AJ44*$B$14</f>
        <v>280532499.99999994</v>
      </c>
      <c r="AL60" s="21"/>
      <c r="AM60" s="50"/>
      <c r="AN60" s="50"/>
      <c r="AO60" s="15" t="s">
        <v>21</v>
      </c>
      <c r="AP60" s="18">
        <f>AO44*$B$14</f>
        <v>313750000</v>
      </c>
      <c r="AQ60" s="21"/>
      <c r="AR60" s="50"/>
      <c r="AS60" s="50"/>
      <c r="AT60" s="15" t="s">
        <v>21</v>
      </c>
      <c r="AU60" s="18">
        <f>AT44*$B$14</f>
        <v>281782500</v>
      </c>
      <c r="AV60" s="21"/>
      <c r="AW60" s="50"/>
      <c r="AX60" s="50"/>
      <c r="AY60" s="15" t="s">
        <v>21</v>
      </c>
      <c r="AZ60" s="18">
        <f>AY44*$B$14</f>
        <v>289282500</v>
      </c>
    </row>
    <row r="61" spans="4:52" ht="21" thickTop="1">
      <c r="D61" s="50"/>
      <c r="E61" s="50"/>
      <c r="F61" s="16" t="s">
        <v>18</v>
      </c>
      <c r="G61" s="19">
        <f>SUM(G59:G60)</f>
        <v>166945000.00000006</v>
      </c>
      <c r="H61" s="21"/>
      <c r="I61" s="50"/>
      <c r="J61" s="50"/>
      <c r="K61" s="16" t="s">
        <v>18</v>
      </c>
      <c r="L61" s="19">
        <f>SUM(L59:L60)</f>
        <v>240000000</v>
      </c>
      <c r="M61" s="21"/>
      <c r="N61" s="50"/>
      <c r="O61" s="50"/>
      <c r="P61" s="16" t="s">
        <v>18</v>
      </c>
      <c r="Q61" s="19">
        <f>SUM(Q59:Q60)</f>
        <v>240000000</v>
      </c>
      <c r="R61" s="21"/>
      <c r="S61" s="50"/>
      <c r="T61" s="50"/>
      <c r="U61" s="16" t="s">
        <v>18</v>
      </c>
      <c r="V61" s="19">
        <f>SUM(V59:V60)</f>
        <v>254652500.00000003</v>
      </c>
      <c r="W61" s="21"/>
      <c r="X61" s="50"/>
      <c r="Y61" s="50"/>
      <c r="Z61" s="16" t="s">
        <v>18</v>
      </c>
      <c r="AA61" s="19">
        <f>SUM(AA59:AA60)</f>
        <v>247292500.00000006</v>
      </c>
      <c r="AB61" s="21"/>
      <c r="AC61" s="50"/>
      <c r="AD61" s="50"/>
      <c r="AE61" s="16" t="s">
        <v>18</v>
      </c>
      <c r="AF61" s="19">
        <f>SUM(AF59:AF60)</f>
        <v>224652500.00000003</v>
      </c>
      <c r="AG61" s="21"/>
      <c r="AH61" s="50"/>
      <c r="AI61" s="50"/>
      <c r="AJ61" s="16" t="s">
        <v>18</v>
      </c>
      <c r="AK61" s="19">
        <f>SUM(AK59:AK60)</f>
        <v>200207500</v>
      </c>
      <c r="AL61" s="21"/>
      <c r="AM61" s="50"/>
      <c r="AN61" s="50"/>
      <c r="AO61" s="16" t="s">
        <v>18</v>
      </c>
      <c r="AP61" s="19">
        <f>SUM(AP59:AP60)</f>
        <v>126250000</v>
      </c>
      <c r="AQ61" s="21"/>
      <c r="AR61" s="50"/>
      <c r="AS61" s="50"/>
      <c r="AT61" s="16" t="s">
        <v>18</v>
      </c>
      <c r="AU61" s="19">
        <f>SUM(AU59:AU60)</f>
        <v>238957499.99999994</v>
      </c>
      <c r="AV61" s="21"/>
      <c r="AW61" s="50"/>
      <c r="AX61" s="50"/>
      <c r="AY61" s="16" t="s">
        <v>18</v>
      </c>
      <c r="AZ61" s="19">
        <f>SUM(AZ59:AZ60)</f>
        <v>246457499.99999994</v>
      </c>
    </row>
    <row r="62" spans="4:52" ht="20">
      <c r="F62" s="9"/>
      <c r="G62" s="9"/>
      <c r="H62" s="21"/>
      <c r="K62" s="9"/>
      <c r="L62" s="9"/>
      <c r="M62" s="21"/>
      <c r="P62" s="9"/>
      <c r="Q62" s="9"/>
      <c r="R62" s="21"/>
      <c r="U62" s="9"/>
      <c r="V62" s="9"/>
      <c r="W62" s="21"/>
      <c r="Z62" s="9"/>
      <c r="AA62" s="9"/>
      <c r="AB62" s="21"/>
      <c r="AE62" s="9"/>
      <c r="AF62" s="9"/>
      <c r="AG62" s="21"/>
      <c r="AJ62" s="9"/>
      <c r="AK62" s="9"/>
      <c r="AL62" s="21"/>
      <c r="AO62" s="9"/>
      <c r="AP62" s="9"/>
      <c r="AQ62" s="21"/>
      <c r="AT62" s="9"/>
      <c r="AU62" s="9"/>
      <c r="AV62" s="21"/>
      <c r="AY62" s="9"/>
      <c r="AZ62" s="9"/>
    </row>
    <row r="63" spans="4:52" ht="21" thickBot="1">
      <c r="F63" s="9"/>
      <c r="G63" s="9"/>
      <c r="H63" s="21"/>
      <c r="K63" s="9"/>
      <c r="L63" s="9"/>
      <c r="M63" s="21"/>
      <c r="P63" s="9"/>
      <c r="Q63" s="9"/>
      <c r="R63" s="21"/>
      <c r="U63" s="9"/>
      <c r="V63" s="9"/>
      <c r="W63" s="21"/>
      <c r="Z63" s="9"/>
      <c r="AA63" s="9"/>
      <c r="AB63" s="21"/>
      <c r="AE63" s="9"/>
      <c r="AF63" s="9"/>
      <c r="AG63" s="21"/>
      <c r="AJ63" s="9"/>
      <c r="AK63" s="9"/>
      <c r="AL63" s="21"/>
      <c r="AO63" s="9"/>
      <c r="AP63" s="9"/>
      <c r="AQ63" s="21"/>
      <c r="AT63" s="9"/>
      <c r="AU63" s="9"/>
      <c r="AV63" s="21"/>
      <c r="AY63" s="9"/>
      <c r="AZ63" s="9"/>
    </row>
    <row r="64" spans="4:52">
      <c r="E64" s="44" t="s">
        <v>20</v>
      </c>
      <c r="F64" s="45"/>
      <c r="G64" s="48">
        <f>G61-G56</f>
        <v>491945000.00000006</v>
      </c>
      <c r="H64" s="21"/>
      <c r="J64" s="44" t="s">
        <v>20</v>
      </c>
      <c r="K64" s="45"/>
      <c r="L64" s="48">
        <f>L61-L56</f>
        <v>565000000</v>
      </c>
      <c r="M64" s="21"/>
      <c r="O64" s="44" t="s">
        <v>20</v>
      </c>
      <c r="P64" s="45"/>
      <c r="Q64" s="48">
        <f>Q61-Q56</f>
        <v>565000000</v>
      </c>
      <c r="R64" s="21"/>
      <c r="T64" s="44" t="s">
        <v>20</v>
      </c>
      <c r="U64" s="45"/>
      <c r="V64" s="48">
        <f>V61-V56</f>
        <v>579652500</v>
      </c>
      <c r="W64" s="21"/>
      <c r="Y64" s="44" t="s">
        <v>20</v>
      </c>
      <c r="Z64" s="45"/>
      <c r="AA64" s="48">
        <f>AA61-AA56</f>
        <v>572292500</v>
      </c>
      <c r="AB64" s="21"/>
      <c r="AD64" s="44" t="s">
        <v>20</v>
      </c>
      <c r="AE64" s="45"/>
      <c r="AF64" s="48">
        <f>AF61-AF56</f>
        <v>549652500</v>
      </c>
      <c r="AG64" s="21"/>
      <c r="AI64" s="44" t="s">
        <v>20</v>
      </c>
      <c r="AJ64" s="45"/>
      <c r="AK64" s="48">
        <f>AK61-AK56</f>
        <v>525207500</v>
      </c>
      <c r="AL64" s="21"/>
      <c r="AN64" s="44" t="s">
        <v>20</v>
      </c>
      <c r="AO64" s="45"/>
      <c r="AP64" s="48">
        <f>AP61-AP56</f>
        <v>451250000</v>
      </c>
      <c r="AQ64" s="21"/>
      <c r="AS64" s="44" t="s">
        <v>20</v>
      </c>
      <c r="AT64" s="45"/>
      <c r="AU64" s="48">
        <f>AU61-AU56</f>
        <v>563957500</v>
      </c>
      <c r="AV64" s="21"/>
      <c r="AX64" s="44" t="s">
        <v>20</v>
      </c>
      <c r="AY64" s="45"/>
      <c r="AZ64" s="48">
        <f>AZ61-AZ56</f>
        <v>571457500</v>
      </c>
    </row>
    <row r="65" spans="4:52" ht="17" thickBot="1">
      <c r="E65" s="46"/>
      <c r="F65" s="47"/>
      <c r="G65" s="49"/>
      <c r="H65" s="21"/>
      <c r="J65" s="46"/>
      <c r="K65" s="47"/>
      <c r="L65" s="49"/>
      <c r="M65" s="21"/>
      <c r="O65" s="46"/>
      <c r="P65" s="47"/>
      <c r="Q65" s="49"/>
      <c r="R65" s="21"/>
      <c r="T65" s="46"/>
      <c r="U65" s="47"/>
      <c r="V65" s="49"/>
      <c r="W65" s="21"/>
      <c r="Y65" s="46"/>
      <c r="Z65" s="47"/>
      <c r="AA65" s="49"/>
      <c r="AB65" s="21"/>
      <c r="AD65" s="46"/>
      <c r="AE65" s="47"/>
      <c r="AF65" s="49"/>
      <c r="AG65" s="21"/>
      <c r="AI65" s="46"/>
      <c r="AJ65" s="47"/>
      <c r="AK65" s="49"/>
      <c r="AL65" s="21"/>
      <c r="AN65" s="46"/>
      <c r="AO65" s="47"/>
      <c r="AP65" s="49"/>
      <c r="AQ65" s="21"/>
      <c r="AS65" s="46"/>
      <c r="AT65" s="47"/>
      <c r="AU65" s="49"/>
      <c r="AV65" s="21"/>
      <c r="AX65" s="46"/>
      <c r="AY65" s="47"/>
      <c r="AZ65" s="49"/>
    </row>
    <row r="69" spans="4:52" ht="16" customHeight="1">
      <c r="D69" s="55" t="s">
        <v>44</v>
      </c>
      <c r="E69" s="55"/>
      <c r="F69" s="55"/>
      <c r="G69" s="55"/>
      <c r="H69" s="21"/>
      <c r="I69" s="55" t="s">
        <v>45</v>
      </c>
      <c r="J69" s="55"/>
      <c r="K69" s="55"/>
      <c r="L69" s="55"/>
      <c r="M69" s="21"/>
      <c r="N69" s="55" t="s">
        <v>46</v>
      </c>
      <c r="O69" s="55"/>
      <c r="P69" s="55"/>
      <c r="Q69" s="55"/>
      <c r="R69" s="21"/>
      <c r="S69" s="55" t="s">
        <v>47</v>
      </c>
      <c r="T69" s="55"/>
      <c r="U69" s="55"/>
      <c r="V69" s="55"/>
      <c r="W69" s="21"/>
      <c r="X69" s="55" t="s">
        <v>48</v>
      </c>
      <c r="Y69" s="55"/>
      <c r="Z69" s="55"/>
      <c r="AA69" s="55"/>
      <c r="AB69" s="21"/>
      <c r="AC69" s="55" t="s">
        <v>49</v>
      </c>
      <c r="AD69" s="55"/>
      <c r="AE69" s="55"/>
      <c r="AF69" s="55"/>
      <c r="AG69" s="21"/>
      <c r="AH69" s="55" t="s">
        <v>80</v>
      </c>
      <c r="AI69" s="55"/>
      <c r="AJ69" s="55"/>
      <c r="AK69" s="55"/>
      <c r="AL69" s="21"/>
      <c r="AM69" s="55" t="s">
        <v>81</v>
      </c>
      <c r="AN69" s="55"/>
      <c r="AO69" s="55"/>
      <c r="AP69" s="55"/>
      <c r="AQ69" s="21"/>
      <c r="AR69" s="55" t="s">
        <v>50</v>
      </c>
      <c r="AS69" s="55"/>
      <c r="AT69" s="55"/>
      <c r="AU69" s="55"/>
      <c r="AV69" s="21"/>
      <c r="AW69" s="55" t="s">
        <v>51</v>
      </c>
      <c r="AX69" s="55"/>
      <c r="AY69" s="55"/>
      <c r="AZ69" s="55"/>
    </row>
    <row r="70" spans="4:52" ht="16" customHeight="1">
      <c r="D70" s="55"/>
      <c r="E70" s="55"/>
      <c r="F70" s="55"/>
      <c r="G70" s="55"/>
      <c r="H70" s="21"/>
      <c r="I70" s="55"/>
      <c r="J70" s="55"/>
      <c r="K70" s="55"/>
      <c r="L70" s="55"/>
      <c r="M70" s="21"/>
      <c r="N70" s="55"/>
      <c r="O70" s="55"/>
      <c r="P70" s="55"/>
      <c r="Q70" s="55"/>
      <c r="R70" s="21"/>
      <c r="S70" s="55"/>
      <c r="T70" s="55"/>
      <c r="U70" s="55"/>
      <c r="V70" s="55"/>
      <c r="W70" s="21"/>
      <c r="X70" s="55"/>
      <c r="Y70" s="55"/>
      <c r="Z70" s="55"/>
      <c r="AA70" s="55"/>
      <c r="AB70" s="21"/>
      <c r="AC70" s="55"/>
      <c r="AD70" s="55"/>
      <c r="AE70" s="55"/>
      <c r="AF70" s="55"/>
      <c r="AG70" s="21"/>
      <c r="AH70" s="55"/>
      <c r="AI70" s="55"/>
      <c r="AJ70" s="55"/>
      <c r="AK70" s="55"/>
      <c r="AL70" s="21"/>
      <c r="AM70" s="55"/>
      <c r="AN70" s="55"/>
      <c r="AO70" s="55"/>
      <c r="AP70" s="55"/>
      <c r="AQ70" s="21"/>
      <c r="AR70" s="55"/>
      <c r="AS70" s="55"/>
      <c r="AT70" s="55"/>
      <c r="AU70" s="55"/>
      <c r="AV70" s="21"/>
      <c r="AW70" s="55"/>
      <c r="AX70" s="55"/>
      <c r="AY70" s="55"/>
      <c r="AZ70" s="55"/>
    </row>
    <row r="71" spans="4:52">
      <c r="H71" s="21"/>
      <c r="M71" s="21"/>
      <c r="N71" s="20"/>
      <c r="O71" s="20"/>
      <c r="P71" s="20"/>
      <c r="Q71" s="20"/>
      <c r="R71" s="21"/>
      <c r="S71" s="20"/>
      <c r="T71" s="20"/>
      <c r="U71" s="20"/>
      <c r="V71" s="20"/>
      <c r="W71" s="21"/>
      <c r="X71" s="20"/>
      <c r="Y71" s="20"/>
      <c r="Z71" s="20"/>
      <c r="AA71" s="20"/>
      <c r="AB71" s="21"/>
      <c r="AG71" s="21"/>
      <c r="AH71" s="20"/>
      <c r="AI71" s="20"/>
      <c r="AJ71" s="20"/>
      <c r="AK71" s="20"/>
      <c r="AL71" s="21"/>
      <c r="AM71" s="20"/>
      <c r="AN71" s="20"/>
      <c r="AO71" s="20"/>
      <c r="AP71" s="20"/>
      <c r="AQ71" s="21"/>
      <c r="AR71" s="20"/>
      <c r="AS71" s="20"/>
      <c r="AT71" s="20"/>
      <c r="AU71" s="20"/>
      <c r="AV71" s="21"/>
      <c r="AW71" s="20"/>
      <c r="AX71" s="20"/>
      <c r="AY71" s="20"/>
      <c r="AZ71" s="20"/>
    </row>
    <row r="72" spans="4:52" ht="17" thickBot="1">
      <c r="H72" s="21"/>
      <c r="M72" s="21"/>
      <c r="N72" s="20"/>
      <c r="O72" s="20"/>
      <c r="P72" s="20"/>
      <c r="Q72" s="20"/>
      <c r="R72" s="21"/>
      <c r="S72" s="20"/>
      <c r="T72" s="20"/>
      <c r="U72" s="20"/>
      <c r="V72" s="20"/>
      <c r="W72" s="21"/>
      <c r="X72" s="20"/>
      <c r="Y72" s="20"/>
      <c r="Z72" s="20"/>
      <c r="AA72" s="20"/>
      <c r="AB72" s="21"/>
      <c r="AG72" s="21"/>
      <c r="AH72" s="20"/>
      <c r="AI72" s="20"/>
      <c r="AJ72" s="20"/>
      <c r="AK72" s="20"/>
      <c r="AL72" s="21"/>
      <c r="AM72" s="20"/>
      <c r="AN72" s="20"/>
      <c r="AO72" s="20"/>
      <c r="AP72" s="20"/>
      <c r="AQ72" s="21"/>
      <c r="AR72" s="20"/>
      <c r="AS72" s="20"/>
      <c r="AT72" s="20"/>
      <c r="AU72" s="20"/>
      <c r="AV72" s="21"/>
      <c r="AW72" s="20"/>
      <c r="AX72" s="20"/>
      <c r="AY72" s="20"/>
      <c r="AZ72" s="20"/>
    </row>
    <row r="73" spans="4:52" ht="21">
      <c r="D73" s="53" t="s">
        <v>13</v>
      </c>
      <c r="E73" s="3" t="s">
        <v>0</v>
      </c>
      <c r="F73" s="3" t="s">
        <v>0</v>
      </c>
      <c r="G73" s="53" t="s">
        <v>1</v>
      </c>
      <c r="H73" s="21"/>
      <c r="I73" s="53" t="s">
        <v>13</v>
      </c>
      <c r="J73" s="3" t="s">
        <v>0</v>
      </c>
      <c r="K73" s="3" t="s">
        <v>0</v>
      </c>
      <c r="L73" s="53" t="s">
        <v>1</v>
      </c>
      <c r="M73" s="21"/>
      <c r="N73" s="53" t="s">
        <v>13</v>
      </c>
      <c r="O73" s="3" t="s">
        <v>0</v>
      </c>
      <c r="P73" s="3" t="s">
        <v>0</v>
      </c>
      <c r="Q73" s="53" t="s">
        <v>1</v>
      </c>
      <c r="R73" s="21"/>
      <c r="S73" s="53" t="s">
        <v>13</v>
      </c>
      <c r="T73" s="3" t="s">
        <v>0</v>
      </c>
      <c r="U73" s="3" t="s">
        <v>0</v>
      </c>
      <c r="V73" s="53" t="s">
        <v>1</v>
      </c>
      <c r="W73" s="21"/>
      <c r="X73" s="53" t="s">
        <v>13</v>
      </c>
      <c r="Y73" s="3" t="s">
        <v>0</v>
      </c>
      <c r="Z73" s="3" t="s">
        <v>0</v>
      </c>
      <c r="AA73" s="53" t="s">
        <v>1</v>
      </c>
      <c r="AB73" s="21"/>
      <c r="AC73" s="53" t="s">
        <v>13</v>
      </c>
      <c r="AD73" s="3" t="s">
        <v>0</v>
      </c>
      <c r="AE73" s="3" t="s">
        <v>0</v>
      </c>
      <c r="AF73" s="53" t="s">
        <v>1</v>
      </c>
      <c r="AG73" s="21"/>
      <c r="AH73" s="53"/>
      <c r="AI73" s="3"/>
      <c r="AJ73" s="3"/>
      <c r="AK73" s="53"/>
      <c r="AL73" s="21"/>
      <c r="AM73" s="53"/>
      <c r="AN73" s="3"/>
      <c r="AO73" s="3"/>
      <c r="AP73" s="53"/>
      <c r="AQ73" s="21"/>
      <c r="AR73" s="53" t="s">
        <v>13</v>
      </c>
      <c r="AS73" s="3" t="s">
        <v>0</v>
      </c>
      <c r="AT73" s="3" t="s">
        <v>0</v>
      </c>
      <c r="AU73" s="53" t="s">
        <v>1</v>
      </c>
      <c r="AV73" s="21"/>
      <c r="AW73" s="53" t="s">
        <v>13</v>
      </c>
      <c r="AX73" s="3" t="s">
        <v>0</v>
      </c>
      <c r="AY73" s="3" t="s">
        <v>0</v>
      </c>
      <c r="AZ73" s="53" t="s">
        <v>1</v>
      </c>
    </row>
    <row r="74" spans="4:52" ht="21" thickBot="1">
      <c r="D74" s="54"/>
      <c r="E74" s="4">
        <v>1</v>
      </c>
      <c r="F74" s="4">
        <v>0</v>
      </c>
      <c r="G74" s="54"/>
      <c r="H74" s="21"/>
      <c r="I74" s="54"/>
      <c r="J74" s="4">
        <v>1</v>
      </c>
      <c r="K74" s="4">
        <v>0</v>
      </c>
      <c r="L74" s="54"/>
      <c r="M74" s="21"/>
      <c r="N74" s="54"/>
      <c r="O74" s="4">
        <v>1</v>
      </c>
      <c r="P74" s="4">
        <v>0</v>
      </c>
      <c r="Q74" s="54"/>
      <c r="R74" s="21"/>
      <c r="S74" s="54"/>
      <c r="T74" s="4">
        <v>1</v>
      </c>
      <c r="U74" s="4">
        <v>0</v>
      </c>
      <c r="V74" s="54"/>
      <c r="W74" s="21"/>
      <c r="X74" s="54"/>
      <c r="Y74" s="4">
        <v>1</v>
      </c>
      <c r="Z74" s="4">
        <v>0</v>
      </c>
      <c r="AA74" s="54"/>
      <c r="AB74" s="21"/>
      <c r="AC74" s="54"/>
      <c r="AD74" s="4">
        <v>1</v>
      </c>
      <c r="AE74" s="4">
        <v>0</v>
      </c>
      <c r="AF74" s="54"/>
      <c r="AG74" s="21"/>
      <c r="AH74" s="54"/>
      <c r="AI74" s="4"/>
      <c r="AJ74" s="4"/>
      <c r="AK74" s="54"/>
      <c r="AL74" s="21"/>
      <c r="AM74" s="54"/>
      <c r="AN74" s="4"/>
      <c r="AO74" s="4"/>
      <c r="AP74" s="54"/>
      <c r="AQ74" s="21"/>
      <c r="AR74" s="54"/>
      <c r="AS74" s="4">
        <v>1</v>
      </c>
      <c r="AT74" s="4">
        <v>0</v>
      </c>
      <c r="AU74" s="54"/>
      <c r="AV74" s="21"/>
      <c r="AW74" s="54"/>
      <c r="AX74" s="4">
        <v>1</v>
      </c>
      <c r="AY74" s="4">
        <v>0</v>
      </c>
      <c r="AZ74" s="54"/>
    </row>
    <row r="75" spans="4:52" ht="22" thickBot="1">
      <c r="D75" s="5" t="s">
        <v>4</v>
      </c>
      <c r="E75" s="6">
        <f>G75*E80</f>
        <v>2657.1</v>
      </c>
      <c r="F75" s="7">
        <f>G75-E75</f>
        <v>342.90000000000009</v>
      </c>
      <c r="G75" s="8">
        <f>G77*$B$12</f>
        <v>3000</v>
      </c>
      <c r="H75" s="21"/>
      <c r="I75" s="5" t="s">
        <v>4</v>
      </c>
      <c r="J75" s="6">
        <f>L75*J80</f>
        <v>2635.8</v>
      </c>
      <c r="K75" s="7">
        <f>L75-J75</f>
        <v>364.19999999999982</v>
      </c>
      <c r="L75" s="8">
        <f>L77*$B$12</f>
        <v>3000</v>
      </c>
      <c r="M75" s="21"/>
      <c r="N75" s="5" t="s">
        <v>4</v>
      </c>
      <c r="O75" s="6">
        <f>Q75*O80</f>
        <v>2657.1</v>
      </c>
      <c r="P75" s="7">
        <f>Q75-O75</f>
        <v>342.90000000000009</v>
      </c>
      <c r="Q75" s="8">
        <f>Q77*$B$12</f>
        <v>3000</v>
      </c>
      <c r="R75" s="21"/>
      <c r="S75" s="5" t="s">
        <v>4</v>
      </c>
      <c r="T75" s="6">
        <f>V75*T80</f>
        <v>2700</v>
      </c>
      <c r="U75" s="7">
        <f>V75-T75</f>
        <v>300</v>
      </c>
      <c r="V75" s="8">
        <f>V77*$B$12</f>
        <v>3000</v>
      </c>
      <c r="W75" s="21"/>
      <c r="X75" s="5" t="s">
        <v>4</v>
      </c>
      <c r="Y75" s="6">
        <f>AA75*Y80</f>
        <v>2700</v>
      </c>
      <c r="Z75" s="7">
        <f>AA75-Y75</f>
        <v>300</v>
      </c>
      <c r="AA75" s="8">
        <f>AA77*$B$12</f>
        <v>3000</v>
      </c>
      <c r="AB75" s="21"/>
      <c r="AC75" s="5" t="s">
        <v>4</v>
      </c>
      <c r="AD75" s="6">
        <f>AF75*AD80</f>
        <v>2700</v>
      </c>
      <c r="AE75" s="7">
        <f>AF75-AD75</f>
        <v>300</v>
      </c>
      <c r="AF75" s="8">
        <f>AF77*$B$12</f>
        <v>3000</v>
      </c>
      <c r="AG75" s="21"/>
      <c r="AH75" s="5"/>
      <c r="AI75" s="6"/>
      <c r="AJ75" s="7"/>
      <c r="AK75" s="8"/>
      <c r="AL75" s="21"/>
      <c r="AM75" s="5"/>
      <c r="AN75" s="6"/>
      <c r="AO75" s="7"/>
      <c r="AP75" s="8"/>
      <c r="AQ75" s="21"/>
      <c r="AR75" s="5" t="s">
        <v>4</v>
      </c>
      <c r="AS75" s="6">
        <f>AU75*AS80</f>
        <v>2764.2</v>
      </c>
      <c r="AT75" s="7">
        <f>AU75-AS75</f>
        <v>235.80000000000018</v>
      </c>
      <c r="AU75" s="8">
        <f>AU77*$B$12</f>
        <v>3000</v>
      </c>
      <c r="AV75" s="21"/>
      <c r="AW75" s="5" t="s">
        <v>4</v>
      </c>
      <c r="AX75" s="6">
        <f>AZ75*AX80</f>
        <v>2828.7</v>
      </c>
      <c r="AY75" s="7">
        <f>AZ75-AX75</f>
        <v>171.30000000000018</v>
      </c>
      <c r="AZ75" s="8">
        <f>AZ77*$B$12</f>
        <v>3000</v>
      </c>
    </row>
    <row r="76" spans="4:52" ht="22" thickBot="1">
      <c r="D76" s="5" t="s">
        <v>6</v>
      </c>
      <c r="E76" s="7">
        <f>G76-F76</f>
        <v>4757.1000000000004</v>
      </c>
      <c r="F76" s="6">
        <f>(G77*E81)-E75</f>
        <v>12242.9</v>
      </c>
      <c r="G76" s="8">
        <f>G77-G75</f>
        <v>17000</v>
      </c>
      <c r="H76" s="21"/>
      <c r="I76" s="5" t="s">
        <v>6</v>
      </c>
      <c r="J76" s="7">
        <f>L76-K76</f>
        <v>4735.7999999999993</v>
      </c>
      <c r="K76" s="6">
        <f>(L77*J81)-J75</f>
        <v>12264.2</v>
      </c>
      <c r="L76" s="8">
        <f>L77-L75</f>
        <v>17000</v>
      </c>
      <c r="M76" s="21"/>
      <c r="N76" s="5" t="s">
        <v>6</v>
      </c>
      <c r="O76" s="7">
        <f>Q76-P76</f>
        <v>4757.1000000000004</v>
      </c>
      <c r="P76" s="6">
        <f>(Q77*O81)-O75</f>
        <v>12242.9</v>
      </c>
      <c r="Q76" s="8">
        <f>Q77-Q75</f>
        <v>17000</v>
      </c>
      <c r="R76" s="21"/>
      <c r="S76" s="5" t="s">
        <v>6</v>
      </c>
      <c r="T76" s="7">
        <f>V76-U76</f>
        <v>5000</v>
      </c>
      <c r="U76" s="6">
        <f>(V77*T81)-T75</f>
        <v>12000</v>
      </c>
      <c r="V76" s="8">
        <f>V77-V75</f>
        <v>17000</v>
      </c>
      <c r="W76" s="21"/>
      <c r="X76" s="5" t="s">
        <v>6</v>
      </c>
      <c r="Y76" s="7">
        <f>AA76-Z76</f>
        <v>5000</v>
      </c>
      <c r="Z76" s="6">
        <f>(AA77*Y81)-Y75</f>
        <v>12000</v>
      </c>
      <c r="AA76" s="8">
        <f>AA77-AA75</f>
        <v>17000</v>
      </c>
      <c r="AB76" s="21"/>
      <c r="AC76" s="5" t="s">
        <v>6</v>
      </c>
      <c r="AD76" s="7">
        <f>AF76-AE76</f>
        <v>5300</v>
      </c>
      <c r="AE76" s="6">
        <f>(AF77*AD81)-AD75</f>
        <v>11700</v>
      </c>
      <c r="AF76" s="8">
        <f>AF77-AF75</f>
        <v>17000</v>
      </c>
      <c r="AG76" s="21"/>
      <c r="AH76" s="5"/>
      <c r="AI76" s="7"/>
      <c r="AJ76" s="6"/>
      <c r="AK76" s="8"/>
      <c r="AL76" s="21"/>
      <c r="AM76" s="5"/>
      <c r="AN76" s="7"/>
      <c r="AO76" s="6"/>
      <c r="AP76" s="8"/>
      <c r="AQ76" s="21"/>
      <c r="AR76" s="5" t="s">
        <v>6</v>
      </c>
      <c r="AS76" s="7">
        <f>AU76-AT76</f>
        <v>5964.2000000000007</v>
      </c>
      <c r="AT76" s="6">
        <f>(AU77*AS81)-AS75</f>
        <v>11035.8</v>
      </c>
      <c r="AU76" s="8">
        <f>AU77-AU75</f>
        <v>17000</v>
      </c>
      <c r="AV76" s="21"/>
      <c r="AW76" s="5" t="s">
        <v>6</v>
      </c>
      <c r="AX76" s="7">
        <f>AZ76-AY76</f>
        <v>5428.7000000000007</v>
      </c>
      <c r="AY76" s="6">
        <f>(AZ77*AX81)-AX75</f>
        <v>11571.3</v>
      </c>
      <c r="AZ76" s="8">
        <f>AZ77-AZ75</f>
        <v>17000</v>
      </c>
    </row>
    <row r="77" spans="4:52" ht="22" thickBot="1">
      <c r="D77" s="5" t="s">
        <v>1</v>
      </c>
      <c r="E77" s="8">
        <f>SUM(E75:E76)</f>
        <v>7414.2000000000007</v>
      </c>
      <c r="F77" s="8">
        <f>G77-E77</f>
        <v>12585.8</v>
      </c>
      <c r="G77" s="8">
        <f>$B$11</f>
        <v>20000</v>
      </c>
      <c r="H77" s="21"/>
      <c r="I77" s="5" t="s">
        <v>1</v>
      </c>
      <c r="J77" s="8">
        <f>SUM(J75:J76)</f>
        <v>7371.5999999999995</v>
      </c>
      <c r="K77" s="8">
        <f>L77-J77</f>
        <v>12628.400000000001</v>
      </c>
      <c r="L77" s="8">
        <f>$B$11</f>
        <v>20000</v>
      </c>
      <c r="M77" s="21"/>
      <c r="N77" s="5" t="s">
        <v>1</v>
      </c>
      <c r="O77" s="8">
        <f>SUM(O75:O76)</f>
        <v>7414.2000000000007</v>
      </c>
      <c r="P77" s="8">
        <f>Q77-O77</f>
        <v>12585.8</v>
      </c>
      <c r="Q77" s="8">
        <f>$B$11</f>
        <v>20000</v>
      </c>
      <c r="R77" s="21"/>
      <c r="S77" s="5" t="s">
        <v>1</v>
      </c>
      <c r="T77" s="8">
        <f>SUM(T75:T76)</f>
        <v>7700</v>
      </c>
      <c r="U77" s="8">
        <f>V77-T77</f>
        <v>12300</v>
      </c>
      <c r="V77" s="8">
        <f>$B$11</f>
        <v>20000</v>
      </c>
      <c r="W77" s="21"/>
      <c r="X77" s="5" t="s">
        <v>1</v>
      </c>
      <c r="Y77" s="8">
        <f>SUM(Y75:Y76)</f>
        <v>7700</v>
      </c>
      <c r="Z77" s="8">
        <f>AA77-Y77</f>
        <v>12300</v>
      </c>
      <c r="AA77" s="8">
        <f>$B$11</f>
        <v>20000</v>
      </c>
      <c r="AB77" s="21"/>
      <c r="AC77" s="5" t="s">
        <v>1</v>
      </c>
      <c r="AD77" s="8">
        <f>SUM(AD75:AD76)</f>
        <v>8000</v>
      </c>
      <c r="AE77" s="8">
        <f>AF77-AD77</f>
        <v>12000</v>
      </c>
      <c r="AF77" s="8">
        <f>$B$11</f>
        <v>20000</v>
      </c>
      <c r="AG77" s="21"/>
      <c r="AH77" s="5"/>
      <c r="AI77" s="8"/>
      <c r="AJ77" s="8"/>
      <c r="AK77" s="8"/>
      <c r="AL77" s="21"/>
      <c r="AM77" s="5"/>
      <c r="AN77" s="8"/>
      <c r="AO77" s="8"/>
      <c r="AP77" s="8"/>
      <c r="AQ77" s="21"/>
      <c r="AR77" s="5" t="s">
        <v>1</v>
      </c>
      <c r="AS77" s="8">
        <f>SUM(AS75:AS76)</f>
        <v>8728.4000000000015</v>
      </c>
      <c r="AT77" s="8">
        <f>AU77-AS77</f>
        <v>11271.599999999999</v>
      </c>
      <c r="AU77" s="8">
        <f>$B$11</f>
        <v>20000</v>
      </c>
      <c r="AV77" s="21"/>
      <c r="AW77" s="5" t="s">
        <v>1</v>
      </c>
      <c r="AX77" s="8">
        <f>SUM(AX75:AX76)</f>
        <v>8257.4000000000015</v>
      </c>
      <c r="AY77" s="8">
        <f>AZ77-AX77</f>
        <v>11742.599999999999</v>
      </c>
      <c r="AZ77" s="8">
        <f>$B$11</f>
        <v>20000</v>
      </c>
    </row>
    <row r="78" spans="4:52">
      <c r="H78" s="21"/>
      <c r="M78" s="21"/>
      <c r="R78" s="21"/>
      <c r="W78" s="21"/>
      <c r="AB78" s="21"/>
      <c r="AG78" s="21"/>
      <c r="AL78" s="21"/>
      <c r="AQ78" s="21"/>
      <c r="AV78" s="21"/>
    </row>
    <row r="79" spans="4:52">
      <c r="H79" s="21"/>
      <c r="M79" s="21"/>
      <c r="R79" s="21"/>
      <c r="W79" s="21"/>
      <c r="AB79" s="21"/>
      <c r="AG79" s="21"/>
      <c r="AL79" s="21"/>
      <c r="AQ79" s="21"/>
      <c r="AV79" s="21"/>
    </row>
    <row r="80" spans="4:52" ht="20">
      <c r="D80" s="9" t="s">
        <v>8</v>
      </c>
      <c r="E80" s="13">
        <v>0.88570000000000004</v>
      </c>
      <c r="F80" s="10" t="s">
        <v>16</v>
      </c>
      <c r="H80" s="21"/>
      <c r="I80" s="9" t="s">
        <v>8</v>
      </c>
      <c r="J80" s="13">
        <v>0.87860000000000005</v>
      </c>
      <c r="K80" s="10" t="s">
        <v>16</v>
      </c>
      <c r="M80" s="21"/>
      <c r="N80" s="9" t="s">
        <v>8</v>
      </c>
      <c r="O80" s="13">
        <v>0.88570000000000004</v>
      </c>
      <c r="P80" s="10" t="s">
        <v>16</v>
      </c>
      <c r="R80" s="21"/>
      <c r="S80" s="9" t="s">
        <v>8</v>
      </c>
      <c r="T80" s="13">
        <v>0.9</v>
      </c>
      <c r="U80" s="10" t="s">
        <v>16</v>
      </c>
      <c r="W80" s="21"/>
      <c r="X80" s="9" t="s">
        <v>8</v>
      </c>
      <c r="Y80" s="13">
        <v>0.9</v>
      </c>
      <c r="Z80" s="10" t="s">
        <v>16</v>
      </c>
      <c r="AB80" s="21"/>
      <c r="AC80" s="9" t="s">
        <v>8</v>
      </c>
      <c r="AD80" s="13">
        <v>0.9</v>
      </c>
      <c r="AE80" s="10" t="s">
        <v>16</v>
      </c>
      <c r="AG80" s="21"/>
      <c r="AH80" s="9"/>
      <c r="AI80" s="13"/>
      <c r="AJ80" s="10"/>
      <c r="AL80" s="21"/>
      <c r="AM80" s="9"/>
      <c r="AN80" s="13"/>
      <c r="AO80" s="10"/>
      <c r="AQ80" s="21"/>
      <c r="AR80" s="9" t="s">
        <v>8</v>
      </c>
      <c r="AS80" s="13">
        <v>0.9214</v>
      </c>
      <c r="AT80" s="10" t="s">
        <v>16</v>
      </c>
      <c r="AV80" s="21"/>
      <c r="AW80" s="9" t="s">
        <v>8</v>
      </c>
      <c r="AX80" s="13">
        <v>0.94289999999999996</v>
      </c>
      <c r="AY80" s="10" t="s">
        <v>16</v>
      </c>
    </row>
    <row r="81" spans="4:52" ht="20">
      <c r="D81" s="9" t="s">
        <v>9</v>
      </c>
      <c r="E81" s="13">
        <v>0.745</v>
      </c>
      <c r="F81" s="10" t="s">
        <v>16</v>
      </c>
      <c r="H81" s="21"/>
      <c r="I81" s="9" t="s">
        <v>9</v>
      </c>
      <c r="J81" s="13">
        <v>0.745</v>
      </c>
      <c r="K81" s="10" t="s">
        <v>16</v>
      </c>
      <c r="M81" s="21"/>
      <c r="N81" s="9" t="s">
        <v>9</v>
      </c>
      <c r="O81" s="13">
        <v>0.745</v>
      </c>
      <c r="P81" s="10" t="s">
        <v>16</v>
      </c>
      <c r="R81" s="21"/>
      <c r="S81" s="9" t="s">
        <v>9</v>
      </c>
      <c r="T81" s="13">
        <v>0.73499999999999999</v>
      </c>
      <c r="U81" s="10" t="s">
        <v>16</v>
      </c>
      <c r="W81" s="21"/>
      <c r="X81" s="9" t="s">
        <v>9</v>
      </c>
      <c r="Y81" s="13">
        <v>0.73499999999999999</v>
      </c>
      <c r="Z81" s="10" t="s">
        <v>16</v>
      </c>
      <c r="AB81" s="21"/>
      <c r="AC81" s="9" t="s">
        <v>9</v>
      </c>
      <c r="AD81" s="13">
        <v>0.72</v>
      </c>
      <c r="AE81" s="10" t="s">
        <v>16</v>
      </c>
      <c r="AG81" s="21"/>
      <c r="AH81" s="9"/>
      <c r="AI81" s="13"/>
      <c r="AJ81" s="10"/>
      <c r="AL81" s="21"/>
      <c r="AM81" s="9"/>
      <c r="AN81" s="13"/>
      <c r="AO81" s="10"/>
      <c r="AQ81" s="21"/>
      <c r="AR81" s="9" t="s">
        <v>9</v>
      </c>
      <c r="AS81" s="13">
        <v>0.69</v>
      </c>
      <c r="AT81" s="10" t="s">
        <v>16</v>
      </c>
      <c r="AV81" s="21"/>
      <c r="AW81" s="9" t="s">
        <v>9</v>
      </c>
      <c r="AX81" s="13">
        <v>0.72</v>
      </c>
      <c r="AY81" s="10" t="s">
        <v>16</v>
      </c>
    </row>
    <row r="82" spans="4:52" ht="20">
      <c r="D82" s="9" t="s">
        <v>10</v>
      </c>
      <c r="E82" s="10">
        <f>E75/E77</f>
        <v>0.3583798656631868</v>
      </c>
      <c r="H82" s="21"/>
      <c r="I82" s="9" t="s">
        <v>10</v>
      </c>
      <c r="J82" s="10">
        <f>J75/J77</f>
        <v>0.35756145205925449</v>
      </c>
      <c r="M82" s="21"/>
      <c r="N82" s="9" t="s">
        <v>10</v>
      </c>
      <c r="O82" s="10">
        <f>O75/O77</f>
        <v>0.3583798656631868</v>
      </c>
      <c r="R82" s="21"/>
      <c r="S82" s="9" t="s">
        <v>10</v>
      </c>
      <c r="T82" s="10">
        <f>T75/T77</f>
        <v>0.35064935064935066</v>
      </c>
      <c r="W82" s="21"/>
      <c r="X82" s="9" t="s">
        <v>10</v>
      </c>
      <c r="Y82" s="10">
        <f>Y75/Y77</f>
        <v>0.35064935064935066</v>
      </c>
      <c r="AB82" s="21"/>
      <c r="AC82" s="9" t="s">
        <v>10</v>
      </c>
      <c r="AD82" s="10">
        <f>AD75/AD77</f>
        <v>0.33750000000000002</v>
      </c>
      <c r="AG82" s="21"/>
      <c r="AH82" s="9"/>
      <c r="AI82" s="10"/>
      <c r="AL82" s="21"/>
      <c r="AM82" s="9"/>
      <c r="AN82" s="10"/>
      <c r="AQ82" s="21"/>
      <c r="AR82" s="9" t="s">
        <v>10</v>
      </c>
      <c r="AS82" s="10">
        <f>AS75/AS77</f>
        <v>0.31669034416387876</v>
      </c>
      <c r="AV82" s="21"/>
      <c r="AW82" s="9" t="s">
        <v>10</v>
      </c>
      <c r="AX82" s="10">
        <f>AX75/AX77</f>
        <v>0.34256545643907277</v>
      </c>
    </row>
    <row r="83" spans="4:52" ht="20">
      <c r="D83" s="9" t="s">
        <v>11</v>
      </c>
      <c r="E83" s="10">
        <f>AVERAGE(E82,E80)</f>
        <v>0.62203993283159342</v>
      </c>
      <c r="H83" s="21"/>
      <c r="I83" s="9" t="s">
        <v>11</v>
      </c>
      <c r="J83" s="10">
        <f>AVERAGE(J82,J80)</f>
        <v>0.61808072602962727</v>
      </c>
      <c r="M83" s="21"/>
      <c r="N83" s="9" t="s">
        <v>11</v>
      </c>
      <c r="O83" s="10">
        <f>AVERAGE(O82,O80)</f>
        <v>0.62203993283159342</v>
      </c>
      <c r="R83" s="21"/>
      <c r="S83" s="9" t="s">
        <v>11</v>
      </c>
      <c r="T83" s="10">
        <f>AVERAGE(T82,T80)</f>
        <v>0.62532467532467528</v>
      </c>
      <c r="W83" s="21"/>
      <c r="X83" s="9" t="s">
        <v>11</v>
      </c>
      <c r="Y83" s="10">
        <f>AVERAGE(Y82,Y80)</f>
        <v>0.62532467532467528</v>
      </c>
      <c r="AB83" s="21"/>
      <c r="AC83" s="9" t="s">
        <v>11</v>
      </c>
      <c r="AD83" s="10">
        <f>AVERAGE(AD82,AD80)</f>
        <v>0.61875000000000002</v>
      </c>
      <c r="AG83" s="21"/>
      <c r="AH83" s="9"/>
      <c r="AI83" s="10"/>
      <c r="AL83" s="21"/>
      <c r="AM83" s="9"/>
      <c r="AN83" s="10"/>
      <c r="AQ83" s="21"/>
      <c r="AR83" s="9" t="s">
        <v>11</v>
      </c>
      <c r="AS83" s="10">
        <f>AVERAGE(AS82,AS80)</f>
        <v>0.61904517208193943</v>
      </c>
      <c r="AV83" s="21"/>
      <c r="AW83" s="9" t="s">
        <v>11</v>
      </c>
      <c r="AX83" s="10">
        <f>AVERAGE(AX82,AX80)</f>
        <v>0.64273272821953631</v>
      </c>
    </row>
    <row r="84" spans="4:52" ht="20">
      <c r="D84" s="9"/>
      <c r="E84" s="9"/>
      <c r="H84" s="21"/>
      <c r="I84" s="9"/>
      <c r="J84" s="9"/>
      <c r="M84" s="21"/>
      <c r="N84" s="9"/>
      <c r="O84" s="9"/>
      <c r="R84" s="21"/>
      <c r="S84" s="9"/>
      <c r="T84" s="9"/>
      <c r="W84" s="21"/>
      <c r="X84" s="9"/>
      <c r="Y84" s="9"/>
      <c r="AB84" s="21"/>
      <c r="AC84" s="9"/>
      <c r="AD84" s="9"/>
      <c r="AG84" s="21"/>
      <c r="AH84" s="9"/>
      <c r="AI84" s="9"/>
      <c r="AL84" s="21"/>
      <c r="AM84" s="9"/>
      <c r="AN84" s="9"/>
      <c r="AQ84" s="21"/>
      <c r="AR84" s="9"/>
      <c r="AS84" s="9"/>
      <c r="AV84" s="21"/>
      <c r="AW84" s="9"/>
      <c r="AX84" s="9"/>
    </row>
    <row r="85" spans="4:52">
      <c r="H85" s="21"/>
      <c r="M85" s="21"/>
      <c r="R85" s="21"/>
      <c r="W85" s="21"/>
      <c r="AB85" s="21"/>
      <c r="AG85" s="21"/>
      <c r="AL85" s="21"/>
      <c r="AQ85" s="21"/>
      <c r="AV85" s="21"/>
    </row>
    <row r="86" spans="4:52" ht="20">
      <c r="D86" s="50" t="s">
        <v>12</v>
      </c>
      <c r="E86" s="50"/>
      <c r="F86" s="14" t="s">
        <v>17</v>
      </c>
      <c r="G86" s="17">
        <f>-G75*$B$13</f>
        <v>-750000000</v>
      </c>
      <c r="H86" s="21"/>
      <c r="I86" s="50" t="s">
        <v>12</v>
      </c>
      <c r="J86" s="50"/>
      <c r="K86" s="14" t="s">
        <v>17</v>
      </c>
      <c r="L86" s="17">
        <f>-L75*$B$13</f>
        <v>-750000000</v>
      </c>
      <c r="M86" s="21"/>
      <c r="N86" s="50" t="s">
        <v>12</v>
      </c>
      <c r="O86" s="50"/>
      <c r="P86" s="14" t="s">
        <v>17</v>
      </c>
      <c r="Q86" s="17">
        <f>-Q75*$B$13</f>
        <v>-750000000</v>
      </c>
      <c r="R86" s="21"/>
      <c r="S86" s="50" t="s">
        <v>12</v>
      </c>
      <c r="T86" s="50"/>
      <c r="U86" s="14" t="s">
        <v>17</v>
      </c>
      <c r="V86" s="17">
        <f>-V75*$B$13</f>
        <v>-750000000</v>
      </c>
      <c r="W86" s="21"/>
      <c r="X86" s="50" t="s">
        <v>12</v>
      </c>
      <c r="Y86" s="50"/>
      <c r="Z86" s="14" t="s">
        <v>17</v>
      </c>
      <c r="AA86" s="17">
        <f>-AA75*$B$13</f>
        <v>-750000000</v>
      </c>
      <c r="AB86" s="21"/>
      <c r="AC86" s="50" t="s">
        <v>12</v>
      </c>
      <c r="AD86" s="50"/>
      <c r="AE86" s="14" t="s">
        <v>17</v>
      </c>
      <c r="AF86" s="17">
        <f>-AF75*$B$13</f>
        <v>-750000000</v>
      </c>
      <c r="AG86" s="21"/>
      <c r="AH86" s="50"/>
      <c r="AI86" s="50"/>
      <c r="AJ86" s="14"/>
      <c r="AK86" s="17"/>
      <c r="AL86" s="21"/>
      <c r="AM86" s="50"/>
      <c r="AN86" s="50"/>
      <c r="AO86" s="14"/>
      <c r="AP86" s="17"/>
      <c r="AQ86" s="21"/>
      <c r="AR86" s="50" t="s">
        <v>12</v>
      </c>
      <c r="AS86" s="50"/>
      <c r="AT86" s="14" t="s">
        <v>17</v>
      </c>
      <c r="AU86" s="17">
        <f>-AU75*$B$13</f>
        <v>-750000000</v>
      </c>
      <c r="AV86" s="21"/>
      <c r="AW86" s="50" t="s">
        <v>12</v>
      </c>
      <c r="AX86" s="50"/>
      <c r="AY86" s="14" t="s">
        <v>17</v>
      </c>
      <c r="AZ86" s="17">
        <f>-AZ75*$B$13</f>
        <v>-750000000</v>
      </c>
    </row>
    <row r="87" spans="4:52" ht="21" thickBot="1">
      <c r="D87" s="50"/>
      <c r="E87" s="50"/>
      <c r="F87" s="15" t="s">
        <v>21</v>
      </c>
      <c r="G87" s="18">
        <f>G76*$B$14</f>
        <v>425000000</v>
      </c>
      <c r="H87" s="21"/>
      <c r="I87" s="50"/>
      <c r="J87" s="50"/>
      <c r="K87" s="15" t="s">
        <v>21</v>
      </c>
      <c r="L87" s="18">
        <f>L76*$B$14</f>
        <v>425000000</v>
      </c>
      <c r="M87" s="21"/>
      <c r="N87" s="50"/>
      <c r="O87" s="50"/>
      <c r="P87" s="15" t="s">
        <v>21</v>
      </c>
      <c r="Q87" s="18">
        <f>Q76*$B$14</f>
        <v>425000000</v>
      </c>
      <c r="R87" s="21"/>
      <c r="S87" s="50"/>
      <c r="T87" s="50"/>
      <c r="U87" s="15" t="s">
        <v>21</v>
      </c>
      <c r="V87" s="18">
        <f>V76*$B$14</f>
        <v>425000000</v>
      </c>
      <c r="W87" s="21"/>
      <c r="X87" s="50"/>
      <c r="Y87" s="50"/>
      <c r="Z87" s="15" t="s">
        <v>21</v>
      </c>
      <c r="AA87" s="18">
        <f>AA76*$B$14</f>
        <v>425000000</v>
      </c>
      <c r="AB87" s="21"/>
      <c r="AC87" s="50"/>
      <c r="AD87" s="50"/>
      <c r="AE87" s="15" t="s">
        <v>21</v>
      </c>
      <c r="AF87" s="18">
        <f>AF76*$B$14</f>
        <v>425000000</v>
      </c>
      <c r="AG87" s="21"/>
      <c r="AH87" s="50"/>
      <c r="AI87" s="50"/>
      <c r="AJ87" s="15"/>
      <c r="AK87" s="18"/>
      <c r="AL87" s="21"/>
      <c r="AM87" s="50"/>
      <c r="AN87" s="50"/>
      <c r="AO87" s="15"/>
      <c r="AP87" s="18"/>
      <c r="AQ87" s="21"/>
      <c r="AR87" s="50"/>
      <c r="AS87" s="50"/>
      <c r="AT87" s="15" t="s">
        <v>21</v>
      </c>
      <c r="AU87" s="18">
        <f>AU76*$B$14</f>
        <v>425000000</v>
      </c>
      <c r="AV87" s="21"/>
      <c r="AW87" s="50"/>
      <c r="AX87" s="50"/>
      <c r="AY87" s="15" t="s">
        <v>21</v>
      </c>
      <c r="AZ87" s="18">
        <f>AZ76*$B$14</f>
        <v>425000000</v>
      </c>
    </row>
    <row r="88" spans="4:52" ht="21" thickTop="1">
      <c r="D88" s="50"/>
      <c r="E88" s="50"/>
      <c r="F88" s="16" t="s">
        <v>18</v>
      </c>
      <c r="G88" s="19">
        <f>SUM(G86:G87)</f>
        <v>-325000000</v>
      </c>
      <c r="H88" s="21"/>
      <c r="I88" s="50"/>
      <c r="J88" s="50"/>
      <c r="K88" s="16" t="s">
        <v>18</v>
      </c>
      <c r="L88" s="19">
        <f>SUM(L86:L87)</f>
        <v>-325000000</v>
      </c>
      <c r="M88" s="21"/>
      <c r="N88" s="50"/>
      <c r="O88" s="50"/>
      <c r="P88" s="16" t="s">
        <v>18</v>
      </c>
      <c r="Q88" s="19">
        <f>SUM(Q86:Q87)</f>
        <v>-325000000</v>
      </c>
      <c r="R88" s="21"/>
      <c r="S88" s="50"/>
      <c r="T88" s="50"/>
      <c r="U88" s="16" t="s">
        <v>18</v>
      </c>
      <c r="V88" s="19">
        <f>SUM(V86:V87)</f>
        <v>-325000000</v>
      </c>
      <c r="W88" s="21"/>
      <c r="X88" s="50"/>
      <c r="Y88" s="50"/>
      <c r="Z88" s="16" t="s">
        <v>18</v>
      </c>
      <c r="AA88" s="19">
        <f>SUM(AA86:AA87)</f>
        <v>-325000000</v>
      </c>
      <c r="AB88" s="21"/>
      <c r="AC88" s="50"/>
      <c r="AD88" s="50"/>
      <c r="AE88" s="16" t="s">
        <v>18</v>
      </c>
      <c r="AF88" s="19">
        <f>SUM(AF86:AF87)</f>
        <v>-325000000</v>
      </c>
      <c r="AG88" s="21"/>
      <c r="AH88" s="50"/>
      <c r="AI88" s="50"/>
      <c r="AJ88" s="16"/>
      <c r="AK88" s="19"/>
      <c r="AL88" s="21"/>
      <c r="AM88" s="50"/>
      <c r="AN88" s="50"/>
      <c r="AO88" s="16"/>
      <c r="AP88" s="19"/>
      <c r="AQ88" s="21"/>
      <c r="AR88" s="50"/>
      <c r="AS88" s="50"/>
      <c r="AT88" s="16" t="s">
        <v>18</v>
      </c>
      <c r="AU88" s="19">
        <f>SUM(AU86:AU87)</f>
        <v>-325000000</v>
      </c>
      <c r="AV88" s="21"/>
      <c r="AW88" s="50"/>
      <c r="AX88" s="50"/>
      <c r="AY88" s="16" t="s">
        <v>18</v>
      </c>
      <c r="AZ88" s="19">
        <f>SUM(AZ86:AZ87)</f>
        <v>-325000000</v>
      </c>
    </row>
    <row r="89" spans="4:52" ht="20">
      <c r="F89" s="9"/>
      <c r="G89" s="9"/>
      <c r="H89" s="21"/>
      <c r="K89" s="9"/>
      <c r="L89" s="9"/>
      <c r="M89" s="21"/>
      <c r="P89" s="9"/>
      <c r="Q89" s="9"/>
      <c r="R89" s="21"/>
      <c r="U89" s="9"/>
      <c r="V89" s="9"/>
      <c r="W89" s="21"/>
      <c r="Z89" s="9"/>
      <c r="AA89" s="9"/>
      <c r="AB89" s="21"/>
      <c r="AE89" s="9"/>
      <c r="AF89" s="9"/>
      <c r="AG89" s="21"/>
      <c r="AJ89" s="9"/>
      <c r="AK89" s="9"/>
      <c r="AL89" s="21"/>
      <c r="AO89" s="9"/>
      <c r="AP89" s="9"/>
      <c r="AQ89" s="21"/>
      <c r="AT89" s="9"/>
      <c r="AU89" s="9"/>
      <c r="AV89" s="21"/>
      <c r="AY89" s="9"/>
      <c r="AZ89" s="9"/>
    </row>
    <row r="90" spans="4:52" ht="20">
      <c r="F90" s="9"/>
      <c r="H90" s="21"/>
      <c r="K90" s="9"/>
      <c r="M90" s="21"/>
      <c r="P90" s="9"/>
      <c r="R90" s="21"/>
      <c r="U90" s="9"/>
      <c r="W90" s="21"/>
      <c r="Z90" s="9"/>
      <c r="AB90" s="21"/>
      <c r="AE90" s="9"/>
      <c r="AG90" s="21"/>
      <c r="AJ90" s="9"/>
      <c r="AL90" s="21"/>
      <c r="AO90" s="9"/>
      <c r="AQ90" s="21"/>
      <c r="AT90" s="9"/>
      <c r="AV90" s="21"/>
      <c r="AY90" s="9"/>
    </row>
    <row r="91" spans="4:52" ht="20">
      <c r="D91" s="50" t="s">
        <v>19</v>
      </c>
      <c r="E91" s="50"/>
      <c r="F91" s="14" t="s">
        <v>17</v>
      </c>
      <c r="G91" s="17">
        <f>-F75*$B$13</f>
        <v>-85725000.00000003</v>
      </c>
      <c r="H91" s="21"/>
      <c r="I91" s="50" t="s">
        <v>19</v>
      </c>
      <c r="J91" s="50"/>
      <c r="K91" s="14" t="s">
        <v>17</v>
      </c>
      <c r="L91" s="17">
        <f>-K75*$B$13</f>
        <v>-91049999.999999955</v>
      </c>
      <c r="M91" s="21"/>
      <c r="N91" s="50" t="s">
        <v>19</v>
      </c>
      <c r="O91" s="50"/>
      <c r="P91" s="14" t="s">
        <v>17</v>
      </c>
      <c r="Q91" s="17">
        <f>-P75*$B$13</f>
        <v>-85725000.00000003</v>
      </c>
      <c r="R91" s="21"/>
      <c r="S91" s="50" t="s">
        <v>19</v>
      </c>
      <c r="T91" s="50"/>
      <c r="U91" s="14" t="s">
        <v>17</v>
      </c>
      <c r="V91" s="17">
        <f>-U75*$B$13</f>
        <v>-75000000</v>
      </c>
      <c r="W91" s="21"/>
      <c r="X91" s="50" t="s">
        <v>19</v>
      </c>
      <c r="Y91" s="50"/>
      <c r="Z91" s="14" t="s">
        <v>17</v>
      </c>
      <c r="AA91" s="17">
        <f>-Z75*$B$13</f>
        <v>-75000000</v>
      </c>
      <c r="AB91" s="21"/>
      <c r="AC91" s="50" t="s">
        <v>19</v>
      </c>
      <c r="AD91" s="50"/>
      <c r="AE91" s="14" t="s">
        <v>17</v>
      </c>
      <c r="AF91" s="17">
        <f>-AE75*$B$13</f>
        <v>-75000000</v>
      </c>
      <c r="AG91" s="21"/>
      <c r="AH91" s="50"/>
      <c r="AI91" s="50"/>
      <c r="AJ91" s="14"/>
      <c r="AK91" s="17"/>
      <c r="AL91" s="21"/>
      <c r="AM91" s="50"/>
      <c r="AN91" s="50"/>
      <c r="AO91" s="14"/>
      <c r="AP91" s="17"/>
      <c r="AQ91" s="21"/>
      <c r="AR91" s="50" t="s">
        <v>19</v>
      </c>
      <c r="AS91" s="50"/>
      <c r="AT91" s="14" t="s">
        <v>17</v>
      </c>
      <c r="AU91" s="17">
        <f>-AT75*$B$13</f>
        <v>-58950000.000000045</v>
      </c>
      <c r="AV91" s="21"/>
      <c r="AW91" s="50" t="s">
        <v>19</v>
      </c>
      <c r="AX91" s="50"/>
      <c r="AY91" s="14" t="s">
        <v>17</v>
      </c>
      <c r="AZ91" s="17">
        <f>-AY75*$B$13</f>
        <v>-42825000.000000045</v>
      </c>
    </row>
    <row r="92" spans="4:52" ht="21" thickBot="1">
      <c r="D92" s="50"/>
      <c r="E92" s="50"/>
      <c r="F92" s="15" t="s">
        <v>21</v>
      </c>
      <c r="G92" s="18">
        <f>F76*$B$14</f>
        <v>306072500</v>
      </c>
      <c r="H92" s="21"/>
      <c r="I92" s="50"/>
      <c r="J92" s="50"/>
      <c r="K92" s="15" t="s">
        <v>21</v>
      </c>
      <c r="L92" s="18">
        <f>K76*$B$14</f>
        <v>306605000</v>
      </c>
      <c r="M92" s="21"/>
      <c r="N92" s="50"/>
      <c r="O92" s="50"/>
      <c r="P92" s="15" t="s">
        <v>21</v>
      </c>
      <c r="Q92" s="18">
        <f>P76*$B$14</f>
        <v>306072500</v>
      </c>
      <c r="R92" s="21"/>
      <c r="S92" s="50"/>
      <c r="T92" s="50"/>
      <c r="U92" s="15" t="s">
        <v>21</v>
      </c>
      <c r="V92" s="18">
        <f>U76*$B$14</f>
        <v>300000000</v>
      </c>
      <c r="W92" s="21"/>
      <c r="X92" s="50"/>
      <c r="Y92" s="50"/>
      <c r="Z92" s="15" t="s">
        <v>21</v>
      </c>
      <c r="AA92" s="18">
        <f>Z76*$B$14</f>
        <v>300000000</v>
      </c>
      <c r="AB92" s="21"/>
      <c r="AC92" s="50"/>
      <c r="AD92" s="50"/>
      <c r="AE92" s="15" t="s">
        <v>21</v>
      </c>
      <c r="AF92" s="18">
        <f>AE76*$B$14</f>
        <v>292500000</v>
      </c>
      <c r="AG92" s="21"/>
      <c r="AH92" s="50"/>
      <c r="AI92" s="50"/>
      <c r="AJ92" s="15"/>
      <c r="AK92" s="18"/>
      <c r="AL92" s="21"/>
      <c r="AM92" s="50"/>
      <c r="AN92" s="50"/>
      <c r="AO92" s="15"/>
      <c r="AP92" s="18"/>
      <c r="AQ92" s="21"/>
      <c r="AR92" s="50"/>
      <c r="AS92" s="50"/>
      <c r="AT92" s="15" t="s">
        <v>21</v>
      </c>
      <c r="AU92" s="18">
        <f>AT76*$B$14</f>
        <v>275895000</v>
      </c>
      <c r="AV92" s="21"/>
      <c r="AW92" s="50"/>
      <c r="AX92" s="50"/>
      <c r="AY92" s="15" t="s">
        <v>21</v>
      </c>
      <c r="AZ92" s="18">
        <f>AY76*$B$14</f>
        <v>289282500</v>
      </c>
    </row>
    <row r="93" spans="4:52" ht="21" thickTop="1">
      <c r="D93" s="50"/>
      <c r="E93" s="50"/>
      <c r="F93" s="16" t="s">
        <v>18</v>
      </c>
      <c r="G93" s="19">
        <f>SUM(G91:G92)</f>
        <v>220347499.99999997</v>
      </c>
      <c r="H93" s="21"/>
      <c r="I93" s="50"/>
      <c r="J93" s="50"/>
      <c r="K93" s="16" t="s">
        <v>18</v>
      </c>
      <c r="L93" s="19">
        <f>SUM(L91:L92)</f>
        <v>215555000.00000006</v>
      </c>
      <c r="M93" s="21"/>
      <c r="N93" s="50"/>
      <c r="O93" s="50"/>
      <c r="P93" s="16" t="s">
        <v>18</v>
      </c>
      <c r="Q93" s="19">
        <f>SUM(Q91:Q92)</f>
        <v>220347499.99999997</v>
      </c>
      <c r="R93" s="21"/>
      <c r="S93" s="50"/>
      <c r="T93" s="50"/>
      <c r="U93" s="16" t="s">
        <v>18</v>
      </c>
      <c r="V93" s="19">
        <f>SUM(V91:V92)</f>
        <v>225000000</v>
      </c>
      <c r="W93" s="21"/>
      <c r="X93" s="50"/>
      <c r="Y93" s="50"/>
      <c r="Z93" s="16" t="s">
        <v>18</v>
      </c>
      <c r="AA93" s="19">
        <f>SUM(AA91:AA92)</f>
        <v>225000000</v>
      </c>
      <c r="AB93" s="21"/>
      <c r="AC93" s="50"/>
      <c r="AD93" s="50"/>
      <c r="AE93" s="16" t="s">
        <v>18</v>
      </c>
      <c r="AF93" s="19">
        <f>SUM(AF91:AF92)</f>
        <v>217500000</v>
      </c>
      <c r="AG93" s="21"/>
      <c r="AH93" s="50"/>
      <c r="AI93" s="50"/>
      <c r="AJ93" s="16"/>
      <c r="AK93" s="19"/>
      <c r="AL93" s="21"/>
      <c r="AM93" s="50"/>
      <c r="AN93" s="50"/>
      <c r="AO93" s="16"/>
      <c r="AP93" s="19"/>
      <c r="AQ93" s="21"/>
      <c r="AR93" s="50"/>
      <c r="AS93" s="50"/>
      <c r="AT93" s="16" t="s">
        <v>18</v>
      </c>
      <c r="AU93" s="19">
        <f>SUM(AU91:AU92)</f>
        <v>216944999.99999994</v>
      </c>
      <c r="AV93" s="21"/>
      <c r="AW93" s="50"/>
      <c r="AX93" s="50"/>
      <c r="AY93" s="16" t="s">
        <v>18</v>
      </c>
      <c r="AZ93" s="19">
        <f>SUM(AZ91:AZ92)</f>
        <v>246457499.99999994</v>
      </c>
    </row>
    <row r="94" spans="4:52" ht="20">
      <c r="F94" s="9"/>
      <c r="G94" s="9"/>
      <c r="H94" s="21"/>
      <c r="K94" s="9"/>
      <c r="L94" s="9"/>
      <c r="M94" s="21"/>
      <c r="P94" s="9"/>
      <c r="Q94" s="9"/>
      <c r="R94" s="21"/>
      <c r="U94" s="9"/>
      <c r="V94" s="9"/>
      <c r="W94" s="21"/>
      <c r="Z94" s="9"/>
      <c r="AA94" s="9"/>
      <c r="AB94" s="21"/>
      <c r="AE94" s="9"/>
      <c r="AF94" s="9"/>
      <c r="AG94" s="21"/>
      <c r="AJ94" s="9"/>
      <c r="AK94" s="9"/>
      <c r="AL94" s="21"/>
      <c r="AO94" s="9"/>
      <c r="AP94" s="9"/>
      <c r="AQ94" s="21"/>
      <c r="AT94" s="9"/>
      <c r="AU94" s="9"/>
      <c r="AV94" s="21"/>
      <c r="AY94" s="9"/>
      <c r="AZ94" s="9"/>
    </row>
    <row r="95" spans="4:52" ht="21" thickBot="1">
      <c r="F95" s="9"/>
      <c r="G95" s="9"/>
      <c r="H95" s="21"/>
      <c r="K95" s="9"/>
      <c r="L95" s="9"/>
      <c r="M95" s="21"/>
      <c r="P95" s="9"/>
      <c r="Q95" s="9"/>
      <c r="R95" s="21"/>
      <c r="U95" s="9"/>
      <c r="V95" s="9"/>
      <c r="W95" s="21"/>
      <c r="Z95" s="9"/>
      <c r="AA95" s="9"/>
      <c r="AB95" s="21"/>
      <c r="AE95" s="9"/>
      <c r="AF95" s="9"/>
      <c r="AG95" s="21"/>
      <c r="AJ95" s="9"/>
      <c r="AK95" s="9"/>
      <c r="AL95" s="21"/>
      <c r="AO95" s="9"/>
      <c r="AP95" s="9"/>
      <c r="AQ95" s="21"/>
      <c r="AT95" s="9"/>
      <c r="AU95" s="9"/>
      <c r="AV95" s="21"/>
      <c r="AY95" s="9"/>
      <c r="AZ95" s="9"/>
    </row>
    <row r="96" spans="4:52">
      <c r="E96" s="44" t="s">
        <v>20</v>
      </c>
      <c r="F96" s="45"/>
      <c r="G96" s="48">
        <f>G93-G88</f>
        <v>545347500</v>
      </c>
      <c r="H96" s="21"/>
      <c r="J96" s="44" t="s">
        <v>20</v>
      </c>
      <c r="K96" s="45"/>
      <c r="L96" s="48">
        <f>L93-L88</f>
        <v>540555000</v>
      </c>
      <c r="M96" s="21"/>
      <c r="O96" s="44" t="s">
        <v>20</v>
      </c>
      <c r="P96" s="45"/>
      <c r="Q96" s="48">
        <f>Q93-Q88</f>
        <v>545347500</v>
      </c>
      <c r="R96" s="21"/>
      <c r="T96" s="44" t="s">
        <v>20</v>
      </c>
      <c r="U96" s="45"/>
      <c r="V96" s="48">
        <f>V93-V88</f>
        <v>550000000</v>
      </c>
      <c r="W96" s="21"/>
      <c r="Y96" s="44" t="s">
        <v>20</v>
      </c>
      <c r="Z96" s="45"/>
      <c r="AA96" s="48">
        <f>AA93-AA88</f>
        <v>550000000</v>
      </c>
      <c r="AB96" s="21"/>
      <c r="AD96" s="44" t="s">
        <v>20</v>
      </c>
      <c r="AE96" s="45"/>
      <c r="AF96" s="48">
        <f>AF93-AF88</f>
        <v>542500000</v>
      </c>
      <c r="AG96" s="21"/>
      <c r="AI96" s="44" t="s">
        <v>20</v>
      </c>
      <c r="AJ96" s="45"/>
      <c r="AK96" s="48">
        <f>AK93-AK88</f>
        <v>0</v>
      </c>
      <c r="AL96" s="21"/>
      <c r="AN96" s="44" t="s">
        <v>20</v>
      </c>
      <c r="AO96" s="45"/>
      <c r="AP96" s="48">
        <f>AP93-AP88</f>
        <v>0</v>
      </c>
      <c r="AQ96" s="21"/>
      <c r="AS96" s="44" t="s">
        <v>20</v>
      </c>
      <c r="AT96" s="45"/>
      <c r="AU96" s="48">
        <f>AU93-AU88</f>
        <v>541945000</v>
      </c>
      <c r="AV96" s="21"/>
      <c r="AX96" s="44" t="s">
        <v>20</v>
      </c>
      <c r="AY96" s="45"/>
      <c r="AZ96" s="48">
        <f>AZ93-AZ88</f>
        <v>571457500</v>
      </c>
    </row>
    <row r="97" spans="4:52" ht="17" thickBot="1">
      <c r="E97" s="46"/>
      <c r="F97" s="47"/>
      <c r="G97" s="49"/>
      <c r="H97" s="21"/>
      <c r="J97" s="46"/>
      <c r="K97" s="47"/>
      <c r="L97" s="49"/>
      <c r="M97" s="21"/>
      <c r="O97" s="46"/>
      <c r="P97" s="47"/>
      <c r="Q97" s="49"/>
      <c r="R97" s="21"/>
      <c r="T97" s="46"/>
      <c r="U97" s="47"/>
      <c r="V97" s="49"/>
      <c r="W97" s="21"/>
      <c r="Y97" s="46"/>
      <c r="Z97" s="47"/>
      <c r="AA97" s="49"/>
      <c r="AB97" s="21"/>
      <c r="AD97" s="46"/>
      <c r="AE97" s="47"/>
      <c r="AF97" s="49"/>
      <c r="AG97" s="21"/>
      <c r="AI97" s="46"/>
      <c r="AJ97" s="47"/>
      <c r="AK97" s="49"/>
      <c r="AL97" s="21"/>
      <c r="AN97" s="46"/>
      <c r="AO97" s="47"/>
      <c r="AP97" s="49"/>
      <c r="AQ97" s="21"/>
      <c r="AS97" s="46"/>
      <c r="AT97" s="47"/>
      <c r="AU97" s="49"/>
      <c r="AV97" s="21"/>
      <c r="AX97" s="46"/>
      <c r="AY97" s="47"/>
      <c r="AZ97" s="49"/>
    </row>
    <row r="101" spans="4:52" ht="16" customHeight="1">
      <c r="D101" s="55" t="s">
        <v>52</v>
      </c>
      <c r="E101" s="55"/>
      <c r="F101" s="55"/>
      <c r="G101" s="55"/>
      <c r="H101" s="21"/>
      <c r="I101" s="55" t="s">
        <v>54</v>
      </c>
      <c r="J101" s="55"/>
      <c r="K101" s="55"/>
      <c r="L101" s="55"/>
      <c r="M101" s="21"/>
      <c r="N101" s="55" t="s">
        <v>55</v>
      </c>
      <c r="O101" s="55"/>
      <c r="P101" s="55"/>
      <c r="Q101" s="55"/>
      <c r="R101" s="21"/>
      <c r="S101" s="55" t="s">
        <v>56</v>
      </c>
      <c r="T101" s="55"/>
      <c r="U101" s="55"/>
      <c r="V101" s="55"/>
      <c r="W101" s="21"/>
      <c r="X101" s="55" t="s">
        <v>57</v>
      </c>
      <c r="Y101" s="55"/>
      <c r="Z101" s="55"/>
      <c r="AA101" s="55"/>
      <c r="AB101" s="21"/>
      <c r="AC101" s="55" t="s">
        <v>58</v>
      </c>
      <c r="AD101" s="55"/>
      <c r="AE101" s="55"/>
      <c r="AF101" s="55"/>
      <c r="AG101" s="21"/>
      <c r="AH101" s="55" t="s">
        <v>59</v>
      </c>
      <c r="AI101" s="55"/>
      <c r="AJ101" s="55"/>
      <c r="AK101" s="55"/>
      <c r="AL101" s="21"/>
      <c r="AM101" s="55" t="s">
        <v>60</v>
      </c>
      <c r="AN101" s="55"/>
      <c r="AO101" s="55"/>
      <c r="AP101" s="55"/>
      <c r="AQ101" s="21"/>
      <c r="AR101" s="55" t="s">
        <v>61</v>
      </c>
      <c r="AS101" s="55"/>
      <c r="AT101" s="55"/>
      <c r="AU101" s="55"/>
      <c r="AV101" s="21"/>
      <c r="AW101" s="55" t="s">
        <v>62</v>
      </c>
      <c r="AX101" s="55"/>
      <c r="AY101" s="55"/>
      <c r="AZ101" s="55"/>
    </row>
    <row r="102" spans="4:52" ht="16" customHeight="1">
      <c r="D102" s="55"/>
      <c r="E102" s="55"/>
      <c r="F102" s="55"/>
      <c r="G102" s="55"/>
      <c r="H102" s="21"/>
      <c r="I102" s="55"/>
      <c r="J102" s="55"/>
      <c r="K102" s="55"/>
      <c r="L102" s="55"/>
      <c r="M102" s="21"/>
      <c r="N102" s="55"/>
      <c r="O102" s="55"/>
      <c r="P102" s="55"/>
      <c r="Q102" s="55"/>
      <c r="R102" s="21"/>
      <c r="S102" s="55"/>
      <c r="T102" s="55"/>
      <c r="U102" s="55"/>
      <c r="V102" s="55"/>
      <c r="W102" s="21"/>
      <c r="X102" s="55"/>
      <c r="Y102" s="55"/>
      <c r="Z102" s="55"/>
      <c r="AA102" s="55"/>
      <c r="AB102" s="21"/>
      <c r="AC102" s="55"/>
      <c r="AD102" s="55"/>
      <c r="AE102" s="55"/>
      <c r="AF102" s="55"/>
      <c r="AG102" s="21"/>
      <c r="AH102" s="55"/>
      <c r="AI102" s="55"/>
      <c r="AJ102" s="55"/>
      <c r="AK102" s="55"/>
      <c r="AL102" s="21"/>
      <c r="AM102" s="55"/>
      <c r="AN102" s="55"/>
      <c r="AO102" s="55"/>
      <c r="AP102" s="55"/>
      <c r="AQ102" s="21"/>
      <c r="AR102" s="55"/>
      <c r="AS102" s="55"/>
      <c r="AT102" s="55"/>
      <c r="AU102" s="55"/>
      <c r="AV102" s="21"/>
      <c r="AW102" s="55"/>
      <c r="AX102" s="55"/>
      <c r="AY102" s="55"/>
      <c r="AZ102" s="55"/>
    </row>
    <row r="103" spans="4:52">
      <c r="H103" s="21"/>
      <c r="M103" s="21"/>
      <c r="N103" s="20"/>
      <c r="O103" s="20"/>
      <c r="P103" s="20"/>
      <c r="Q103" s="20"/>
      <c r="R103" s="21"/>
      <c r="S103" s="20"/>
      <c r="T103" s="20"/>
      <c r="U103" s="20"/>
      <c r="V103" s="20"/>
      <c r="W103" s="21"/>
      <c r="X103" s="20"/>
      <c r="Y103" s="20"/>
      <c r="Z103" s="20"/>
      <c r="AA103" s="20"/>
      <c r="AB103" s="21"/>
      <c r="AG103" s="21"/>
      <c r="AH103" s="20"/>
      <c r="AI103" s="20"/>
      <c r="AJ103" s="20"/>
      <c r="AK103" s="20"/>
      <c r="AL103" s="21"/>
      <c r="AM103" s="20"/>
      <c r="AN103" s="20"/>
      <c r="AO103" s="20"/>
      <c r="AP103" s="20"/>
      <c r="AQ103" s="21"/>
      <c r="AR103" s="20"/>
      <c r="AS103" s="20"/>
      <c r="AT103" s="20"/>
      <c r="AU103" s="20"/>
      <c r="AV103" s="21"/>
      <c r="AW103" s="20"/>
      <c r="AX103" s="20"/>
      <c r="AY103" s="20"/>
      <c r="AZ103" s="20"/>
    </row>
    <row r="104" spans="4:52" ht="17" thickBot="1">
      <c r="H104" s="21"/>
      <c r="M104" s="21"/>
      <c r="N104" s="20"/>
      <c r="O104" s="20"/>
      <c r="P104" s="20"/>
      <c r="Q104" s="20"/>
      <c r="R104" s="21"/>
      <c r="S104" s="20"/>
      <c r="T104" s="20"/>
      <c r="U104" s="20"/>
      <c r="V104" s="20"/>
      <c r="W104" s="21"/>
      <c r="X104" s="20"/>
      <c r="Y104" s="20"/>
      <c r="Z104" s="20"/>
      <c r="AA104" s="20"/>
      <c r="AB104" s="21"/>
      <c r="AG104" s="21"/>
      <c r="AH104" s="20"/>
      <c r="AI104" s="20"/>
      <c r="AJ104" s="20"/>
      <c r="AK104" s="20"/>
      <c r="AL104" s="21"/>
      <c r="AM104" s="20"/>
      <c r="AN104" s="20"/>
      <c r="AO104" s="20"/>
      <c r="AP104" s="20"/>
      <c r="AQ104" s="21"/>
      <c r="AR104" s="20"/>
      <c r="AS104" s="20"/>
      <c r="AT104" s="20"/>
      <c r="AU104" s="20"/>
      <c r="AV104" s="21"/>
      <c r="AW104" s="20"/>
      <c r="AX104" s="20"/>
      <c r="AY104" s="20"/>
      <c r="AZ104" s="20"/>
    </row>
    <row r="105" spans="4:52" ht="21">
      <c r="D105" s="53" t="s">
        <v>13</v>
      </c>
      <c r="E105" s="3" t="s">
        <v>0</v>
      </c>
      <c r="F105" s="3" t="s">
        <v>0</v>
      </c>
      <c r="G105" s="53" t="s">
        <v>1</v>
      </c>
      <c r="H105" s="21"/>
      <c r="I105" s="53" t="s">
        <v>13</v>
      </c>
      <c r="J105" s="3" t="s">
        <v>0</v>
      </c>
      <c r="K105" s="3" t="s">
        <v>0</v>
      </c>
      <c r="L105" s="53" t="s">
        <v>1</v>
      </c>
      <c r="M105" s="21"/>
      <c r="N105" s="53" t="s">
        <v>13</v>
      </c>
      <c r="O105" s="3" t="s">
        <v>0</v>
      </c>
      <c r="P105" s="3" t="s">
        <v>0</v>
      </c>
      <c r="Q105" s="53" t="s">
        <v>1</v>
      </c>
      <c r="R105" s="21"/>
      <c r="S105" s="53" t="s">
        <v>13</v>
      </c>
      <c r="T105" s="3" t="s">
        <v>0</v>
      </c>
      <c r="U105" s="3" t="s">
        <v>0</v>
      </c>
      <c r="V105" s="53" t="s">
        <v>1</v>
      </c>
      <c r="W105" s="21"/>
      <c r="X105" s="53" t="s">
        <v>13</v>
      </c>
      <c r="Y105" s="3" t="s">
        <v>0</v>
      </c>
      <c r="Z105" s="3" t="s">
        <v>0</v>
      </c>
      <c r="AA105" s="53" t="s">
        <v>1</v>
      </c>
      <c r="AB105" s="21"/>
      <c r="AC105" s="53" t="s">
        <v>13</v>
      </c>
      <c r="AD105" s="3" t="s">
        <v>0</v>
      </c>
      <c r="AE105" s="3" t="s">
        <v>0</v>
      </c>
      <c r="AF105" s="53" t="s">
        <v>1</v>
      </c>
      <c r="AG105" s="21"/>
      <c r="AH105" s="53" t="s">
        <v>13</v>
      </c>
      <c r="AI105" s="3" t="s">
        <v>0</v>
      </c>
      <c r="AJ105" s="3" t="s">
        <v>0</v>
      </c>
      <c r="AK105" s="53" t="s">
        <v>1</v>
      </c>
      <c r="AL105" s="21"/>
      <c r="AM105" s="53" t="s">
        <v>13</v>
      </c>
      <c r="AN105" s="3" t="s">
        <v>0</v>
      </c>
      <c r="AO105" s="3" t="s">
        <v>0</v>
      </c>
      <c r="AP105" s="53" t="s">
        <v>1</v>
      </c>
      <c r="AQ105" s="21"/>
      <c r="AR105" s="53" t="s">
        <v>13</v>
      </c>
      <c r="AS105" s="3" t="s">
        <v>0</v>
      </c>
      <c r="AT105" s="3" t="s">
        <v>0</v>
      </c>
      <c r="AU105" s="53" t="s">
        <v>1</v>
      </c>
      <c r="AV105" s="21"/>
      <c r="AW105" s="53" t="s">
        <v>13</v>
      </c>
      <c r="AX105" s="3" t="s">
        <v>0</v>
      </c>
      <c r="AY105" s="3" t="s">
        <v>0</v>
      </c>
      <c r="AZ105" s="53" t="s">
        <v>1</v>
      </c>
    </row>
    <row r="106" spans="4:52" ht="21" thickBot="1">
      <c r="D106" s="54"/>
      <c r="E106" s="4">
        <v>1</v>
      </c>
      <c r="F106" s="4">
        <v>0</v>
      </c>
      <c r="G106" s="54"/>
      <c r="H106" s="21"/>
      <c r="I106" s="54"/>
      <c r="J106" s="4">
        <v>1</v>
      </c>
      <c r="K106" s="4">
        <v>0</v>
      </c>
      <c r="L106" s="54"/>
      <c r="M106" s="21"/>
      <c r="N106" s="54"/>
      <c r="O106" s="4">
        <v>1</v>
      </c>
      <c r="P106" s="4">
        <v>0</v>
      </c>
      <c r="Q106" s="54"/>
      <c r="R106" s="21"/>
      <c r="S106" s="54"/>
      <c r="T106" s="4">
        <v>1</v>
      </c>
      <c r="U106" s="4">
        <v>0</v>
      </c>
      <c r="V106" s="54"/>
      <c r="W106" s="21"/>
      <c r="X106" s="54"/>
      <c r="Y106" s="4">
        <v>1</v>
      </c>
      <c r="Z106" s="4">
        <v>0</v>
      </c>
      <c r="AA106" s="54"/>
      <c r="AB106" s="21"/>
      <c r="AC106" s="54"/>
      <c r="AD106" s="4">
        <v>1</v>
      </c>
      <c r="AE106" s="4">
        <v>0</v>
      </c>
      <c r="AF106" s="54"/>
      <c r="AG106" s="21"/>
      <c r="AH106" s="54"/>
      <c r="AI106" s="4">
        <v>1</v>
      </c>
      <c r="AJ106" s="4">
        <v>0</v>
      </c>
      <c r="AK106" s="54"/>
      <c r="AL106" s="21"/>
      <c r="AM106" s="54"/>
      <c r="AN106" s="4">
        <v>1</v>
      </c>
      <c r="AO106" s="4">
        <v>0</v>
      </c>
      <c r="AP106" s="54"/>
      <c r="AQ106" s="21"/>
      <c r="AR106" s="54"/>
      <c r="AS106" s="4">
        <v>1</v>
      </c>
      <c r="AT106" s="4">
        <v>0</v>
      </c>
      <c r="AU106" s="54"/>
      <c r="AV106" s="21"/>
      <c r="AW106" s="54"/>
      <c r="AX106" s="4">
        <v>1</v>
      </c>
      <c r="AY106" s="4">
        <v>0</v>
      </c>
      <c r="AZ106" s="54"/>
    </row>
    <row r="107" spans="4:52" ht="22" thickBot="1">
      <c r="D107" s="5" t="s">
        <v>4</v>
      </c>
      <c r="E107" s="6">
        <f>G107*E112</f>
        <v>2914.2000000000003</v>
      </c>
      <c r="F107" s="7">
        <f>G107-E107</f>
        <v>85.799999999999727</v>
      </c>
      <c r="G107" s="8">
        <f>G109*$B$12</f>
        <v>3000</v>
      </c>
      <c r="H107" s="21"/>
      <c r="I107" s="5" t="s">
        <v>4</v>
      </c>
      <c r="J107" s="6">
        <f>L107*J112</f>
        <v>2657.1</v>
      </c>
      <c r="K107" s="7">
        <f>L107-J107</f>
        <v>342.90000000000009</v>
      </c>
      <c r="L107" s="8">
        <f>L109*$B$12</f>
        <v>3000</v>
      </c>
      <c r="M107" s="21"/>
      <c r="N107" s="5" t="s">
        <v>4</v>
      </c>
      <c r="O107" s="6">
        <f>Q107*O112</f>
        <v>2764.2</v>
      </c>
      <c r="P107" s="7">
        <f>Q107-O107</f>
        <v>235.80000000000018</v>
      </c>
      <c r="Q107" s="8">
        <f>Q109*$B$12</f>
        <v>3000</v>
      </c>
      <c r="R107" s="21"/>
      <c r="S107" s="5" t="s">
        <v>4</v>
      </c>
      <c r="T107" s="6">
        <f>V107*T112</f>
        <v>2914.2000000000003</v>
      </c>
      <c r="U107" s="7">
        <f>V107-T107</f>
        <v>85.799999999999727</v>
      </c>
      <c r="V107" s="8">
        <f>V109*$B$12</f>
        <v>3000</v>
      </c>
      <c r="W107" s="21"/>
      <c r="X107" s="5" t="s">
        <v>4</v>
      </c>
      <c r="Y107" s="6">
        <f>AA107*Y112</f>
        <v>2571.2999999999997</v>
      </c>
      <c r="Z107" s="7">
        <f>AA107-Y107</f>
        <v>428.70000000000027</v>
      </c>
      <c r="AA107" s="8">
        <f>AA109*$B$12</f>
        <v>3000</v>
      </c>
      <c r="AB107" s="21"/>
      <c r="AC107" s="5" t="s">
        <v>4</v>
      </c>
      <c r="AD107" s="6">
        <f>AF107*AD112</f>
        <v>2721.3</v>
      </c>
      <c r="AE107" s="7">
        <f>AF107-AD107</f>
        <v>278.69999999999982</v>
      </c>
      <c r="AF107" s="8">
        <f>AF109*$B$12</f>
        <v>3000</v>
      </c>
      <c r="AG107" s="21"/>
      <c r="AH107" s="5" t="s">
        <v>4</v>
      </c>
      <c r="AI107" s="6">
        <f>AK107*AI112</f>
        <v>2742.9</v>
      </c>
      <c r="AJ107" s="7">
        <f>AK107-AI107</f>
        <v>257.09999999999991</v>
      </c>
      <c r="AK107" s="8">
        <f>AK109*$B$12</f>
        <v>3000</v>
      </c>
      <c r="AL107" s="21"/>
      <c r="AM107" s="5" t="s">
        <v>4</v>
      </c>
      <c r="AN107" s="6">
        <f>AP107*AN112</f>
        <v>2528.6999999999998</v>
      </c>
      <c r="AO107" s="7">
        <f>AP107-AN107</f>
        <v>471.30000000000018</v>
      </c>
      <c r="AP107" s="8">
        <f>AP109*$B$12</f>
        <v>3000</v>
      </c>
      <c r="AQ107" s="21"/>
      <c r="AR107" s="5" t="s">
        <v>4</v>
      </c>
      <c r="AS107" s="6">
        <f>AU107*AS112</f>
        <v>2828.7</v>
      </c>
      <c r="AT107" s="7">
        <f>AU107-AS107</f>
        <v>171.30000000000018</v>
      </c>
      <c r="AU107" s="8">
        <f>AU109*$B$12</f>
        <v>3000</v>
      </c>
      <c r="AV107" s="21"/>
      <c r="AW107" s="5" t="s">
        <v>4</v>
      </c>
      <c r="AX107" s="6">
        <f>AZ107*AX112</f>
        <v>2828.7</v>
      </c>
      <c r="AY107" s="7">
        <f>AZ107-AX107</f>
        <v>171.30000000000018</v>
      </c>
      <c r="AZ107" s="8">
        <f>AZ109*$B$12</f>
        <v>3000</v>
      </c>
    </row>
    <row r="108" spans="4:52" ht="22" thickBot="1">
      <c r="D108" s="5" t="s">
        <v>6</v>
      </c>
      <c r="E108" s="7">
        <f>G108-F108</f>
        <v>5514.2000000000007</v>
      </c>
      <c r="F108" s="6">
        <f>(G109*E113)-E107</f>
        <v>11485.8</v>
      </c>
      <c r="G108" s="8">
        <f>G109-G107</f>
        <v>17000</v>
      </c>
      <c r="H108" s="21"/>
      <c r="I108" s="5" t="s">
        <v>6</v>
      </c>
      <c r="J108" s="7">
        <f>L108-K108</f>
        <v>3957.1000000000004</v>
      </c>
      <c r="K108" s="6">
        <f>(L109*J113)-J107</f>
        <v>13042.9</v>
      </c>
      <c r="L108" s="8">
        <f>L109-L107</f>
        <v>17000</v>
      </c>
      <c r="M108" s="21"/>
      <c r="N108" s="5" t="s">
        <v>6</v>
      </c>
      <c r="O108" s="7">
        <f>Q108-P108</f>
        <v>4464.2000000000007</v>
      </c>
      <c r="P108" s="6">
        <f>(Q109*O113)-O107</f>
        <v>12535.8</v>
      </c>
      <c r="Q108" s="8">
        <f>Q109-Q107</f>
        <v>17000</v>
      </c>
      <c r="R108" s="21"/>
      <c r="S108" s="5" t="s">
        <v>6</v>
      </c>
      <c r="T108" s="7">
        <f>V108-U108</f>
        <v>5014.2000000000007</v>
      </c>
      <c r="U108" s="6">
        <f>(V109*T113)-T107</f>
        <v>11985.8</v>
      </c>
      <c r="V108" s="8">
        <f>V109-V107</f>
        <v>17000</v>
      </c>
      <c r="W108" s="21"/>
      <c r="X108" s="5" t="s">
        <v>6</v>
      </c>
      <c r="Y108" s="7">
        <f>AA108-Z108</f>
        <v>4571.2999999999993</v>
      </c>
      <c r="Z108" s="6">
        <f>(AA109*Y113)-Y107</f>
        <v>12428.7</v>
      </c>
      <c r="AA108" s="8">
        <f>AA109-AA107</f>
        <v>17000</v>
      </c>
      <c r="AB108" s="21"/>
      <c r="AC108" s="5" t="s">
        <v>6</v>
      </c>
      <c r="AD108" s="7">
        <f>AF108-AE108</f>
        <v>5221.2999999999993</v>
      </c>
      <c r="AE108" s="6">
        <f>(AF109*AD113)-AD107</f>
        <v>11778.7</v>
      </c>
      <c r="AF108" s="8">
        <f>AF109-AF107</f>
        <v>17000</v>
      </c>
      <c r="AG108" s="21"/>
      <c r="AH108" s="5" t="s">
        <v>6</v>
      </c>
      <c r="AI108" s="7">
        <f>AK108-AJ108</f>
        <v>5542.9</v>
      </c>
      <c r="AJ108" s="6">
        <f>(AK109*AI113)-AI107</f>
        <v>11457.1</v>
      </c>
      <c r="AK108" s="8">
        <f>AK109-AK107</f>
        <v>17000</v>
      </c>
      <c r="AL108" s="21"/>
      <c r="AM108" s="5" t="s">
        <v>6</v>
      </c>
      <c r="AN108" s="7">
        <f>AP108-AO108</f>
        <v>5228.7000000000007</v>
      </c>
      <c r="AO108" s="6">
        <f>(AP109*AN113)-AN107</f>
        <v>11771.3</v>
      </c>
      <c r="AP108" s="8">
        <f>AP109-AP107</f>
        <v>17000</v>
      </c>
      <c r="AQ108" s="21"/>
      <c r="AR108" s="5" t="s">
        <v>6</v>
      </c>
      <c r="AS108" s="7">
        <f>AU108-AT108</f>
        <v>5728.7000000000007</v>
      </c>
      <c r="AT108" s="6">
        <f>(AU109*AS113)-AS107</f>
        <v>11271.3</v>
      </c>
      <c r="AU108" s="8">
        <f>AU109-AU107</f>
        <v>17000</v>
      </c>
      <c r="AV108" s="21"/>
      <c r="AW108" s="5" t="s">
        <v>6</v>
      </c>
      <c r="AX108" s="7">
        <f>AZ108-AY108</f>
        <v>5428.7000000000007</v>
      </c>
      <c r="AY108" s="6">
        <f>(AZ109*AX113)-AX107</f>
        <v>11571.3</v>
      </c>
      <c r="AZ108" s="8">
        <f>AZ109-AZ107</f>
        <v>17000</v>
      </c>
    </row>
    <row r="109" spans="4:52" ht="22" thickBot="1">
      <c r="D109" s="5" t="s">
        <v>1</v>
      </c>
      <c r="E109" s="8">
        <f>SUM(E107:E108)</f>
        <v>8428.4000000000015</v>
      </c>
      <c r="F109" s="8">
        <f>G109-E109</f>
        <v>11571.599999999999</v>
      </c>
      <c r="G109" s="8">
        <f>$B$11</f>
        <v>20000</v>
      </c>
      <c r="H109" s="21"/>
      <c r="I109" s="5" t="s">
        <v>1</v>
      </c>
      <c r="J109" s="8">
        <f>SUM(J107:J108)</f>
        <v>6614.2000000000007</v>
      </c>
      <c r="K109" s="8">
        <f>L109-J109</f>
        <v>13385.8</v>
      </c>
      <c r="L109" s="8">
        <f>$B$11</f>
        <v>20000</v>
      </c>
      <c r="M109" s="21"/>
      <c r="N109" s="5" t="s">
        <v>1</v>
      </c>
      <c r="O109" s="8">
        <f>SUM(O107:O108)</f>
        <v>7228.4000000000005</v>
      </c>
      <c r="P109" s="8">
        <f>Q109-O109</f>
        <v>12771.599999999999</v>
      </c>
      <c r="Q109" s="8">
        <f>$B$11</f>
        <v>20000</v>
      </c>
      <c r="R109" s="21"/>
      <c r="S109" s="5" t="s">
        <v>1</v>
      </c>
      <c r="T109" s="8">
        <f>SUM(T107:T108)</f>
        <v>7928.4000000000015</v>
      </c>
      <c r="U109" s="8">
        <f>V109-T109</f>
        <v>12071.599999999999</v>
      </c>
      <c r="V109" s="8">
        <f>$B$11</f>
        <v>20000</v>
      </c>
      <c r="W109" s="21"/>
      <c r="X109" s="5" t="s">
        <v>1</v>
      </c>
      <c r="Y109" s="8">
        <f>SUM(Y107:Y108)</f>
        <v>7142.5999999999985</v>
      </c>
      <c r="Z109" s="8">
        <f>AA109-Y109</f>
        <v>12857.400000000001</v>
      </c>
      <c r="AA109" s="8">
        <f>$B$11</f>
        <v>20000</v>
      </c>
      <c r="AB109" s="21"/>
      <c r="AC109" s="5" t="s">
        <v>1</v>
      </c>
      <c r="AD109" s="8">
        <f>SUM(AD107:AD108)</f>
        <v>7942.5999999999995</v>
      </c>
      <c r="AE109" s="8">
        <f>AF109-AD109</f>
        <v>12057.400000000001</v>
      </c>
      <c r="AF109" s="8">
        <f>$B$11</f>
        <v>20000</v>
      </c>
      <c r="AG109" s="21"/>
      <c r="AH109" s="5" t="s">
        <v>1</v>
      </c>
      <c r="AI109" s="8">
        <f>SUM(AI107:AI108)</f>
        <v>8285.7999999999993</v>
      </c>
      <c r="AJ109" s="8">
        <f>AK109-AI109</f>
        <v>11714.2</v>
      </c>
      <c r="AK109" s="8">
        <f>$B$11</f>
        <v>20000</v>
      </c>
      <c r="AL109" s="21"/>
      <c r="AM109" s="5" t="s">
        <v>1</v>
      </c>
      <c r="AN109" s="8">
        <f>SUM(AN107:AN108)</f>
        <v>7757.4000000000005</v>
      </c>
      <c r="AO109" s="8">
        <f>AP109-AN109</f>
        <v>12242.599999999999</v>
      </c>
      <c r="AP109" s="8">
        <f>$B$11</f>
        <v>20000</v>
      </c>
      <c r="AQ109" s="21"/>
      <c r="AR109" s="5" t="s">
        <v>1</v>
      </c>
      <c r="AS109" s="8">
        <f>SUM(AS107:AS108)</f>
        <v>8557.4000000000015</v>
      </c>
      <c r="AT109" s="8">
        <f>AU109-AS109</f>
        <v>11442.599999999999</v>
      </c>
      <c r="AU109" s="8">
        <f>$B$11</f>
        <v>20000</v>
      </c>
      <c r="AV109" s="21"/>
      <c r="AW109" s="5" t="s">
        <v>1</v>
      </c>
      <c r="AX109" s="8">
        <f>SUM(AX107:AX108)</f>
        <v>8257.4000000000015</v>
      </c>
      <c r="AY109" s="8">
        <f>AZ109-AX109</f>
        <v>11742.599999999999</v>
      </c>
      <c r="AZ109" s="8">
        <f>$B$11</f>
        <v>20000</v>
      </c>
    </row>
    <row r="110" spans="4:52">
      <c r="H110" s="21"/>
      <c r="M110" s="21"/>
      <c r="R110" s="21"/>
      <c r="W110" s="21"/>
      <c r="AB110" s="21"/>
      <c r="AG110" s="21"/>
      <c r="AL110" s="21"/>
      <c r="AQ110" s="21"/>
      <c r="AV110" s="21"/>
    </row>
    <row r="111" spans="4:52">
      <c r="H111" s="21"/>
      <c r="M111" s="21"/>
      <c r="R111" s="21"/>
      <c r="W111" s="21"/>
      <c r="AB111" s="21"/>
      <c r="AG111" s="21"/>
      <c r="AL111" s="21"/>
      <c r="AQ111" s="21"/>
      <c r="AV111" s="21"/>
    </row>
    <row r="112" spans="4:52" ht="20">
      <c r="D112" s="9" t="s">
        <v>8</v>
      </c>
      <c r="E112" s="13">
        <v>0.97140000000000004</v>
      </c>
      <c r="F112" s="10" t="s">
        <v>16</v>
      </c>
      <c r="H112" s="21"/>
      <c r="I112" s="9" t="s">
        <v>8</v>
      </c>
      <c r="J112" s="13">
        <v>0.88570000000000004</v>
      </c>
      <c r="K112" s="10" t="s">
        <v>16</v>
      </c>
      <c r="M112" s="21"/>
      <c r="N112" s="9" t="s">
        <v>8</v>
      </c>
      <c r="O112" s="13">
        <v>0.9214</v>
      </c>
      <c r="P112" s="10" t="s">
        <v>16</v>
      </c>
      <c r="R112" s="21"/>
      <c r="S112" s="9" t="s">
        <v>8</v>
      </c>
      <c r="T112" s="13">
        <v>0.97140000000000004</v>
      </c>
      <c r="U112" s="10" t="s">
        <v>16</v>
      </c>
      <c r="W112" s="21"/>
      <c r="X112" s="9" t="s">
        <v>8</v>
      </c>
      <c r="Y112" s="13">
        <v>0.85709999999999997</v>
      </c>
      <c r="Z112" s="10" t="s">
        <v>16</v>
      </c>
      <c r="AB112" s="21"/>
      <c r="AC112" s="9" t="s">
        <v>8</v>
      </c>
      <c r="AD112" s="13">
        <v>0.90710000000000002</v>
      </c>
      <c r="AE112" s="10" t="s">
        <v>16</v>
      </c>
      <c r="AG112" s="21"/>
      <c r="AH112" s="9" t="s">
        <v>8</v>
      </c>
      <c r="AI112" s="13">
        <v>0.9143</v>
      </c>
      <c r="AJ112" s="10" t="s">
        <v>16</v>
      </c>
      <c r="AL112" s="21"/>
      <c r="AM112" s="9" t="s">
        <v>8</v>
      </c>
      <c r="AN112" s="13">
        <v>0.84289999999999998</v>
      </c>
      <c r="AO112" s="10" t="s">
        <v>16</v>
      </c>
      <c r="AQ112" s="21"/>
      <c r="AR112" s="9" t="s">
        <v>8</v>
      </c>
      <c r="AS112" s="13">
        <v>0.94289999999999996</v>
      </c>
      <c r="AT112" s="10" t="s">
        <v>16</v>
      </c>
      <c r="AV112" s="21"/>
      <c r="AW112" s="9" t="s">
        <v>8</v>
      </c>
      <c r="AX112" s="13">
        <v>0.94289999999999996</v>
      </c>
      <c r="AY112" s="10" t="s">
        <v>16</v>
      </c>
    </row>
    <row r="113" spans="4:52" ht="20">
      <c r="D113" s="9" t="s">
        <v>9</v>
      </c>
      <c r="E113" s="13">
        <v>0.72</v>
      </c>
      <c r="F113" s="10" t="s">
        <v>16</v>
      </c>
      <c r="H113" s="21"/>
      <c r="I113" s="9" t="s">
        <v>9</v>
      </c>
      <c r="J113" s="13">
        <v>0.78500000000000003</v>
      </c>
      <c r="K113" s="10" t="s">
        <v>16</v>
      </c>
      <c r="M113" s="21"/>
      <c r="N113" s="9" t="s">
        <v>9</v>
      </c>
      <c r="O113" s="13">
        <v>0.76500000000000001</v>
      </c>
      <c r="P113" s="10" t="s">
        <v>16</v>
      </c>
      <c r="R113" s="21"/>
      <c r="S113" s="9" t="s">
        <v>9</v>
      </c>
      <c r="T113" s="13">
        <v>0.745</v>
      </c>
      <c r="U113" s="10" t="s">
        <v>16</v>
      </c>
      <c r="W113" s="21"/>
      <c r="X113" s="9" t="s">
        <v>9</v>
      </c>
      <c r="Y113" s="13">
        <v>0.75</v>
      </c>
      <c r="Z113" s="10" t="s">
        <v>16</v>
      </c>
      <c r="AB113" s="21"/>
      <c r="AC113" s="9" t="s">
        <v>9</v>
      </c>
      <c r="AD113" s="13">
        <v>0.72499999999999998</v>
      </c>
      <c r="AE113" s="10" t="s">
        <v>16</v>
      </c>
      <c r="AG113" s="21"/>
      <c r="AH113" s="9" t="s">
        <v>9</v>
      </c>
      <c r="AI113" s="13">
        <v>0.71</v>
      </c>
      <c r="AJ113" s="10" t="s">
        <v>16</v>
      </c>
      <c r="AL113" s="21"/>
      <c r="AM113" s="9" t="s">
        <v>9</v>
      </c>
      <c r="AN113" s="13">
        <v>0.71499999999999997</v>
      </c>
      <c r="AO113" s="10" t="s">
        <v>16</v>
      </c>
      <c r="AQ113" s="21"/>
      <c r="AR113" s="9" t="s">
        <v>9</v>
      </c>
      <c r="AS113" s="13">
        <v>0.70499999999999996</v>
      </c>
      <c r="AT113" s="10" t="s">
        <v>16</v>
      </c>
      <c r="AV113" s="21"/>
      <c r="AW113" s="9" t="s">
        <v>9</v>
      </c>
      <c r="AX113" s="13">
        <v>0.72</v>
      </c>
      <c r="AY113" s="10" t="s">
        <v>16</v>
      </c>
    </row>
    <row r="114" spans="4:52" ht="20">
      <c r="D114" s="9" t="s">
        <v>10</v>
      </c>
      <c r="E114" s="10">
        <f>E107/E109</f>
        <v>0.34575957477101227</v>
      </c>
      <c r="H114" s="21"/>
      <c r="I114" s="9" t="s">
        <v>10</v>
      </c>
      <c r="J114" s="10">
        <f>J107/J109</f>
        <v>0.40172658824952368</v>
      </c>
      <c r="M114" s="21"/>
      <c r="N114" s="9" t="s">
        <v>10</v>
      </c>
      <c r="O114" s="10">
        <f>O107/O109</f>
        <v>0.38240827845719655</v>
      </c>
      <c r="R114" s="21"/>
      <c r="S114" s="9" t="s">
        <v>10</v>
      </c>
      <c r="T114" s="10">
        <f>T107/T109</f>
        <v>0.36756470410171027</v>
      </c>
      <c r="W114" s="21"/>
      <c r="X114" s="9" t="s">
        <v>10</v>
      </c>
      <c r="Y114" s="10">
        <f>Y107/Y109</f>
        <v>0.35999495981855351</v>
      </c>
      <c r="AB114" s="21"/>
      <c r="AC114" s="9" t="s">
        <v>10</v>
      </c>
      <c r="AD114" s="10">
        <f>AD107/AD109</f>
        <v>0.3426208042706419</v>
      </c>
      <c r="AG114" s="21"/>
      <c r="AH114" s="9" t="s">
        <v>10</v>
      </c>
      <c r="AI114" s="10">
        <f>AI107/AI109</f>
        <v>0.33103623065968285</v>
      </c>
      <c r="AL114" s="21"/>
      <c r="AM114" s="9" t="s">
        <v>10</v>
      </c>
      <c r="AN114" s="10">
        <f>AN107/AN109</f>
        <v>0.32597261969216484</v>
      </c>
      <c r="AQ114" s="21"/>
      <c r="AR114" s="9" t="s">
        <v>10</v>
      </c>
      <c r="AS114" s="10">
        <f>AS107/AS109</f>
        <v>0.33055601000303825</v>
      </c>
      <c r="AV114" s="21"/>
      <c r="AW114" s="9" t="s">
        <v>10</v>
      </c>
      <c r="AX114" s="10">
        <f>AX107/AX109</f>
        <v>0.34256545643907277</v>
      </c>
    </row>
    <row r="115" spans="4:52" ht="20">
      <c r="D115" s="9" t="s">
        <v>11</v>
      </c>
      <c r="E115" s="10">
        <f>AVERAGE(E114,E112)</f>
        <v>0.65857978738550615</v>
      </c>
      <c r="H115" s="21"/>
      <c r="I115" s="9" t="s">
        <v>11</v>
      </c>
      <c r="J115" s="10">
        <f>AVERAGE(J114,J112)</f>
        <v>0.64371329412476186</v>
      </c>
      <c r="M115" s="21"/>
      <c r="N115" s="9" t="s">
        <v>11</v>
      </c>
      <c r="O115" s="10">
        <f>AVERAGE(O114,O112)</f>
        <v>0.65190413922859825</v>
      </c>
      <c r="R115" s="21"/>
      <c r="S115" s="9" t="s">
        <v>11</v>
      </c>
      <c r="T115" s="10">
        <f>AVERAGE(T114,T112)</f>
        <v>0.66948235205085516</v>
      </c>
      <c r="W115" s="21"/>
      <c r="X115" s="9" t="s">
        <v>11</v>
      </c>
      <c r="Y115" s="10">
        <f>AVERAGE(Y114,Y112)</f>
        <v>0.60854747990927671</v>
      </c>
      <c r="AB115" s="21"/>
      <c r="AC115" s="9" t="s">
        <v>11</v>
      </c>
      <c r="AD115" s="10">
        <f>AVERAGE(AD114,AD112)</f>
        <v>0.62486040213532101</v>
      </c>
      <c r="AG115" s="21"/>
      <c r="AH115" s="9" t="s">
        <v>11</v>
      </c>
      <c r="AI115" s="10">
        <f>AVERAGE(AI114,AI112)</f>
        <v>0.62266811532984145</v>
      </c>
      <c r="AL115" s="21"/>
      <c r="AM115" s="9" t="s">
        <v>11</v>
      </c>
      <c r="AN115" s="10">
        <f>AVERAGE(AN114,AN112)</f>
        <v>0.58443630984608241</v>
      </c>
      <c r="AQ115" s="21"/>
      <c r="AR115" s="9" t="s">
        <v>11</v>
      </c>
      <c r="AS115" s="10">
        <f>AVERAGE(AS114,AS112)</f>
        <v>0.63672800500151916</v>
      </c>
      <c r="AV115" s="21"/>
      <c r="AW115" s="9" t="s">
        <v>11</v>
      </c>
      <c r="AX115" s="10">
        <f>AVERAGE(AX114,AX112)</f>
        <v>0.64273272821953631</v>
      </c>
    </row>
    <row r="116" spans="4:52" ht="20">
      <c r="D116" s="9"/>
      <c r="E116" s="9"/>
      <c r="H116" s="21"/>
      <c r="I116" s="9"/>
      <c r="J116" s="9"/>
      <c r="M116" s="21"/>
      <c r="N116" s="9"/>
      <c r="O116" s="9"/>
      <c r="R116" s="21"/>
      <c r="S116" s="9"/>
      <c r="T116" s="9"/>
      <c r="W116" s="21"/>
      <c r="X116" s="9"/>
      <c r="Y116" s="9"/>
      <c r="AB116" s="21"/>
      <c r="AC116" s="9"/>
      <c r="AD116" s="9"/>
      <c r="AG116" s="21"/>
      <c r="AH116" s="9"/>
      <c r="AI116" s="9"/>
      <c r="AL116" s="21"/>
      <c r="AM116" s="9"/>
      <c r="AN116" s="9"/>
      <c r="AQ116" s="21"/>
      <c r="AR116" s="9"/>
      <c r="AS116" s="9"/>
      <c r="AV116" s="21"/>
      <c r="AW116" s="9"/>
      <c r="AX116" s="9"/>
    </row>
    <row r="117" spans="4:52">
      <c r="H117" s="21"/>
      <c r="M117" s="21"/>
      <c r="R117" s="21"/>
      <c r="W117" s="21"/>
      <c r="AB117" s="21"/>
      <c r="AG117" s="21"/>
      <c r="AL117" s="21"/>
      <c r="AQ117" s="21"/>
      <c r="AV117" s="21"/>
    </row>
    <row r="118" spans="4:52" ht="20">
      <c r="D118" s="50" t="s">
        <v>12</v>
      </c>
      <c r="E118" s="50"/>
      <c r="F118" s="14" t="s">
        <v>17</v>
      </c>
      <c r="G118" s="17">
        <f>-G107*$B$13</f>
        <v>-750000000</v>
      </c>
      <c r="H118" s="21"/>
      <c r="I118" s="50" t="s">
        <v>12</v>
      </c>
      <c r="J118" s="50"/>
      <c r="K118" s="14" t="s">
        <v>17</v>
      </c>
      <c r="L118" s="17">
        <f>-L107*$B$13</f>
        <v>-750000000</v>
      </c>
      <c r="M118" s="21"/>
      <c r="N118" s="50" t="s">
        <v>12</v>
      </c>
      <c r="O118" s="50"/>
      <c r="P118" s="14" t="s">
        <v>17</v>
      </c>
      <c r="Q118" s="17">
        <f>-Q107*$B$13</f>
        <v>-750000000</v>
      </c>
      <c r="R118" s="21"/>
      <c r="S118" s="50" t="s">
        <v>12</v>
      </c>
      <c r="T118" s="50"/>
      <c r="U118" s="14" t="s">
        <v>17</v>
      </c>
      <c r="V118" s="17">
        <f>-V107*$B$13</f>
        <v>-750000000</v>
      </c>
      <c r="W118" s="21"/>
      <c r="X118" s="50" t="s">
        <v>12</v>
      </c>
      <c r="Y118" s="50"/>
      <c r="Z118" s="14" t="s">
        <v>17</v>
      </c>
      <c r="AA118" s="17">
        <f>-AA107*$B$13</f>
        <v>-750000000</v>
      </c>
      <c r="AB118" s="21"/>
      <c r="AC118" s="50" t="s">
        <v>12</v>
      </c>
      <c r="AD118" s="50"/>
      <c r="AE118" s="14" t="s">
        <v>17</v>
      </c>
      <c r="AF118" s="17">
        <f>-AF107*$B$13</f>
        <v>-750000000</v>
      </c>
      <c r="AG118" s="21"/>
      <c r="AH118" s="50" t="s">
        <v>12</v>
      </c>
      <c r="AI118" s="50"/>
      <c r="AJ118" s="14" t="s">
        <v>17</v>
      </c>
      <c r="AK118" s="17">
        <f>-AK107*$B$13</f>
        <v>-750000000</v>
      </c>
      <c r="AL118" s="21"/>
      <c r="AM118" s="50" t="s">
        <v>12</v>
      </c>
      <c r="AN118" s="50"/>
      <c r="AO118" s="14" t="s">
        <v>17</v>
      </c>
      <c r="AP118" s="17">
        <f>-AP107*$B$13</f>
        <v>-750000000</v>
      </c>
      <c r="AQ118" s="21"/>
      <c r="AR118" s="50" t="s">
        <v>12</v>
      </c>
      <c r="AS118" s="50"/>
      <c r="AT118" s="14" t="s">
        <v>17</v>
      </c>
      <c r="AU118" s="17">
        <f>-AU107*$B$13</f>
        <v>-750000000</v>
      </c>
      <c r="AV118" s="21"/>
      <c r="AW118" s="50" t="s">
        <v>12</v>
      </c>
      <c r="AX118" s="50"/>
      <c r="AY118" s="14" t="s">
        <v>17</v>
      </c>
      <c r="AZ118" s="17">
        <f>-AZ107*$B$13</f>
        <v>-750000000</v>
      </c>
    </row>
    <row r="119" spans="4:52" ht="21" thickBot="1">
      <c r="D119" s="50"/>
      <c r="E119" s="50"/>
      <c r="F119" s="15" t="s">
        <v>21</v>
      </c>
      <c r="G119" s="18">
        <f>G108*$B$14</f>
        <v>425000000</v>
      </c>
      <c r="H119" s="21"/>
      <c r="I119" s="50"/>
      <c r="J119" s="50"/>
      <c r="K119" s="15" t="s">
        <v>21</v>
      </c>
      <c r="L119" s="18">
        <f>L108*$B$14</f>
        <v>425000000</v>
      </c>
      <c r="M119" s="21"/>
      <c r="N119" s="50"/>
      <c r="O119" s="50"/>
      <c r="P119" s="15" t="s">
        <v>21</v>
      </c>
      <c r="Q119" s="18">
        <f>Q108*$B$14</f>
        <v>425000000</v>
      </c>
      <c r="R119" s="21"/>
      <c r="S119" s="50"/>
      <c r="T119" s="50"/>
      <c r="U119" s="15" t="s">
        <v>21</v>
      </c>
      <c r="V119" s="18">
        <f>V108*$B$14</f>
        <v>425000000</v>
      </c>
      <c r="W119" s="21"/>
      <c r="X119" s="50"/>
      <c r="Y119" s="50"/>
      <c r="Z119" s="15" t="s">
        <v>21</v>
      </c>
      <c r="AA119" s="18">
        <f>AA108*$B$14</f>
        <v>425000000</v>
      </c>
      <c r="AB119" s="21"/>
      <c r="AC119" s="50"/>
      <c r="AD119" s="50"/>
      <c r="AE119" s="15" t="s">
        <v>21</v>
      </c>
      <c r="AF119" s="18">
        <f>AF108*$B$14</f>
        <v>425000000</v>
      </c>
      <c r="AG119" s="21"/>
      <c r="AH119" s="50"/>
      <c r="AI119" s="50"/>
      <c r="AJ119" s="15" t="s">
        <v>21</v>
      </c>
      <c r="AK119" s="18">
        <f>AK108*$B$14</f>
        <v>425000000</v>
      </c>
      <c r="AL119" s="21"/>
      <c r="AM119" s="50"/>
      <c r="AN119" s="50"/>
      <c r="AO119" s="15" t="s">
        <v>21</v>
      </c>
      <c r="AP119" s="18">
        <f>AP108*$B$14</f>
        <v>425000000</v>
      </c>
      <c r="AQ119" s="21"/>
      <c r="AR119" s="50"/>
      <c r="AS119" s="50"/>
      <c r="AT119" s="15" t="s">
        <v>21</v>
      </c>
      <c r="AU119" s="18">
        <f>AU108*$B$14</f>
        <v>425000000</v>
      </c>
      <c r="AV119" s="21"/>
      <c r="AW119" s="50"/>
      <c r="AX119" s="50"/>
      <c r="AY119" s="15" t="s">
        <v>21</v>
      </c>
      <c r="AZ119" s="18">
        <f>AZ108*$B$14</f>
        <v>425000000</v>
      </c>
    </row>
    <row r="120" spans="4:52" ht="21" thickTop="1">
      <c r="D120" s="50"/>
      <c r="E120" s="50"/>
      <c r="F120" s="16" t="s">
        <v>18</v>
      </c>
      <c r="G120" s="19">
        <f>SUM(G118:G119)</f>
        <v>-325000000</v>
      </c>
      <c r="H120" s="21"/>
      <c r="I120" s="50"/>
      <c r="J120" s="50"/>
      <c r="K120" s="16" t="s">
        <v>18</v>
      </c>
      <c r="L120" s="19">
        <f>SUM(L118:L119)</f>
        <v>-325000000</v>
      </c>
      <c r="M120" s="21"/>
      <c r="N120" s="50"/>
      <c r="O120" s="50"/>
      <c r="P120" s="16" t="s">
        <v>18</v>
      </c>
      <c r="Q120" s="19">
        <f>SUM(Q118:Q119)</f>
        <v>-325000000</v>
      </c>
      <c r="R120" s="21"/>
      <c r="S120" s="50"/>
      <c r="T120" s="50"/>
      <c r="U120" s="16" t="s">
        <v>18</v>
      </c>
      <c r="V120" s="19">
        <f>SUM(V118:V119)</f>
        <v>-325000000</v>
      </c>
      <c r="W120" s="21"/>
      <c r="X120" s="50"/>
      <c r="Y120" s="50"/>
      <c r="Z120" s="16" t="s">
        <v>18</v>
      </c>
      <c r="AA120" s="19">
        <f>SUM(AA118:AA119)</f>
        <v>-325000000</v>
      </c>
      <c r="AB120" s="21"/>
      <c r="AC120" s="50"/>
      <c r="AD120" s="50"/>
      <c r="AE120" s="16" t="s">
        <v>18</v>
      </c>
      <c r="AF120" s="19">
        <f>SUM(AF118:AF119)</f>
        <v>-325000000</v>
      </c>
      <c r="AG120" s="21"/>
      <c r="AH120" s="50"/>
      <c r="AI120" s="50"/>
      <c r="AJ120" s="16" t="s">
        <v>18</v>
      </c>
      <c r="AK120" s="19">
        <f>SUM(AK118:AK119)</f>
        <v>-325000000</v>
      </c>
      <c r="AL120" s="21"/>
      <c r="AM120" s="50"/>
      <c r="AN120" s="50"/>
      <c r="AO120" s="16" t="s">
        <v>18</v>
      </c>
      <c r="AP120" s="19">
        <f>SUM(AP118:AP119)</f>
        <v>-325000000</v>
      </c>
      <c r="AQ120" s="21"/>
      <c r="AR120" s="50"/>
      <c r="AS120" s="50"/>
      <c r="AT120" s="16" t="s">
        <v>18</v>
      </c>
      <c r="AU120" s="19">
        <f>SUM(AU118:AU119)</f>
        <v>-325000000</v>
      </c>
      <c r="AV120" s="21"/>
      <c r="AW120" s="50"/>
      <c r="AX120" s="50"/>
      <c r="AY120" s="16" t="s">
        <v>18</v>
      </c>
      <c r="AZ120" s="19">
        <f>SUM(AZ118:AZ119)</f>
        <v>-325000000</v>
      </c>
    </row>
    <row r="121" spans="4:52" ht="20">
      <c r="F121" s="9"/>
      <c r="G121" s="9"/>
      <c r="H121" s="21"/>
      <c r="K121" s="9"/>
      <c r="L121" s="9"/>
      <c r="M121" s="21"/>
      <c r="P121" s="9"/>
      <c r="Q121" s="9"/>
      <c r="R121" s="21"/>
      <c r="U121" s="9"/>
      <c r="V121" s="9"/>
      <c r="W121" s="21"/>
      <c r="Z121" s="9"/>
      <c r="AA121" s="9"/>
      <c r="AB121" s="21"/>
      <c r="AE121" s="9"/>
      <c r="AF121" s="9"/>
      <c r="AG121" s="21"/>
      <c r="AJ121" s="9"/>
      <c r="AK121" s="9"/>
      <c r="AL121" s="21"/>
      <c r="AO121" s="9"/>
      <c r="AP121" s="9"/>
      <c r="AQ121" s="21"/>
      <c r="AT121" s="9"/>
      <c r="AU121" s="9"/>
      <c r="AV121" s="21"/>
      <c r="AY121" s="9"/>
      <c r="AZ121" s="9"/>
    </row>
    <row r="122" spans="4:52" ht="20">
      <c r="F122" s="9"/>
      <c r="H122" s="21"/>
      <c r="K122" s="9"/>
      <c r="M122" s="21"/>
      <c r="P122" s="9"/>
      <c r="R122" s="21"/>
      <c r="U122" s="9"/>
      <c r="W122" s="21"/>
      <c r="Z122" s="9"/>
      <c r="AB122" s="21"/>
      <c r="AE122" s="9"/>
      <c r="AG122" s="21"/>
      <c r="AJ122" s="9"/>
      <c r="AL122" s="21"/>
      <c r="AO122" s="9"/>
      <c r="AQ122" s="21"/>
      <c r="AT122" s="9"/>
      <c r="AV122" s="21"/>
      <c r="AY122" s="9"/>
    </row>
    <row r="123" spans="4:52" ht="20">
      <c r="D123" s="50" t="s">
        <v>19</v>
      </c>
      <c r="E123" s="50"/>
      <c r="F123" s="14" t="s">
        <v>17</v>
      </c>
      <c r="G123" s="17">
        <f>-F107*$B$13</f>
        <v>-21449999.999999933</v>
      </c>
      <c r="H123" s="21"/>
      <c r="I123" s="50" t="s">
        <v>19</v>
      </c>
      <c r="J123" s="50"/>
      <c r="K123" s="14" t="s">
        <v>17</v>
      </c>
      <c r="L123" s="17">
        <f>-K107*$B$13</f>
        <v>-85725000.00000003</v>
      </c>
      <c r="M123" s="21"/>
      <c r="N123" s="50" t="s">
        <v>19</v>
      </c>
      <c r="O123" s="50"/>
      <c r="P123" s="14" t="s">
        <v>17</v>
      </c>
      <c r="Q123" s="17">
        <f>-P107*$B$13</f>
        <v>-58950000.000000045</v>
      </c>
      <c r="R123" s="21"/>
      <c r="S123" s="50" t="s">
        <v>19</v>
      </c>
      <c r="T123" s="50"/>
      <c r="U123" s="14" t="s">
        <v>17</v>
      </c>
      <c r="V123" s="17">
        <f>-U107*$B$13</f>
        <v>-21449999.999999933</v>
      </c>
      <c r="W123" s="21"/>
      <c r="X123" s="50" t="s">
        <v>19</v>
      </c>
      <c r="Y123" s="50"/>
      <c r="Z123" s="14" t="s">
        <v>17</v>
      </c>
      <c r="AA123" s="17">
        <f>-Z107*$B$13</f>
        <v>-107175000.00000007</v>
      </c>
      <c r="AB123" s="21"/>
      <c r="AC123" s="50" t="s">
        <v>19</v>
      </c>
      <c r="AD123" s="50"/>
      <c r="AE123" s="14" t="s">
        <v>17</v>
      </c>
      <c r="AF123" s="17">
        <f>-AE107*$B$13</f>
        <v>-69674999.999999955</v>
      </c>
      <c r="AG123" s="21"/>
      <c r="AH123" s="50" t="s">
        <v>19</v>
      </c>
      <c r="AI123" s="50"/>
      <c r="AJ123" s="14" t="s">
        <v>17</v>
      </c>
      <c r="AK123" s="17">
        <f>-AJ107*$B$13</f>
        <v>-64274999.999999978</v>
      </c>
      <c r="AL123" s="21"/>
      <c r="AM123" s="50" t="s">
        <v>19</v>
      </c>
      <c r="AN123" s="50"/>
      <c r="AO123" s="14" t="s">
        <v>17</v>
      </c>
      <c r="AP123" s="17">
        <f>-AO107*$B$13</f>
        <v>-117825000.00000004</v>
      </c>
      <c r="AQ123" s="21"/>
      <c r="AR123" s="50" t="s">
        <v>19</v>
      </c>
      <c r="AS123" s="50"/>
      <c r="AT123" s="14" t="s">
        <v>17</v>
      </c>
      <c r="AU123" s="17">
        <f>-AT107*$B$13</f>
        <v>-42825000.000000045</v>
      </c>
      <c r="AV123" s="21"/>
      <c r="AW123" s="50" t="s">
        <v>19</v>
      </c>
      <c r="AX123" s="50"/>
      <c r="AY123" s="14" t="s">
        <v>17</v>
      </c>
      <c r="AZ123" s="17">
        <f>-AY107*$B$13</f>
        <v>-42825000.000000045</v>
      </c>
    </row>
    <row r="124" spans="4:52" ht="21" thickBot="1">
      <c r="D124" s="50"/>
      <c r="E124" s="50"/>
      <c r="F124" s="15" t="s">
        <v>21</v>
      </c>
      <c r="G124" s="18">
        <f>F108*$B$14</f>
        <v>287145000</v>
      </c>
      <c r="H124" s="21"/>
      <c r="I124" s="50"/>
      <c r="J124" s="50"/>
      <c r="K124" s="15" t="s">
        <v>21</v>
      </c>
      <c r="L124" s="18">
        <f>K108*$B$14</f>
        <v>326072500</v>
      </c>
      <c r="M124" s="21"/>
      <c r="N124" s="50"/>
      <c r="O124" s="50"/>
      <c r="P124" s="15" t="s">
        <v>21</v>
      </c>
      <c r="Q124" s="18">
        <f>P108*$B$14</f>
        <v>313395000</v>
      </c>
      <c r="R124" s="21"/>
      <c r="S124" s="50"/>
      <c r="T124" s="50"/>
      <c r="U124" s="15" t="s">
        <v>21</v>
      </c>
      <c r="V124" s="18">
        <f>U108*$B$14</f>
        <v>299645000</v>
      </c>
      <c r="W124" s="21"/>
      <c r="X124" s="50"/>
      <c r="Y124" s="50"/>
      <c r="Z124" s="15" t="s">
        <v>21</v>
      </c>
      <c r="AA124" s="18">
        <f>Z108*$B$14</f>
        <v>310717500</v>
      </c>
      <c r="AB124" s="21"/>
      <c r="AC124" s="50"/>
      <c r="AD124" s="50"/>
      <c r="AE124" s="15" t="s">
        <v>21</v>
      </c>
      <c r="AF124" s="18">
        <f>AE108*$B$14</f>
        <v>294467500</v>
      </c>
      <c r="AG124" s="21"/>
      <c r="AH124" s="50"/>
      <c r="AI124" s="50"/>
      <c r="AJ124" s="15" t="s">
        <v>21</v>
      </c>
      <c r="AK124" s="18">
        <f>AJ108*$B$14</f>
        <v>286427500</v>
      </c>
      <c r="AL124" s="21"/>
      <c r="AM124" s="50"/>
      <c r="AN124" s="50"/>
      <c r="AO124" s="15" t="s">
        <v>21</v>
      </c>
      <c r="AP124" s="18">
        <f>AO108*$B$14</f>
        <v>294282500</v>
      </c>
      <c r="AQ124" s="21"/>
      <c r="AR124" s="50"/>
      <c r="AS124" s="50"/>
      <c r="AT124" s="15" t="s">
        <v>21</v>
      </c>
      <c r="AU124" s="18">
        <f>AT108*$B$14</f>
        <v>281782500</v>
      </c>
      <c r="AV124" s="21"/>
      <c r="AW124" s="50"/>
      <c r="AX124" s="50"/>
      <c r="AY124" s="15" t="s">
        <v>21</v>
      </c>
      <c r="AZ124" s="18">
        <f>AY108*$B$14</f>
        <v>289282500</v>
      </c>
    </row>
    <row r="125" spans="4:52" ht="21" thickTop="1">
      <c r="D125" s="50"/>
      <c r="E125" s="50"/>
      <c r="F125" s="16" t="s">
        <v>18</v>
      </c>
      <c r="G125" s="19">
        <f>SUM(G123:G124)</f>
        <v>265695000.00000006</v>
      </c>
      <c r="H125" s="21"/>
      <c r="I125" s="50"/>
      <c r="J125" s="50"/>
      <c r="K125" s="16" t="s">
        <v>18</v>
      </c>
      <c r="L125" s="19">
        <f>SUM(L123:L124)</f>
        <v>240347499.99999997</v>
      </c>
      <c r="M125" s="21"/>
      <c r="N125" s="50"/>
      <c r="O125" s="50"/>
      <c r="P125" s="16" t="s">
        <v>18</v>
      </c>
      <c r="Q125" s="19">
        <f>SUM(Q123:Q124)</f>
        <v>254444999.99999994</v>
      </c>
      <c r="R125" s="21"/>
      <c r="S125" s="50"/>
      <c r="T125" s="50"/>
      <c r="U125" s="16" t="s">
        <v>18</v>
      </c>
      <c r="V125" s="19">
        <f>SUM(V123:V124)</f>
        <v>278195000.00000006</v>
      </c>
      <c r="W125" s="21"/>
      <c r="X125" s="50"/>
      <c r="Y125" s="50"/>
      <c r="Z125" s="16" t="s">
        <v>18</v>
      </c>
      <c r="AA125" s="19">
        <f>SUM(AA123:AA124)</f>
        <v>203542499.99999994</v>
      </c>
      <c r="AB125" s="21"/>
      <c r="AC125" s="50"/>
      <c r="AD125" s="50"/>
      <c r="AE125" s="16" t="s">
        <v>18</v>
      </c>
      <c r="AF125" s="19">
        <f>SUM(AF123:AF124)</f>
        <v>224792500.00000006</v>
      </c>
      <c r="AG125" s="21"/>
      <c r="AH125" s="50"/>
      <c r="AI125" s="50"/>
      <c r="AJ125" s="16" t="s">
        <v>18</v>
      </c>
      <c r="AK125" s="19">
        <f>SUM(AK123:AK124)</f>
        <v>222152500.00000003</v>
      </c>
      <c r="AL125" s="21"/>
      <c r="AM125" s="50"/>
      <c r="AN125" s="50"/>
      <c r="AO125" s="16" t="s">
        <v>18</v>
      </c>
      <c r="AP125" s="19">
        <f>SUM(AP123:AP124)</f>
        <v>176457499.99999994</v>
      </c>
      <c r="AQ125" s="21"/>
      <c r="AR125" s="50"/>
      <c r="AS125" s="50"/>
      <c r="AT125" s="16" t="s">
        <v>18</v>
      </c>
      <c r="AU125" s="19">
        <f>SUM(AU123:AU124)</f>
        <v>238957499.99999994</v>
      </c>
      <c r="AV125" s="21"/>
      <c r="AW125" s="50"/>
      <c r="AX125" s="50"/>
      <c r="AY125" s="16" t="s">
        <v>18</v>
      </c>
      <c r="AZ125" s="19">
        <f>SUM(AZ123:AZ124)</f>
        <v>246457499.99999994</v>
      </c>
    </row>
    <row r="126" spans="4:52" ht="20">
      <c r="F126" s="9"/>
      <c r="G126" s="9"/>
      <c r="H126" s="21"/>
      <c r="K126" s="9"/>
      <c r="L126" s="9"/>
      <c r="M126" s="21"/>
      <c r="P126" s="9"/>
      <c r="Q126" s="9"/>
      <c r="R126" s="21"/>
      <c r="U126" s="9"/>
      <c r="V126" s="9"/>
      <c r="W126" s="21"/>
      <c r="Z126" s="9"/>
      <c r="AA126" s="9"/>
      <c r="AB126" s="21"/>
      <c r="AE126" s="9"/>
      <c r="AF126" s="9"/>
      <c r="AG126" s="21"/>
      <c r="AJ126" s="9"/>
      <c r="AK126" s="9"/>
      <c r="AL126" s="21"/>
      <c r="AO126" s="9"/>
      <c r="AP126" s="9"/>
      <c r="AQ126" s="21"/>
      <c r="AT126" s="9"/>
      <c r="AU126" s="9"/>
      <c r="AV126" s="21"/>
      <c r="AY126" s="9"/>
      <c r="AZ126" s="9"/>
    </row>
    <row r="127" spans="4:52" ht="21" thickBot="1">
      <c r="F127" s="9"/>
      <c r="G127" s="9"/>
      <c r="H127" s="21"/>
      <c r="K127" s="9"/>
      <c r="L127" s="9"/>
      <c r="M127" s="21"/>
      <c r="P127" s="9"/>
      <c r="Q127" s="9"/>
      <c r="R127" s="21"/>
      <c r="U127" s="9"/>
      <c r="V127" s="9"/>
      <c r="W127" s="21"/>
      <c r="Z127" s="9"/>
      <c r="AA127" s="9"/>
      <c r="AB127" s="21"/>
      <c r="AE127" s="9"/>
      <c r="AF127" s="9"/>
      <c r="AG127" s="21"/>
      <c r="AJ127" s="9"/>
      <c r="AK127" s="9"/>
      <c r="AL127" s="21"/>
      <c r="AO127" s="9"/>
      <c r="AP127" s="9"/>
      <c r="AQ127" s="21"/>
      <c r="AT127" s="9"/>
      <c r="AU127" s="9"/>
      <c r="AV127" s="21"/>
      <c r="AY127" s="9"/>
      <c r="AZ127" s="9"/>
    </row>
    <row r="128" spans="4:52">
      <c r="E128" s="44" t="s">
        <v>20</v>
      </c>
      <c r="F128" s="45"/>
      <c r="G128" s="48">
        <f>G125-G120</f>
        <v>590695000</v>
      </c>
      <c r="H128" s="21"/>
      <c r="J128" s="44" t="s">
        <v>20</v>
      </c>
      <c r="K128" s="45"/>
      <c r="L128" s="48">
        <f>L125-L120</f>
        <v>565347500</v>
      </c>
      <c r="M128" s="21"/>
      <c r="O128" s="44" t="s">
        <v>20</v>
      </c>
      <c r="P128" s="45"/>
      <c r="Q128" s="48">
        <f>Q125-Q120</f>
        <v>579445000</v>
      </c>
      <c r="R128" s="21"/>
      <c r="T128" s="44" t="s">
        <v>20</v>
      </c>
      <c r="U128" s="45"/>
      <c r="V128" s="48">
        <f>V125-V120</f>
        <v>603195000</v>
      </c>
      <c r="W128" s="21"/>
      <c r="Y128" s="44" t="s">
        <v>20</v>
      </c>
      <c r="Z128" s="45"/>
      <c r="AA128" s="48">
        <f>AA125-AA120</f>
        <v>528542499.99999994</v>
      </c>
      <c r="AB128" s="21"/>
      <c r="AD128" s="44" t="s">
        <v>20</v>
      </c>
      <c r="AE128" s="45"/>
      <c r="AF128" s="48">
        <f>AF125-AF120</f>
        <v>549792500</v>
      </c>
      <c r="AG128" s="21"/>
      <c r="AI128" s="44" t="s">
        <v>20</v>
      </c>
      <c r="AJ128" s="45"/>
      <c r="AK128" s="48">
        <f>AK125-AK120</f>
        <v>547152500</v>
      </c>
      <c r="AL128" s="21"/>
      <c r="AN128" s="44" t="s">
        <v>20</v>
      </c>
      <c r="AO128" s="45"/>
      <c r="AP128" s="48">
        <f>AP125-AP120</f>
        <v>501457499.99999994</v>
      </c>
      <c r="AQ128" s="21"/>
      <c r="AS128" s="44" t="s">
        <v>20</v>
      </c>
      <c r="AT128" s="45"/>
      <c r="AU128" s="48">
        <f>AU125-AU120</f>
        <v>563957500</v>
      </c>
      <c r="AV128" s="21"/>
      <c r="AX128" s="44" t="s">
        <v>20</v>
      </c>
      <c r="AY128" s="45"/>
      <c r="AZ128" s="48">
        <f>AZ125-AZ120</f>
        <v>571457500</v>
      </c>
    </row>
    <row r="129" spans="4:52" ht="17" thickBot="1">
      <c r="E129" s="46"/>
      <c r="F129" s="47"/>
      <c r="G129" s="49"/>
      <c r="H129" s="21"/>
      <c r="J129" s="46"/>
      <c r="K129" s="47"/>
      <c r="L129" s="49"/>
      <c r="M129" s="21"/>
      <c r="O129" s="46"/>
      <c r="P129" s="47"/>
      <c r="Q129" s="49"/>
      <c r="R129" s="21"/>
      <c r="T129" s="46"/>
      <c r="U129" s="47"/>
      <c r="V129" s="49"/>
      <c r="W129" s="21"/>
      <c r="Y129" s="46"/>
      <c r="Z129" s="47"/>
      <c r="AA129" s="49"/>
      <c r="AB129" s="21"/>
      <c r="AD129" s="46"/>
      <c r="AE129" s="47"/>
      <c r="AF129" s="49"/>
      <c r="AG129" s="21"/>
      <c r="AI129" s="46"/>
      <c r="AJ129" s="47"/>
      <c r="AK129" s="49"/>
      <c r="AL129" s="21"/>
      <c r="AN129" s="46"/>
      <c r="AO129" s="47"/>
      <c r="AP129" s="49"/>
      <c r="AQ129" s="21"/>
      <c r="AS129" s="46"/>
      <c r="AT129" s="47"/>
      <c r="AU129" s="49"/>
      <c r="AV129" s="21"/>
      <c r="AX129" s="46"/>
      <c r="AY129" s="47"/>
      <c r="AZ129" s="49"/>
    </row>
    <row r="133" spans="4:52" ht="16" customHeight="1">
      <c r="D133" s="55" t="s">
        <v>53</v>
      </c>
      <c r="E133" s="55"/>
      <c r="F133" s="55"/>
      <c r="G133" s="55"/>
      <c r="H133" s="21"/>
      <c r="I133" s="55" t="s">
        <v>63</v>
      </c>
      <c r="J133" s="55"/>
      <c r="K133" s="55"/>
      <c r="L133" s="55"/>
      <c r="M133" s="21"/>
      <c r="N133" s="55" t="s">
        <v>64</v>
      </c>
      <c r="O133" s="55"/>
      <c r="P133" s="55"/>
      <c r="Q133" s="55"/>
      <c r="R133" s="21"/>
      <c r="S133" s="55" t="s">
        <v>65</v>
      </c>
      <c r="T133" s="55"/>
      <c r="U133" s="55"/>
      <c r="V133" s="55"/>
      <c r="W133" s="21"/>
      <c r="X133" s="55" t="s">
        <v>66</v>
      </c>
      <c r="Y133" s="55"/>
      <c r="Z133" s="55"/>
      <c r="AA133" s="55"/>
      <c r="AB133" s="21"/>
      <c r="AC133" s="55" t="s">
        <v>67</v>
      </c>
      <c r="AD133" s="55"/>
      <c r="AE133" s="55"/>
      <c r="AF133" s="55"/>
      <c r="AG133" s="21"/>
      <c r="AH133" s="55" t="s">
        <v>68</v>
      </c>
      <c r="AI133" s="55"/>
      <c r="AJ133" s="55"/>
      <c r="AK133" s="55"/>
      <c r="AL133" s="21"/>
      <c r="AM133" s="55" t="s">
        <v>69</v>
      </c>
      <c r="AN133" s="55"/>
      <c r="AO133" s="55"/>
      <c r="AP133" s="55"/>
      <c r="AQ133" s="21"/>
      <c r="AR133" s="55" t="s">
        <v>70</v>
      </c>
      <c r="AS133" s="55"/>
      <c r="AT133" s="55"/>
      <c r="AU133" s="55"/>
      <c r="AV133" s="21"/>
      <c r="AW133" s="55" t="s">
        <v>71</v>
      </c>
      <c r="AX133" s="55"/>
      <c r="AY133" s="55"/>
      <c r="AZ133" s="55"/>
    </row>
    <row r="134" spans="4:52" ht="16" customHeight="1">
      <c r="D134" s="55"/>
      <c r="E134" s="55"/>
      <c r="F134" s="55"/>
      <c r="G134" s="55"/>
      <c r="H134" s="21"/>
      <c r="I134" s="55"/>
      <c r="J134" s="55"/>
      <c r="K134" s="55"/>
      <c r="L134" s="55"/>
      <c r="M134" s="21"/>
      <c r="N134" s="55"/>
      <c r="O134" s="55"/>
      <c r="P134" s="55"/>
      <c r="Q134" s="55"/>
      <c r="R134" s="21"/>
      <c r="S134" s="55"/>
      <c r="T134" s="55"/>
      <c r="U134" s="55"/>
      <c r="V134" s="55"/>
      <c r="W134" s="21"/>
      <c r="X134" s="55"/>
      <c r="Y134" s="55"/>
      <c r="Z134" s="55"/>
      <c r="AA134" s="55"/>
      <c r="AB134" s="21"/>
      <c r="AC134" s="55"/>
      <c r="AD134" s="55"/>
      <c r="AE134" s="55"/>
      <c r="AF134" s="55"/>
      <c r="AG134" s="21"/>
      <c r="AH134" s="55"/>
      <c r="AI134" s="55"/>
      <c r="AJ134" s="55"/>
      <c r="AK134" s="55"/>
      <c r="AL134" s="21"/>
      <c r="AM134" s="55"/>
      <c r="AN134" s="55"/>
      <c r="AO134" s="55"/>
      <c r="AP134" s="55"/>
      <c r="AQ134" s="21"/>
      <c r="AR134" s="55"/>
      <c r="AS134" s="55"/>
      <c r="AT134" s="55"/>
      <c r="AU134" s="55"/>
      <c r="AV134" s="21"/>
      <c r="AW134" s="55"/>
      <c r="AX134" s="55"/>
      <c r="AY134" s="55"/>
      <c r="AZ134" s="55"/>
    </row>
    <row r="135" spans="4:52">
      <c r="H135" s="21"/>
      <c r="M135" s="21"/>
      <c r="N135" s="20"/>
      <c r="O135" s="20"/>
      <c r="P135" s="20"/>
      <c r="Q135" s="20"/>
      <c r="R135" s="21"/>
      <c r="S135" s="20"/>
      <c r="T135" s="20"/>
      <c r="U135" s="20"/>
      <c r="V135" s="20"/>
      <c r="W135" s="21"/>
      <c r="X135" s="20"/>
      <c r="Y135" s="20"/>
      <c r="Z135" s="20"/>
      <c r="AA135" s="20"/>
      <c r="AB135" s="21"/>
      <c r="AG135" s="21"/>
      <c r="AH135" s="20"/>
      <c r="AI135" s="20"/>
      <c r="AJ135" s="20"/>
      <c r="AK135" s="20"/>
      <c r="AL135" s="21"/>
      <c r="AM135" s="20"/>
      <c r="AN135" s="20"/>
      <c r="AO135" s="20"/>
      <c r="AP135" s="20"/>
      <c r="AQ135" s="21"/>
      <c r="AR135" s="20"/>
      <c r="AS135" s="20"/>
      <c r="AT135" s="20"/>
      <c r="AU135" s="20"/>
      <c r="AV135" s="21"/>
      <c r="AW135" s="20"/>
      <c r="AX135" s="20"/>
      <c r="AY135" s="20"/>
      <c r="AZ135" s="20"/>
    </row>
    <row r="136" spans="4:52" ht="17" thickBot="1">
      <c r="H136" s="21"/>
      <c r="M136" s="21"/>
      <c r="N136" s="20"/>
      <c r="O136" s="20"/>
      <c r="P136" s="20"/>
      <c r="Q136" s="20"/>
      <c r="R136" s="21"/>
      <c r="S136" s="20"/>
      <c r="T136" s="20"/>
      <c r="U136" s="20"/>
      <c r="V136" s="20"/>
      <c r="W136" s="21"/>
      <c r="X136" s="20"/>
      <c r="Y136" s="20"/>
      <c r="Z136" s="20"/>
      <c r="AA136" s="20"/>
      <c r="AB136" s="21"/>
      <c r="AG136" s="21"/>
      <c r="AH136" s="20"/>
      <c r="AI136" s="20"/>
      <c r="AJ136" s="20"/>
      <c r="AK136" s="20"/>
      <c r="AL136" s="21"/>
      <c r="AM136" s="20"/>
      <c r="AN136" s="20"/>
      <c r="AO136" s="20"/>
      <c r="AP136" s="20"/>
      <c r="AQ136" s="21"/>
      <c r="AR136" s="20"/>
      <c r="AS136" s="20"/>
      <c r="AT136" s="20"/>
      <c r="AU136" s="20"/>
      <c r="AV136" s="21"/>
      <c r="AW136" s="20"/>
      <c r="AX136" s="20"/>
      <c r="AY136" s="20"/>
      <c r="AZ136" s="20"/>
    </row>
    <row r="137" spans="4:52" ht="21">
      <c r="D137" s="53" t="s">
        <v>13</v>
      </c>
      <c r="E137" s="3" t="s">
        <v>0</v>
      </c>
      <c r="F137" s="3" t="s">
        <v>0</v>
      </c>
      <c r="G137" s="53" t="s">
        <v>1</v>
      </c>
      <c r="H137" s="21"/>
      <c r="I137" s="53" t="s">
        <v>13</v>
      </c>
      <c r="J137" s="3" t="s">
        <v>0</v>
      </c>
      <c r="K137" s="3" t="s">
        <v>0</v>
      </c>
      <c r="L137" s="53" t="s">
        <v>1</v>
      </c>
      <c r="M137" s="21"/>
      <c r="N137" s="53" t="s">
        <v>13</v>
      </c>
      <c r="O137" s="3" t="s">
        <v>0</v>
      </c>
      <c r="P137" s="3" t="s">
        <v>0</v>
      </c>
      <c r="Q137" s="53" t="s">
        <v>1</v>
      </c>
      <c r="R137" s="21"/>
      <c r="S137" s="53" t="s">
        <v>13</v>
      </c>
      <c r="T137" s="3" t="s">
        <v>0</v>
      </c>
      <c r="U137" s="3" t="s">
        <v>0</v>
      </c>
      <c r="V137" s="53" t="s">
        <v>1</v>
      </c>
      <c r="W137" s="21"/>
      <c r="X137" s="53" t="s">
        <v>13</v>
      </c>
      <c r="Y137" s="3" t="s">
        <v>0</v>
      </c>
      <c r="Z137" s="3" t="s">
        <v>0</v>
      </c>
      <c r="AA137" s="53" t="s">
        <v>1</v>
      </c>
      <c r="AB137" s="21"/>
      <c r="AC137" s="53" t="s">
        <v>13</v>
      </c>
      <c r="AD137" s="3" t="s">
        <v>0</v>
      </c>
      <c r="AE137" s="3" t="s">
        <v>0</v>
      </c>
      <c r="AF137" s="53" t="s">
        <v>1</v>
      </c>
      <c r="AG137" s="21"/>
      <c r="AH137" s="53" t="s">
        <v>13</v>
      </c>
      <c r="AI137" s="3" t="s">
        <v>0</v>
      </c>
      <c r="AJ137" s="3" t="s">
        <v>0</v>
      </c>
      <c r="AK137" s="53" t="s">
        <v>1</v>
      </c>
      <c r="AL137" s="21"/>
      <c r="AM137" s="53" t="s">
        <v>13</v>
      </c>
      <c r="AN137" s="3" t="s">
        <v>0</v>
      </c>
      <c r="AO137" s="3" t="s">
        <v>0</v>
      </c>
      <c r="AP137" s="53" t="s">
        <v>1</v>
      </c>
      <c r="AQ137" s="21"/>
      <c r="AR137" s="53" t="s">
        <v>13</v>
      </c>
      <c r="AS137" s="3" t="s">
        <v>0</v>
      </c>
      <c r="AT137" s="3" t="s">
        <v>0</v>
      </c>
      <c r="AU137" s="53" t="s">
        <v>1</v>
      </c>
      <c r="AV137" s="21"/>
      <c r="AW137" s="53" t="s">
        <v>13</v>
      </c>
      <c r="AX137" s="3" t="s">
        <v>0</v>
      </c>
      <c r="AY137" s="3" t="s">
        <v>0</v>
      </c>
      <c r="AZ137" s="53" t="s">
        <v>1</v>
      </c>
    </row>
    <row r="138" spans="4:52" ht="21" thickBot="1">
      <c r="D138" s="54"/>
      <c r="E138" s="4">
        <v>1</v>
      </c>
      <c r="F138" s="4">
        <v>0</v>
      </c>
      <c r="G138" s="54"/>
      <c r="H138" s="21"/>
      <c r="I138" s="54"/>
      <c r="J138" s="4">
        <v>1</v>
      </c>
      <c r="K138" s="4">
        <v>0</v>
      </c>
      <c r="L138" s="54"/>
      <c r="M138" s="21"/>
      <c r="N138" s="54"/>
      <c r="O138" s="4">
        <v>1</v>
      </c>
      <c r="P138" s="4">
        <v>0</v>
      </c>
      <c r="Q138" s="54"/>
      <c r="R138" s="21"/>
      <c r="S138" s="54"/>
      <c r="T138" s="4">
        <v>1</v>
      </c>
      <c r="U138" s="4">
        <v>0</v>
      </c>
      <c r="V138" s="54"/>
      <c r="W138" s="21"/>
      <c r="X138" s="54"/>
      <c r="Y138" s="4">
        <v>1</v>
      </c>
      <c r="Z138" s="4">
        <v>0</v>
      </c>
      <c r="AA138" s="54"/>
      <c r="AB138" s="21"/>
      <c r="AC138" s="54"/>
      <c r="AD138" s="4">
        <v>1</v>
      </c>
      <c r="AE138" s="4">
        <v>0</v>
      </c>
      <c r="AF138" s="54"/>
      <c r="AG138" s="21"/>
      <c r="AH138" s="54"/>
      <c r="AI138" s="4">
        <v>1</v>
      </c>
      <c r="AJ138" s="4">
        <v>0</v>
      </c>
      <c r="AK138" s="54"/>
      <c r="AL138" s="21"/>
      <c r="AM138" s="54"/>
      <c r="AN138" s="4">
        <v>1</v>
      </c>
      <c r="AO138" s="4">
        <v>0</v>
      </c>
      <c r="AP138" s="54"/>
      <c r="AQ138" s="21"/>
      <c r="AR138" s="54"/>
      <c r="AS138" s="4">
        <v>1</v>
      </c>
      <c r="AT138" s="4">
        <v>0</v>
      </c>
      <c r="AU138" s="54"/>
      <c r="AV138" s="21"/>
      <c r="AW138" s="54"/>
      <c r="AX138" s="4">
        <v>1</v>
      </c>
      <c r="AY138" s="4">
        <v>0</v>
      </c>
      <c r="AZ138" s="54"/>
    </row>
    <row r="139" spans="4:52" ht="22" thickBot="1">
      <c r="D139" s="5" t="s">
        <v>4</v>
      </c>
      <c r="E139" s="6">
        <f>G139*E144</f>
        <v>2614.1999999999998</v>
      </c>
      <c r="F139" s="7">
        <f>G139-E139</f>
        <v>385.80000000000018</v>
      </c>
      <c r="G139" s="8">
        <f>G141*$B$12</f>
        <v>3000</v>
      </c>
      <c r="H139" s="21"/>
      <c r="I139" s="5" t="s">
        <v>4</v>
      </c>
      <c r="J139" s="6">
        <f>L139*J144</f>
        <v>2550</v>
      </c>
      <c r="K139" s="7">
        <f>L139-J139</f>
        <v>450</v>
      </c>
      <c r="L139" s="8">
        <f>L141*$B$12</f>
        <v>3000</v>
      </c>
      <c r="M139" s="21"/>
      <c r="N139" s="5" t="s">
        <v>4</v>
      </c>
      <c r="O139" s="6">
        <f>Q139*O144</f>
        <v>2550</v>
      </c>
      <c r="P139" s="7">
        <f>Q139-O139</f>
        <v>450</v>
      </c>
      <c r="Q139" s="8">
        <f>Q141*$B$12</f>
        <v>3000</v>
      </c>
      <c r="R139" s="21"/>
      <c r="S139" s="5" t="s">
        <v>4</v>
      </c>
      <c r="T139" s="6">
        <f>V139*T144</f>
        <v>2678.7000000000003</v>
      </c>
      <c r="U139" s="7">
        <f>V139-T139</f>
        <v>321.29999999999973</v>
      </c>
      <c r="V139" s="8">
        <f>V141*$B$12</f>
        <v>3000</v>
      </c>
      <c r="W139" s="21"/>
      <c r="X139" s="5" t="s">
        <v>4</v>
      </c>
      <c r="Y139" s="6">
        <f>AA139*Y144</f>
        <v>2657.1</v>
      </c>
      <c r="Z139" s="7">
        <f>AA139-Y139</f>
        <v>342.90000000000009</v>
      </c>
      <c r="AA139" s="8">
        <f>AA141*$B$12</f>
        <v>3000</v>
      </c>
      <c r="AB139" s="21"/>
      <c r="AC139" s="5" t="s">
        <v>4</v>
      </c>
      <c r="AD139" s="6">
        <f>AF139*AD144</f>
        <v>2785.7999999999997</v>
      </c>
      <c r="AE139" s="7">
        <f>AF139-AD139</f>
        <v>214.20000000000027</v>
      </c>
      <c r="AF139" s="8">
        <f>AF141*$B$12</f>
        <v>3000</v>
      </c>
      <c r="AG139" s="21"/>
      <c r="AH139" s="5" t="s">
        <v>4</v>
      </c>
      <c r="AI139" s="6">
        <f>AK139*AI144</f>
        <v>2700</v>
      </c>
      <c r="AJ139" s="7">
        <f>AK139-AI139</f>
        <v>300</v>
      </c>
      <c r="AK139" s="8">
        <f>AK141*$B$12</f>
        <v>3000</v>
      </c>
      <c r="AL139" s="21"/>
      <c r="AM139" s="5" t="s">
        <v>4</v>
      </c>
      <c r="AN139" s="6">
        <f>AP139*AN144</f>
        <v>2571.2999999999997</v>
      </c>
      <c r="AO139" s="7">
        <f>AP139-AN139</f>
        <v>428.70000000000027</v>
      </c>
      <c r="AP139" s="8">
        <f>AP141*$B$12</f>
        <v>3000</v>
      </c>
      <c r="AQ139" s="21"/>
      <c r="AR139" s="5" t="s">
        <v>4</v>
      </c>
      <c r="AS139" s="6">
        <f>AU139*AS144</f>
        <v>2828.7</v>
      </c>
      <c r="AT139" s="7">
        <f>AU139-AS139</f>
        <v>171.30000000000018</v>
      </c>
      <c r="AU139" s="8">
        <f>AU141*$B$12</f>
        <v>3000</v>
      </c>
      <c r="AV139" s="21"/>
      <c r="AW139" s="5" t="s">
        <v>4</v>
      </c>
      <c r="AX139" s="6">
        <f>AZ139*AX144</f>
        <v>2828.7</v>
      </c>
      <c r="AY139" s="7">
        <f>AZ139-AX139</f>
        <v>171.30000000000018</v>
      </c>
      <c r="AZ139" s="8">
        <f>AZ141*$B$12</f>
        <v>3000</v>
      </c>
    </row>
    <row r="140" spans="4:52" ht="22" thickBot="1">
      <c r="D140" s="5" t="s">
        <v>6</v>
      </c>
      <c r="E140" s="7">
        <f>G140-F140</f>
        <v>4914.2000000000007</v>
      </c>
      <c r="F140" s="6">
        <f>(G141*E145)-E139</f>
        <v>12085.8</v>
      </c>
      <c r="G140" s="8">
        <f>G141-G139</f>
        <v>17000</v>
      </c>
      <c r="H140" s="21"/>
      <c r="I140" s="5" t="s">
        <v>6</v>
      </c>
      <c r="J140" s="7">
        <f>L140-K140</f>
        <v>4750</v>
      </c>
      <c r="K140" s="6">
        <f>(L141*J145)-J139</f>
        <v>12250</v>
      </c>
      <c r="L140" s="8">
        <f>L141-L139</f>
        <v>17000</v>
      </c>
      <c r="M140" s="21"/>
      <c r="N140" s="5" t="s">
        <v>6</v>
      </c>
      <c r="O140" s="7">
        <f>Q140-P140</f>
        <v>4750</v>
      </c>
      <c r="P140" s="6">
        <f>(Q141*O145)-O139</f>
        <v>12250</v>
      </c>
      <c r="Q140" s="8">
        <f>Q141-Q139</f>
        <v>17000</v>
      </c>
      <c r="R140" s="21"/>
      <c r="S140" s="5" t="s">
        <v>6</v>
      </c>
      <c r="T140" s="7">
        <f>V140-U140</f>
        <v>4578.7000000000007</v>
      </c>
      <c r="U140" s="6">
        <f>(V141*T145)-T139</f>
        <v>12421.3</v>
      </c>
      <c r="V140" s="8">
        <f>V141-V139</f>
        <v>17000</v>
      </c>
      <c r="W140" s="21"/>
      <c r="X140" s="5" t="s">
        <v>6</v>
      </c>
      <c r="Y140" s="7">
        <f>AA140-Z140</f>
        <v>5057.1000000000004</v>
      </c>
      <c r="Z140" s="6">
        <f>(AA141*Y145)-Y139</f>
        <v>11942.9</v>
      </c>
      <c r="AA140" s="8">
        <f>AA141-AA139</f>
        <v>17000</v>
      </c>
      <c r="AB140" s="21"/>
      <c r="AC140" s="5" t="s">
        <v>6</v>
      </c>
      <c r="AD140" s="7">
        <f>AF140-AE140</f>
        <v>5185.7999999999993</v>
      </c>
      <c r="AE140" s="6">
        <f>(AF141*AD145)-AD139</f>
        <v>11814.2</v>
      </c>
      <c r="AF140" s="8">
        <f>AF141-AF139</f>
        <v>17000</v>
      </c>
      <c r="AG140" s="21"/>
      <c r="AH140" s="5" t="s">
        <v>6</v>
      </c>
      <c r="AI140" s="7">
        <f>AK140-AJ140</f>
        <v>5200</v>
      </c>
      <c r="AJ140" s="6">
        <f>(AK141*AI145)-AI139</f>
        <v>11800</v>
      </c>
      <c r="AK140" s="8">
        <f>AK141-AK139</f>
        <v>17000</v>
      </c>
      <c r="AL140" s="21"/>
      <c r="AM140" s="5" t="s">
        <v>6</v>
      </c>
      <c r="AN140" s="7">
        <f>AP140-AO140</f>
        <v>4971.2999999999993</v>
      </c>
      <c r="AO140" s="6">
        <f>(AP141*AN145)-AN139</f>
        <v>12028.7</v>
      </c>
      <c r="AP140" s="8">
        <f>AP141-AP139</f>
        <v>17000</v>
      </c>
      <c r="AQ140" s="21"/>
      <c r="AR140" s="5" t="s">
        <v>6</v>
      </c>
      <c r="AS140" s="7">
        <f>AU140-AT140</f>
        <v>5728.7000000000007</v>
      </c>
      <c r="AT140" s="6">
        <f>(AU141*AS145)-AS139</f>
        <v>11271.3</v>
      </c>
      <c r="AU140" s="8">
        <f>AU141-AU139</f>
        <v>17000</v>
      </c>
      <c r="AV140" s="21"/>
      <c r="AW140" s="5" t="s">
        <v>6</v>
      </c>
      <c r="AX140" s="7">
        <f>AZ140-AY140</f>
        <v>5428.7000000000007</v>
      </c>
      <c r="AY140" s="6">
        <f>(AZ141*AX145)-AX139</f>
        <v>11571.3</v>
      </c>
      <c r="AZ140" s="8">
        <f>AZ141-AZ139</f>
        <v>17000</v>
      </c>
    </row>
    <row r="141" spans="4:52" ht="22" thickBot="1">
      <c r="D141" s="5" t="s">
        <v>1</v>
      </c>
      <c r="E141" s="8">
        <f>SUM(E139:E140)</f>
        <v>7528.4000000000005</v>
      </c>
      <c r="F141" s="8">
        <f>G141-E141</f>
        <v>12471.599999999999</v>
      </c>
      <c r="G141" s="8">
        <f>$B$11</f>
        <v>20000</v>
      </c>
      <c r="H141" s="21"/>
      <c r="I141" s="5" t="s">
        <v>1</v>
      </c>
      <c r="J141" s="8">
        <f>SUM(J139:J140)</f>
        <v>7300</v>
      </c>
      <c r="K141" s="8">
        <f>L141-J141</f>
        <v>12700</v>
      </c>
      <c r="L141" s="8">
        <f>$B$11</f>
        <v>20000</v>
      </c>
      <c r="M141" s="21"/>
      <c r="N141" s="5" t="s">
        <v>1</v>
      </c>
      <c r="O141" s="8">
        <f>SUM(O139:O140)</f>
        <v>7300</v>
      </c>
      <c r="P141" s="8">
        <f>Q141-O141</f>
        <v>12700</v>
      </c>
      <c r="Q141" s="8">
        <f>$B$11</f>
        <v>20000</v>
      </c>
      <c r="R141" s="21"/>
      <c r="S141" s="5" t="s">
        <v>1</v>
      </c>
      <c r="T141" s="8">
        <f>SUM(T139:T140)</f>
        <v>7257.4000000000015</v>
      </c>
      <c r="U141" s="8">
        <f>V141-T141</f>
        <v>12742.599999999999</v>
      </c>
      <c r="V141" s="8">
        <f>$B$11</f>
        <v>20000</v>
      </c>
      <c r="W141" s="21"/>
      <c r="X141" s="5" t="s">
        <v>1</v>
      </c>
      <c r="Y141" s="8">
        <f>SUM(Y139:Y140)</f>
        <v>7714.2000000000007</v>
      </c>
      <c r="Z141" s="8">
        <f>AA141-Y141</f>
        <v>12285.8</v>
      </c>
      <c r="AA141" s="8">
        <f>$B$11</f>
        <v>20000</v>
      </c>
      <c r="AB141" s="21"/>
      <c r="AC141" s="5" t="s">
        <v>1</v>
      </c>
      <c r="AD141" s="8">
        <f>SUM(AD139:AD140)</f>
        <v>7971.5999999999985</v>
      </c>
      <c r="AE141" s="8">
        <f>AF141-AD141</f>
        <v>12028.400000000001</v>
      </c>
      <c r="AF141" s="8">
        <f>$B$11</f>
        <v>20000</v>
      </c>
      <c r="AG141" s="21"/>
      <c r="AH141" s="5" t="s">
        <v>1</v>
      </c>
      <c r="AI141" s="8">
        <f>SUM(AI139:AI140)</f>
        <v>7900</v>
      </c>
      <c r="AJ141" s="8">
        <f>AK141-AI141</f>
        <v>12100</v>
      </c>
      <c r="AK141" s="8">
        <f>$B$11</f>
        <v>20000</v>
      </c>
      <c r="AL141" s="21"/>
      <c r="AM141" s="5" t="s">
        <v>1</v>
      </c>
      <c r="AN141" s="8">
        <f>SUM(AN139:AN140)</f>
        <v>7542.5999999999985</v>
      </c>
      <c r="AO141" s="8">
        <f>AP141-AN141</f>
        <v>12457.400000000001</v>
      </c>
      <c r="AP141" s="8">
        <f>$B$11</f>
        <v>20000</v>
      </c>
      <c r="AQ141" s="21"/>
      <c r="AR141" s="5" t="s">
        <v>1</v>
      </c>
      <c r="AS141" s="8">
        <f>SUM(AS139:AS140)</f>
        <v>8557.4000000000015</v>
      </c>
      <c r="AT141" s="8">
        <f>AU141-AS141</f>
        <v>11442.599999999999</v>
      </c>
      <c r="AU141" s="8">
        <f>$B$11</f>
        <v>20000</v>
      </c>
      <c r="AV141" s="21"/>
      <c r="AW141" s="5" t="s">
        <v>1</v>
      </c>
      <c r="AX141" s="8">
        <f>SUM(AX139:AX140)</f>
        <v>8257.4000000000015</v>
      </c>
      <c r="AY141" s="8">
        <f>AZ141-AX141</f>
        <v>11742.599999999999</v>
      </c>
      <c r="AZ141" s="8">
        <f>$B$11</f>
        <v>20000</v>
      </c>
    </row>
    <row r="142" spans="4:52">
      <c r="H142" s="21"/>
      <c r="M142" s="21"/>
      <c r="R142" s="21"/>
      <c r="W142" s="21"/>
      <c r="AB142" s="21"/>
      <c r="AG142" s="21"/>
      <c r="AL142" s="21"/>
      <c r="AQ142" s="21"/>
      <c r="AV142" s="21"/>
    </row>
    <row r="143" spans="4:52">
      <c r="H143" s="21"/>
      <c r="M143" s="21"/>
      <c r="R143" s="21"/>
      <c r="W143" s="21"/>
      <c r="AB143" s="21"/>
      <c r="AG143" s="21"/>
      <c r="AL143" s="21"/>
      <c r="AQ143" s="21"/>
      <c r="AV143" s="21"/>
    </row>
    <row r="144" spans="4:52" ht="20">
      <c r="D144" s="9" t="s">
        <v>8</v>
      </c>
      <c r="E144" s="13">
        <v>0.87139999999999995</v>
      </c>
      <c r="F144" s="10" t="s">
        <v>16</v>
      </c>
      <c r="H144" s="21"/>
      <c r="I144" s="9" t="s">
        <v>8</v>
      </c>
      <c r="J144" s="13">
        <v>0.85</v>
      </c>
      <c r="K144" s="10" t="s">
        <v>16</v>
      </c>
      <c r="M144" s="21"/>
      <c r="N144" s="9" t="s">
        <v>8</v>
      </c>
      <c r="O144" s="13">
        <v>0.85</v>
      </c>
      <c r="P144" s="10" t="s">
        <v>16</v>
      </c>
      <c r="R144" s="21"/>
      <c r="S144" s="9" t="s">
        <v>8</v>
      </c>
      <c r="T144" s="13">
        <v>0.89290000000000003</v>
      </c>
      <c r="U144" s="10" t="s">
        <v>16</v>
      </c>
      <c r="W144" s="21"/>
      <c r="X144" s="9" t="s">
        <v>8</v>
      </c>
      <c r="Y144" s="13">
        <v>0.88570000000000004</v>
      </c>
      <c r="Z144" s="10" t="s">
        <v>16</v>
      </c>
      <c r="AB144" s="21"/>
      <c r="AC144" s="9" t="s">
        <v>8</v>
      </c>
      <c r="AD144" s="13">
        <v>0.92859999999999998</v>
      </c>
      <c r="AE144" s="10" t="s">
        <v>16</v>
      </c>
      <c r="AG144" s="21"/>
      <c r="AH144" s="9" t="s">
        <v>8</v>
      </c>
      <c r="AI144" s="13">
        <v>0.9</v>
      </c>
      <c r="AJ144" s="10" t="s">
        <v>16</v>
      </c>
      <c r="AL144" s="21"/>
      <c r="AM144" s="9" t="s">
        <v>8</v>
      </c>
      <c r="AN144" s="13">
        <v>0.85709999999999997</v>
      </c>
      <c r="AO144" s="10" t="s">
        <v>16</v>
      </c>
      <c r="AQ144" s="21"/>
      <c r="AR144" s="9" t="s">
        <v>8</v>
      </c>
      <c r="AS144" s="13">
        <v>0.94289999999999996</v>
      </c>
      <c r="AT144" s="10" t="s">
        <v>16</v>
      </c>
      <c r="AV144" s="21"/>
      <c r="AW144" s="9" t="s">
        <v>8</v>
      </c>
      <c r="AX144" s="13">
        <v>0.94289999999999996</v>
      </c>
      <c r="AY144" s="10" t="s">
        <v>16</v>
      </c>
    </row>
    <row r="145" spans="4:52" ht="20">
      <c r="D145" s="9" t="s">
        <v>9</v>
      </c>
      <c r="E145" s="13">
        <v>0.73499999999999999</v>
      </c>
      <c r="F145" s="10" t="s">
        <v>16</v>
      </c>
      <c r="H145" s="21"/>
      <c r="I145" s="9" t="s">
        <v>9</v>
      </c>
      <c r="J145" s="13">
        <v>0.74</v>
      </c>
      <c r="K145" s="10" t="s">
        <v>16</v>
      </c>
      <c r="M145" s="21"/>
      <c r="N145" s="9" t="s">
        <v>9</v>
      </c>
      <c r="O145" s="13">
        <v>0.74</v>
      </c>
      <c r="P145" s="10" t="s">
        <v>16</v>
      </c>
      <c r="R145" s="21"/>
      <c r="S145" s="9" t="s">
        <v>9</v>
      </c>
      <c r="T145" s="13">
        <v>0.755</v>
      </c>
      <c r="U145" s="10" t="s">
        <v>16</v>
      </c>
      <c r="W145" s="21"/>
      <c r="X145" s="9" t="s">
        <v>9</v>
      </c>
      <c r="Y145" s="13">
        <v>0.73</v>
      </c>
      <c r="Z145" s="10" t="s">
        <v>16</v>
      </c>
      <c r="AB145" s="21"/>
      <c r="AC145" s="9" t="s">
        <v>9</v>
      </c>
      <c r="AD145" s="13">
        <v>0.73</v>
      </c>
      <c r="AE145" s="10" t="s">
        <v>16</v>
      </c>
      <c r="AG145" s="21"/>
      <c r="AH145" s="9" t="s">
        <v>9</v>
      </c>
      <c r="AI145" s="13">
        <v>0.72499999999999998</v>
      </c>
      <c r="AJ145" s="10" t="s">
        <v>16</v>
      </c>
      <c r="AL145" s="21"/>
      <c r="AM145" s="9" t="s">
        <v>9</v>
      </c>
      <c r="AN145" s="13">
        <v>0.73</v>
      </c>
      <c r="AO145" s="10" t="s">
        <v>16</v>
      </c>
      <c r="AQ145" s="21"/>
      <c r="AR145" s="9" t="s">
        <v>9</v>
      </c>
      <c r="AS145" s="13">
        <v>0.70499999999999996</v>
      </c>
      <c r="AT145" s="10" t="s">
        <v>16</v>
      </c>
      <c r="AV145" s="21"/>
      <c r="AW145" s="9" t="s">
        <v>9</v>
      </c>
      <c r="AX145" s="13">
        <v>0.72</v>
      </c>
      <c r="AY145" s="10" t="s">
        <v>16</v>
      </c>
    </row>
    <row r="146" spans="4:52" ht="20">
      <c r="D146" s="9" t="s">
        <v>10</v>
      </c>
      <c r="E146" s="10">
        <f>E139/E141</f>
        <v>0.34724509856011898</v>
      </c>
      <c r="H146" s="21"/>
      <c r="I146" s="9" t="s">
        <v>10</v>
      </c>
      <c r="J146" s="10">
        <f>J139/J141</f>
        <v>0.34931506849315069</v>
      </c>
      <c r="M146" s="21"/>
      <c r="N146" s="9" t="s">
        <v>10</v>
      </c>
      <c r="O146" s="10">
        <f>O139/O141</f>
        <v>0.34931506849315069</v>
      </c>
      <c r="R146" s="21"/>
      <c r="S146" s="9" t="s">
        <v>10</v>
      </c>
      <c r="T146" s="10">
        <f>T139/T141</f>
        <v>0.36909912640890674</v>
      </c>
      <c r="W146" s="21"/>
      <c r="X146" s="9" t="s">
        <v>10</v>
      </c>
      <c r="Y146" s="10">
        <f>Y139/Y141</f>
        <v>0.34444271603017806</v>
      </c>
      <c r="AB146" s="21"/>
      <c r="AC146" s="9" t="s">
        <v>10</v>
      </c>
      <c r="AD146" s="10">
        <f>AD139/AD141</f>
        <v>0.34946560289026046</v>
      </c>
      <c r="AG146" s="21"/>
      <c r="AH146" s="9" t="s">
        <v>10</v>
      </c>
      <c r="AI146" s="10">
        <f>AI139/AI141</f>
        <v>0.34177215189873417</v>
      </c>
      <c r="AL146" s="21"/>
      <c r="AM146" s="9" t="s">
        <v>10</v>
      </c>
      <c r="AN146" s="10">
        <f>AN139/AN141</f>
        <v>0.34090366717047177</v>
      </c>
      <c r="AQ146" s="21"/>
      <c r="AR146" s="9" t="s">
        <v>10</v>
      </c>
      <c r="AS146" s="10">
        <f>AS139/AS141</f>
        <v>0.33055601000303825</v>
      </c>
      <c r="AV146" s="21"/>
      <c r="AW146" s="9" t="s">
        <v>10</v>
      </c>
      <c r="AX146" s="10">
        <f>AX139/AX141</f>
        <v>0.34256545643907277</v>
      </c>
    </row>
    <row r="147" spans="4:52" ht="20">
      <c r="D147" s="9" t="s">
        <v>11</v>
      </c>
      <c r="E147" s="10">
        <f>AVERAGE(E146,E144)</f>
        <v>0.60932254928005947</v>
      </c>
      <c r="H147" s="21"/>
      <c r="I147" s="9" t="s">
        <v>11</v>
      </c>
      <c r="J147" s="10">
        <f>AVERAGE(J146,J144)</f>
        <v>0.59965753424657531</v>
      </c>
      <c r="M147" s="21"/>
      <c r="N147" s="9" t="s">
        <v>11</v>
      </c>
      <c r="O147" s="10">
        <f>AVERAGE(O146,O144)</f>
        <v>0.59965753424657531</v>
      </c>
      <c r="R147" s="21"/>
      <c r="S147" s="9" t="s">
        <v>11</v>
      </c>
      <c r="T147" s="10">
        <f>AVERAGE(T146,T144)</f>
        <v>0.63099956320445338</v>
      </c>
      <c r="W147" s="21"/>
      <c r="X147" s="9" t="s">
        <v>11</v>
      </c>
      <c r="Y147" s="10">
        <f>AVERAGE(Y146,Y144)</f>
        <v>0.61507135801508905</v>
      </c>
      <c r="AB147" s="21"/>
      <c r="AC147" s="9" t="s">
        <v>11</v>
      </c>
      <c r="AD147" s="10">
        <f>AVERAGE(AD146,AD144)</f>
        <v>0.63903280144513019</v>
      </c>
      <c r="AG147" s="21"/>
      <c r="AH147" s="9" t="s">
        <v>11</v>
      </c>
      <c r="AI147" s="10">
        <f>AVERAGE(AI146,AI144)</f>
        <v>0.62088607594936707</v>
      </c>
      <c r="AL147" s="21"/>
      <c r="AM147" s="9" t="s">
        <v>11</v>
      </c>
      <c r="AN147" s="10">
        <f>AVERAGE(AN146,AN144)</f>
        <v>0.59900183358523584</v>
      </c>
      <c r="AQ147" s="21"/>
      <c r="AR147" s="9" t="s">
        <v>11</v>
      </c>
      <c r="AS147" s="10">
        <f>AVERAGE(AS146,AS144)</f>
        <v>0.63672800500151916</v>
      </c>
      <c r="AV147" s="21"/>
      <c r="AW147" s="9" t="s">
        <v>11</v>
      </c>
      <c r="AX147" s="10">
        <f>AVERAGE(AX146,AX144)</f>
        <v>0.64273272821953631</v>
      </c>
    </row>
    <row r="148" spans="4:52" ht="20">
      <c r="D148" s="9"/>
      <c r="E148" s="9"/>
      <c r="H148" s="21"/>
      <c r="I148" s="9"/>
      <c r="J148" s="9"/>
      <c r="M148" s="21"/>
      <c r="N148" s="9"/>
      <c r="O148" s="9"/>
      <c r="R148" s="21"/>
      <c r="S148" s="9"/>
      <c r="T148" s="9"/>
      <c r="W148" s="21"/>
      <c r="X148" s="9"/>
      <c r="Y148" s="9"/>
      <c r="AB148" s="21"/>
      <c r="AC148" s="9"/>
      <c r="AD148" s="9"/>
      <c r="AG148" s="21"/>
      <c r="AH148" s="9"/>
      <c r="AI148" s="9"/>
      <c r="AL148" s="21"/>
      <c r="AM148" s="9"/>
      <c r="AN148" s="9"/>
      <c r="AQ148" s="21"/>
      <c r="AR148" s="9"/>
      <c r="AS148" s="9"/>
      <c r="AV148" s="21"/>
      <c r="AW148" s="9"/>
      <c r="AX148" s="9"/>
    </row>
    <row r="149" spans="4:52">
      <c r="H149" s="21"/>
      <c r="M149" s="21"/>
      <c r="R149" s="21"/>
      <c r="W149" s="21"/>
      <c r="AB149" s="21"/>
      <c r="AG149" s="21"/>
      <c r="AL149" s="21"/>
      <c r="AQ149" s="21"/>
      <c r="AV149" s="21"/>
    </row>
    <row r="150" spans="4:52" ht="20">
      <c r="D150" s="50" t="s">
        <v>12</v>
      </c>
      <c r="E150" s="50"/>
      <c r="F150" s="14" t="s">
        <v>17</v>
      </c>
      <c r="G150" s="17">
        <f>-G139*$B$13</f>
        <v>-750000000</v>
      </c>
      <c r="H150" s="21"/>
      <c r="I150" s="50" t="s">
        <v>12</v>
      </c>
      <c r="J150" s="50"/>
      <c r="K150" s="14" t="s">
        <v>17</v>
      </c>
      <c r="L150" s="17">
        <f>-L139*$B$13</f>
        <v>-750000000</v>
      </c>
      <c r="M150" s="21"/>
      <c r="N150" s="50" t="s">
        <v>12</v>
      </c>
      <c r="O150" s="50"/>
      <c r="P150" s="14" t="s">
        <v>17</v>
      </c>
      <c r="Q150" s="17">
        <f>-Q139*$B$13</f>
        <v>-750000000</v>
      </c>
      <c r="R150" s="21"/>
      <c r="S150" s="50" t="s">
        <v>12</v>
      </c>
      <c r="T150" s="50"/>
      <c r="U150" s="14" t="s">
        <v>17</v>
      </c>
      <c r="V150" s="17">
        <f>-V139*$B$13</f>
        <v>-750000000</v>
      </c>
      <c r="W150" s="21"/>
      <c r="X150" s="50" t="s">
        <v>12</v>
      </c>
      <c r="Y150" s="50"/>
      <c r="Z150" s="14" t="s">
        <v>17</v>
      </c>
      <c r="AA150" s="17">
        <f>-AA139*$B$13</f>
        <v>-750000000</v>
      </c>
      <c r="AB150" s="21"/>
      <c r="AC150" s="50" t="s">
        <v>12</v>
      </c>
      <c r="AD150" s="50"/>
      <c r="AE150" s="14" t="s">
        <v>17</v>
      </c>
      <c r="AF150" s="17">
        <f>-AF139*$B$13</f>
        <v>-750000000</v>
      </c>
      <c r="AG150" s="21"/>
      <c r="AH150" s="50" t="s">
        <v>12</v>
      </c>
      <c r="AI150" s="50"/>
      <c r="AJ150" s="14" t="s">
        <v>17</v>
      </c>
      <c r="AK150" s="17">
        <f>-AK139*$B$13</f>
        <v>-750000000</v>
      </c>
      <c r="AL150" s="21"/>
      <c r="AM150" s="50" t="s">
        <v>12</v>
      </c>
      <c r="AN150" s="50"/>
      <c r="AO150" s="14" t="s">
        <v>17</v>
      </c>
      <c r="AP150" s="17">
        <f>-AP139*$B$13</f>
        <v>-750000000</v>
      </c>
      <c r="AQ150" s="21"/>
      <c r="AR150" s="50" t="s">
        <v>12</v>
      </c>
      <c r="AS150" s="50"/>
      <c r="AT150" s="14" t="s">
        <v>17</v>
      </c>
      <c r="AU150" s="17">
        <f>-AU139*$B$13</f>
        <v>-750000000</v>
      </c>
      <c r="AV150" s="21"/>
      <c r="AW150" s="50" t="s">
        <v>12</v>
      </c>
      <c r="AX150" s="50"/>
      <c r="AY150" s="14" t="s">
        <v>17</v>
      </c>
      <c r="AZ150" s="17">
        <f>-AZ139*$B$13</f>
        <v>-750000000</v>
      </c>
    </row>
    <row r="151" spans="4:52" ht="21" thickBot="1">
      <c r="D151" s="50"/>
      <c r="E151" s="50"/>
      <c r="F151" s="15" t="s">
        <v>21</v>
      </c>
      <c r="G151" s="18">
        <f>G140*$B$14</f>
        <v>425000000</v>
      </c>
      <c r="H151" s="21"/>
      <c r="I151" s="50"/>
      <c r="J151" s="50"/>
      <c r="K151" s="15" t="s">
        <v>21</v>
      </c>
      <c r="L151" s="18">
        <f>L140*$B$14</f>
        <v>425000000</v>
      </c>
      <c r="M151" s="21"/>
      <c r="N151" s="50"/>
      <c r="O151" s="50"/>
      <c r="P151" s="15" t="s">
        <v>21</v>
      </c>
      <c r="Q151" s="18">
        <f>Q140*$B$14</f>
        <v>425000000</v>
      </c>
      <c r="R151" s="21"/>
      <c r="S151" s="50"/>
      <c r="T151" s="50"/>
      <c r="U151" s="15" t="s">
        <v>21</v>
      </c>
      <c r="V151" s="18">
        <f>V140*$B$14</f>
        <v>425000000</v>
      </c>
      <c r="W151" s="21"/>
      <c r="X151" s="50"/>
      <c r="Y151" s="50"/>
      <c r="Z151" s="15" t="s">
        <v>21</v>
      </c>
      <c r="AA151" s="18">
        <f>AA140*$B$14</f>
        <v>425000000</v>
      </c>
      <c r="AB151" s="21"/>
      <c r="AC151" s="50"/>
      <c r="AD151" s="50"/>
      <c r="AE151" s="15" t="s">
        <v>21</v>
      </c>
      <c r="AF151" s="18">
        <f>AF140*$B$14</f>
        <v>425000000</v>
      </c>
      <c r="AG151" s="21"/>
      <c r="AH151" s="50"/>
      <c r="AI151" s="50"/>
      <c r="AJ151" s="15" t="s">
        <v>21</v>
      </c>
      <c r="AK151" s="18">
        <f>AK140*$B$14</f>
        <v>425000000</v>
      </c>
      <c r="AL151" s="21"/>
      <c r="AM151" s="50"/>
      <c r="AN151" s="50"/>
      <c r="AO151" s="15" t="s">
        <v>21</v>
      </c>
      <c r="AP151" s="18">
        <f>AP140*$B$14</f>
        <v>425000000</v>
      </c>
      <c r="AQ151" s="21"/>
      <c r="AR151" s="50"/>
      <c r="AS151" s="50"/>
      <c r="AT151" s="15" t="s">
        <v>21</v>
      </c>
      <c r="AU151" s="18">
        <f>AU140*$B$14</f>
        <v>425000000</v>
      </c>
      <c r="AV151" s="21"/>
      <c r="AW151" s="50"/>
      <c r="AX151" s="50"/>
      <c r="AY151" s="15" t="s">
        <v>21</v>
      </c>
      <c r="AZ151" s="18">
        <f>AZ140*$B$14</f>
        <v>425000000</v>
      </c>
    </row>
    <row r="152" spans="4:52" ht="21" thickTop="1">
      <c r="D152" s="50"/>
      <c r="E152" s="50"/>
      <c r="F152" s="16" t="s">
        <v>18</v>
      </c>
      <c r="G152" s="19">
        <f>SUM(G150:G151)</f>
        <v>-325000000</v>
      </c>
      <c r="H152" s="21"/>
      <c r="I152" s="50"/>
      <c r="J152" s="50"/>
      <c r="K152" s="16" t="s">
        <v>18</v>
      </c>
      <c r="L152" s="19">
        <f>SUM(L150:L151)</f>
        <v>-325000000</v>
      </c>
      <c r="M152" s="21"/>
      <c r="N152" s="50"/>
      <c r="O152" s="50"/>
      <c r="P152" s="16" t="s">
        <v>18</v>
      </c>
      <c r="Q152" s="19">
        <f>SUM(Q150:Q151)</f>
        <v>-325000000</v>
      </c>
      <c r="R152" s="21"/>
      <c r="S152" s="50"/>
      <c r="T152" s="50"/>
      <c r="U152" s="16" t="s">
        <v>18</v>
      </c>
      <c r="V152" s="19">
        <f>SUM(V150:V151)</f>
        <v>-325000000</v>
      </c>
      <c r="W152" s="21"/>
      <c r="X152" s="50"/>
      <c r="Y152" s="50"/>
      <c r="Z152" s="16" t="s">
        <v>18</v>
      </c>
      <c r="AA152" s="19">
        <f>SUM(AA150:AA151)</f>
        <v>-325000000</v>
      </c>
      <c r="AB152" s="21"/>
      <c r="AC152" s="50"/>
      <c r="AD152" s="50"/>
      <c r="AE152" s="16" t="s">
        <v>18</v>
      </c>
      <c r="AF152" s="19">
        <f>SUM(AF150:AF151)</f>
        <v>-325000000</v>
      </c>
      <c r="AG152" s="21"/>
      <c r="AH152" s="50"/>
      <c r="AI152" s="50"/>
      <c r="AJ152" s="16" t="s">
        <v>18</v>
      </c>
      <c r="AK152" s="19">
        <f>SUM(AK150:AK151)</f>
        <v>-325000000</v>
      </c>
      <c r="AL152" s="21"/>
      <c r="AM152" s="50"/>
      <c r="AN152" s="50"/>
      <c r="AO152" s="16" t="s">
        <v>18</v>
      </c>
      <c r="AP152" s="19">
        <f>SUM(AP150:AP151)</f>
        <v>-325000000</v>
      </c>
      <c r="AQ152" s="21"/>
      <c r="AR152" s="50"/>
      <c r="AS152" s="50"/>
      <c r="AT152" s="16" t="s">
        <v>18</v>
      </c>
      <c r="AU152" s="19">
        <f>SUM(AU150:AU151)</f>
        <v>-325000000</v>
      </c>
      <c r="AV152" s="21"/>
      <c r="AW152" s="50"/>
      <c r="AX152" s="50"/>
      <c r="AY152" s="16" t="s">
        <v>18</v>
      </c>
      <c r="AZ152" s="19">
        <f>SUM(AZ150:AZ151)</f>
        <v>-325000000</v>
      </c>
    </row>
    <row r="153" spans="4:52" ht="20">
      <c r="F153" s="9"/>
      <c r="G153" s="9"/>
      <c r="H153" s="21"/>
      <c r="K153" s="9"/>
      <c r="L153" s="9"/>
      <c r="M153" s="21"/>
      <c r="P153" s="9"/>
      <c r="Q153" s="9"/>
      <c r="R153" s="21"/>
      <c r="U153" s="9"/>
      <c r="V153" s="9"/>
      <c r="W153" s="21"/>
      <c r="Z153" s="9"/>
      <c r="AA153" s="9"/>
      <c r="AB153" s="21"/>
      <c r="AE153" s="9"/>
      <c r="AF153" s="9"/>
      <c r="AG153" s="21"/>
      <c r="AJ153" s="9"/>
      <c r="AK153" s="9"/>
      <c r="AL153" s="21"/>
      <c r="AO153" s="9"/>
      <c r="AP153" s="9"/>
      <c r="AQ153" s="21"/>
      <c r="AT153" s="9"/>
      <c r="AU153" s="9"/>
      <c r="AV153" s="21"/>
      <c r="AY153" s="9"/>
      <c r="AZ153" s="9"/>
    </row>
    <row r="154" spans="4:52" ht="20">
      <c r="F154" s="9"/>
      <c r="H154" s="21"/>
      <c r="K154" s="9"/>
      <c r="M154" s="21"/>
      <c r="P154" s="9"/>
      <c r="R154" s="21"/>
      <c r="U154" s="9"/>
      <c r="W154" s="21"/>
      <c r="Z154" s="9"/>
      <c r="AB154" s="21"/>
      <c r="AE154" s="9"/>
      <c r="AG154" s="21"/>
      <c r="AJ154" s="9"/>
      <c r="AL154" s="21"/>
      <c r="AO154" s="9"/>
      <c r="AQ154" s="21"/>
      <c r="AT154" s="9"/>
      <c r="AV154" s="21"/>
      <c r="AY154" s="9"/>
    </row>
    <row r="155" spans="4:52" ht="20">
      <c r="D155" s="50" t="s">
        <v>19</v>
      </c>
      <c r="E155" s="50"/>
      <c r="F155" s="14" t="s">
        <v>17</v>
      </c>
      <c r="G155" s="17">
        <f>-F139*$B$13</f>
        <v>-96450000.000000045</v>
      </c>
      <c r="H155" s="21"/>
      <c r="I155" s="50" t="s">
        <v>19</v>
      </c>
      <c r="J155" s="50"/>
      <c r="K155" s="14" t="s">
        <v>17</v>
      </c>
      <c r="L155" s="17">
        <f>-K139*$B$13</f>
        <v>-112500000</v>
      </c>
      <c r="M155" s="21"/>
      <c r="N155" s="50" t="s">
        <v>19</v>
      </c>
      <c r="O155" s="50"/>
      <c r="P155" s="14" t="s">
        <v>17</v>
      </c>
      <c r="Q155" s="17">
        <f>-P139*$B$13</f>
        <v>-112500000</v>
      </c>
      <c r="R155" s="21"/>
      <c r="S155" s="50" t="s">
        <v>19</v>
      </c>
      <c r="T155" s="50"/>
      <c r="U155" s="14" t="s">
        <v>17</v>
      </c>
      <c r="V155" s="17">
        <f>-U139*$B$13</f>
        <v>-80324999.999999925</v>
      </c>
      <c r="W155" s="21"/>
      <c r="X155" s="50" t="s">
        <v>19</v>
      </c>
      <c r="Y155" s="50"/>
      <c r="Z155" s="14" t="s">
        <v>17</v>
      </c>
      <c r="AA155" s="17">
        <f>-Z139*$B$13</f>
        <v>-85725000.00000003</v>
      </c>
      <c r="AB155" s="21"/>
      <c r="AC155" s="50" t="s">
        <v>19</v>
      </c>
      <c r="AD155" s="50"/>
      <c r="AE155" s="14" t="s">
        <v>17</v>
      </c>
      <c r="AF155" s="17">
        <f>-AE139*$B$13</f>
        <v>-53550000.000000067</v>
      </c>
      <c r="AG155" s="21"/>
      <c r="AH155" s="50" t="s">
        <v>19</v>
      </c>
      <c r="AI155" s="50"/>
      <c r="AJ155" s="14" t="s">
        <v>17</v>
      </c>
      <c r="AK155" s="17">
        <f>-AJ139*$B$13</f>
        <v>-75000000</v>
      </c>
      <c r="AL155" s="21"/>
      <c r="AM155" s="50" t="s">
        <v>19</v>
      </c>
      <c r="AN155" s="50"/>
      <c r="AO155" s="14" t="s">
        <v>17</v>
      </c>
      <c r="AP155" s="17">
        <f>-AO139*$B$13</f>
        <v>-107175000.00000007</v>
      </c>
      <c r="AQ155" s="21"/>
      <c r="AR155" s="50" t="s">
        <v>19</v>
      </c>
      <c r="AS155" s="50"/>
      <c r="AT155" s="14" t="s">
        <v>17</v>
      </c>
      <c r="AU155" s="17">
        <f>-AT139*$B$13</f>
        <v>-42825000.000000045</v>
      </c>
      <c r="AV155" s="21"/>
      <c r="AW155" s="50" t="s">
        <v>19</v>
      </c>
      <c r="AX155" s="50"/>
      <c r="AY155" s="14" t="s">
        <v>17</v>
      </c>
      <c r="AZ155" s="17">
        <f>-AY139*$B$13</f>
        <v>-42825000.000000045</v>
      </c>
    </row>
    <row r="156" spans="4:52" ht="21" thickBot="1">
      <c r="D156" s="50"/>
      <c r="E156" s="50"/>
      <c r="F156" s="15" t="s">
        <v>21</v>
      </c>
      <c r="G156" s="18">
        <f>F140*$B$14</f>
        <v>302145000</v>
      </c>
      <c r="H156" s="21"/>
      <c r="I156" s="50"/>
      <c r="J156" s="50"/>
      <c r="K156" s="15" t="s">
        <v>21</v>
      </c>
      <c r="L156" s="18">
        <f>K140*$B$14</f>
        <v>306250000</v>
      </c>
      <c r="M156" s="21"/>
      <c r="N156" s="50"/>
      <c r="O156" s="50"/>
      <c r="P156" s="15" t="s">
        <v>21</v>
      </c>
      <c r="Q156" s="18">
        <f>P140*$B$14</f>
        <v>306250000</v>
      </c>
      <c r="R156" s="21"/>
      <c r="S156" s="50"/>
      <c r="T156" s="50"/>
      <c r="U156" s="15" t="s">
        <v>21</v>
      </c>
      <c r="V156" s="18">
        <f>U140*$B$14</f>
        <v>310532500</v>
      </c>
      <c r="W156" s="21"/>
      <c r="X156" s="50"/>
      <c r="Y156" s="50"/>
      <c r="Z156" s="15" t="s">
        <v>21</v>
      </c>
      <c r="AA156" s="18">
        <f>Z140*$B$14</f>
        <v>298572500</v>
      </c>
      <c r="AB156" s="21"/>
      <c r="AC156" s="50"/>
      <c r="AD156" s="50"/>
      <c r="AE156" s="15" t="s">
        <v>21</v>
      </c>
      <c r="AF156" s="18">
        <f>AE140*$B$14</f>
        <v>295355000</v>
      </c>
      <c r="AG156" s="21"/>
      <c r="AH156" s="50"/>
      <c r="AI156" s="50"/>
      <c r="AJ156" s="15" t="s">
        <v>21</v>
      </c>
      <c r="AK156" s="18">
        <f>AJ140*$B$14</f>
        <v>295000000</v>
      </c>
      <c r="AL156" s="21"/>
      <c r="AM156" s="50"/>
      <c r="AN156" s="50"/>
      <c r="AO156" s="15" t="s">
        <v>21</v>
      </c>
      <c r="AP156" s="18">
        <f>AO140*$B$14</f>
        <v>300717500</v>
      </c>
      <c r="AQ156" s="21"/>
      <c r="AR156" s="50"/>
      <c r="AS156" s="50"/>
      <c r="AT156" s="15" t="s">
        <v>21</v>
      </c>
      <c r="AU156" s="18">
        <f>AT140*$B$14</f>
        <v>281782500</v>
      </c>
      <c r="AV156" s="21"/>
      <c r="AW156" s="50"/>
      <c r="AX156" s="50"/>
      <c r="AY156" s="15" t="s">
        <v>21</v>
      </c>
      <c r="AZ156" s="18">
        <f>AY140*$B$14</f>
        <v>289282500</v>
      </c>
    </row>
    <row r="157" spans="4:52" ht="21" thickTop="1">
      <c r="D157" s="50"/>
      <c r="E157" s="50"/>
      <c r="F157" s="16" t="s">
        <v>18</v>
      </c>
      <c r="G157" s="19">
        <f>SUM(G155:G156)</f>
        <v>205694999.99999994</v>
      </c>
      <c r="H157" s="21"/>
      <c r="I157" s="50"/>
      <c r="J157" s="50"/>
      <c r="K157" s="16" t="s">
        <v>18</v>
      </c>
      <c r="L157" s="19">
        <f>SUM(L155:L156)</f>
        <v>193750000</v>
      </c>
      <c r="M157" s="21"/>
      <c r="N157" s="50"/>
      <c r="O157" s="50"/>
      <c r="P157" s="16" t="s">
        <v>18</v>
      </c>
      <c r="Q157" s="19">
        <f>SUM(Q155:Q156)</f>
        <v>193750000</v>
      </c>
      <c r="R157" s="21"/>
      <c r="S157" s="50"/>
      <c r="T157" s="50"/>
      <c r="U157" s="16" t="s">
        <v>18</v>
      </c>
      <c r="V157" s="19">
        <f>SUM(V155:V156)</f>
        <v>230207500.00000006</v>
      </c>
      <c r="W157" s="21"/>
      <c r="X157" s="50"/>
      <c r="Y157" s="50"/>
      <c r="Z157" s="16" t="s">
        <v>18</v>
      </c>
      <c r="AA157" s="19">
        <f>SUM(AA155:AA156)</f>
        <v>212847499.99999997</v>
      </c>
      <c r="AB157" s="21"/>
      <c r="AC157" s="50"/>
      <c r="AD157" s="50"/>
      <c r="AE157" s="16" t="s">
        <v>18</v>
      </c>
      <c r="AF157" s="19">
        <f>SUM(AF155:AF156)</f>
        <v>241804999.99999994</v>
      </c>
      <c r="AG157" s="21"/>
      <c r="AH157" s="50"/>
      <c r="AI157" s="50"/>
      <c r="AJ157" s="16" t="s">
        <v>18</v>
      </c>
      <c r="AK157" s="19">
        <f>SUM(AK155:AK156)</f>
        <v>220000000</v>
      </c>
      <c r="AL157" s="21"/>
      <c r="AM157" s="50"/>
      <c r="AN157" s="50"/>
      <c r="AO157" s="16" t="s">
        <v>18</v>
      </c>
      <c r="AP157" s="19">
        <f>SUM(AP155:AP156)</f>
        <v>193542499.99999994</v>
      </c>
      <c r="AQ157" s="21"/>
      <c r="AR157" s="50"/>
      <c r="AS157" s="50"/>
      <c r="AT157" s="16" t="s">
        <v>18</v>
      </c>
      <c r="AU157" s="19">
        <f>SUM(AU155:AU156)</f>
        <v>238957499.99999994</v>
      </c>
      <c r="AV157" s="21"/>
      <c r="AW157" s="50"/>
      <c r="AX157" s="50"/>
      <c r="AY157" s="16" t="s">
        <v>18</v>
      </c>
      <c r="AZ157" s="19">
        <f>SUM(AZ155:AZ156)</f>
        <v>246457499.99999994</v>
      </c>
    </row>
    <row r="158" spans="4:52" ht="20">
      <c r="F158" s="9"/>
      <c r="G158" s="9"/>
      <c r="H158" s="21"/>
      <c r="K158" s="9"/>
      <c r="L158" s="9"/>
      <c r="M158" s="21"/>
      <c r="P158" s="9"/>
      <c r="Q158" s="9"/>
      <c r="R158" s="21"/>
      <c r="U158" s="9"/>
      <c r="V158" s="9"/>
      <c r="W158" s="21"/>
      <c r="Z158" s="9"/>
      <c r="AA158" s="9"/>
      <c r="AB158" s="21"/>
      <c r="AE158" s="9"/>
      <c r="AF158" s="9"/>
      <c r="AG158" s="21"/>
      <c r="AJ158" s="9"/>
      <c r="AK158" s="9"/>
      <c r="AL158" s="21"/>
      <c r="AO158" s="9"/>
      <c r="AP158" s="9"/>
      <c r="AQ158" s="21"/>
      <c r="AT158" s="9"/>
      <c r="AU158" s="9"/>
      <c r="AV158" s="21"/>
      <c r="AY158" s="9"/>
      <c r="AZ158" s="9"/>
    </row>
    <row r="159" spans="4:52" ht="21" thickBot="1">
      <c r="F159" s="9"/>
      <c r="G159" s="9"/>
      <c r="H159" s="21"/>
      <c r="K159" s="9"/>
      <c r="L159" s="9"/>
      <c r="M159" s="21"/>
      <c r="P159" s="9"/>
      <c r="Q159" s="9"/>
      <c r="R159" s="21"/>
      <c r="U159" s="9"/>
      <c r="V159" s="9"/>
      <c r="W159" s="21"/>
      <c r="Z159" s="9"/>
      <c r="AA159" s="9"/>
      <c r="AB159" s="21"/>
      <c r="AE159" s="9"/>
      <c r="AF159" s="9"/>
      <c r="AG159" s="21"/>
      <c r="AJ159" s="9"/>
      <c r="AK159" s="9"/>
      <c r="AL159" s="21"/>
      <c r="AO159" s="9"/>
      <c r="AP159" s="9"/>
      <c r="AQ159" s="21"/>
      <c r="AT159" s="9"/>
      <c r="AU159" s="9"/>
      <c r="AV159" s="21"/>
      <c r="AY159" s="9"/>
      <c r="AZ159" s="9"/>
    </row>
    <row r="160" spans="4:52">
      <c r="E160" s="44" t="s">
        <v>20</v>
      </c>
      <c r="F160" s="45"/>
      <c r="G160" s="48">
        <f>G157-G152</f>
        <v>530694999.99999994</v>
      </c>
      <c r="H160" s="21"/>
      <c r="J160" s="44" t="s">
        <v>20</v>
      </c>
      <c r="K160" s="45"/>
      <c r="L160" s="48">
        <f>L157-L152</f>
        <v>518750000</v>
      </c>
      <c r="M160" s="21"/>
      <c r="O160" s="44" t="s">
        <v>20</v>
      </c>
      <c r="P160" s="45"/>
      <c r="Q160" s="48">
        <f>Q157-Q152</f>
        <v>518750000</v>
      </c>
      <c r="R160" s="21"/>
      <c r="T160" s="44" t="s">
        <v>20</v>
      </c>
      <c r="U160" s="45"/>
      <c r="V160" s="48">
        <f>V157-V152</f>
        <v>555207500</v>
      </c>
      <c r="W160" s="21"/>
      <c r="Y160" s="44" t="s">
        <v>20</v>
      </c>
      <c r="Z160" s="45"/>
      <c r="AA160" s="48">
        <f>AA157-AA152</f>
        <v>537847500</v>
      </c>
      <c r="AB160" s="21"/>
      <c r="AD160" s="44" t="s">
        <v>20</v>
      </c>
      <c r="AE160" s="45"/>
      <c r="AF160" s="48">
        <f>AF157-AF152</f>
        <v>566805000</v>
      </c>
      <c r="AG160" s="21"/>
      <c r="AI160" s="44" t="s">
        <v>20</v>
      </c>
      <c r="AJ160" s="45"/>
      <c r="AK160" s="48">
        <f>AK157-AK152</f>
        <v>545000000</v>
      </c>
      <c r="AL160" s="21"/>
      <c r="AN160" s="44" t="s">
        <v>20</v>
      </c>
      <c r="AO160" s="45"/>
      <c r="AP160" s="48">
        <f>AP157-AP152</f>
        <v>518542499.99999994</v>
      </c>
      <c r="AQ160" s="21"/>
      <c r="AS160" s="44" t="s">
        <v>20</v>
      </c>
      <c r="AT160" s="45"/>
      <c r="AU160" s="48">
        <f>AU157-AU152</f>
        <v>563957500</v>
      </c>
      <c r="AV160" s="21"/>
      <c r="AX160" s="44" t="s">
        <v>20</v>
      </c>
      <c r="AY160" s="45"/>
      <c r="AZ160" s="48">
        <f>AZ157-AZ152</f>
        <v>571457500</v>
      </c>
    </row>
    <row r="161" spans="5:52" ht="17" thickBot="1">
      <c r="E161" s="46"/>
      <c r="F161" s="47"/>
      <c r="G161" s="49"/>
      <c r="H161" s="21"/>
      <c r="J161" s="46"/>
      <c r="K161" s="47"/>
      <c r="L161" s="49"/>
      <c r="M161" s="21"/>
      <c r="O161" s="46"/>
      <c r="P161" s="47"/>
      <c r="Q161" s="49"/>
      <c r="R161" s="21"/>
      <c r="T161" s="46"/>
      <c r="U161" s="47"/>
      <c r="V161" s="49"/>
      <c r="W161" s="21"/>
      <c r="Y161" s="46"/>
      <c r="Z161" s="47"/>
      <c r="AA161" s="49"/>
      <c r="AB161" s="21"/>
      <c r="AD161" s="46"/>
      <c r="AE161" s="47"/>
      <c r="AF161" s="49"/>
      <c r="AG161" s="21"/>
      <c r="AI161" s="46"/>
      <c r="AJ161" s="47"/>
      <c r="AK161" s="49"/>
      <c r="AL161" s="21"/>
      <c r="AN161" s="46"/>
      <c r="AO161" s="47"/>
      <c r="AP161" s="49"/>
      <c r="AQ161" s="21"/>
      <c r="AS161" s="46"/>
      <c r="AT161" s="47"/>
      <c r="AU161" s="49"/>
      <c r="AV161" s="21"/>
      <c r="AX161" s="46"/>
      <c r="AY161" s="47"/>
      <c r="AZ161" s="49"/>
    </row>
  </sheetData>
  <mergeCells count="353">
    <mergeCell ref="AP160:AP161"/>
    <mergeCell ref="AS160:AT161"/>
    <mergeCell ref="AU160:AU161"/>
    <mergeCell ref="AX160:AY161"/>
    <mergeCell ref="AZ160:AZ161"/>
    <mergeCell ref="AD160:AE161"/>
    <mergeCell ref="AF160:AF161"/>
    <mergeCell ref="AI160:AJ161"/>
    <mergeCell ref="AK160:AK161"/>
    <mergeCell ref="AN160:AO161"/>
    <mergeCell ref="Q160:Q161"/>
    <mergeCell ref="T160:U161"/>
    <mergeCell ref="V160:V161"/>
    <mergeCell ref="Y160:Z161"/>
    <mergeCell ref="AA160:AA161"/>
    <mergeCell ref="E160:F161"/>
    <mergeCell ref="G160:G161"/>
    <mergeCell ref="J160:K161"/>
    <mergeCell ref="L160:L161"/>
    <mergeCell ref="O160:P161"/>
    <mergeCell ref="AC155:AD157"/>
    <mergeCell ref="AH155:AI157"/>
    <mergeCell ref="AM155:AN157"/>
    <mergeCell ref="AR155:AS157"/>
    <mergeCell ref="AW155:AX157"/>
    <mergeCell ref="D155:E157"/>
    <mergeCell ref="I155:J157"/>
    <mergeCell ref="N155:O157"/>
    <mergeCell ref="S155:T157"/>
    <mergeCell ref="X155:Y157"/>
    <mergeCell ref="AC150:AD152"/>
    <mergeCell ref="AH150:AI152"/>
    <mergeCell ref="AM150:AN152"/>
    <mergeCell ref="AR150:AS152"/>
    <mergeCell ref="AW150:AX152"/>
    <mergeCell ref="D150:E152"/>
    <mergeCell ref="I150:J152"/>
    <mergeCell ref="N150:O152"/>
    <mergeCell ref="S150:T152"/>
    <mergeCell ref="X150:Y152"/>
    <mergeCell ref="AP137:AP138"/>
    <mergeCell ref="AR137:AR138"/>
    <mergeCell ref="AU137:AU138"/>
    <mergeCell ref="AW137:AW138"/>
    <mergeCell ref="AZ137:AZ138"/>
    <mergeCell ref="AC137:AC138"/>
    <mergeCell ref="AF137:AF138"/>
    <mergeCell ref="AH137:AH138"/>
    <mergeCell ref="AK137:AK138"/>
    <mergeCell ref="AM137:AM138"/>
    <mergeCell ref="Q137:Q138"/>
    <mergeCell ref="S137:S138"/>
    <mergeCell ref="V137:V138"/>
    <mergeCell ref="X137:X138"/>
    <mergeCell ref="AA137:AA138"/>
    <mergeCell ref="D137:D138"/>
    <mergeCell ref="G137:G138"/>
    <mergeCell ref="I137:I138"/>
    <mergeCell ref="L137:L138"/>
    <mergeCell ref="N137:N138"/>
    <mergeCell ref="AC133:AF134"/>
    <mergeCell ref="AH133:AK134"/>
    <mergeCell ref="AM133:AP134"/>
    <mergeCell ref="AR133:AU134"/>
    <mergeCell ref="AW133:AZ134"/>
    <mergeCell ref="D133:G134"/>
    <mergeCell ref="I133:L134"/>
    <mergeCell ref="N133:Q134"/>
    <mergeCell ref="S133:V134"/>
    <mergeCell ref="X133:AA134"/>
    <mergeCell ref="AP128:AP129"/>
    <mergeCell ref="AS128:AT129"/>
    <mergeCell ref="AU128:AU129"/>
    <mergeCell ref="AX128:AY129"/>
    <mergeCell ref="AZ128:AZ129"/>
    <mergeCell ref="AD128:AE129"/>
    <mergeCell ref="AF128:AF129"/>
    <mergeCell ref="AI128:AJ129"/>
    <mergeCell ref="AK128:AK129"/>
    <mergeCell ref="AN128:AO129"/>
    <mergeCell ref="Q128:Q129"/>
    <mergeCell ref="T128:U129"/>
    <mergeCell ref="V128:V129"/>
    <mergeCell ref="Y128:Z129"/>
    <mergeCell ref="AA128:AA129"/>
    <mergeCell ref="E128:F129"/>
    <mergeCell ref="G128:G129"/>
    <mergeCell ref="J128:K129"/>
    <mergeCell ref="L128:L129"/>
    <mergeCell ref="O128:P129"/>
    <mergeCell ref="AC123:AD125"/>
    <mergeCell ref="AH123:AI125"/>
    <mergeCell ref="AM123:AN125"/>
    <mergeCell ref="AR123:AS125"/>
    <mergeCell ref="AW123:AX125"/>
    <mergeCell ref="D123:E125"/>
    <mergeCell ref="I123:J125"/>
    <mergeCell ref="N123:O125"/>
    <mergeCell ref="S123:T125"/>
    <mergeCell ref="X123:Y125"/>
    <mergeCell ref="AC118:AD120"/>
    <mergeCell ref="AH118:AI120"/>
    <mergeCell ref="AM118:AN120"/>
    <mergeCell ref="AR118:AS120"/>
    <mergeCell ref="AW118:AX120"/>
    <mergeCell ref="D118:E120"/>
    <mergeCell ref="I118:J120"/>
    <mergeCell ref="N118:O120"/>
    <mergeCell ref="S118:T120"/>
    <mergeCell ref="X118:Y120"/>
    <mergeCell ref="AP105:AP106"/>
    <mergeCell ref="AR105:AR106"/>
    <mergeCell ref="AU105:AU106"/>
    <mergeCell ref="AW105:AW106"/>
    <mergeCell ref="AZ105:AZ106"/>
    <mergeCell ref="AC105:AC106"/>
    <mergeCell ref="AF105:AF106"/>
    <mergeCell ref="AH105:AH106"/>
    <mergeCell ref="AK105:AK106"/>
    <mergeCell ref="AM105:AM106"/>
    <mergeCell ref="Q105:Q106"/>
    <mergeCell ref="S105:S106"/>
    <mergeCell ref="V105:V106"/>
    <mergeCell ref="X105:X106"/>
    <mergeCell ref="AA105:AA106"/>
    <mergeCell ref="D105:D106"/>
    <mergeCell ref="G105:G106"/>
    <mergeCell ref="I105:I106"/>
    <mergeCell ref="L105:L106"/>
    <mergeCell ref="N105:N106"/>
    <mergeCell ref="AC101:AF102"/>
    <mergeCell ref="AH101:AK102"/>
    <mergeCell ref="AM101:AP102"/>
    <mergeCell ref="AR101:AU102"/>
    <mergeCell ref="AW101:AZ102"/>
    <mergeCell ref="D101:G102"/>
    <mergeCell ref="I101:L102"/>
    <mergeCell ref="N101:Q102"/>
    <mergeCell ref="S101:V102"/>
    <mergeCell ref="X101:AA102"/>
    <mergeCell ref="AP96:AP97"/>
    <mergeCell ref="AS96:AT97"/>
    <mergeCell ref="AU96:AU97"/>
    <mergeCell ref="AX96:AY97"/>
    <mergeCell ref="AZ96:AZ97"/>
    <mergeCell ref="AD96:AE97"/>
    <mergeCell ref="AF96:AF97"/>
    <mergeCell ref="AI96:AJ97"/>
    <mergeCell ref="AK96:AK97"/>
    <mergeCell ref="AN96:AO97"/>
    <mergeCell ref="Q96:Q97"/>
    <mergeCell ref="T96:U97"/>
    <mergeCell ref="V96:V97"/>
    <mergeCell ref="Y96:Z97"/>
    <mergeCell ref="AA96:AA97"/>
    <mergeCell ref="E96:F97"/>
    <mergeCell ref="G96:G97"/>
    <mergeCell ref="J96:K97"/>
    <mergeCell ref="L96:L97"/>
    <mergeCell ref="O96:P97"/>
    <mergeCell ref="AC91:AD93"/>
    <mergeCell ref="AH91:AI93"/>
    <mergeCell ref="AM91:AN93"/>
    <mergeCell ref="AR91:AS93"/>
    <mergeCell ref="AW91:AX93"/>
    <mergeCell ref="D91:E93"/>
    <mergeCell ref="I91:J93"/>
    <mergeCell ref="N91:O93"/>
    <mergeCell ref="S91:T93"/>
    <mergeCell ref="X91:Y93"/>
    <mergeCell ref="AC86:AD88"/>
    <mergeCell ref="AH86:AI88"/>
    <mergeCell ref="AM86:AN88"/>
    <mergeCell ref="AR86:AS88"/>
    <mergeCell ref="AW86:AX88"/>
    <mergeCell ref="D86:E88"/>
    <mergeCell ref="I86:J88"/>
    <mergeCell ref="N86:O88"/>
    <mergeCell ref="S86:T88"/>
    <mergeCell ref="X86:Y88"/>
    <mergeCell ref="AP73:AP74"/>
    <mergeCell ref="AR73:AR74"/>
    <mergeCell ref="AU73:AU74"/>
    <mergeCell ref="AW73:AW74"/>
    <mergeCell ref="AZ73:AZ74"/>
    <mergeCell ref="AC73:AC74"/>
    <mergeCell ref="AF73:AF74"/>
    <mergeCell ref="AH73:AH74"/>
    <mergeCell ref="AK73:AK74"/>
    <mergeCell ref="AM73:AM74"/>
    <mergeCell ref="Q73:Q74"/>
    <mergeCell ref="S73:S74"/>
    <mergeCell ref="V73:V74"/>
    <mergeCell ref="X73:X74"/>
    <mergeCell ref="AA73:AA74"/>
    <mergeCell ref="D73:D74"/>
    <mergeCell ref="G73:G74"/>
    <mergeCell ref="I73:I74"/>
    <mergeCell ref="L73:L74"/>
    <mergeCell ref="N73:N74"/>
    <mergeCell ref="AC69:AF70"/>
    <mergeCell ref="AH69:AK70"/>
    <mergeCell ref="AM69:AP70"/>
    <mergeCell ref="AR69:AU70"/>
    <mergeCell ref="AW69:AZ70"/>
    <mergeCell ref="D69:G70"/>
    <mergeCell ref="I69:L70"/>
    <mergeCell ref="N69:Q70"/>
    <mergeCell ref="S69:V70"/>
    <mergeCell ref="X69:AA70"/>
    <mergeCell ref="AP64:AP65"/>
    <mergeCell ref="AS64:AT65"/>
    <mergeCell ref="AU64:AU65"/>
    <mergeCell ref="AX64:AY65"/>
    <mergeCell ref="AZ64:AZ65"/>
    <mergeCell ref="AD64:AE65"/>
    <mergeCell ref="AF64:AF65"/>
    <mergeCell ref="AI64:AJ65"/>
    <mergeCell ref="AK64:AK65"/>
    <mergeCell ref="AN64:AO65"/>
    <mergeCell ref="Q64:Q65"/>
    <mergeCell ref="T64:U65"/>
    <mergeCell ref="V64:V65"/>
    <mergeCell ref="Y64:Z65"/>
    <mergeCell ref="AA64:AA65"/>
    <mergeCell ref="E64:F65"/>
    <mergeCell ref="G64:G65"/>
    <mergeCell ref="J64:K65"/>
    <mergeCell ref="L64:L65"/>
    <mergeCell ref="O64:P65"/>
    <mergeCell ref="AC59:AD61"/>
    <mergeCell ref="AH59:AI61"/>
    <mergeCell ref="AM59:AN61"/>
    <mergeCell ref="AR59:AS61"/>
    <mergeCell ref="AW59:AX61"/>
    <mergeCell ref="D59:E61"/>
    <mergeCell ref="I59:J61"/>
    <mergeCell ref="N59:O61"/>
    <mergeCell ref="S59:T61"/>
    <mergeCell ref="X59:Y61"/>
    <mergeCell ref="AC54:AD56"/>
    <mergeCell ref="AH54:AI56"/>
    <mergeCell ref="AM54:AN56"/>
    <mergeCell ref="AR54:AS56"/>
    <mergeCell ref="AW54:AX56"/>
    <mergeCell ref="D54:E56"/>
    <mergeCell ref="I54:J56"/>
    <mergeCell ref="N54:O56"/>
    <mergeCell ref="S54:T56"/>
    <mergeCell ref="X54:Y56"/>
    <mergeCell ref="AP41:AP42"/>
    <mergeCell ref="AR41:AR42"/>
    <mergeCell ref="AU41:AU42"/>
    <mergeCell ref="AW41:AW42"/>
    <mergeCell ref="AZ41:AZ42"/>
    <mergeCell ref="AC41:AC42"/>
    <mergeCell ref="AF41:AF42"/>
    <mergeCell ref="AH41:AH42"/>
    <mergeCell ref="AK41:AK42"/>
    <mergeCell ref="AM41:AM42"/>
    <mergeCell ref="Q41:Q42"/>
    <mergeCell ref="S41:S42"/>
    <mergeCell ref="V41:V42"/>
    <mergeCell ref="X41:X42"/>
    <mergeCell ref="AA41:AA42"/>
    <mergeCell ref="D41:D42"/>
    <mergeCell ref="G41:G42"/>
    <mergeCell ref="I41:I42"/>
    <mergeCell ref="L41:L42"/>
    <mergeCell ref="N41:N42"/>
    <mergeCell ref="D37:G38"/>
    <mergeCell ref="I37:L38"/>
    <mergeCell ref="N37:Q38"/>
    <mergeCell ref="S37:V38"/>
    <mergeCell ref="X37:AA38"/>
    <mergeCell ref="AC37:AF38"/>
    <mergeCell ref="AH37:AK38"/>
    <mergeCell ref="AM37:AP38"/>
    <mergeCell ref="AR37:AU38"/>
    <mergeCell ref="AW37:AZ38"/>
    <mergeCell ref="AP32:AP33"/>
    <mergeCell ref="AS32:AT33"/>
    <mergeCell ref="AU32:AU33"/>
    <mergeCell ref="AW5:AZ6"/>
    <mergeCell ref="AW9:AW10"/>
    <mergeCell ref="AZ9:AZ10"/>
    <mergeCell ref="AW22:AX24"/>
    <mergeCell ref="AW27:AX29"/>
    <mergeCell ref="AX32:AY33"/>
    <mergeCell ref="AZ32:AZ33"/>
    <mergeCell ref="AD32:AE33"/>
    <mergeCell ref="AF32:AF33"/>
    <mergeCell ref="AI32:AJ33"/>
    <mergeCell ref="AK32:AK33"/>
    <mergeCell ref="AN32:AO33"/>
    <mergeCell ref="AC22:AD24"/>
    <mergeCell ref="AH22:AI24"/>
    <mergeCell ref="AM22:AN24"/>
    <mergeCell ref="AR22:AS24"/>
    <mergeCell ref="AC27:AD29"/>
    <mergeCell ref="AH27:AI29"/>
    <mergeCell ref="AM27:AN29"/>
    <mergeCell ref="AR27:AS29"/>
    <mergeCell ref="AC5:AF6"/>
    <mergeCell ref="AH5:AK6"/>
    <mergeCell ref="AM5:AP6"/>
    <mergeCell ref="AR5:AU6"/>
    <mergeCell ref="AC9:AC10"/>
    <mergeCell ref="AF9:AF10"/>
    <mergeCell ref="AH9:AH10"/>
    <mergeCell ref="AK9:AK10"/>
    <mergeCell ref="AM9:AM10"/>
    <mergeCell ref="AP9:AP10"/>
    <mergeCell ref="AR9:AR10"/>
    <mergeCell ref="AU9:AU10"/>
    <mergeCell ref="T32:U33"/>
    <mergeCell ref="V32:V33"/>
    <mergeCell ref="X5:AA6"/>
    <mergeCell ref="X9:X10"/>
    <mergeCell ref="AA9:AA10"/>
    <mergeCell ref="X22:Y24"/>
    <mergeCell ref="X27:Y29"/>
    <mergeCell ref="Y32:Z33"/>
    <mergeCell ref="AA32:AA33"/>
    <mergeCell ref="S5:V6"/>
    <mergeCell ref="S9:S10"/>
    <mergeCell ref="V9:V10"/>
    <mergeCell ref="S22:T24"/>
    <mergeCell ref="S27:T29"/>
    <mergeCell ref="J32:K33"/>
    <mergeCell ref="L32:L33"/>
    <mergeCell ref="N5:Q6"/>
    <mergeCell ref="N9:N10"/>
    <mergeCell ref="Q9:Q10"/>
    <mergeCell ref="N22:O24"/>
    <mergeCell ref="N27:O29"/>
    <mergeCell ref="O32:P33"/>
    <mergeCell ref="Q32:Q33"/>
    <mergeCell ref="I5:L6"/>
    <mergeCell ref="I9:I10"/>
    <mergeCell ref="L9:L10"/>
    <mergeCell ref="I22:J24"/>
    <mergeCell ref="I27:J29"/>
    <mergeCell ref="E32:F33"/>
    <mergeCell ref="G32:G33"/>
    <mergeCell ref="D22:E24"/>
    <mergeCell ref="D27:E29"/>
    <mergeCell ref="A9:B10"/>
    <mergeCell ref="D9:D10"/>
    <mergeCell ref="G9:G10"/>
    <mergeCell ref="D5:G6"/>
    <mergeCell ref="A1:B6"/>
    <mergeCell ref="D1:E2"/>
  </mergeCells>
  <pageMargins left="0.7" right="0.7" top="0.75" bottom="0.75" header="0.3" footer="0.3"/>
  <ignoredErrors>
    <ignoredError sqref="F12 K12 P12 U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4170-8B61-4D4F-83AE-28D75BC04306}">
  <dimension ref="A1:AZ162"/>
  <sheetViews>
    <sheetView zoomScale="75" zoomScaleNormal="75" workbookViewId="0">
      <selection activeCell="E13" sqref="E13"/>
    </sheetView>
  </sheetViews>
  <sheetFormatPr baseColWidth="10" defaultRowHeight="16"/>
  <cols>
    <col min="1" max="1" width="20.83203125" bestFit="1" customWidth="1"/>
    <col min="2" max="2" width="26.5" customWidth="1"/>
    <col min="4" max="4" width="18.33203125" customWidth="1"/>
    <col min="5" max="5" width="18.5" customWidth="1"/>
    <col min="6" max="6" width="30.6640625" bestFit="1" customWidth="1"/>
    <col min="7" max="7" width="24.6640625" customWidth="1"/>
    <col min="9" max="9" width="21.83203125" bestFit="1" customWidth="1"/>
    <col min="10" max="10" width="20.83203125" customWidth="1"/>
    <col min="11" max="11" width="33" bestFit="1" customWidth="1"/>
    <col min="12" max="12" width="24.1640625" customWidth="1"/>
    <col min="14" max="14" width="17.33203125" customWidth="1"/>
    <col min="15" max="15" width="23.1640625" customWidth="1"/>
    <col min="16" max="16" width="30.6640625" bestFit="1" customWidth="1"/>
    <col min="17" max="17" width="26" customWidth="1"/>
    <col min="19" max="19" width="23.83203125" customWidth="1"/>
    <col min="20" max="20" width="28.5" customWidth="1"/>
    <col min="21" max="21" width="30.83203125" bestFit="1" customWidth="1"/>
    <col min="22" max="22" width="23.33203125" bestFit="1" customWidth="1"/>
    <col min="24" max="24" width="18.1640625" customWidth="1"/>
    <col min="25" max="25" width="24.1640625" customWidth="1"/>
    <col min="26" max="26" width="33.1640625" bestFit="1" customWidth="1"/>
    <col min="27" max="27" width="23.33203125" bestFit="1" customWidth="1"/>
    <col min="29" max="29" width="22.33203125" bestFit="1" customWidth="1"/>
    <col min="30" max="30" width="27" customWidth="1"/>
    <col min="31" max="31" width="32" bestFit="1" customWidth="1"/>
    <col min="32" max="32" width="22.6640625" bestFit="1" customWidth="1"/>
    <col min="34" max="34" width="22.33203125" bestFit="1" customWidth="1"/>
    <col min="35" max="35" width="27.6640625" customWidth="1"/>
    <col min="36" max="36" width="32" bestFit="1" customWidth="1"/>
    <col min="37" max="37" width="22.6640625" bestFit="1" customWidth="1"/>
    <col min="39" max="39" width="22.33203125" bestFit="1" customWidth="1"/>
    <col min="40" max="40" width="27" customWidth="1"/>
    <col min="41" max="41" width="32" bestFit="1" customWidth="1"/>
    <col min="42" max="42" width="22.6640625" bestFit="1" customWidth="1"/>
    <col min="44" max="44" width="22.33203125" bestFit="1" customWidth="1"/>
    <col min="45" max="45" width="26.1640625" customWidth="1"/>
    <col min="46" max="46" width="32" bestFit="1" customWidth="1"/>
    <col min="47" max="47" width="22.6640625" bestFit="1" customWidth="1"/>
    <col min="49" max="49" width="22.33203125" bestFit="1" customWidth="1"/>
    <col min="50" max="50" width="28.33203125" customWidth="1"/>
    <col min="51" max="51" width="32" bestFit="1" customWidth="1"/>
    <col min="52" max="52" width="22.6640625" bestFit="1" customWidth="1"/>
  </cols>
  <sheetData>
    <row r="1" spans="1:52">
      <c r="A1" s="56" t="s">
        <v>15</v>
      </c>
      <c r="B1" s="57"/>
      <c r="D1" s="64" t="s">
        <v>33</v>
      </c>
      <c r="E1" s="64"/>
    </row>
    <row r="2" spans="1:52">
      <c r="A2" s="58"/>
      <c r="B2" s="59"/>
      <c r="D2" s="64"/>
      <c r="E2" s="64"/>
    </row>
    <row r="3" spans="1:52">
      <c r="A3" s="58"/>
      <c r="B3" s="59"/>
    </row>
    <row r="4" spans="1:52">
      <c r="A4" s="58"/>
      <c r="B4" s="59"/>
    </row>
    <row r="5" spans="1:52">
      <c r="A5" s="58"/>
      <c r="B5" s="59"/>
      <c r="D5" s="55" t="s">
        <v>22</v>
      </c>
      <c r="E5" s="55"/>
      <c r="F5" s="55"/>
      <c r="G5" s="55"/>
      <c r="H5" s="21"/>
      <c r="I5" s="55" t="s">
        <v>23</v>
      </c>
      <c r="J5" s="55"/>
      <c r="K5" s="55"/>
      <c r="L5" s="55"/>
      <c r="M5" s="21"/>
      <c r="N5" s="63" t="s">
        <v>24</v>
      </c>
      <c r="O5" s="63"/>
      <c r="P5" s="63"/>
      <c r="Q5" s="63"/>
      <c r="R5" s="21"/>
      <c r="S5" s="63" t="s">
        <v>25</v>
      </c>
      <c r="T5" s="63"/>
      <c r="U5" s="63"/>
      <c r="V5" s="63"/>
      <c r="W5" s="21"/>
      <c r="X5" s="63" t="s">
        <v>27</v>
      </c>
      <c r="Y5" s="63"/>
      <c r="Z5" s="63"/>
      <c r="AA5" s="63"/>
      <c r="AB5" s="21"/>
      <c r="AC5" s="55" t="s">
        <v>28</v>
      </c>
      <c r="AD5" s="55"/>
      <c r="AE5" s="55"/>
      <c r="AF5" s="55"/>
      <c r="AG5" s="21"/>
      <c r="AH5" s="63" t="s">
        <v>29</v>
      </c>
      <c r="AI5" s="63"/>
      <c r="AJ5" s="63"/>
      <c r="AK5" s="63"/>
      <c r="AL5" s="21"/>
      <c r="AM5" s="63" t="s">
        <v>30</v>
      </c>
      <c r="AN5" s="63"/>
      <c r="AO5" s="63"/>
      <c r="AP5" s="63"/>
      <c r="AQ5" s="21"/>
      <c r="AR5" s="63" t="s">
        <v>31</v>
      </c>
      <c r="AS5" s="63"/>
      <c r="AT5" s="63"/>
      <c r="AU5" s="63"/>
      <c r="AV5" s="21"/>
      <c r="AW5" s="63" t="s">
        <v>32</v>
      </c>
      <c r="AX5" s="63"/>
      <c r="AY5" s="63"/>
      <c r="AZ5" s="63"/>
    </row>
    <row r="6" spans="1:52" ht="17" customHeight="1" thickBot="1">
      <c r="A6" s="60"/>
      <c r="B6" s="61"/>
      <c r="D6" s="55"/>
      <c r="E6" s="55"/>
      <c r="F6" s="55"/>
      <c r="G6" s="55"/>
      <c r="H6" s="21"/>
      <c r="I6" s="55"/>
      <c r="J6" s="55"/>
      <c r="K6" s="55"/>
      <c r="L6" s="55"/>
      <c r="M6" s="21"/>
      <c r="N6" s="63"/>
      <c r="O6" s="63"/>
      <c r="P6" s="63"/>
      <c r="Q6" s="63"/>
      <c r="R6" s="21"/>
      <c r="S6" s="63"/>
      <c r="T6" s="63"/>
      <c r="U6" s="63"/>
      <c r="V6" s="63"/>
      <c r="W6" s="21"/>
      <c r="X6" s="63"/>
      <c r="Y6" s="63"/>
      <c r="Z6" s="63"/>
      <c r="AA6" s="63"/>
      <c r="AB6" s="21"/>
      <c r="AC6" s="55"/>
      <c r="AD6" s="55"/>
      <c r="AE6" s="55"/>
      <c r="AF6" s="55"/>
      <c r="AG6" s="21"/>
      <c r="AH6" s="63"/>
      <c r="AI6" s="63"/>
      <c r="AJ6" s="63"/>
      <c r="AK6" s="63"/>
      <c r="AL6" s="21"/>
      <c r="AM6" s="63"/>
      <c r="AN6" s="63"/>
      <c r="AO6" s="63"/>
      <c r="AP6" s="63"/>
      <c r="AQ6" s="21"/>
      <c r="AR6" s="63"/>
      <c r="AS6" s="63"/>
      <c r="AT6" s="63"/>
      <c r="AU6" s="63"/>
      <c r="AV6" s="21"/>
      <c r="AW6" s="63"/>
      <c r="AX6" s="63"/>
      <c r="AY6" s="63"/>
      <c r="AZ6" s="63"/>
    </row>
    <row r="7" spans="1:52">
      <c r="H7" s="21"/>
      <c r="M7" s="21"/>
      <c r="N7" s="20"/>
      <c r="O7" s="20"/>
      <c r="P7" s="20"/>
      <c r="Q7" s="20"/>
      <c r="R7" s="21"/>
      <c r="S7" s="20"/>
      <c r="T7" s="20"/>
      <c r="U7" s="20"/>
      <c r="V7" s="20"/>
      <c r="W7" s="21"/>
      <c r="X7" s="20"/>
      <c r="Y7" s="20"/>
      <c r="Z7" s="20"/>
      <c r="AA7" s="20"/>
      <c r="AB7" s="21"/>
      <c r="AG7" s="21"/>
      <c r="AH7" s="20"/>
      <c r="AI7" s="20"/>
      <c r="AJ7" s="20"/>
      <c r="AK7" s="20"/>
      <c r="AL7" s="21"/>
      <c r="AM7" s="20"/>
      <c r="AN7" s="20"/>
      <c r="AO7" s="20"/>
      <c r="AP7" s="20"/>
      <c r="AQ7" s="21"/>
      <c r="AR7" s="20"/>
      <c r="AS7" s="20"/>
      <c r="AT7" s="20"/>
      <c r="AU7" s="20"/>
      <c r="AV7" s="21"/>
      <c r="AW7" s="20"/>
      <c r="AX7" s="20"/>
      <c r="AY7" s="20"/>
      <c r="AZ7" s="20"/>
    </row>
    <row r="8" spans="1:52" ht="17" thickBot="1">
      <c r="H8" s="21"/>
      <c r="M8" s="21"/>
      <c r="N8" s="20"/>
      <c r="O8" s="20"/>
      <c r="P8" s="20"/>
      <c r="Q8" s="20"/>
      <c r="R8" s="21"/>
      <c r="S8" s="20"/>
      <c r="T8" s="20"/>
      <c r="U8" s="20"/>
      <c r="V8" s="20"/>
      <c r="W8" s="21"/>
      <c r="X8" s="20"/>
      <c r="Y8" s="20"/>
      <c r="Z8" s="20"/>
      <c r="AA8" s="20"/>
      <c r="AB8" s="21"/>
      <c r="AG8" s="21"/>
      <c r="AH8" s="20"/>
      <c r="AI8" s="20"/>
      <c r="AJ8" s="20"/>
      <c r="AK8" s="20"/>
      <c r="AL8" s="21"/>
      <c r="AM8" s="20"/>
      <c r="AN8" s="20"/>
      <c r="AO8" s="20"/>
      <c r="AP8" s="20"/>
      <c r="AQ8" s="21"/>
      <c r="AR8" s="20"/>
      <c r="AS8" s="20"/>
      <c r="AT8" s="20"/>
      <c r="AU8" s="20"/>
      <c r="AV8" s="21"/>
      <c r="AW8" s="20"/>
      <c r="AX8" s="20"/>
      <c r="AY8" s="20"/>
      <c r="AZ8" s="20"/>
    </row>
    <row r="9" spans="1:52" ht="21" customHeight="1">
      <c r="A9" s="51" t="s">
        <v>14</v>
      </c>
      <c r="B9" s="51"/>
      <c r="D9" s="53" t="s">
        <v>13</v>
      </c>
      <c r="E9" s="3" t="s">
        <v>0</v>
      </c>
      <c r="F9" s="3" t="s">
        <v>0</v>
      </c>
      <c r="G9" s="53" t="s">
        <v>1</v>
      </c>
      <c r="H9" s="21"/>
      <c r="I9" s="53" t="s">
        <v>13</v>
      </c>
      <c r="J9" s="3" t="s">
        <v>0</v>
      </c>
      <c r="K9" s="3" t="s">
        <v>0</v>
      </c>
      <c r="L9" s="53" t="s">
        <v>1</v>
      </c>
      <c r="M9" s="21"/>
      <c r="N9" s="53" t="s">
        <v>13</v>
      </c>
      <c r="O9" s="3" t="s">
        <v>0</v>
      </c>
      <c r="P9" s="3" t="s">
        <v>0</v>
      </c>
      <c r="Q9" s="53" t="s">
        <v>1</v>
      </c>
      <c r="R9" s="21"/>
      <c r="S9" s="53" t="s">
        <v>13</v>
      </c>
      <c r="T9" s="3" t="s">
        <v>0</v>
      </c>
      <c r="U9" s="3" t="s">
        <v>0</v>
      </c>
      <c r="V9" s="53" t="s">
        <v>1</v>
      </c>
      <c r="W9" s="21"/>
      <c r="X9" s="53" t="s">
        <v>13</v>
      </c>
      <c r="Y9" s="3" t="s">
        <v>0</v>
      </c>
      <c r="Z9" s="3" t="s">
        <v>0</v>
      </c>
      <c r="AA9" s="53" t="s">
        <v>1</v>
      </c>
      <c r="AB9" s="21"/>
      <c r="AC9" s="53" t="s">
        <v>13</v>
      </c>
      <c r="AD9" s="3" t="s">
        <v>0</v>
      </c>
      <c r="AE9" s="3" t="s">
        <v>0</v>
      </c>
      <c r="AF9" s="53" t="s">
        <v>1</v>
      </c>
      <c r="AG9" s="21"/>
      <c r="AH9" s="53" t="s">
        <v>13</v>
      </c>
      <c r="AI9" s="3" t="s">
        <v>0</v>
      </c>
      <c r="AJ9" s="3" t="s">
        <v>0</v>
      </c>
      <c r="AK9" s="53" t="s">
        <v>1</v>
      </c>
      <c r="AL9" s="21"/>
      <c r="AM9" s="53" t="s">
        <v>13</v>
      </c>
      <c r="AN9" s="3" t="s">
        <v>0</v>
      </c>
      <c r="AO9" s="3" t="s">
        <v>0</v>
      </c>
      <c r="AP9" s="53" t="s">
        <v>1</v>
      </c>
      <c r="AQ9" s="21"/>
      <c r="AR9" s="53" t="s">
        <v>13</v>
      </c>
      <c r="AS9" s="3" t="s">
        <v>0</v>
      </c>
      <c r="AT9" s="3" t="s">
        <v>0</v>
      </c>
      <c r="AU9" s="53" t="s">
        <v>1</v>
      </c>
      <c r="AV9" s="21"/>
      <c r="AW9" s="53" t="s">
        <v>13</v>
      </c>
      <c r="AX9" s="3" t="s">
        <v>0</v>
      </c>
      <c r="AY9" s="3" t="s">
        <v>0</v>
      </c>
      <c r="AZ9" s="53" t="s">
        <v>1</v>
      </c>
    </row>
    <row r="10" spans="1:52" ht="21" customHeight="1" thickBot="1">
      <c r="A10" s="52"/>
      <c r="B10" s="52"/>
      <c r="D10" s="54"/>
      <c r="E10" s="4">
        <v>1</v>
      </c>
      <c r="F10" s="4">
        <v>0</v>
      </c>
      <c r="G10" s="54"/>
      <c r="H10" s="21"/>
      <c r="I10" s="54"/>
      <c r="J10" s="4">
        <v>1</v>
      </c>
      <c r="K10" s="4">
        <v>0</v>
      </c>
      <c r="L10" s="54"/>
      <c r="M10" s="21"/>
      <c r="N10" s="54"/>
      <c r="O10" s="4">
        <v>1</v>
      </c>
      <c r="P10" s="4">
        <v>0</v>
      </c>
      <c r="Q10" s="54"/>
      <c r="R10" s="21"/>
      <c r="S10" s="54"/>
      <c r="T10" s="4">
        <v>1</v>
      </c>
      <c r="U10" s="4">
        <v>0</v>
      </c>
      <c r="V10" s="54"/>
      <c r="W10" s="21"/>
      <c r="X10" s="54"/>
      <c r="Y10" s="4">
        <v>1</v>
      </c>
      <c r="Z10" s="4">
        <v>0</v>
      </c>
      <c r="AA10" s="54"/>
      <c r="AB10" s="21"/>
      <c r="AC10" s="54"/>
      <c r="AD10" s="4">
        <v>1</v>
      </c>
      <c r="AE10" s="4">
        <v>0</v>
      </c>
      <c r="AF10" s="54"/>
      <c r="AG10" s="21"/>
      <c r="AH10" s="54"/>
      <c r="AI10" s="4">
        <v>1</v>
      </c>
      <c r="AJ10" s="4">
        <v>0</v>
      </c>
      <c r="AK10" s="54"/>
      <c r="AL10" s="21"/>
      <c r="AM10" s="54"/>
      <c r="AN10" s="4">
        <v>1</v>
      </c>
      <c r="AO10" s="4">
        <v>0</v>
      </c>
      <c r="AP10" s="54"/>
      <c r="AQ10" s="21"/>
      <c r="AR10" s="54"/>
      <c r="AS10" s="4">
        <v>1</v>
      </c>
      <c r="AT10" s="4">
        <v>0</v>
      </c>
      <c r="AU10" s="54"/>
      <c r="AV10" s="21"/>
      <c r="AW10" s="54"/>
      <c r="AX10" s="4">
        <v>1</v>
      </c>
      <c r="AY10" s="4">
        <v>0</v>
      </c>
      <c r="AZ10" s="54"/>
    </row>
    <row r="11" spans="1:52" ht="43" customHeight="1" thickBot="1">
      <c r="A11" s="9" t="s">
        <v>2</v>
      </c>
      <c r="B11" s="11">
        <f>MASTER!C13</f>
        <v>20000</v>
      </c>
      <c r="D11" s="5" t="s">
        <v>4</v>
      </c>
      <c r="E11" s="6">
        <f>G11*E17</f>
        <v>2657.1</v>
      </c>
      <c r="F11" s="7">
        <f>G11-E11</f>
        <v>342.90000000000009</v>
      </c>
      <c r="G11" s="8">
        <f>G13*$B$12</f>
        <v>3000</v>
      </c>
      <c r="H11" s="21"/>
      <c r="I11" s="5" t="s">
        <v>4</v>
      </c>
      <c r="J11" s="6">
        <f>L11*J17</f>
        <v>2700</v>
      </c>
      <c r="K11" s="7">
        <f>L11-J11</f>
        <v>300</v>
      </c>
      <c r="L11" s="8">
        <f>L13*$B$12</f>
        <v>3000</v>
      </c>
      <c r="M11" s="21"/>
      <c r="N11" s="5" t="s">
        <v>4</v>
      </c>
      <c r="O11" s="6">
        <f>Q11*O17</f>
        <v>2678.7000000000003</v>
      </c>
      <c r="P11" s="7">
        <f>Q11-O11</f>
        <v>321.29999999999973</v>
      </c>
      <c r="Q11" s="8">
        <f>Q13*$B$12</f>
        <v>3000</v>
      </c>
      <c r="R11" s="21"/>
      <c r="S11" s="5" t="s">
        <v>4</v>
      </c>
      <c r="T11" s="6">
        <f>V11*T17</f>
        <v>2678.7000000000003</v>
      </c>
      <c r="U11" s="7">
        <f>V11-T11</f>
        <v>321.29999999999973</v>
      </c>
      <c r="V11" s="8">
        <f>V13*$B$12</f>
        <v>3000</v>
      </c>
      <c r="W11" s="21"/>
      <c r="X11" s="5" t="s">
        <v>4</v>
      </c>
      <c r="Y11" s="6">
        <f>AA11*Y17</f>
        <v>2678.7000000000003</v>
      </c>
      <c r="Z11" s="7">
        <f>AA11-Y11</f>
        <v>321.29999999999973</v>
      </c>
      <c r="AA11" s="8">
        <f>AA13*$B$12</f>
        <v>3000</v>
      </c>
      <c r="AB11" s="21"/>
      <c r="AC11" s="5" t="s">
        <v>4</v>
      </c>
      <c r="AD11" s="6">
        <f>AF11*AD17</f>
        <v>2764.2</v>
      </c>
      <c r="AE11" s="7">
        <f>AF11-AD11</f>
        <v>235.80000000000018</v>
      </c>
      <c r="AF11" s="8">
        <f>AF13*$B$12</f>
        <v>3000</v>
      </c>
      <c r="AG11" s="21"/>
      <c r="AH11" s="5" t="s">
        <v>4</v>
      </c>
      <c r="AI11" s="6">
        <f>AK11*AI17</f>
        <v>2721.3</v>
      </c>
      <c r="AJ11" s="7">
        <f>AK11-AI11</f>
        <v>278.69999999999982</v>
      </c>
      <c r="AK11" s="8">
        <f>AK13*$B$12</f>
        <v>3000</v>
      </c>
      <c r="AL11" s="21"/>
      <c r="AM11" s="5" t="s">
        <v>4</v>
      </c>
      <c r="AN11" s="6">
        <f>AP11*AN17</f>
        <v>2657.1</v>
      </c>
      <c r="AO11" s="7">
        <f>AP11-AN11</f>
        <v>342.90000000000009</v>
      </c>
      <c r="AP11" s="8">
        <f>AP13*$B$12</f>
        <v>3000</v>
      </c>
      <c r="AQ11" s="21"/>
      <c r="AR11" s="5" t="s">
        <v>4</v>
      </c>
      <c r="AS11" s="6">
        <f>AU11*AS17</f>
        <v>2828.7</v>
      </c>
      <c r="AT11" s="7">
        <f>AU11-AS11</f>
        <v>171.30000000000018</v>
      </c>
      <c r="AU11" s="8">
        <f>AU13*$B$12</f>
        <v>3000</v>
      </c>
      <c r="AV11" s="21"/>
      <c r="AW11" s="5" t="s">
        <v>4</v>
      </c>
      <c r="AX11" s="6">
        <f>AZ11*AX17</f>
        <v>2828.7</v>
      </c>
      <c r="AY11" s="7">
        <f>AZ11-AX11</f>
        <v>171.30000000000018</v>
      </c>
      <c r="AZ11" s="8">
        <f>AZ13*$B$12</f>
        <v>3000</v>
      </c>
    </row>
    <row r="12" spans="1:52" ht="43" customHeight="1" thickBot="1">
      <c r="A12" s="9" t="s">
        <v>3</v>
      </c>
      <c r="B12" s="12">
        <f>MASTER!C14</f>
        <v>0.15</v>
      </c>
      <c r="D12" s="5" t="s">
        <v>6</v>
      </c>
      <c r="E12" s="7">
        <f>E13-E11</f>
        <v>749.87525323759428</v>
      </c>
      <c r="F12" s="6">
        <f>G12-E12</f>
        <v>16250.124746762405</v>
      </c>
      <c r="G12" s="8">
        <f>G13-G11</f>
        <v>17000</v>
      </c>
      <c r="H12" s="21"/>
      <c r="I12" s="5" t="s">
        <v>6</v>
      </c>
      <c r="J12" s="7">
        <f>J13-J11</f>
        <v>685.57993730407543</v>
      </c>
      <c r="K12" s="6">
        <f>L12-J12</f>
        <v>16314.420062695925</v>
      </c>
      <c r="L12" s="8">
        <f>L13-L11</f>
        <v>17000</v>
      </c>
      <c r="M12" s="21"/>
      <c r="N12" s="5" t="s">
        <v>6</v>
      </c>
      <c r="O12" s="7">
        <f>O13-O11</f>
        <v>685.65568952524472</v>
      </c>
      <c r="P12" s="6">
        <f>Q12-O12</f>
        <v>16314.344310474755</v>
      </c>
      <c r="Q12" s="8">
        <f>Q13-Q11</f>
        <v>17000</v>
      </c>
      <c r="R12" s="21"/>
      <c r="S12" s="5" t="s">
        <v>6</v>
      </c>
      <c r="T12" s="7">
        <f>T13-T11</f>
        <v>707.34474781949166</v>
      </c>
      <c r="U12" s="6">
        <f>V12-T12</f>
        <v>16292.655252180508</v>
      </c>
      <c r="V12" s="8">
        <f>V13-V11</f>
        <v>17000</v>
      </c>
      <c r="W12" s="21"/>
      <c r="X12" s="5" t="s">
        <v>6</v>
      </c>
      <c r="Y12" s="7">
        <f>Y13-Y11</f>
        <v>664.24271808311505</v>
      </c>
      <c r="Z12" s="6">
        <f>AA12-Y12</f>
        <v>16335.757281916885</v>
      </c>
      <c r="AA12" s="8">
        <f>AA13-AA11</f>
        <v>17000</v>
      </c>
      <c r="AB12" s="21"/>
      <c r="AC12" s="5" t="s">
        <v>6</v>
      </c>
      <c r="AD12" s="7">
        <f>AD13-AD11</f>
        <v>985.90175010175017</v>
      </c>
      <c r="AE12" s="6">
        <f>AF12-AD12</f>
        <v>16014.09824989825</v>
      </c>
      <c r="AF12" s="8">
        <f>AF13-AF11</f>
        <v>17000</v>
      </c>
      <c r="AG12" s="21"/>
      <c r="AH12" s="5" t="s">
        <v>6</v>
      </c>
      <c r="AI12" s="7">
        <f>AI13-AI11</f>
        <v>985.68814875357612</v>
      </c>
      <c r="AJ12" s="6">
        <f>AK12-AI12</f>
        <v>16014.311851246424</v>
      </c>
      <c r="AK12" s="8">
        <f>AK13-AK11</f>
        <v>17000</v>
      </c>
      <c r="AL12" s="21"/>
      <c r="AM12" s="5" t="s">
        <v>6</v>
      </c>
      <c r="AN12" s="7">
        <f>AN13-AN11</f>
        <v>749.87525323759428</v>
      </c>
      <c r="AO12" s="6">
        <f>AP12-AN12</f>
        <v>16250.124746762405</v>
      </c>
      <c r="AP12" s="8">
        <f>AP13-AP11</f>
        <v>17000</v>
      </c>
      <c r="AQ12" s="21"/>
      <c r="AR12" s="5" t="s">
        <v>6</v>
      </c>
      <c r="AS12" s="7">
        <f>AS13-AS11</f>
        <v>1092.9692083737691</v>
      </c>
      <c r="AT12" s="6">
        <f>AU12-AS12</f>
        <v>15907.030791626232</v>
      </c>
      <c r="AU12" s="8">
        <f>AU13-AU11</f>
        <v>17000</v>
      </c>
      <c r="AV12" s="21"/>
      <c r="AW12" s="5" t="s">
        <v>6</v>
      </c>
      <c r="AX12" s="7">
        <f>AX13-AX11</f>
        <v>1028.793522432838</v>
      </c>
      <c r="AY12" s="6">
        <f>AZ12-AX12</f>
        <v>15971.206477567162</v>
      </c>
      <c r="AZ12" s="8">
        <f>AZ13-AZ11</f>
        <v>17000</v>
      </c>
    </row>
    <row r="13" spans="1:52" ht="43" customHeight="1" thickBot="1">
      <c r="A13" s="9" t="s">
        <v>5</v>
      </c>
      <c r="B13" s="11">
        <f>MASTER!C15</f>
        <v>250000</v>
      </c>
      <c r="D13" s="5" t="s">
        <v>1</v>
      </c>
      <c r="E13" s="8">
        <f>E11/E16</f>
        <v>3406.9752532375942</v>
      </c>
      <c r="F13" s="8">
        <f>F11+F12</f>
        <v>16593.024746762407</v>
      </c>
      <c r="G13" s="8">
        <f>$B$11</f>
        <v>20000</v>
      </c>
      <c r="H13" s="21"/>
      <c r="I13" s="5" t="s">
        <v>1</v>
      </c>
      <c r="J13" s="8">
        <f>J11/J16</f>
        <v>3385.5799373040754</v>
      </c>
      <c r="K13" s="8">
        <f>K11+K12</f>
        <v>16614.420062695925</v>
      </c>
      <c r="L13" s="8">
        <f>$B$11</f>
        <v>20000</v>
      </c>
      <c r="M13" s="21"/>
      <c r="N13" s="5" t="s">
        <v>1</v>
      </c>
      <c r="O13" s="8">
        <f>O11/O16</f>
        <v>3364.355689525245</v>
      </c>
      <c r="P13" s="8">
        <f>P11+P12</f>
        <v>16635.644310474756</v>
      </c>
      <c r="Q13" s="8">
        <f>$B$11</f>
        <v>20000</v>
      </c>
      <c r="R13" s="21"/>
      <c r="S13" s="5" t="s">
        <v>1</v>
      </c>
      <c r="T13" s="8">
        <f>T11/T16</f>
        <v>3386.0447478194919</v>
      </c>
      <c r="U13" s="8">
        <f>U11+U12</f>
        <v>16613.955252180509</v>
      </c>
      <c r="V13" s="8">
        <f>$B$11</f>
        <v>20000</v>
      </c>
      <c r="W13" s="21"/>
      <c r="X13" s="5" t="s">
        <v>1</v>
      </c>
      <c r="Y13" s="8">
        <f>Y11/Y16</f>
        <v>3342.9427180831153</v>
      </c>
      <c r="Z13" s="8">
        <f>Z11+Z12</f>
        <v>16657.057281916885</v>
      </c>
      <c r="AA13" s="8">
        <f>$B$11</f>
        <v>20000</v>
      </c>
      <c r="AB13" s="21"/>
      <c r="AC13" s="5" t="s">
        <v>1</v>
      </c>
      <c r="AD13" s="8">
        <f>AD11/AD16</f>
        <v>3750.10175010175</v>
      </c>
      <c r="AE13" s="8">
        <f>AE11+AE12</f>
        <v>16249.898249898251</v>
      </c>
      <c r="AF13" s="8">
        <f>$B$11</f>
        <v>20000</v>
      </c>
      <c r="AG13" s="21"/>
      <c r="AH13" s="5" t="s">
        <v>1</v>
      </c>
      <c r="AI13" s="8">
        <f>AI11/AI16</f>
        <v>3706.9881487535763</v>
      </c>
      <c r="AJ13" s="8">
        <f>AJ11+AJ12</f>
        <v>16293.011851246425</v>
      </c>
      <c r="AK13" s="8">
        <f>$B$11</f>
        <v>20000</v>
      </c>
      <c r="AL13" s="21"/>
      <c r="AM13" s="5" t="s">
        <v>1</v>
      </c>
      <c r="AN13" s="8">
        <f>AN11/AN16</f>
        <v>3406.9752532375942</v>
      </c>
      <c r="AO13" s="8">
        <f>AO11+AO12</f>
        <v>16593.024746762407</v>
      </c>
      <c r="AP13" s="8">
        <f>$B$11</f>
        <v>20000</v>
      </c>
      <c r="AQ13" s="21"/>
      <c r="AR13" s="5" t="s">
        <v>1</v>
      </c>
      <c r="AS13" s="8">
        <f>AS11/AS16</f>
        <v>3921.6692083737689</v>
      </c>
      <c r="AT13" s="8">
        <f>AT11+AT12</f>
        <v>16078.330791626231</v>
      </c>
      <c r="AU13" s="8">
        <f>$B$11</f>
        <v>20000</v>
      </c>
      <c r="AV13" s="21"/>
      <c r="AW13" s="5" t="s">
        <v>1</v>
      </c>
      <c r="AX13" s="8">
        <f>AX11/AX16</f>
        <v>3857.4935224328378</v>
      </c>
      <c r="AY13" s="8">
        <f>AY11+AY12</f>
        <v>16142.506477567164</v>
      </c>
      <c r="AZ13" s="8">
        <f>$B$11</f>
        <v>20000</v>
      </c>
    </row>
    <row r="14" spans="1:52" ht="20">
      <c r="A14" s="9" t="s">
        <v>7</v>
      </c>
      <c r="B14" s="11">
        <f>MASTER!C16</f>
        <v>25000</v>
      </c>
      <c r="H14" s="21"/>
      <c r="M14" s="21"/>
      <c r="R14" s="21"/>
      <c r="W14" s="21"/>
      <c r="AB14" s="21"/>
      <c r="AG14" s="21"/>
      <c r="AL14" s="21"/>
      <c r="AQ14" s="21"/>
      <c r="AV14" s="21"/>
    </row>
    <row r="15" spans="1:52">
      <c r="H15" s="21"/>
      <c r="M15" s="21"/>
      <c r="R15" s="21"/>
      <c r="W15" s="21"/>
      <c r="AB15" s="21"/>
      <c r="AG15" s="21"/>
      <c r="AL15" s="21"/>
      <c r="AQ15" s="21"/>
      <c r="AV15" s="21"/>
    </row>
    <row r="16" spans="1:52" ht="20">
      <c r="D16" s="9" t="s">
        <v>10</v>
      </c>
      <c r="E16" s="13">
        <v>0.77990000000000004</v>
      </c>
      <c r="F16" s="10" t="s">
        <v>16</v>
      </c>
      <c r="H16" s="21"/>
      <c r="I16" s="9" t="s">
        <v>10</v>
      </c>
      <c r="J16" s="13">
        <v>0.79749999999999999</v>
      </c>
      <c r="K16" s="10" t="s">
        <v>16</v>
      </c>
      <c r="M16" s="21"/>
      <c r="N16" s="9" t="s">
        <v>10</v>
      </c>
      <c r="O16" s="13">
        <v>0.79620000000000002</v>
      </c>
      <c r="P16" s="10" t="s">
        <v>16</v>
      </c>
      <c r="R16" s="21"/>
      <c r="S16" s="9" t="s">
        <v>10</v>
      </c>
      <c r="T16" s="13">
        <v>0.79110000000000003</v>
      </c>
      <c r="U16" s="10" t="s">
        <v>16</v>
      </c>
      <c r="W16" s="21"/>
      <c r="X16" s="9" t="s">
        <v>10</v>
      </c>
      <c r="Y16" s="13">
        <v>0.80130000000000001</v>
      </c>
      <c r="Z16" s="10" t="s">
        <v>16</v>
      </c>
      <c r="AB16" s="21"/>
      <c r="AC16" s="9" t="s">
        <v>10</v>
      </c>
      <c r="AD16" s="13">
        <v>0.73709999999999998</v>
      </c>
      <c r="AE16" s="10" t="s">
        <v>16</v>
      </c>
      <c r="AG16" s="21"/>
      <c r="AH16" s="9" t="s">
        <v>10</v>
      </c>
      <c r="AI16" s="13">
        <v>0.73409999999999997</v>
      </c>
      <c r="AJ16" s="10" t="s">
        <v>16</v>
      </c>
      <c r="AL16" s="21"/>
      <c r="AM16" s="9" t="s">
        <v>10</v>
      </c>
      <c r="AN16" s="13">
        <v>0.77990000000000004</v>
      </c>
      <c r="AO16" s="10" t="s">
        <v>16</v>
      </c>
      <c r="AQ16" s="21"/>
      <c r="AR16" s="9" t="s">
        <v>10</v>
      </c>
      <c r="AS16" s="13">
        <v>0.72130000000000005</v>
      </c>
      <c r="AT16" s="10" t="s">
        <v>16</v>
      </c>
      <c r="AV16" s="21"/>
      <c r="AW16" s="9" t="s">
        <v>10</v>
      </c>
      <c r="AX16" s="13">
        <v>0.73329999999999995</v>
      </c>
      <c r="AY16" s="10" t="s">
        <v>16</v>
      </c>
    </row>
    <row r="17" spans="4:52" ht="20">
      <c r="D17" s="9" t="s">
        <v>8</v>
      </c>
      <c r="E17" s="13">
        <v>0.88570000000000004</v>
      </c>
      <c r="F17" s="10" t="s">
        <v>16</v>
      </c>
      <c r="H17" s="21"/>
      <c r="I17" s="9" t="s">
        <v>8</v>
      </c>
      <c r="J17" s="13">
        <v>0.9</v>
      </c>
      <c r="K17" s="10" t="s">
        <v>16</v>
      </c>
      <c r="M17" s="21"/>
      <c r="N17" s="9" t="s">
        <v>8</v>
      </c>
      <c r="O17" s="13">
        <v>0.89290000000000003</v>
      </c>
      <c r="P17" s="10" t="s">
        <v>16</v>
      </c>
      <c r="R17" s="21"/>
      <c r="S17" s="9" t="s">
        <v>8</v>
      </c>
      <c r="T17" s="13">
        <v>0.89290000000000003</v>
      </c>
      <c r="U17" s="10" t="s">
        <v>16</v>
      </c>
      <c r="W17" s="21"/>
      <c r="X17" s="9" t="s">
        <v>8</v>
      </c>
      <c r="Y17" s="13">
        <v>0.89290000000000003</v>
      </c>
      <c r="Z17" s="10" t="s">
        <v>16</v>
      </c>
      <c r="AB17" s="21"/>
      <c r="AC17" s="9" t="s">
        <v>8</v>
      </c>
      <c r="AD17" s="13">
        <v>0.9214</v>
      </c>
      <c r="AE17" s="10" t="s">
        <v>16</v>
      </c>
      <c r="AG17" s="21"/>
      <c r="AH17" s="9" t="s">
        <v>8</v>
      </c>
      <c r="AI17" s="13">
        <v>0.90710000000000002</v>
      </c>
      <c r="AJ17" s="10" t="s">
        <v>16</v>
      </c>
      <c r="AL17" s="21"/>
      <c r="AM17" s="9" t="s">
        <v>8</v>
      </c>
      <c r="AN17" s="13">
        <v>0.88570000000000004</v>
      </c>
      <c r="AO17" s="10" t="s">
        <v>16</v>
      </c>
      <c r="AQ17" s="21"/>
      <c r="AR17" s="9" t="s">
        <v>8</v>
      </c>
      <c r="AS17" s="13">
        <v>0.94289999999999996</v>
      </c>
      <c r="AT17" s="10" t="s">
        <v>16</v>
      </c>
      <c r="AV17" s="21"/>
      <c r="AW17" s="9" t="s">
        <v>8</v>
      </c>
      <c r="AX17" s="13">
        <v>0.94289999999999996</v>
      </c>
      <c r="AY17" s="10" t="s">
        <v>16</v>
      </c>
    </row>
    <row r="18" spans="4:52" ht="20">
      <c r="D18" s="9" t="s">
        <v>9</v>
      </c>
      <c r="E18" s="10">
        <f>(E11+F12)/G13</f>
        <v>0.94536123733812016</v>
      </c>
      <c r="H18" s="21"/>
      <c r="I18" s="9" t="s">
        <v>9</v>
      </c>
      <c r="J18" s="10">
        <f>(J11+K12)/L13</f>
        <v>0.95072100313479624</v>
      </c>
      <c r="M18" s="21"/>
      <c r="N18" s="9" t="s">
        <v>9</v>
      </c>
      <c r="O18" s="10">
        <f>(O11+P12)/Q13</f>
        <v>0.94965221552373769</v>
      </c>
      <c r="R18" s="21"/>
      <c r="S18" s="9" t="s">
        <v>9</v>
      </c>
      <c r="T18" s="10">
        <f>(T11+U12)/V13</f>
        <v>0.94856776260902531</v>
      </c>
      <c r="W18" s="21"/>
      <c r="X18" s="9" t="s">
        <v>9</v>
      </c>
      <c r="Y18" s="10">
        <f>(Y11+Z12)/AA13</f>
        <v>0.95072286409584428</v>
      </c>
      <c r="AB18" s="21"/>
      <c r="AC18" s="9" t="s">
        <v>9</v>
      </c>
      <c r="AD18" s="10">
        <f>(AD11+AE12)/AF13</f>
        <v>0.93891491249491243</v>
      </c>
      <c r="AG18" s="21"/>
      <c r="AH18" s="9" t="s">
        <v>9</v>
      </c>
      <c r="AI18" s="10">
        <f>(AI11+AJ12)/AK13</f>
        <v>0.93678059256232116</v>
      </c>
      <c r="AL18" s="21"/>
      <c r="AM18" s="9" t="s">
        <v>9</v>
      </c>
      <c r="AN18" s="10">
        <f>(AN11+AO12)/AP13</f>
        <v>0.94536123733812016</v>
      </c>
      <c r="AQ18" s="21"/>
      <c r="AR18" s="9" t="s">
        <v>9</v>
      </c>
      <c r="AS18" s="10">
        <f>(AS11+AT12)/AU13</f>
        <v>0.93678653958131164</v>
      </c>
      <c r="AV18" s="21"/>
      <c r="AW18" s="9" t="s">
        <v>9</v>
      </c>
      <c r="AX18" s="10">
        <f>(AX11+AY12)/AZ13</f>
        <v>0.93999532387835805</v>
      </c>
    </row>
    <row r="19" spans="4:52" ht="20">
      <c r="D19" s="9" t="s">
        <v>11</v>
      </c>
      <c r="E19" s="10">
        <f>AVERAGE(E16:E17)</f>
        <v>0.83279999999999998</v>
      </c>
      <c r="H19" s="21"/>
      <c r="I19" s="9" t="s">
        <v>11</v>
      </c>
      <c r="J19" s="10">
        <f>AVERAGE(J16:J17)</f>
        <v>0.84875</v>
      </c>
      <c r="M19" s="21"/>
      <c r="N19" s="9" t="s">
        <v>11</v>
      </c>
      <c r="O19" s="10">
        <f>AVERAGE(O16:O17)</f>
        <v>0.84455000000000002</v>
      </c>
      <c r="R19" s="21"/>
      <c r="S19" s="9" t="s">
        <v>11</v>
      </c>
      <c r="T19" s="10">
        <f>AVERAGE(T16:T17)</f>
        <v>0.84200000000000008</v>
      </c>
      <c r="W19" s="21"/>
      <c r="X19" s="9" t="s">
        <v>11</v>
      </c>
      <c r="Y19" s="10">
        <f>AVERAGE(Y16:Y17)</f>
        <v>0.84709999999999996</v>
      </c>
      <c r="AB19" s="21"/>
      <c r="AC19" s="9" t="s">
        <v>11</v>
      </c>
      <c r="AD19" s="10">
        <f>AVERAGE(AD16:AD17)</f>
        <v>0.82925000000000004</v>
      </c>
      <c r="AG19" s="21"/>
      <c r="AH19" s="9" t="s">
        <v>11</v>
      </c>
      <c r="AI19" s="10">
        <f>AVERAGE(AI16:AI17)</f>
        <v>0.8206</v>
      </c>
      <c r="AL19" s="21"/>
      <c r="AM19" s="9" t="s">
        <v>11</v>
      </c>
      <c r="AN19" s="10">
        <f>AVERAGE(AN16:AN17)</f>
        <v>0.83279999999999998</v>
      </c>
      <c r="AQ19" s="21"/>
      <c r="AR19" s="9" t="s">
        <v>11</v>
      </c>
      <c r="AS19" s="10">
        <f>AVERAGE(AS16:AS17)</f>
        <v>0.83210000000000006</v>
      </c>
      <c r="AV19" s="21"/>
      <c r="AW19" s="9" t="s">
        <v>11</v>
      </c>
      <c r="AX19" s="10">
        <f>AVERAGE(AX16:AX17)</f>
        <v>0.83809999999999996</v>
      </c>
    </row>
    <row r="20" spans="4:52" ht="20">
      <c r="D20" s="9"/>
      <c r="E20" s="9"/>
      <c r="H20" s="21"/>
      <c r="I20" s="9"/>
      <c r="J20" s="9"/>
      <c r="M20" s="21"/>
      <c r="N20" s="9"/>
      <c r="O20" s="9"/>
      <c r="R20" s="21"/>
      <c r="S20" s="9"/>
      <c r="T20" s="9"/>
      <c r="W20" s="21"/>
      <c r="X20" s="9"/>
      <c r="Y20" s="9"/>
      <c r="AB20" s="21"/>
      <c r="AC20" s="9"/>
      <c r="AD20" s="9"/>
      <c r="AG20" s="21"/>
      <c r="AH20" s="9"/>
      <c r="AI20" s="9"/>
      <c r="AL20" s="21"/>
      <c r="AM20" s="9"/>
      <c r="AN20" s="9"/>
      <c r="AQ20" s="21"/>
      <c r="AR20" s="9"/>
      <c r="AS20" s="9"/>
      <c r="AV20" s="21"/>
      <c r="AW20" s="9"/>
      <c r="AX20" s="9"/>
    </row>
    <row r="21" spans="4:52">
      <c r="H21" s="21"/>
      <c r="M21" s="21"/>
      <c r="R21" s="21"/>
      <c r="W21" s="21"/>
      <c r="AB21" s="21"/>
      <c r="AG21" s="21"/>
      <c r="AL21" s="21"/>
      <c r="AQ21" s="21"/>
      <c r="AV21" s="21"/>
    </row>
    <row r="22" spans="4:52" ht="20">
      <c r="D22" s="50" t="s">
        <v>12</v>
      </c>
      <c r="E22" s="50"/>
      <c r="F22" s="14" t="s">
        <v>17</v>
      </c>
      <c r="G22" s="17">
        <f>-G11*$B$13</f>
        <v>-750000000</v>
      </c>
      <c r="H22" s="21"/>
      <c r="I22" s="50" t="s">
        <v>12</v>
      </c>
      <c r="J22" s="50"/>
      <c r="K22" s="14" t="s">
        <v>17</v>
      </c>
      <c r="L22" s="17">
        <f>-L11*$B$13</f>
        <v>-750000000</v>
      </c>
      <c r="M22" s="21"/>
      <c r="N22" s="50" t="s">
        <v>12</v>
      </c>
      <c r="O22" s="50"/>
      <c r="P22" s="14" t="s">
        <v>17</v>
      </c>
      <c r="Q22" s="17">
        <f>-Q11*$B$13</f>
        <v>-750000000</v>
      </c>
      <c r="R22" s="21"/>
      <c r="S22" s="50" t="s">
        <v>12</v>
      </c>
      <c r="T22" s="50"/>
      <c r="U22" s="14" t="s">
        <v>17</v>
      </c>
      <c r="V22" s="17">
        <f>-V11*$B$13</f>
        <v>-750000000</v>
      </c>
      <c r="W22" s="21"/>
      <c r="X22" s="50" t="s">
        <v>12</v>
      </c>
      <c r="Y22" s="50"/>
      <c r="Z22" s="14" t="s">
        <v>17</v>
      </c>
      <c r="AA22" s="17">
        <f>-AA11*$B$13</f>
        <v>-750000000</v>
      </c>
      <c r="AB22" s="21"/>
      <c r="AC22" s="50" t="s">
        <v>12</v>
      </c>
      <c r="AD22" s="50"/>
      <c r="AE22" s="14" t="s">
        <v>17</v>
      </c>
      <c r="AF22" s="17">
        <f>-AF11*$B$13</f>
        <v>-750000000</v>
      </c>
      <c r="AG22" s="21"/>
      <c r="AH22" s="50" t="s">
        <v>12</v>
      </c>
      <c r="AI22" s="50"/>
      <c r="AJ22" s="14" t="s">
        <v>17</v>
      </c>
      <c r="AK22" s="17">
        <f>-AK11*$B$13</f>
        <v>-750000000</v>
      </c>
      <c r="AL22" s="21"/>
      <c r="AM22" s="50" t="s">
        <v>12</v>
      </c>
      <c r="AN22" s="50"/>
      <c r="AO22" s="14" t="s">
        <v>17</v>
      </c>
      <c r="AP22" s="17">
        <f>-AP11*$B$13</f>
        <v>-750000000</v>
      </c>
      <c r="AQ22" s="21"/>
      <c r="AR22" s="50" t="s">
        <v>12</v>
      </c>
      <c r="AS22" s="50"/>
      <c r="AT22" s="14" t="s">
        <v>17</v>
      </c>
      <c r="AU22" s="17">
        <f>-AU11*$B$13</f>
        <v>-750000000</v>
      </c>
      <c r="AV22" s="21"/>
      <c r="AW22" s="50" t="s">
        <v>12</v>
      </c>
      <c r="AX22" s="50"/>
      <c r="AY22" s="14" t="s">
        <v>17</v>
      </c>
      <c r="AZ22" s="17">
        <f>-AZ11*$B$13</f>
        <v>-750000000</v>
      </c>
    </row>
    <row r="23" spans="4:52" ht="21" thickBot="1">
      <c r="D23" s="50"/>
      <c r="E23" s="50"/>
      <c r="F23" s="15" t="s">
        <v>21</v>
      </c>
      <c r="G23" s="18">
        <f>G12*$B$14</f>
        <v>425000000</v>
      </c>
      <c r="H23" s="21"/>
      <c r="I23" s="50"/>
      <c r="J23" s="50"/>
      <c r="K23" s="15" t="s">
        <v>21</v>
      </c>
      <c r="L23" s="18">
        <f>L12*$B$14</f>
        <v>425000000</v>
      </c>
      <c r="M23" s="21"/>
      <c r="N23" s="50"/>
      <c r="O23" s="50"/>
      <c r="P23" s="15" t="s">
        <v>21</v>
      </c>
      <c r="Q23" s="18">
        <f>Q12*$B$14</f>
        <v>425000000</v>
      </c>
      <c r="R23" s="21"/>
      <c r="S23" s="50"/>
      <c r="T23" s="50"/>
      <c r="U23" s="15" t="s">
        <v>21</v>
      </c>
      <c r="V23" s="18">
        <f>V12*$B$14</f>
        <v>425000000</v>
      </c>
      <c r="W23" s="21"/>
      <c r="X23" s="50"/>
      <c r="Y23" s="50"/>
      <c r="Z23" s="15" t="s">
        <v>21</v>
      </c>
      <c r="AA23" s="18">
        <f>AA12*$B$14</f>
        <v>425000000</v>
      </c>
      <c r="AB23" s="21"/>
      <c r="AC23" s="50"/>
      <c r="AD23" s="50"/>
      <c r="AE23" s="15" t="s">
        <v>21</v>
      </c>
      <c r="AF23" s="18">
        <f>AF12*$B$14</f>
        <v>425000000</v>
      </c>
      <c r="AG23" s="21"/>
      <c r="AH23" s="50"/>
      <c r="AI23" s="50"/>
      <c r="AJ23" s="15" t="s">
        <v>21</v>
      </c>
      <c r="AK23" s="18">
        <f>AK12*$B$14</f>
        <v>425000000</v>
      </c>
      <c r="AL23" s="21"/>
      <c r="AM23" s="50"/>
      <c r="AN23" s="50"/>
      <c r="AO23" s="15" t="s">
        <v>21</v>
      </c>
      <c r="AP23" s="18">
        <f>AP12*$B$14</f>
        <v>425000000</v>
      </c>
      <c r="AQ23" s="21"/>
      <c r="AR23" s="50"/>
      <c r="AS23" s="50"/>
      <c r="AT23" s="15" t="s">
        <v>21</v>
      </c>
      <c r="AU23" s="18">
        <f>AU12*$B$14</f>
        <v>425000000</v>
      </c>
      <c r="AV23" s="21"/>
      <c r="AW23" s="50"/>
      <c r="AX23" s="50"/>
      <c r="AY23" s="15" t="s">
        <v>21</v>
      </c>
      <c r="AZ23" s="18">
        <f>AZ12*$B$14</f>
        <v>425000000</v>
      </c>
    </row>
    <row r="24" spans="4:52" ht="21" thickTop="1">
      <c r="D24" s="50"/>
      <c r="E24" s="50"/>
      <c r="F24" s="16" t="s">
        <v>18</v>
      </c>
      <c r="G24" s="19">
        <f>SUM(G22:G23)</f>
        <v>-325000000</v>
      </c>
      <c r="H24" s="21"/>
      <c r="I24" s="50"/>
      <c r="J24" s="50"/>
      <c r="K24" s="16" t="s">
        <v>18</v>
      </c>
      <c r="L24" s="19">
        <f>SUM(L22:L23)</f>
        <v>-325000000</v>
      </c>
      <c r="M24" s="21"/>
      <c r="N24" s="50"/>
      <c r="O24" s="50"/>
      <c r="P24" s="16" t="s">
        <v>18</v>
      </c>
      <c r="Q24" s="19">
        <f>SUM(Q22:Q23)</f>
        <v>-325000000</v>
      </c>
      <c r="R24" s="21"/>
      <c r="S24" s="50"/>
      <c r="T24" s="50"/>
      <c r="U24" s="16" t="s">
        <v>18</v>
      </c>
      <c r="V24" s="19">
        <f>SUM(V22:V23)</f>
        <v>-325000000</v>
      </c>
      <c r="W24" s="21"/>
      <c r="X24" s="50"/>
      <c r="Y24" s="50"/>
      <c r="Z24" s="16" t="s">
        <v>18</v>
      </c>
      <c r="AA24" s="19">
        <f>SUM(AA22:AA23)</f>
        <v>-325000000</v>
      </c>
      <c r="AB24" s="21"/>
      <c r="AC24" s="50"/>
      <c r="AD24" s="50"/>
      <c r="AE24" s="16" t="s">
        <v>18</v>
      </c>
      <c r="AF24" s="19">
        <f>SUM(AF22:AF23)</f>
        <v>-325000000</v>
      </c>
      <c r="AG24" s="21"/>
      <c r="AH24" s="50"/>
      <c r="AI24" s="50"/>
      <c r="AJ24" s="16" t="s">
        <v>18</v>
      </c>
      <c r="AK24" s="19">
        <f>SUM(AK22:AK23)</f>
        <v>-325000000</v>
      </c>
      <c r="AL24" s="21"/>
      <c r="AM24" s="50"/>
      <c r="AN24" s="50"/>
      <c r="AO24" s="16" t="s">
        <v>18</v>
      </c>
      <c r="AP24" s="19">
        <f>SUM(AP22:AP23)</f>
        <v>-325000000</v>
      </c>
      <c r="AQ24" s="21"/>
      <c r="AR24" s="50"/>
      <c r="AS24" s="50"/>
      <c r="AT24" s="16" t="s">
        <v>18</v>
      </c>
      <c r="AU24" s="19">
        <f>SUM(AU22:AU23)</f>
        <v>-325000000</v>
      </c>
      <c r="AV24" s="21"/>
      <c r="AW24" s="50"/>
      <c r="AX24" s="50"/>
      <c r="AY24" s="16" t="s">
        <v>18</v>
      </c>
      <c r="AZ24" s="19">
        <f>SUM(AZ22:AZ23)</f>
        <v>-325000000</v>
      </c>
    </row>
    <row r="25" spans="4:52" ht="20">
      <c r="F25" s="9"/>
      <c r="G25" s="9"/>
      <c r="H25" s="21"/>
      <c r="K25" s="9"/>
      <c r="L25" s="9"/>
      <c r="M25" s="21"/>
      <c r="P25" s="9"/>
      <c r="Q25" s="9"/>
      <c r="R25" s="21"/>
      <c r="U25" s="9"/>
      <c r="V25" s="9"/>
      <c r="W25" s="21"/>
      <c r="Z25" s="9"/>
      <c r="AA25" s="9"/>
      <c r="AB25" s="21"/>
      <c r="AE25" s="9"/>
      <c r="AF25" s="9"/>
      <c r="AG25" s="21"/>
      <c r="AJ25" s="9"/>
      <c r="AK25" s="9"/>
      <c r="AL25" s="21"/>
      <c r="AO25" s="9"/>
      <c r="AP25" s="9"/>
      <c r="AQ25" s="21"/>
      <c r="AT25" s="9"/>
      <c r="AU25" s="9"/>
      <c r="AV25" s="21"/>
      <c r="AY25" s="9"/>
      <c r="AZ25" s="9"/>
    </row>
    <row r="26" spans="4:52" ht="20">
      <c r="F26" s="9"/>
      <c r="H26" s="21"/>
      <c r="K26" s="9"/>
      <c r="M26" s="21"/>
      <c r="P26" s="9"/>
      <c r="R26" s="21"/>
      <c r="U26" s="9"/>
      <c r="W26" s="21"/>
      <c r="Z26" s="9"/>
      <c r="AB26" s="21"/>
      <c r="AE26" s="9"/>
      <c r="AG26" s="21"/>
      <c r="AJ26" s="9"/>
      <c r="AL26" s="21"/>
      <c r="AO26" s="9"/>
      <c r="AQ26" s="21"/>
      <c r="AT26" s="9"/>
      <c r="AV26" s="21"/>
      <c r="AY26" s="9"/>
    </row>
    <row r="27" spans="4:52" ht="20">
      <c r="D27" s="50" t="s">
        <v>19</v>
      </c>
      <c r="E27" s="50"/>
      <c r="F27" s="14" t="s">
        <v>17</v>
      </c>
      <c r="G27" s="17">
        <f>-F11*$B$13</f>
        <v>-85725000.00000003</v>
      </c>
      <c r="H27" s="21"/>
      <c r="I27" s="50" t="s">
        <v>19</v>
      </c>
      <c r="J27" s="50"/>
      <c r="K27" s="14" t="s">
        <v>17</v>
      </c>
      <c r="L27" s="17">
        <f>-K11*$B$13</f>
        <v>-75000000</v>
      </c>
      <c r="M27" s="21"/>
      <c r="N27" s="50" t="s">
        <v>19</v>
      </c>
      <c r="O27" s="50"/>
      <c r="P27" s="14" t="s">
        <v>17</v>
      </c>
      <c r="Q27" s="17">
        <f>-P11*$B$13</f>
        <v>-80324999.999999925</v>
      </c>
      <c r="R27" s="21"/>
      <c r="S27" s="50" t="s">
        <v>19</v>
      </c>
      <c r="T27" s="50"/>
      <c r="U27" s="14" t="s">
        <v>17</v>
      </c>
      <c r="V27" s="17">
        <f>-U11*$B$13</f>
        <v>-80324999.999999925</v>
      </c>
      <c r="W27" s="21"/>
      <c r="X27" s="50" t="s">
        <v>19</v>
      </c>
      <c r="Y27" s="50"/>
      <c r="Z27" s="14" t="s">
        <v>17</v>
      </c>
      <c r="AA27" s="17">
        <f>-Z11*$B$13</f>
        <v>-80324999.999999925</v>
      </c>
      <c r="AB27" s="21"/>
      <c r="AC27" s="50" t="s">
        <v>19</v>
      </c>
      <c r="AD27" s="50"/>
      <c r="AE27" s="14" t="s">
        <v>17</v>
      </c>
      <c r="AF27" s="17">
        <f>-AE11*$B$13</f>
        <v>-58950000.000000045</v>
      </c>
      <c r="AG27" s="21"/>
      <c r="AH27" s="50" t="s">
        <v>19</v>
      </c>
      <c r="AI27" s="50"/>
      <c r="AJ27" s="14" t="s">
        <v>17</v>
      </c>
      <c r="AK27" s="17">
        <f>-AJ11*$B$13</f>
        <v>-69674999.999999955</v>
      </c>
      <c r="AL27" s="21"/>
      <c r="AM27" s="50" t="s">
        <v>19</v>
      </c>
      <c r="AN27" s="50"/>
      <c r="AO27" s="14" t="s">
        <v>17</v>
      </c>
      <c r="AP27" s="17">
        <f>-AO11*$B$13</f>
        <v>-85725000.00000003</v>
      </c>
      <c r="AQ27" s="21"/>
      <c r="AR27" s="50" t="s">
        <v>19</v>
      </c>
      <c r="AS27" s="50"/>
      <c r="AT27" s="14" t="s">
        <v>17</v>
      </c>
      <c r="AU27" s="17">
        <f>-AT11*$B$13</f>
        <v>-42825000.000000045</v>
      </c>
      <c r="AV27" s="21"/>
      <c r="AW27" s="50" t="s">
        <v>19</v>
      </c>
      <c r="AX27" s="50"/>
      <c r="AY27" s="14" t="s">
        <v>17</v>
      </c>
      <c r="AZ27" s="17">
        <f>-AY11*$B$13</f>
        <v>-42825000.000000045</v>
      </c>
    </row>
    <row r="28" spans="4:52" ht="21" thickBot="1">
      <c r="D28" s="50"/>
      <c r="E28" s="50"/>
      <c r="F28" s="15" t="s">
        <v>21</v>
      </c>
      <c r="G28" s="18">
        <f>F12*$B$14</f>
        <v>406253118.66906011</v>
      </c>
      <c r="H28" s="21"/>
      <c r="I28" s="50"/>
      <c r="J28" s="50"/>
      <c r="K28" s="15" t="s">
        <v>21</v>
      </c>
      <c r="L28" s="18">
        <f>K12*$B$14</f>
        <v>407860501.56739813</v>
      </c>
      <c r="M28" s="21"/>
      <c r="N28" s="50"/>
      <c r="O28" s="50"/>
      <c r="P28" s="15" t="s">
        <v>21</v>
      </c>
      <c r="Q28" s="18">
        <f>P12*$B$14</f>
        <v>407858607.76186889</v>
      </c>
      <c r="R28" s="21"/>
      <c r="S28" s="50"/>
      <c r="T28" s="50"/>
      <c r="U28" s="15" t="s">
        <v>21</v>
      </c>
      <c r="V28" s="18">
        <f>U12*$B$14</f>
        <v>407316381.30451268</v>
      </c>
      <c r="W28" s="21"/>
      <c r="X28" s="50"/>
      <c r="Y28" s="50"/>
      <c r="Z28" s="15" t="s">
        <v>21</v>
      </c>
      <c r="AA28" s="18">
        <f>Z12*$B$14</f>
        <v>408393932.04792213</v>
      </c>
      <c r="AB28" s="21"/>
      <c r="AC28" s="50"/>
      <c r="AD28" s="50"/>
      <c r="AE28" s="15" t="s">
        <v>21</v>
      </c>
      <c r="AF28" s="18">
        <f>AE12*$B$14</f>
        <v>400352456.24745625</v>
      </c>
      <c r="AG28" s="21"/>
      <c r="AH28" s="50"/>
      <c r="AI28" s="50"/>
      <c r="AJ28" s="15" t="s">
        <v>21</v>
      </c>
      <c r="AK28" s="18">
        <f>AJ12*$B$14</f>
        <v>400357796.28116059</v>
      </c>
      <c r="AL28" s="21"/>
      <c r="AM28" s="50"/>
      <c r="AN28" s="50"/>
      <c r="AO28" s="15" t="s">
        <v>21</v>
      </c>
      <c r="AP28" s="18">
        <f>AO12*$B$14</f>
        <v>406253118.66906011</v>
      </c>
      <c r="AQ28" s="21"/>
      <c r="AR28" s="50"/>
      <c r="AS28" s="50"/>
      <c r="AT28" s="15" t="s">
        <v>21</v>
      </c>
      <c r="AU28" s="18">
        <f>AT12*$B$14</f>
        <v>397675769.79065579</v>
      </c>
      <c r="AV28" s="21"/>
      <c r="AW28" s="50"/>
      <c r="AX28" s="50"/>
      <c r="AY28" s="15" t="s">
        <v>21</v>
      </c>
      <c r="AZ28" s="18">
        <f>AY12*$B$14</f>
        <v>399280161.93917906</v>
      </c>
    </row>
    <row r="29" spans="4:52" ht="21" thickTop="1">
      <c r="D29" s="50"/>
      <c r="E29" s="50"/>
      <c r="F29" s="16" t="s">
        <v>18</v>
      </c>
      <c r="G29" s="19">
        <f>SUM(G27:G28)</f>
        <v>320528118.66906011</v>
      </c>
      <c r="H29" s="21"/>
      <c r="I29" s="50"/>
      <c r="J29" s="50"/>
      <c r="K29" s="16" t="s">
        <v>18</v>
      </c>
      <c r="L29" s="19">
        <f>SUM(L27:L28)</f>
        <v>332860501.56739813</v>
      </c>
      <c r="M29" s="21"/>
      <c r="N29" s="50"/>
      <c r="O29" s="50"/>
      <c r="P29" s="16" t="s">
        <v>18</v>
      </c>
      <c r="Q29" s="19">
        <f>SUM(Q27:Q28)</f>
        <v>327533607.76186895</v>
      </c>
      <c r="R29" s="21"/>
      <c r="S29" s="50"/>
      <c r="T29" s="50"/>
      <c r="U29" s="16" t="s">
        <v>18</v>
      </c>
      <c r="V29" s="19">
        <f>SUM(V27:V28)</f>
        <v>326991381.30451274</v>
      </c>
      <c r="W29" s="21"/>
      <c r="X29" s="50"/>
      <c r="Y29" s="50"/>
      <c r="Z29" s="16" t="s">
        <v>18</v>
      </c>
      <c r="AA29" s="19">
        <f>SUM(AA27:AA28)</f>
        <v>328068932.04792219</v>
      </c>
      <c r="AB29" s="21"/>
      <c r="AC29" s="50"/>
      <c r="AD29" s="50"/>
      <c r="AE29" s="16" t="s">
        <v>18</v>
      </c>
      <c r="AF29" s="19">
        <f>SUM(AF27:AF28)</f>
        <v>341402456.24745619</v>
      </c>
      <c r="AG29" s="21"/>
      <c r="AH29" s="50"/>
      <c r="AI29" s="50"/>
      <c r="AJ29" s="16" t="s">
        <v>18</v>
      </c>
      <c r="AK29" s="19">
        <f>SUM(AK27:AK28)</f>
        <v>330682796.28116065</v>
      </c>
      <c r="AL29" s="21"/>
      <c r="AM29" s="50"/>
      <c r="AN29" s="50"/>
      <c r="AO29" s="16" t="s">
        <v>18</v>
      </c>
      <c r="AP29" s="19">
        <f>SUM(AP27:AP28)</f>
        <v>320528118.66906011</v>
      </c>
      <c r="AQ29" s="21"/>
      <c r="AR29" s="50"/>
      <c r="AS29" s="50"/>
      <c r="AT29" s="16" t="s">
        <v>18</v>
      </c>
      <c r="AU29" s="19">
        <f>SUM(AU27:AU28)</f>
        <v>354850769.79065573</v>
      </c>
      <c r="AV29" s="21"/>
      <c r="AW29" s="50"/>
      <c r="AX29" s="50"/>
      <c r="AY29" s="16" t="s">
        <v>18</v>
      </c>
      <c r="AZ29" s="19">
        <f>SUM(AZ27:AZ28)</f>
        <v>356455161.939179</v>
      </c>
    </row>
    <row r="30" spans="4:52" ht="20">
      <c r="F30" s="9"/>
      <c r="G30" s="9"/>
      <c r="H30" s="21"/>
      <c r="K30" s="9"/>
      <c r="L30" s="9"/>
      <c r="M30" s="21"/>
      <c r="P30" s="9"/>
      <c r="Q30" s="9"/>
      <c r="R30" s="21"/>
      <c r="U30" s="9"/>
      <c r="V30" s="9"/>
      <c r="W30" s="21"/>
      <c r="Z30" s="9"/>
      <c r="AA30" s="9"/>
      <c r="AB30" s="21"/>
      <c r="AE30" s="9"/>
      <c r="AF30" s="9"/>
      <c r="AG30" s="21"/>
      <c r="AJ30" s="9"/>
      <c r="AK30" s="9"/>
      <c r="AL30" s="21"/>
      <c r="AO30" s="9"/>
      <c r="AP30" s="9"/>
      <c r="AQ30" s="21"/>
      <c r="AT30" s="9"/>
      <c r="AU30" s="9"/>
      <c r="AV30" s="21"/>
      <c r="AY30" s="9"/>
      <c r="AZ30" s="9"/>
    </row>
    <row r="31" spans="4:52" ht="21" thickBot="1">
      <c r="F31" s="9"/>
      <c r="G31" s="9"/>
      <c r="H31" s="21"/>
      <c r="K31" s="9"/>
      <c r="L31" s="9"/>
      <c r="M31" s="21"/>
      <c r="P31" s="9"/>
      <c r="Q31" s="9"/>
      <c r="R31" s="21"/>
      <c r="U31" s="9"/>
      <c r="V31" s="9"/>
      <c r="W31" s="21"/>
      <c r="Z31" s="9"/>
      <c r="AA31" s="9"/>
      <c r="AB31" s="21"/>
      <c r="AE31" s="9"/>
      <c r="AF31" s="9"/>
      <c r="AG31" s="21"/>
      <c r="AJ31" s="9"/>
      <c r="AK31" s="9"/>
      <c r="AL31" s="21"/>
      <c r="AO31" s="9"/>
      <c r="AP31" s="9"/>
      <c r="AQ31" s="21"/>
      <c r="AT31" s="9"/>
      <c r="AU31" s="9"/>
      <c r="AV31" s="21"/>
      <c r="AY31" s="9"/>
      <c r="AZ31" s="9"/>
    </row>
    <row r="32" spans="4:52" ht="16" customHeight="1">
      <c r="E32" s="44" t="s">
        <v>20</v>
      </c>
      <c r="F32" s="45"/>
      <c r="G32" s="48">
        <f>G29-G24</f>
        <v>645528118.66906011</v>
      </c>
      <c r="H32" s="21"/>
      <c r="J32" s="44" t="s">
        <v>20</v>
      </c>
      <c r="K32" s="45"/>
      <c r="L32" s="48">
        <f>L29-L24</f>
        <v>657860501.56739807</v>
      </c>
      <c r="M32" s="21"/>
      <c r="O32" s="44" t="s">
        <v>20</v>
      </c>
      <c r="P32" s="45"/>
      <c r="Q32" s="48">
        <f>Q29-Q24</f>
        <v>652533607.76186895</v>
      </c>
      <c r="R32" s="21"/>
      <c r="T32" s="44" t="s">
        <v>20</v>
      </c>
      <c r="U32" s="45"/>
      <c r="V32" s="48">
        <f>V29-V24</f>
        <v>651991381.30451274</v>
      </c>
      <c r="W32" s="21"/>
      <c r="Y32" s="44" t="s">
        <v>20</v>
      </c>
      <c r="Z32" s="45"/>
      <c r="AA32" s="48">
        <f>AA29-AA24</f>
        <v>653068932.04792213</v>
      </c>
      <c r="AB32" s="21"/>
      <c r="AD32" s="44" t="s">
        <v>20</v>
      </c>
      <c r="AE32" s="45"/>
      <c r="AF32" s="48">
        <f>AF29-AF24</f>
        <v>666402456.24745619</v>
      </c>
      <c r="AG32" s="21"/>
      <c r="AI32" s="44" t="s">
        <v>20</v>
      </c>
      <c r="AJ32" s="45"/>
      <c r="AK32" s="48">
        <f>AK29-AK24</f>
        <v>655682796.28116059</v>
      </c>
      <c r="AL32" s="21"/>
      <c r="AN32" s="44" t="s">
        <v>20</v>
      </c>
      <c r="AO32" s="45"/>
      <c r="AP32" s="48">
        <f>AP29-AP24</f>
        <v>645528118.66906011</v>
      </c>
      <c r="AQ32" s="21"/>
      <c r="AS32" s="44" t="s">
        <v>20</v>
      </c>
      <c r="AT32" s="45"/>
      <c r="AU32" s="48">
        <f>AU29-AU24</f>
        <v>679850769.79065573</v>
      </c>
      <c r="AV32" s="21"/>
      <c r="AX32" s="44" t="s">
        <v>20</v>
      </c>
      <c r="AY32" s="45"/>
      <c r="AZ32" s="48">
        <f>AZ29-AZ24</f>
        <v>681455161.93917894</v>
      </c>
    </row>
    <row r="33" spans="4:52" ht="17" customHeight="1" thickBot="1">
      <c r="E33" s="46"/>
      <c r="F33" s="47"/>
      <c r="G33" s="49"/>
      <c r="H33" s="21"/>
      <c r="J33" s="46"/>
      <c r="K33" s="47"/>
      <c r="L33" s="49"/>
      <c r="M33" s="21"/>
      <c r="O33" s="46"/>
      <c r="P33" s="47"/>
      <c r="Q33" s="49"/>
      <c r="R33" s="21"/>
      <c r="T33" s="46"/>
      <c r="U33" s="47"/>
      <c r="V33" s="49"/>
      <c r="W33" s="21"/>
      <c r="Y33" s="46"/>
      <c r="Z33" s="47"/>
      <c r="AA33" s="49"/>
      <c r="AB33" s="21"/>
      <c r="AD33" s="46"/>
      <c r="AE33" s="47"/>
      <c r="AF33" s="49"/>
      <c r="AG33" s="21"/>
      <c r="AI33" s="46"/>
      <c r="AJ33" s="47"/>
      <c r="AK33" s="49"/>
      <c r="AL33" s="21"/>
      <c r="AN33" s="46"/>
      <c r="AO33" s="47"/>
      <c r="AP33" s="49"/>
      <c r="AQ33" s="21"/>
      <c r="AS33" s="46"/>
      <c r="AT33" s="47"/>
      <c r="AU33" s="49"/>
      <c r="AV33" s="21"/>
      <c r="AX33" s="46"/>
      <c r="AY33" s="47"/>
      <c r="AZ33" s="49"/>
    </row>
    <row r="37" spans="4:52" ht="16" customHeight="1">
      <c r="D37" s="55" t="s">
        <v>34</v>
      </c>
      <c r="E37" s="55"/>
      <c r="F37" s="55"/>
      <c r="G37" s="55"/>
      <c r="H37" s="21"/>
      <c r="I37" s="55" t="s">
        <v>35</v>
      </c>
      <c r="J37" s="55"/>
      <c r="K37" s="55"/>
      <c r="L37" s="55"/>
      <c r="M37" s="21"/>
      <c r="N37" s="55" t="s">
        <v>36</v>
      </c>
      <c r="O37" s="55"/>
      <c r="P37" s="55"/>
      <c r="Q37" s="55"/>
      <c r="R37" s="21"/>
      <c r="S37" s="55" t="s">
        <v>37</v>
      </c>
      <c r="T37" s="55"/>
      <c r="U37" s="55"/>
      <c r="V37" s="55"/>
      <c r="W37" s="21"/>
      <c r="X37" s="55" t="s">
        <v>38</v>
      </c>
      <c r="Y37" s="55"/>
      <c r="Z37" s="55"/>
      <c r="AA37" s="55"/>
      <c r="AB37" s="21"/>
      <c r="AC37" s="55" t="s">
        <v>39</v>
      </c>
      <c r="AD37" s="55"/>
      <c r="AE37" s="55"/>
      <c r="AF37" s="55"/>
      <c r="AG37" s="21"/>
      <c r="AH37" s="55" t="s">
        <v>40</v>
      </c>
      <c r="AI37" s="55"/>
      <c r="AJ37" s="55"/>
      <c r="AK37" s="55"/>
      <c r="AL37" s="21"/>
      <c r="AM37" s="55" t="s">
        <v>41</v>
      </c>
      <c r="AN37" s="55"/>
      <c r="AO37" s="55"/>
      <c r="AP37" s="55"/>
      <c r="AQ37" s="21"/>
      <c r="AR37" s="55" t="s">
        <v>42</v>
      </c>
      <c r="AS37" s="55"/>
      <c r="AT37" s="55"/>
      <c r="AU37" s="55"/>
      <c r="AV37" s="21"/>
      <c r="AW37" s="55" t="s">
        <v>43</v>
      </c>
      <c r="AX37" s="55"/>
      <c r="AY37" s="55"/>
      <c r="AZ37" s="55"/>
    </row>
    <row r="38" spans="4:52" ht="16" customHeight="1">
      <c r="D38" s="55"/>
      <c r="E38" s="55"/>
      <c r="F38" s="55"/>
      <c r="G38" s="55"/>
      <c r="H38" s="21"/>
      <c r="I38" s="55"/>
      <c r="J38" s="55"/>
      <c r="K38" s="55"/>
      <c r="L38" s="55"/>
      <c r="M38" s="21"/>
      <c r="N38" s="55"/>
      <c r="O38" s="55"/>
      <c r="P38" s="55"/>
      <c r="Q38" s="55"/>
      <c r="R38" s="21"/>
      <c r="S38" s="55"/>
      <c r="T38" s="55"/>
      <c r="U38" s="55"/>
      <c r="V38" s="55"/>
      <c r="W38" s="21"/>
      <c r="X38" s="55"/>
      <c r="Y38" s="55"/>
      <c r="Z38" s="55"/>
      <c r="AA38" s="55"/>
      <c r="AB38" s="21"/>
      <c r="AC38" s="55"/>
      <c r="AD38" s="55"/>
      <c r="AE38" s="55"/>
      <c r="AF38" s="55"/>
      <c r="AG38" s="21"/>
      <c r="AH38" s="55"/>
      <c r="AI38" s="55"/>
      <c r="AJ38" s="55"/>
      <c r="AK38" s="55"/>
      <c r="AL38" s="21"/>
      <c r="AM38" s="55"/>
      <c r="AN38" s="55"/>
      <c r="AO38" s="55"/>
      <c r="AP38" s="55"/>
      <c r="AQ38" s="21"/>
      <c r="AR38" s="55"/>
      <c r="AS38" s="55"/>
      <c r="AT38" s="55"/>
      <c r="AU38" s="55"/>
      <c r="AV38" s="21"/>
      <c r="AW38" s="55"/>
      <c r="AX38" s="55"/>
      <c r="AY38" s="55"/>
      <c r="AZ38" s="55"/>
    </row>
    <row r="39" spans="4:52">
      <c r="H39" s="21"/>
      <c r="M39" s="21"/>
      <c r="N39" s="20"/>
      <c r="O39" s="20"/>
      <c r="P39" s="20"/>
      <c r="Q39" s="20"/>
      <c r="R39" s="21"/>
      <c r="S39" s="20"/>
      <c r="T39" s="20"/>
      <c r="U39" s="20"/>
      <c r="V39" s="20"/>
      <c r="W39" s="21"/>
      <c r="X39" s="20"/>
      <c r="Y39" s="20"/>
      <c r="Z39" s="20"/>
      <c r="AA39" s="20"/>
      <c r="AB39" s="21"/>
      <c r="AG39" s="21"/>
      <c r="AH39" s="20"/>
      <c r="AI39" s="20"/>
      <c r="AJ39" s="20"/>
      <c r="AK39" s="20"/>
      <c r="AL39" s="21"/>
      <c r="AM39" s="20"/>
      <c r="AN39" s="20"/>
      <c r="AO39" s="20"/>
      <c r="AP39" s="20"/>
      <c r="AQ39" s="21"/>
      <c r="AR39" s="20"/>
      <c r="AS39" s="20"/>
      <c r="AT39" s="20"/>
      <c r="AU39" s="20"/>
      <c r="AV39" s="21"/>
      <c r="AW39" s="20"/>
      <c r="AX39" s="20"/>
      <c r="AY39" s="20"/>
      <c r="AZ39" s="20"/>
    </row>
    <row r="40" spans="4:52" ht="17" thickBot="1">
      <c r="H40" s="21"/>
      <c r="M40" s="21"/>
      <c r="N40" s="20"/>
      <c r="O40" s="20"/>
      <c r="P40" s="20"/>
      <c r="Q40" s="20"/>
      <c r="R40" s="21"/>
      <c r="S40" s="20"/>
      <c r="T40" s="20"/>
      <c r="U40" s="20"/>
      <c r="V40" s="20"/>
      <c r="W40" s="21"/>
      <c r="X40" s="20"/>
      <c r="Y40" s="20"/>
      <c r="Z40" s="20"/>
      <c r="AA40" s="20"/>
      <c r="AB40" s="21"/>
      <c r="AG40" s="21"/>
      <c r="AH40" s="20"/>
      <c r="AI40" s="20"/>
      <c r="AJ40" s="20"/>
      <c r="AK40" s="20"/>
      <c r="AL40" s="21"/>
      <c r="AM40" s="20"/>
      <c r="AN40" s="20"/>
      <c r="AO40" s="20"/>
      <c r="AP40" s="20"/>
      <c r="AQ40" s="21"/>
      <c r="AR40" s="20"/>
      <c r="AS40" s="20"/>
      <c r="AT40" s="20"/>
      <c r="AU40" s="20"/>
      <c r="AV40" s="21"/>
      <c r="AW40" s="20"/>
      <c r="AX40" s="20"/>
      <c r="AY40" s="20"/>
      <c r="AZ40" s="20"/>
    </row>
    <row r="41" spans="4:52" ht="21">
      <c r="D41" s="53" t="s">
        <v>13</v>
      </c>
      <c r="E41" s="3" t="s">
        <v>0</v>
      </c>
      <c r="F41" s="3" t="s">
        <v>0</v>
      </c>
      <c r="G41" s="53" t="s">
        <v>1</v>
      </c>
      <c r="H41" s="21"/>
      <c r="I41" s="53" t="s">
        <v>13</v>
      </c>
      <c r="J41" s="3" t="s">
        <v>0</v>
      </c>
      <c r="K41" s="3" t="s">
        <v>0</v>
      </c>
      <c r="L41" s="53" t="s">
        <v>1</v>
      </c>
      <c r="M41" s="21"/>
      <c r="N41" s="53" t="s">
        <v>13</v>
      </c>
      <c r="O41" s="3" t="s">
        <v>0</v>
      </c>
      <c r="P41" s="3" t="s">
        <v>0</v>
      </c>
      <c r="Q41" s="53" t="s">
        <v>1</v>
      </c>
      <c r="R41" s="21"/>
      <c r="S41" s="53" t="s">
        <v>13</v>
      </c>
      <c r="T41" s="3" t="s">
        <v>0</v>
      </c>
      <c r="U41" s="3" t="s">
        <v>0</v>
      </c>
      <c r="V41" s="53" t="s">
        <v>1</v>
      </c>
      <c r="W41" s="21"/>
      <c r="X41" s="53" t="s">
        <v>13</v>
      </c>
      <c r="Y41" s="3" t="s">
        <v>0</v>
      </c>
      <c r="Z41" s="3" t="s">
        <v>0</v>
      </c>
      <c r="AA41" s="53" t="s">
        <v>1</v>
      </c>
      <c r="AB41" s="21"/>
      <c r="AC41" s="53" t="s">
        <v>13</v>
      </c>
      <c r="AD41" s="3" t="s">
        <v>0</v>
      </c>
      <c r="AE41" s="3" t="s">
        <v>0</v>
      </c>
      <c r="AF41" s="53" t="s">
        <v>1</v>
      </c>
      <c r="AG41" s="21"/>
      <c r="AH41" s="53" t="s">
        <v>13</v>
      </c>
      <c r="AI41" s="3" t="s">
        <v>0</v>
      </c>
      <c r="AJ41" s="3" t="s">
        <v>0</v>
      </c>
      <c r="AK41" s="53" t="s">
        <v>1</v>
      </c>
      <c r="AL41" s="21"/>
      <c r="AM41" s="53" t="s">
        <v>13</v>
      </c>
      <c r="AN41" s="3" t="s">
        <v>0</v>
      </c>
      <c r="AO41" s="3" t="s">
        <v>0</v>
      </c>
      <c r="AP41" s="53" t="s">
        <v>1</v>
      </c>
      <c r="AQ41" s="21"/>
      <c r="AR41" s="53" t="s">
        <v>13</v>
      </c>
      <c r="AS41" s="3" t="s">
        <v>0</v>
      </c>
      <c r="AT41" s="3" t="s">
        <v>0</v>
      </c>
      <c r="AU41" s="53" t="s">
        <v>1</v>
      </c>
      <c r="AV41" s="21"/>
      <c r="AW41" s="53" t="s">
        <v>13</v>
      </c>
      <c r="AX41" s="3" t="s">
        <v>0</v>
      </c>
      <c r="AY41" s="3" t="s">
        <v>0</v>
      </c>
      <c r="AZ41" s="53" t="s">
        <v>1</v>
      </c>
    </row>
    <row r="42" spans="4:52" ht="21" thickBot="1">
      <c r="D42" s="54"/>
      <c r="E42" s="4">
        <v>1</v>
      </c>
      <c r="F42" s="4">
        <v>0</v>
      </c>
      <c r="G42" s="54"/>
      <c r="H42" s="21"/>
      <c r="I42" s="54"/>
      <c r="J42" s="4">
        <v>1</v>
      </c>
      <c r="K42" s="4">
        <v>0</v>
      </c>
      <c r="L42" s="54"/>
      <c r="M42" s="21"/>
      <c r="N42" s="54"/>
      <c r="O42" s="4">
        <v>1</v>
      </c>
      <c r="P42" s="4">
        <v>0</v>
      </c>
      <c r="Q42" s="54"/>
      <c r="R42" s="21"/>
      <c r="S42" s="54"/>
      <c r="T42" s="4">
        <v>1</v>
      </c>
      <c r="U42" s="4">
        <v>0</v>
      </c>
      <c r="V42" s="54"/>
      <c r="W42" s="21"/>
      <c r="X42" s="54"/>
      <c r="Y42" s="4">
        <v>1</v>
      </c>
      <c r="Z42" s="4">
        <v>0</v>
      </c>
      <c r="AA42" s="54"/>
      <c r="AB42" s="21"/>
      <c r="AC42" s="54"/>
      <c r="AD42" s="4">
        <v>1</v>
      </c>
      <c r="AE42" s="4">
        <v>0</v>
      </c>
      <c r="AF42" s="54"/>
      <c r="AG42" s="21"/>
      <c r="AH42" s="54"/>
      <c r="AI42" s="4">
        <v>1</v>
      </c>
      <c r="AJ42" s="4">
        <v>0</v>
      </c>
      <c r="AK42" s="54"/>
      <c r="AL42" s="21"/>
      <c r="AM42" s="54"/>
      <c r="AN42" s="4">
        <v>1</v>
      </c>
      <c r="AO42" s="4">
        <v>0</v>
      </c>
      <c r="AP42" s="54"/>
      <c r="AQ42" s="21"/>
      <c r="AR42" s="54"/>
      <c r="AS42" s="4">
        <v>1</v>
      </c>
      <c r="AT42" s="4">
        <v>0</v>
      </c>
      <c r="AU42" s="54"/>
      <c r="AV42" s="21"/>
      <c r="AW42" s="54"/>
      <c r="AX42" s="4">
        <v>1</v>
      </c>
      <c r="AY42" s="4">
        <v>0</v>
      </c>
      <c r="AZ42" s="54"/>
    </row>
    <row r="43" spans="4:52" ht="22" thickBot="1">
      <c r="D43" s="5" t="s">
        <v>4</v>
      </c>
      <c r="E43" s="6">
        <f>G43*E49</f>
        <v>2700</v>
      </c>
      <c r="F43" s="7">
        <f>G43-E43</f>
        <v>300</v>
      </c>
      <c r="G43" s="8">
        <f>G45*$B$12</f>
        <v>3000</v>
      </c>
      <c r="H43" s="21"/>
      <c r="I43" s="5" t="s">
        <v>4</v>
      </c>
      <c r="J43" s="6">
        <f>L43*J49</f>
        <v>2700</v>
      </c>
      <c r="K43" s="7">
        <f>L43-J43</f>
        <v>300</v>
      </c>
      <c r="L43" s="8">
        <f>L45*$B$12</f>
        <v>3000</v>
      </c>
      <c r="M43" s="21"/>
      <c r="N43" s="5" t="s">
        <v>4</v>
      </c>
      <c r="O43" s="6">
        <f>Q43*O49</f>
        <v>2700</v>
      </c>
      <c r="P43" s="7">
        <f>Q43-O43</f>
        <v>300</v>
      </c>
      <c r="Q43" s="8">
        <f>Q45*$B$12</f>
        <v>3000</v>
      </c>
      <c r="R43" s="21"/>
      <c r="S43" s="5" t="s">
        <v>4</v>
      </c>
      <c r="T43" s="6">
        <f>V43*T49</f>
        <v>2742.9</v>
      </c>
      <c r="U43" s="7">
        <f>V43-T43</f>
        <v>257.09999999999991</v>
      </c>
      <c r="V43" s="8">
        <f>V45*$B$12</f>
        <v>3000</v>
      </c>
      <c r="W43" s="21"/>
      <c r="X43" s="5" t="s">
        <v>4</v>
      </c>
      <c r="Y43" s="6">
        <f>AA43*Y49</f>
        <v>2721.3</v>
      </c>
      <c r="Z43" s="7">
        <f>AA43-Y43</f>
        <v>278.69999999999982</v>
      </c>
      <c r="AA43" s="8">
        <f>AA45*$B$12</f>
        <v>3000</v>
      </c>
      <c r="AB43" s="21"/>
      <c r="AC43" s="5" t="s">
        <v>4</v>
      </c>
      <c r="AD43" s="6">
        <f>AF43*AD49</f>
        <v>2742.9</v>
      </c>
      <c r="AE43" s="7">
        <f>AF43-AD43</f>
        <v>257.09999999999991</v>
      </c>
      <c r="AF43" s="8">
        <f>AF45*$B$12</f>
        <v>3000</v>
      </c>
      <c r="AG43" s="21"/>
      <c r="AH43" s="5" t="s">
        <v>4</v>
      </c>
      <c r="AI43" s="6">
        <f>AK43*AI49</f>
        <v>2721.3</v>
      </c>
      <c r="AJ43" s="7">
        <f>AK43-AI43</f>
        <v>278.69999999999982</v>
      </c>
      <c r="AK43" s="8">
        <f>AK45*$B$12</f>
        <v>3000</v>
      </c>
      <c r="AL43" s="21"/>
      <c r="AM43" s="5" t="s">
        <v>4</v>
      </c>
      <c r="AN43" s="6">
        <f>AP43*AN49</f>
        <v>2657.1</v>
      </c>
      <c r="AO43" s="7">
        <f>AP43-AN43</f>
        <v>342.90000000000009</v>
      </c>
      <c r="AP43" s="8">
        <f>AP45*$B$12</f>
        <v>3000</v>
      </c>
      <c r="AQ43" s="21"/>
      <c r="AR43" s="5" t="s">
        <v>4</v>
      </c>
      <c r="AS43" s="6">
        <f>AU43*AS49</f>
        <v>2828.7</v>
      </c>
      <c r="AT43" s="7">
        <f>AU43-AS43</f>
        <v>171.30000000000018</v>
      </c>
      <c r="AU43" s="8">
        <f>AU45*$B$12</f>
        <v>3000</v>
      </c>
      <c r="AV43" s="21"/>
      <c r="AW43" s="5" t="s">
        <v>4</v>
      </c>
      <c r="AX43" s="6">
        <f>AZ43*AX49</f>
        <v>2828.7</v>
      </c>
      <c r="AY43" s="7">
        <f>AZ43-AX43</f>
        <v>171.30000000000018</v>
      </c>
      <c r="AZ43" s="8">
        <f>AZ45*$B$12</f>
        <v>3000</v>
      </c>
    </row>
    <row r="44" spans="4:52" ht="22" thickBot="1">
      <c r="D44" s="5" t="s">
        <v>6</v>
      </c>
      <c r="E44" s="7">
        <f>E45-E43</f>
        <v>750.03833375926433</v>
      </c>
      <c r="F44" s="6">
        <f>G44-E44</f>
        <v>16249.961666240735</v>
      </c>
      <c r="G44" s="8">
        <f>G45-G43</f>
        <v>17000</v>
      </c>
      <c r="H44" s="21"/>
      <c r="I44" s="5" t="s">
        <v>6</v>
      </c>
      <c r="J44" s="7">
        <f>J45-J43</f>
        <v>706.9400630914829</v>
      </c>
      <c r="K44" s="6">
        <f>L44-J44</f>
        <v>16293.059936908518</v>
      </c>
      <c r="L44" s="8">
        <f>L45-L43</f>
        <v>17000</v>
      </c>
      <c r="M44" s="21"/>
      <c r="N44" s="5" t="s">
        <v>6</v>
      </c>
      <c r="O44" s="7">
        <f>O45-O43</f>
        <v>706.9400630914829</v>
      </c>
      <c r="P44" s="6">
        <f>Q44-O44</f>
        <v>16293.059936908518</v>
      </c>
      <c r="Q44" s="8">
        <f>Q45-Q43</f>
        <v>17000</v>
      </c>
      <c r="R44" s="21"/>
      <c r="S44" s="5" t="s">
        <v>6</v>
      </c>
      <c r="T44" s="7">
        <f>T45-T43</f>
        <v>707.28867924528276</v>
      </c>
      <c r="U44" s="6">
        <f>V44-T44</f>
        <v>16292.711320754717</v>
      </c>
      <c r="V44" s="8">
        <f>V45-V43</f>
        <v>17000</v>
      </c>
      <c r="W44" s="21"/>
      <c r="X44" s="5" t="s">
        <v>6</v>
      </c>
      <c r="Y44" s="7">
        <f>Y45-Y43</f>
        <v>707.32542522363656</v>
      </c>
      <c r="Z44" s="6">
        <f>AA44-Y44</f>
        <v>16292.674574776363</v>
      </c>
      <c r="AA44" s="8">
        <f>AA45-AA43</f>
        <v>17000</v>
      </c>
      <c r="AB44" s="21"/>
      <c r="AC44" s="5" t="s">
        <v>6</v>
      </c>
      <c r="AD44" s="7">
        <f>AD45-AD43</f>
        <v>964.22258413299096</v>
      </c>
      <c r="AE44" s="6">
        <f>AF44-AD44</f>
        <v>16035.777415867009</v>
      </c>
      <c r="AF44" s="8">
        <f>AF45-AF43</f>
        <v>17000</v>
      </c>
      <c r="AG44" s="21"/>
      <c r="AH44" s="5" t="s">
        <v>6</v>
      </c>
      <c r="AI44" s="7">
        <f>AI45-AI43</f>
        <v>985.68814875357612</v>
      </c>
      <c r="AJ44" s="6">
        <f>AK44-AI44</f>
        <v>16014.311851246424</v>
      </c>
      <c r="AK44" s="8">
        <f>AK45-AK43</f>
        <v>17000</v>
      </c>
      <c r="AL44" s="21"/>
      <c r="AM44" s="5" t="s">
        <v>6</v>
      </c>
      <c r="AN44" s="7">
        <f>AN45-AN43</f>
        <v>728.60336391437295</v>
      </c>
      <c r="AO44" s="6">
        <f>AP44-AN44</f>
        <v>16271.396636085627</v>
      </c>
      <c r="AP44" s="8">
        <f>AP45-AP43</f>
        <v>17000</v>
      </c>
      <c r="AQ44" s="21"/>
      <c r="AR44" s="5" t="s">
        <v>6</v>
      </c>
      <c r="AS44" s="7">
        <f>AS45-AS43</f>
        <v>1092.9692083737691</v>
      </c>
      <c r="AT44" s="6">
        <f>AU44-AS44</f>
        <v>15907.030791626232</v>
      </c>
      <c r="AU44" s="8">
        <f>AU45-AU43</f>
        <v>17000</v>
      </c>
      <c r="AV44" s="21"/>
      <c r="AW44" s="5" t="s">
        <v>6</v>
      </c>
      <c r="AX44" s="7">
        <f>AX45-AX43</f>
        <v>1028.793522432838</v>
      </c>
      <c r="AY44" s="6">
        <f>AZ44-AX44</f>
        <v>15971.206477567162</v>
      </c>
      <c r="AZ44" s="8">
        <f>AZ45-AZ43</f>
        <v>17000</v>
      </c>
    </row>
    <row r="45" spans="4:52" ht="22" thickBot="1">
      <c r="D45" s="5" t="s">
        <v>1</v>
      </c>
      <c r="E45" s="8">
        <f>E43/E48</f>
        <v>3450.0383337592643</v>
      </c>
      <c r="F45" s="8">
        <f>F43+F44</f>
        <v>16549.961666240735</v>
      </c>
      <c r="G45" s="8">
        <f>$B$11</f>
        <v>20000</v>
      </c>
      <c r="H45" s="21"/>
      <c r="I45" s="5" t="s">
        <v>1</v>
      </c>
      <c r="J45" s="8">
        <f>J43/J48</f>
        <v>3406.9400630914829</v>
      </c>
      <c r="K45" s="8">
        <f>K43+K44</f>
        <v>16593.059936908518</v>
      </c>
      <c r="L45" s="8">
        <f>$B$11</f>
        <v>20000</v>
      </c>
      <c r="M45" s="21"/>
      <c r="N45" s="5" t="s">
        <v>1</v>
      </c>
      <c r="O45" s="8">
        <f>O43/O48</f>
        <v>3406.9400630914829</v>
      </c>
      <c r="P45" s="8">
        <f>P43+P44</f>
        <v>16593.059936908518</v>
      </c>
      <c r="Q45" s="8">
        <f>$B$11</f>
        <v>20000</v>
      </c>
      <c r="R45" s="21"/>
      <c r="S45" s="5" t="s">
        <v>1</v>
      </c>
      <c r="T45" s="8">
        <f>T43/T48</f>
        <v>3450.1886792452829</v>
      </c>
      <c r="U45" s="8">
        <f>U43+U44</f>
        <v>16549.811320754718</v>
      </c>
      <c r="V45" s="8">
        <f>$B$11</f>
        <v>20000</v>
      </c>
      <c r="W45" s="21"/>
      <c r="X45" s="5" t="s">
        <v>1</v>
      </c>
      <c r="Y45" s="8">
        <f>Y43/Y48</f>
        <v>3428.6254252236367</v>
      </c>
      <c r="Z45" s="8">
        <f>Z43+Z44</f>
        <v>16571.374574776364</v>
      </c>
      <c r="AA45" s="8">
        <f>$B$11</f>
        <v>20000</v>
      </c>
      <c r="AB45" s="21"/>
      <c r="AC45" s="5" t="s">
        <v>1</v>
      </c>
      <c r="AD45" s="8">
        <f>AD43/AD48</f>
        <v>3707.1225841329911</v>
      </c>
      <c r="AE45" s="8">
        <f>AE43+AE44</f>
        <v>16292.877415867009</v>
      </c>
      <c r="AF45" s="8">
        <f>$B$11</f>
        <v>20000</v>
      </c>
      <c r="AG45" s="21"/>
      <c r="AH45" s="5" t="s">
        <v>1</v>
      </c>
      <c r="AI45" s="8">
        <f>AI43/AI48</f>
        <v>3706.9881487535763</v>
      </c>
      <c r="AJ45" s="8">
        <f>AJ43+AJ44</f>
        <v>16293.011851246425</v>
      </c>
      <c r="AK45" s="8">
        <f>$B$11</f>
        <v>20000</v>
      </c>
      <c r="AL45" s="21"/>
      <c r="AM45" s="5" t="s">
        <v>1</v>
      </c>
      <c r="AN45" s="8">
        <f>AN43/AN48</f>
        <v>3385.7033639143729</v>
      </c>
      <c r="AO45" s="8">
        <f>AO43+AO44</f>
        <v>16614.296636085626</v>
      </c>
      <c r="AP45" s="8">
        <f>$B$11</f>
        <v>20000</v>
      </c>
      <c r="AQ45" s="21"/>
      <c r="AR45" s="5" t="s">
        <v>1</v>
      </c>
      <c r="AS45" s="8">
        <f>AS43/AS48</f>
        <v>3921.6692083737689</v>
      </c>
      <c r="AT45" s="8">
        <f>AT43+AT44</f>
        <v>16078.330791626231</v>
      </c>
      <c r="AU45" s="8">
        <f>$B$11</f>
        <v>20000</v>
      </c>
      <c r="AV45" s="21"/>
      <c r="AW45" s="5" t="s">
        <v>1</v>
      </c>
      <c r="AX45" s="8">
        <f>AX43/AX48</f>
        <v>3857.4935224328378</v>
      </c>
      <c r="AY45" s="8">
        <f>AY43+AY44</f>
        <v>16142.506477567164</v>
      </c>
      <c r="AZ45" s="8">
        <f>$B$11</f>
        <v>20000</v>
      </c>
    </row>
    <row r="46" spans="4:52">
      <c r="H46" s="21"/>
      <c r="M46" s="21"/>
      <c r="R46" s="21"/>
      <c r="W46" s="21"/>
      <c r="AB46" s="21"/>
      <c r="AG46" s="21"/>
      <c r="AL46" s="21"/>
      <c r="AQ46" s="21"/>
      <c r="AV46" s="21"/>
    </row>
    <row r="47" spans="4:52">
      <c r="H47" s="21"/>
      <c r="M47" s="21"/>
      <c r="R47" s="21"/>
      <c r="W47" s="21"/>
      <c r="AB47" s="21"/>
      <c r="AG47" s="21"/>
      <c r="AL47" s="21"/>
      <c r="AQ47" s="21"/>
      <c r="AV47" s="21"/>
    </row>
    <row r="48" spans="4:52" ht="20">
      <c r="D48" s="9" t="s">
        <v>10</v>
      </c>
      <c r="E48" s="13">
        <v>0.78259999999999996</v>
      </c>
      <c r="F48" s="10" t="s">
        <v>16</v>
      </c>
      <c r="H48" s="21"/>
      <c r="I48" s="9" t="s">
        <v>10</v>
      </c>
      <c r="J48" s="13">
        <v>0.79249999999999998</v>
      </c>
      <c r="K48" s="10" t="s">
        <v>16</v>
      </c>
      <c r="M48" s="21"/>
      <c r="N48" s="9" t="s">
        <v>10</v>
      </c>
      <c r="O48" s="13">
        <v>0.79249999999999998</v>
      </c>
      <c r="P48" s="10" t="s">
        <v>16</v>
      </c>
      <c r="R48" s="21"/>
      <c r="S48" s="9" t="s">
        <v>10</v>
      </c>
      <c r="T48" s="13">
        <v>0.79500000000000004</v>
      </c>
      <c r="U48" s="10" t="s">
        <v>16</v>
      </c>
      <c r="W48" s="21"/>
      <c r="X48" s="9" t="s">
        <v>10</v>
      </c>
      <c r="Y48" s="13">
        <v>0.79369999999999996</v>
      </c>
      <c r="Z48" s="10" t="s">
        <v>16</v>
      </c>
      <c r="AB48" s="21"/>
      <c r="AC48" s="9" t="s">
        <v>10</v>
      </c>
      <c r="AD48" s="13">
        <v>0.7399</v>
      </c>
      <c r="AE48" s="10" t="s">
        <v>16</v>
      </c>
      <c r="AG48" s="21"/>
      <c r="AH48" s="9" t="s">
        <v>10</v>
      </c>
      <c r="AI48" s="13">
        <v>0.73409999999999997</v>
      </c>
      <c r="AJ48" s="10" t="s">
        <v>16</v>
      </c>
      <c r="AL48" s="21"/>
      <c r="AM48" s="9" t="s">
        <v>10</v>
      </c>
      <c r="AN48" s="13">
        <v>0.78480000000000005</v>
      </c>
      <c r="AO48" s="10" t="s">
        <v>16</v>
      </c>
      <c r="AQ48" s="21"/>
      <c r="AR48" s="9" t="s">
        <v>10</v>
      </c>
      <c r="AS48" s="13">
        <v>0.72130000000000005</v>
      </c>
      <c r="AT48" s="10" t="s">
        <v>16</v>
      </c>
      <c r="AV48" s="21"/>
      <c r="AW48" s="9" t="s">
        <v>10</v>
      </c>
      <c r="AX48" s="13">
        <v>0.73329999999999995</v>
      </c>
      <c r="AY48" s="10" t="s">
        <v>16</v>
      </c>
    </row>
    <row r="49" spans="4:52" ht="20">
      <c r="D49" s="9" t="s">
        <v>8</v>
      </c>
      <c r="E49" s="13">
        <v>0.9</v>
      </c>
      <c r="F49" s="10" t="s">
        <v>16</v>
      </c>
      <c r="H49" s="21"/>
      <c r="I49" s="9" t="s">
        <v>8</v>
      </c>
      <c r="J49" s="13">
        <v>0.9</v>
      </c>
      <c r="K49" s="10" t="s">
        <v>16</v>
      </c>
      <c r="M49" s="21"/>
      <c r="N49" s="9" t="s">
        <v>8</v>
      </c>
      <c r="O49" s="13">
        <v>0.9</v>
      </c>
      <c r="P49" s="10" t="s">
        <v>16</v>
      </c>
      <c r="R49" s="21"/>
      <c r="S49" s="9" t="s">
        <v>8</v>
      </c>
      <c r="T49" s="13">
        <v>0.9143</v>
      </c>
      <c r="U49" s="10" t="s">
        <v>16</v>
      </c>
      <c r="W49" s="21"/>
      <c r="X49" s="9" t="s">
        <v>8</v>
      </c>
      <c r="Y49" s="13">
        <v>0.90710000000000002</v>
      </c>
      <c r="Z49" s="10" t="s">
        <v>16</v>
      </c>
      <c r="AB49" s="21"/>
      <c r="AC49" s="9" t="s">
        <v>8</v>
      </c>
      <c r="AD49" s="13">
        <v>0.9143</v>
      </c>
      <c r="AE49" s="10" t="s">
        <v>16</v>
      </c>
      <c r="AG49" s="21"/>
      <c r="AH49" s="9" t="s">
        <v>8</v>
      </c>
      <c r="AI49" s="13">
        <v>0.90710000000000002</v>
      </c>
      <c r="AJ49" s="10" t="s">
        <v>16</v>
      </c>
      <c r="AL49" s="21"/>
      <c r="AM49" s="9" t="s">
        <v>8</v>
      </c>
      <c r="AN49" s="13">
        <v>0.88570000000000004</v>
      </c>
      <c r="AO49" s="10" t="s">
        <v>16</v>
      </c>
      <c r="AQ49" s="21"/>
      <c r="AR49" s="9" t="s">
        <v>8</v>
      </c>
      <c r="AS49" s="13">
        <v>0.94289999999999996</v>
      </c>
      <c r="AT49" s="10" t="s">
        <v>16</v>
      </c>
      <c r="AV49" s="21"/>
      <c r="AW49" s="9" t="s">
        <v>8</v>
      </c>
      <c r="AX49" s="13">
        <v>0.94289999999999996</v>
      </c>
      <c r="AY49" s="10" t="s">
        <v>16</v>
      </c>
    </row>
    <row r="50" spans="4:52" ht="20">
      <c r="D50" s="9" t="s">
        <v>9</v>
      </c>
      <c r="E50" s="10">
        <f>(E43+F44)/G45</f>
        <v>0.94749808331203678</v>
      </c>
      <c r="H50" s="21"/>
      <c r="I50" s="9" t="s">
        <v>9</v>
      </c>
      <c r="J50" s="10">
        <f>(J43+K44)/L45</f>
        <v>0.94965299684542592</v>
      </c>
      <c r="M50" s="21"/>
      <c r="N50" s="9" t="s">
        <v>9</v>
      </c>
      <c r="O50" s="10">
        <f>(O43+P44)/Q45</f>
        <v>0.94965299684542592</v>
      </c>
      <c r="R50" s="21"/>
      <c r="S50" s="9" t="s">
        <v>9</v>
      </c>
      <c r="T50" s="10">
        <f>(T43+U44)/V45</f>
        <v>0.95178056603773586</v>
      </c>
      <c r="W50" s="21"/>
      <c r="X50" s="9" t="s">
        <v>9</v>
      </c>
      <c r="Y50" s="10">
        <f>(Y43+Z44)/AA45</f>
        <v>0.95069872873881811</v>
      </c>
      <c r="AB50" s="21"/>
      <c r="AC50" s="9" t="s">
        <v>9</v>
      </c>
      <c r="AD50" s="10">
        <f>(AD43+AE44)/AF45</f>
        <v>0.93893387079335044</v>
      </c>
      <c r="AG50" s="21"/>
      <c r="AH50" s="9" t="s">
        <v>9</v>
      </c>
      <c r="AI50" s="10">
        <f>(AI43+AJ44)/AK45</f>
        <v>0.93678059256232116</v>
      </c>
      <c r="AL50" s="21"/>
      <c r="AM50" s="9" t="s">
        <v>9</v>
      </c>
      <c r="AN50" s="10">
        <f>(AN43+AO44)/AP45</f>
        <v>0.94642483180428139</v>
      </c>
      <c r="AQ50" s="21"/>
      <c r="AR50" s="9" t="s">
        <v>9</v>
      </c>
      <c r="AS50" s="10">
        <f>(AS43+AT44)/AU45</f>
        <v>0.93678653958131164</v>
      </c>
      <c r="AV50" s="21"/>
      <c r="AW50" s="9" t="s">
        <v>9</v>
      </c>
      <c r="AX50" s="10">
        <f>(AX43+AY44)/AZ45</f>
        <v>0.93999532387835805</v>
      </c>
    </row>
    <row r="51" spans="4:52" ht="20">
      <c r="D51" s="9" t="s">
        <v>11</v>
      </c>
      <c r="E51" s="10">
        <f>AVERAGE(E48:E49)</f>
        <v>0.84129999999999994</v>
      </c>
      <c r="H51" s="21"/>
      <c r="I51" s="9" t="s">
        <v>11</v>
      </c>
      <c r="J51" s="10">
        <f>AVERAGE(J48:J49)</f>
        <v>0.84624999999999995</v>
      </c>
      <c r="M51" s="21"/>
      <c r="N51" s="9" t="s">
        <v>11</v>
      </c>
      <c r="O51" s="10">
        <f>AVERAGE(O48:O49)</f>
        <v>0.84624999999999995</v>
      </c>
      <c r="R51" s="21"/>
      <c r="S51" s="9" t="s">
        <v>11</v>
      </c>
      <c r="T51" s="10">
        <f>AVERAGE(T48:T49)</f>
        <v>0.85465000000000002</v>
      </c>
      <c r="W51" s="21"/>
      <c r="X51" s="9" t="s">
        <v>11</v>
      </c>
      <c r="Y51" s="10">
        <f>AVERAGE(Y48:Y49)</f>
        <v>0.85040000000000004</v>
      </c>
      <c r="AB51" s="21"/>
      <c r="AC51" s="9" t="s">
        <v>11</v>
      </c>
      <c r="AD51" s="10">
        <f>AVERAGE(AD48:AD49)</f>
        <v>0.82709999999999995</v>
      </c>
      <c r="AG51" s="21"/>
      <c r="AH51" s="9" t="s">
        <v>11</v>
      </c>
      <c r="AI51" s="10">
        <f>AVERAGE(AI48:AI49)</f>
        <v>0.8206</v>
      </c>
      <c r="AL51" s="21"/>
      <c r="AM51" s="9" t="s">
        <v>11</v>
      </c>
      <c r="AN51" s="10">
        <f>AVERAGE(AN48:AN49)</f>
        <v>0.83525000000000005</v>
      </c>
      <c r="AQ51" s="21"/>
      <c r="AR51" s="9" t="s">
        <v>11</v>
      </c>
      <c r="AS51" s="10">
        <f>AVERAGE(AS48:AS49)</f>
        <v>0.83210000000000006</v>
      </c>
      <c r="AV51" s="21"/>
      <c r="AW51" s="9" t="s">
        <v>11</v>
      </c>
      <c r="AX51" s="10">
        <f>AVERAGE(AX48:AX49)</f>
        <v>0.83809999999999996</v>
      </c>
    </row>
    <row r="52" spans="4:52" ht="20">
      <c r="D52" s="9"/>
      <c r="E52" s="9"/>
      <c r="H52" s="21"/>
      <c r="I52" s="9"/>
      <c r="J52" s="9"/>
      <c r="M52" s="21"/>
      <c r="N52" s="9"/>
      <c r="O52" s="9"/>
      <c r="R52" s="21"/>
      <c r="S52" s="9"/>
      <c r="T52" s="9"/>
      <c r="W52" s="21"/>
      <c r="X52" s="9"/>
      <c r="Y52" s="9"/>
      <c r="AB52" s="21"/>
      <c r="AC52" s="9"/>
      <c r="AD52" s="9"/>
      <c r="AG52" s="21"/>
      <c r="AH52" s="9"/>
      <c r="AI52" s="9"/>
      <c r="AL52" s="21"/>
      <c r="AM52" s="9"/>
      <c r="AN52" s="9"/>
      <c r="AQ52" s="21"/>
      <c r="AR52" s="9"/>
      <c r="AS52" s="9"/>
      <c r="AV52" s="21"/>
      <c r="AW52" s="9"/>
      <c r="AX52" s="9"/>
    </row>
    <row r="53" spans="4:52">
      <c r="H53" s="21"/>
      <c r="M53" s="21"/>
      <c r="R53" s="21"/>
      <c r="W53" s="21"/>
      <c r="AB53" s="21"/>
      <c r="AG53" s="21"/>
      <c r="AL53" s="21"/>
      <c r="AQ53" s="21"/>
      <c r="AV53" s="21"/>
    </row>
    <row r="54" spans="4:52" ht="20">
      <c r="D54" s="50" t="s">
        <v>12</v>
      </c>
      <c r="E54" s="50"/>
      <c r="F54" s="14" t="s">
        <v>17</v>
      </c>
      <c r="G54" s="17">
        <f>-G43*$B$13</f>
        <v>-750000000</v>
      </c>
      <c r="H54" s="21"/>
      <c r="I54" s="50" t="s">
        <v>12</v>
      </c>
      <c r="J54" s="50"/>
      <c r="K54" s="14" t="s">
        <v>17</v>
      </c>
      <c r="L54" s="17">
        <f>-L43*$B$13</f>
        <v>-750000000</v>
      </c>
      <c r="M54" s="21"/>
      <c r="N54" s="50" t="s">
        <v>12</v>
      </c>
      <c r="O54" s="50"/>
      <c r="P54" s="14" t="s">
        <v>17</v>
      </c>
      <c r="Q54" s="17">
        <f>-Q43*$B$13</f>
        <v>-750000000</v>
      </c>
      <c r="R54" s="21"/>
      <c r="S54" s="50" t="s">
        <v>12</v>
      </c>
      <c r="T54" s="50"/>
      <c r="U54" s="14" t="s">
        <v>17</v>
      </c>
      <c r="V54" s="17">
        <f>-V43*$B$13</f>
        <v>-750000000</v>
      </c>
      <c r="W54" s="21"/>
      <c r="X54" s="50" t="s">
        <v>12</v>
      </c>
      <c r="Y54" s="50"/>
      <c r="Z54" s="14" t="s">
        <v>17</v>
      </c>
      <c r="AA54" s="17">
        <f>-AA43*$B$13</f>
        <v>-750000000</v>
      </c>
      <c r="AB54" s="21"/>
      <c r="AC54" s="50" t="s">
        <v>12</v>
      </c>
      <c r="AD54" s="50"/>
      <c r="AE54" s="14" t="s">
        <v>17</v>
      </c>
      <c r="AF54" s="17">
        <f>-AF43*$B$13</f>
        <v>-750000000</v>
      </c>
      <c r="AG54" s="21"/>
      <c r="AH54" s="50" t="s">
        <v>12</v>
      </c>
      <c r="AI54" s="50"/>
      <c r="AJ54" s="14" t="s">
        <v>17</v>
      </c>
      <c r="AK54" s="17">
        <f>-AK43*$B$13</f>
        <v>-750000000</v>
      </c>
      <c r="AL54" s="21"/>
      <c r="AM54" s="50" t="s">
        <v>12</v>
      </c>
      <c r="AN54" s="50"/>
      <c r="AO54" s="14" t="s">
        <v>17</v>
      </c>
      <c r="AP54" s="17">
        <f>-AP43*$B$13</f>
        <v>-750000000</v>
      </c>
      <c r="AQ54" s="21"/>
      <c r="AR54" s="50" t="s">
        <v>12</v>
      </c>
      <c r="AS54" s="50"/>
      <c r="AT54" s="14" t="s">
        <v>17</v>
      </c>
      <c r="AU54" s="17">
        <f>-AU43*$B$13</f>
        <v>-750000000</v>
      </c>
      <c r="AV54" s="21"/>
      <c r="AW54" s="50" t="s">
        <v>12</v>
      </c>
      <c r="AX54" s="50"/>
      <c r="AY54" s="14" t="s">
        <v>17</v>
      </c>
      <c r="AZ54" s="17">
        <f>-AZ43*$B$13</f>
        <v>-750000000</v>
      </c>
    </row>
    <row r="55" spans="4:52" ht="21" thickBot="1">
      <c r="D55" s="50"/>
      <c r="E55" s="50"/>
      <c r="F55" s="15" t="s">
        <v>21</v>
      </c>
      <c r="G55" s="18">
        <f>G44*$B$14</f>
        <v>425000000</v>
      </c>
      <c r="H55" s="21"/>
      <c r="I55" s="50"/>
      <c r="J55" s="50"/>
      <c r="K55" s="15" t="s">
        <v>21</v>
      </c>
      <c r="L55" s="18">
        <f>L44*$B$14</f>
        <v>425000000</v>
      </c>
      <c r="M55" s="21"/>
      <c r="N55" s="50"/>
      <c r="O55" s="50"/>
      <c r="P55" s="15" t="s">
        <v>21</v>
      </c>
      <c r="Q55" s="18">
        <f>Q44*$B$14</f>
        <v>425000000</v>
      </c>
      <c r="R55" s="21"/>
      <c r="S55" s="50"/>
      <c r="T55" s="50"/>
      <c r="U55" s="15" t="s">
        <v>21</v>
      </c>
      <c r="V55" s="18">
        <f>V44*$B$14</f>
        <v>425000000</v>
      </c>
      <c r="W55" s="21"/>
      <c r="X55" s="50"/>
      <c r="Y55" s="50"/>
      <c r="Z55" s="15" t="s">
        <v>21</v>
      </c>
      <c r="AA55" s="18">
        <f>AA44*$B$14</f>
        <v>425000000</v>
      </c>
      <c r="AB55" s="21"/>
      <c r="AC55" s="50"/>
      <c r="AD55" s="50"/>
      <c r="AE55" s="15" t="s">
        <v>21</v>
      </c>
      <c r="AF55" s="18">
        <f>AF44*$B$14</f>
        <v>425000000</v>
      </c>
      <c r="AG55" s="21"/>
      <c r="AH55" s="50"/>
      <c r="AI55" s="50"/>
      <c r="AJ55" s="15" t="s">
        <v>21</v>
      </c>
      <c r="AK55" s="18">
        <f>AK44*$B$14</f>
        <v>425000000</v>
      </c>
      <c r="AL55" s="21"/>
      <c r="AM55" s="50"/>
      <c r="AN55" s="50"/>
      <c r="AO55" s="15" t="s">
        <v>21</v>
      </c>
      <c r="AP55" s="18">
        <f>AP44*$B$14</f>
        <v>425000000</v>
      </c>
      <c r="AQ55" s="21"/>
      <c r="AR55" s="50"/>
      <c r="AS55" s="50"/>
      <c r="AT55" s="15" t="s">
        <v>21</v>
      </c>
      <c r="AU55" s="18">
        <f>AU44*$B$14</f>
        <v>425000000</v>
      </c>
      <c r="AV55" s="21"/>
      <c r="AW55" s="50"/>
      <c r="AX55" s="50"/>
      <c r="AY55" s="15" t="s">
        <v>21</v>
      </c>
      <c r="AZ55" s="18">
        <f>AZ44*$B$14</f>
        <v>425000000</v>
      </c>
    </row>
    <row r="56" spans="4:52" ht="21" thickTop="1">
      <c r="D56" s="50"/>
      <c r="E56" s="50"/>
      <c r="F56" s="16" t="s">
        <v>18</v>
      </c>
      <c r="G56" s="19">
        <f>SUM(G54:G55)</f>
        <v>-325000000</v>
      </c>
      <c r="H56" s="21"/>
      <c r="I56" s="50"/>
      <c r="J56" s="50"/>
      <c r="K56" s="16" t="s">
        <v>18</v>
      </c>
      <c r="L56" s="19">
        <f>SUM(L54:L55)</f>
        <v>-325000000</v>
      </c>
      <c r="M56" s="21"/>
      <c r="N56" s="50"/>
      <c r="O56" s="50"/>
      <c r="P56" s="16" t="s">
        <v>18</v>
      </c>
      <c r="Q56" s="19">
        <f>SUM(Q54:Q55)</f>
        <v>-325000000</v>
      </c>
      <c r="R56" s="21"/>
      <c r="S56" s="50"/>
      <c r="T56" s="50"/>
      <c r="U56" s="16" t="s">
        <v>18</v>
      </c>
      <c r="V56" s="19">
        <f>SUM(V54:V55)</f>
        <v>-325000000</v>
      </c>
      <c r="W56" s="21"/>
      <c r="X56" s="50"/>
      <c r="Y56" s="50"/>
      <c r="Z56" s="16" t="s">
        <v>18</v>
      </c>
      <c r="AA56" s="19">
        <f>SUM(AA54:AA55)</f>
        <v>-325000000</v>
      </c>
      <c r="AB56" s="21"/>
      <c r="AC56" s="50"/>
      <c r="AD56" s="50"/>
      <c r="AE56" s="16" t="s">
        <v>18</v>
      </c>
      <c r="AF56" s="19">
        <f>SUM(AF54:AF55)</f>
        <v>-325000000</v>
      </c>
      <c r="AG56" s="21"/>
      <c r="AH56" s="50"/>
      <c r="AI56" s="50"/>
      <c r="AJ56" s="16" t="s">
        <v>18</v>
      </c>
      <c r="AK56" s="19">
        <f>SUM(AK54:AK55)</f>
        <v>-325000000</v>
      </c>
      <c r="AL56" s="21"/>
      <c r="AM56" s="50"/>
      <c r="AN56" s="50"/>
      <c r="AO56" s="16" t="s">
        <v>18</v>
      </c>
      <c r="AP56" s="19">
        <f>SUM(AP54:AP55)</f>
        <v>-325000000</v>
      </c>
      <c r="AQ56" s="21"/>
      <c r="AR56" s="50"/>
      <c r="AS56" s="50"/>
      <c r="AT56" s="16" t="s">
        <v>18</v>
      </c>
      <c r="AU56" s="19">
        <f>SUM(AU54:AU55)</f>
        <v>-325000000</v>
      </c>
      <c r="AV56" s="21"/>
      <c r="AW56" s="50"/>
      <c r="AX56" s="50"/>
      <c r="AY56" s="16" t="s">
        <v>18</v>
      </c>
      <c r="AZ56" s="19">
        <f>SUM(AZ54:AZ55)</f>
        <v>-325000000</v>
      </c>
    </row>
    <row r="57" spans="4:52" ht="20">
      <c r="F57" s="9"/>
      <c r="G57" s="9"/>
      <c r="H57" s="21"/>
      <c r="K57" s="9"/>
      <c r="L57" s="9"/>
      <c r="M57" s="21"/>
      <c r="P57" s="9"/>
      <c r="Q57" s="9"/>
      <c r="R57" s="21"/>
      <c r="U57" s="9"/>
      <c r="V57" s="9"/>
      <c r="W57" s="21"/>
      <c r="Z57" s="9"/>
      <c r="AA57" s="9"/>
      <c r="AB57" s="21"/>
      <c r="AE57" s="9"/>
      <c r="AF57" s="9"/>
      <c r="AG57" s="21"/>
      <c r="AJ57" s="9"/>
      <c r="AK57" s="9"/>
      <c r="AL57" s="21"/>
      <c r="AO57" s="9"/>
      <c r="AP57" s="9"/>
      <c r="AQ57" s="21"/>
      <c r="AT57" s="9"/>
      <c r="AU57" s="9"/>
      <c r="AV57" s="21"/>
      <c r="AY57" s="9"/>
      <c r="AZ57" s="9"/>
    </row>
    <row r="58" spans="4:52" ht="20">
      <c r="F58" s="9"/>
      <c r="H58" s="21"/>
      <c r="K58" s="9"/>
      <c r="M58" s="21"/>
      <c r="P58" s="9"/>
      <c r="R58" s="21"/>
      <c r="U58" s="9"/>
      <c r="W58" s="21"/>
      <c r="Z58" s="9"/>
      <c r="AB58" s="21"/>
      <c r="AE58" s="9"/>
      <c r="AG58" s="21"/>
      <c r="AJ58" s="9"/>
      <c r="AL58" s="21"/>
      <c r="AO58" s="9"/>
      <c r="AQ58" s="21"/>
      <c r="AT58" s="9"/>
      <c r="AV58" s="21"/>
      <c r="AY58" s="9"/>
    </row>
    <row r="59" spans="4:52" ht="20">
      <c r="D59" s="50" t="s">
        <v>19</v>
      </c>
      <c r="E59" s="50"/>
      <c r="F59" s="14" t="s">
        <v>17</v>
      </c>
      <c r="G59" s="17">
        <f>-F43*$B$13</f>
        <v>-75000000</v>
      </c>
      <c r="H59" s="21"/>
      <c r="I59" s="50" t="s">
        <v>19</v>
      </c>
      <c r="J59" s="50"/>
      <c r="K59" s="14" t="s">
        <v>17</v>
      </c>
      <c r="L59" s="17">
        <f>-K43*$B$13</f>
        <v>-75000000</v>
      </c>
      <c r="M59" s="21"/>
      <c r="N59" s="50" t="s">
        <v>19</v>
      </c>
      <c r="O59" s="50"/>
      <c r="P59" s="14" t="s">
        <v>17</v>
      </c>
      <c r="Q59" s="17">
        <f>-P43*$B$13</f>
        <v>-75000000</v>
      </c>
      <c r="R59" s="21"/>
      <c r="S59" s="50" t="s">
        <v>19</v>
      </c>
      <c r="T59" s="50"/>
      <c r="U59" s="14" t="s">
        <v>17</v>
      </c>
      <c r="V59" s="17">
        <f>-U43*$B$13</f>
        <v>-64274999.999999978</v>
      </c>
      <c r="W59" s="21"/>
      <c r="X59" s="50" t="s">
        <v>19</v>
      </c>
      <c r="Y59" s="50"/>
      <c r="Z59" s="14" t="s">
        <v>17</v>
      </c>
      <c r="AA59" s="17">
        <f>-Z43*$B$13</f>
        <v>-69674999.999999955</v>
      </c>
      <c r="AB59" s="21"/>
      <c r="AC59" s="50" t="s">
        <v>19</v>
      </c>
      <c r="AD59" s="50"/>
      <c r="AE59" s="14" t="s">
        <v>17</v>
      </c>
      <c r="AF59" s="17">
        <f>-AE43*$B$13</f>
        <v>-64274999.999999978</v>
      </c>
      <c r="AG59" s="21"/>
      <c r="AH59" s="50" t="s">
        <v>19</v>
      </c>
      <c r="AI59" s="50"/>
      <c r="AJ59" s="14" t="s">
        <v>17</v>
      </c>
      <c r="AK59" s="17">
        <f>-AJ43*$B$13</f>
        <v>-69674999.999999955</v>
      </c>
      <c r="AL59" s="21"/>
      <c r="AM59" s="50" t="s">
        <v>19</v>
      </c>
      <c r="AN59" s="50"/>
      <c r="AO59" s="14" t="s">
        <v>17</v>
      </c>
      <c r="AP59" s="17">
        <f>-AO43*$B$13</f>
        <v>-85725000.00000003</v>
      </c>
      <c r="AQ59" s="21"/>
      <c r="AR59" s="50" t="s">
        <v>19</v>
      </c>
      <c r="AS59" s="50"/>
      <c r="AT59" s="14" t="s">
        <v>17</v>
      </c>
      <c r="AU59" s="17">
        <f>-AT43*$B$13</f>
        <v>-42825000.000000045</v>
      </c>
      <c r="AV59" s="21"/>
      <c r="AW59" s="50" t="s">
        <v>19</v>
      </c>
      <c r="AX59" s="50"/>
      <c r="AY59" s="14" t="s">
        <v>17</v>
      </c>
      <c r="AZ59" s="17">
        <f>-AY43*$B$13</f>
        <v>-42825000.000000045</v>
      </c>
    </row>
    <row r="60" spans="4:52" ht="21" thickBot="1">
      <c r="D60" s="50"/>
      <c r="E60" s="50"/>
      <c r="F60" s="15" t="s">
        <v>21</v>
      </c>
      <c r="G60" s="18">
        <f>F44*$B$14</f>
        <v>406249041.65601838</v>
      </c>
      <c r="H60" s="21"/>
      <c r="I60" s="50"/>
      <c r="J60" s="50"/>
      <c r="K60" s="15" t="s">
        <v>21</v>
      </c>
      <c r="L60" s="18">
        <f>K44*$B$14</f>
        <v>407326498.42271292</v>
      </c>
      <c r="M60" s="21"/>
      <c r="N60" s="50"/>
      <c r="O60" s="50"/>
      <c r="P60" s="15" t="s">
        <v>21</v>
      </c>
      <c r="Q60" s="18">
        <f>P44*$B$14</f>
        <v>407326498.42271292</v>
      </c>
      <c r="R60" s="21"/>
      <c r="S60" s="50"/>
      <c r="T60" s="50"/>
      <c r="U60" s="15" t="s">
        <v>21</v>
      </c>
      <c r="V60" s="18">
        <f>U44*$B$14</f>
        <v>407317783.01886791</v>
      </c>
      <c r="W60" s="21"/>
      <c r="X60" s="50"/>
      <c r="Y60" s="50"/>
      <c r="Z60" s="15" t="s">
        <v>21</v>
      </c>
      <c r="AA60" s="18">
        <f>Z44*$B$14</f>
        <v>407316864.36940908</v>
      </c>
      <c r="AB60" s="21"/>
      <c r="AC60" s="50"/>
      <c r="AD60" s="50"/>
      <c r="AE60" s="15" t="s">
        <v>21</v>
      </c>
      <c r="AF60" s="18">
        <f>AE44*$B$14</f>
        <v>400894435.39667523</v>
      </c>
      <c r="AG60" s="21"/>
      <c r="AH60" s="50"/>
      <c r="AI60" s="50"/>
      <c r="AJ60" s="15" t="s">
        <v>21</v>
      </c>
      <c r="AK60" s="18">
        <f>AJ44*$B$14</f>
        <v>400357796.28116059</v>
      </c>
      <c r="AL60" s="21"/>
      <c r="AM60" s="50"/>
      <c r="AN60" s="50"/>
      <c r="AO60" s="15" t="s">
        <v>21</v>
      </c>
      <c r="AP60" s="18">
        <f>AO44*$B$14</f>
        <v>406784915.90214068</v>
      </c>
      <c r="AQ60" s="21"/>
      <c r="AR60" s="50"/>
      <c r="AS60" s="50"/>
      <c r="AT60" s="15" t="s">
        <v>21</v>
      </c>
      <c r="AU60" s="18">
        <f>AT44*$B$14</f>
        <v>397675769.79065579</v>
      </c>
      <c r="AV60" s="21"/>
      <c r="AW60" s="50"/>
      <c r="AX60" s="50"/>
      <c r="AY60" s="15" t="s">
        <v>21</v>
      </c>
      <c r="AZ60" s="18">
        <f>AY44*$B$14</f>
        <v>399280161.93917906</v>
      </c>
    </row>
    <row r="61" spans="4:52" ht="21" thickTop="1">
      <c r="D61" s="50"/>
      <c r="E61" s="50"/>
      <c r="F61" s="16" t="s">
        <v>18</v>
      </c>
      <c r="G61" s="19">
        <f>SUM(G59:G60)</f>
        <v>331249041.65601838</v>
      </c>
      <c r="H61" s="21"/>
      <c r="I61" s="50"/>
      <c r="J61" s="50"/>
      <c r="K61" s="16" t="s">
        <v>18</v>
      </c>
      <c r="L61" s="19">
        <f>SUM(L59:L60)</f>
        <v>332326498.42271292</v>
      </c>
      <c r="M61" s="21"/>
      <c r="N61" s="50"/>
      <c r="O61" s="50"/>
      <c r="P61" s="16" t="s">
        <v>18</v>
      </c>
      <c r="Q61" s="19">
        <f>SUM(Q59:Q60)</f>
        <v>332326498.42271292</v>
      </c>
      <c r="R61" s="21"/>
      <c r="S61" s="50"/>
      <c r="T61" s="50"/>
      <c r="U61" s="16" t="s">
        <v>18</v>
      </c>
      <c r="V61" s="19">
        <f>SUM(V59:V60)</f>
        <v>343042783.01886791</v>
      </c>
      <c r="W61" s="21"/>
      <c r="X61" s="50"/>
      <c r="Y61" s="50"/>
      <c r="Z61" s="16" t="s">
        <v>18</v>
      </c>
      <c r="AA61" s="19">
        <f>SUM(AA59:AA60)</f>
        <v>337641864.36940914</v>
      </c>
      <c r="AB61" s="21"/>
      <c r="AC61" s="50"/>
      <c r="AD61" s="50"/>
      <c r="AE61" s="16" t="s">
        <v>18</v>
      </c>
      <c r="AF61" s="19">
        <f>SUM(AF59:AF60)</f>
        <v>336619435.39667523</v>
      </c>
      <c r="AG61" s="21"/>
      <c r="AH61" s="50"/>
      <c r="AI61" s="50"/>
      <c r="AJ61" s="16" t="s">
        <v>18</v>
      </c>
      <c r="AK61" s="19">
        <f>SUM(AK59:AK60)</f>
        <v>330682796.28116065</v>
      </c>
      <c r="AL61" s="21"/>
      <c r="AM61" s="50"/>
      <c r="AN61" s="50"/>
      <c r="AO61" s="16" t="s">
        <v>18</v>
      </c>
      <c r="AP61" s="19">
        <f>SUM(AP59:AP60)</f>
        <v>321059915.90214062</v>
      </c>
      <c r="AQ61" s="21"/>
      <c r="AR61" s="50"/>
      <c r="AS61" s="50"/>
      <c r="AT61" s="16" t="s">
        <v>18</v>
      </c>
      <c r="AU61" s="19">
        <f>SUM(AU59:AU60)</f>
        <v>354850769.79065573</v>
      </c>
      <c r="AV61" s="21"/>
      <c r="AW61" s="50"/>
      <c r="AX61" s="50"/>
      <c r="AY61" s="16" t="s">
        <v>18</v>
      </c>
      <c r="AZ61" s="19">
        <f>SUM(AZ59:AZ60)</f>
        <v>356455161.939179</v>
      </c>
    </row>
    <row r="62" spans="4:52" ht="20">
      <c r="F62" s="9"/>
      <c r="G62" s="9"/>
      <c r="H62" s="21"/>
      <c r="K62" s="9"/>
      <c r="L62" s="9"/>
      <c r="M62" s="21"/>
      <c r="P62" s="9"/>
      <c r="Q62" s="9"/>
      <c r="R62" s="21"/>
      <c r="U62" s="9"/>
      <c r="V62" s="9"/>
      <c r="W62" s="21"/>
      <c r="Z62" s="9"/>
      <c r="AA62" s="9"/>
      <c r="AB62" s="21"/>
      <c r="AE62" s="9"/>
      <c r="AF62" s="9"/>
      <c r="AG62" s="21"/>
      <c r="AJ62" s="9"/>
      <c r="AK62" s="9"/>
      <c r="AL62" s="21"/>
      <c r="AO62" s="9"/>
      <c r="AP62" s="9"/>
      <c r="AQ62" s="21"/>
      <c r="AT62" s="9"/>
      <c r="AU62" s="9"/>
      <c r="AV62" s="21"/>
      <c r="AY62" s="9"/>
      <c r="AZ62" s="9"/>
    </row>
    <row r="63" spans="4:52" ht="21" thickBot="1">
      <c r="F63" s="9"/>
      <c r="G63" s="9"/>
      <c r="H63" s="21"/>
      <c r="K63" s="9"/>
      <c r="L63" s="9"/>
      <c r="M63" s="21"/>
      <c r="P63" s="9"/>
      <c r="Q63" s="9"/>
      <c r="R63" s="21"/>
      <c r="U63" s="9"/>
      <c r="V63" s="9"/>
      <c r="W63" s="21"/>
      <c r="Z63" s="9"/>
      <c r="AA63" s="9"/>
      <c r="AB63" s="21"/>
      <c r="AE63" s="9"/>
      <c r="AF63" s="9"/>
      <c r="AG63" s="21"/>
      <c r="AJ63" s="9"/>
      <c r="AK63" s="9"/>
      <c r="AL63" s="21"/>
      <c r="AO63" s="9"/>
      <c r="AP63" s="9"/>
      <c r="AQ63" s="21"/>
      <c r="AT63" s="9"/>
      <c r="AU63" s="9"/>
      <c r="AV63" s="21"/>
      <c r="AY63" s="9"/>
      <c r="AZ63" s="9"/>
    </row>
    <row r="64" spans="4:52">
      <c r="E64" s="44" t="s">
        <v>20</v>
      </c>
      <c r="F64" s="45"/>
      <c r="G64" s="48">
        <f>G61-G56</f>
        <v>656249041.65601838</v>
      </c>
      <c r="H64" s="21"/>
      <c r="J64" s="44" t="s">
        <v>20</v>
      </c>
      <c r="K64" s="45"/>
      <c r="L64" s="48">
        <f>L61-L56</f>
        <v>657326498.42271292</v>
      </c>
      <c r="M64" s="21"/>
      <c r="O64" s="44" t="s">
        <v>20</v>
      </c>
      <c r="P64" s="45"/>
      <c r="Q64" s="48">
        <f>Q61-Q56</f>
        <v>657326498.42271292</v>
      </c>
      <c r="R64" s="21"/>
      <c r="T64" s="44" t="s">
        <v>20</v>
      </c>
      <c r="U64" s="45"/>
      <c r="V64" s="48">
        <f>V61-V56</f>
        <v>668042783.01886797</v>
      </c>
      <c r="W64" s="21"/>
      <c r="Y64" s="44" t="s">
        <v>20</v>
      </c>
      <c r="Z64" s="45"/>
      <c r="AA64" s="48">
        <f>AA61-AA56</f>
        <v>662641864.36940908</v>
      </c>
      <c r="AB64" s="21"/>
      <c r="AD64" s="44" t="s">
        <v>20</v>
      </c>
      <c r="AE64" s="45"/>
      <c r="AF64" s="48">
        <f>AF61-AF56</f>
        <v>661619435.39667523</v>
      </c>
      <c r="AG64" s="21"/>
      <c r="AI64" s="44" t="s">
        <v>20</v>
      </c>
      <c r="AJ64" s="45"/>
      <c r="AK64" s="48">
        <f>AK61-AK56</f>
        <v>655682796.28116059</v>
      </c>
      <c r="AL64" s="21"/>
      <c r="AN64" s="44" t="s">
        <v>20</v>
      </c>
      <c r="AO64" s="45"/>
      <c r="AP64" s="48">
        <f>AP61-AP56</f>
        <v>646059915.90214062</v>
      </c>
      <c r="AQ64" s="21"/>
      <c r="AS64" s="44" t="s">
        <v>20</v>
      </c>
      <c r="AT64" s="45"/>
      <c r="AU64" s="48">
        <f>AU61-AU56</f>
        <v>679850769.79065573</v>
      </c>
      <c r="AV64" s="21"/>
      <c r="AX64" s="44" t="s">
        <v>20</v>
      </c>
      <c r="AY64" s="45"/>
      <c r="AZ64" s="48">
        <f>AZ61-AZ56</f>
        <v>681455161.93917894</v>
      </c>
    </row>
    <row r="65" spans="4:52" ht="17" thickBot="1">
      <c r="E65" s="46"/>
      <c r="F65" s="47"/>
      <c r="G65" s="49"/>
      <c r="H65" s="21"/>
      <c r="J65" s="46"/>
      <c r="K65" s="47"/>
      <c r="L65" s="49"/>
      <c r="M65" s="21"/>
      <c r="O65" s="46"/>
      <c r="P65" s="47"/>
      <c r="Q65" s="49"/>
      <c r="R65" s="21"/>
      <c r="T65" s="46"/>
      <c r="U65" s="47"/>
      <c r="V65" s="49"/>
      <c r="W65" s="21"/>
      <c r="Y65" s="46"/>
      <c r="Z65" s="47"/>
      <c r="AA65" s="49"/>
      <c r="AB65" s="21"/>
      <c r="AD65" s="46"/>
      <c r="AE65" s="47"/>
      <c r="AF65" s="49"/>
      <c r="AG65" s="21"/>
      <c r="AI65" s="46"/>
      <c r="AJ65" s="47"/>
      <c r="AK65" s="49"/>
      <c r="AL65" s="21"/>
      <c r="AN65" s="46"/>
      <c r="AO65" s="47"/>
      <c r="AP65" s="49"/>
      <c r="AQ65" s="21"/>
      <c r="AS65" s="46"/>
      <c r="AT65" s="47"/>
      <c r="AU65" s="49"/>
      <c r="AV65" s="21"/>
      <c r="AX65" s="46"/>
      <c r="AY65" s="47"/>
      <c r="AZ65" s="49"/>
    </row>
    <row r="69" spans="4:52" ht="16" customHeight="1">
      <c r="D69" s="55" t="s">
        <v>44</v>
      </c>
      <c r="E69" s="55"/>
      <c r="F69" s="55"/>
      <c r="G69" s="55"/>
      <c r="H69" s="21"/>
      <c r="I69" s="55" t="s">
        <v>45</v>
      </c>
      <c r="J69" s="55"/>
      <c r="K69" s="55"/>
      <c r="L69" s="55"/>
      <c r="M69" s="21"/>
      <c r="N69" s="55" t="s">
        <v>46</v>
      </c>
      <c r="O69" s="55"/>
      <c r="P69" s="55"/>
      <c r="Q69" s="55"/>
      <c r="R69" s="21"/>
      <c r="S69" s="55" t="s">
        <v>47</v>
      </c>
      <c r="T69" s="55"/>
      <c r="U69" s="55"/>
      <c r="V69" s="55"/>
      <c r="W69" s="21"/>
      <c r="X69" s="55" t="s">
        <v>48</v>
      </c>
      <c r="Y69" s="55"/>
      <c r="Z69" s="55"/>
      <c r="AA69" s="55"/>
      <c r="AB69" s="21"/>
      <c r="AC69" s="55" t="s">
        <v>49</v>
      </c>
      <c r="AD69" s="55"/>
      <c r="AE69" s="55"/>
      <c r="AF69" s="55"/>
      <c r="AG69" s="21"/>
      <c r="AH69" s="55" t="s">
        <v>80</v>
      </c>
      <c r="AI69" s="55"/>
      <c r="AJ69" s="55"/>
      <c r="AK69" s="55"/>
      <c r="AL69" s="21"/>
      <c r="AM69" s="55" t="s">
        <v>81</v>
      </c>
      <c r="AN69" s="55"/>
      <c r="AO69" s="55"/>
      <c r="AP69" s="55"/>
      <c r="AQ69" s="21"/>
      <c r="AR69" s="55" t="s">
        <v>50</v>
      </c>
      <c r="AS69" s="55"/>
      <c r="AT69" s="55"/>
      <c r="AU69" s="55"/>
      <c r="AV69" s="21"/>
      <c r="AW69" s="55" t="s">
        <v>51</v>
      </c>
      <c r="AX69" s="55"/>
      <c r="AY69" s="55"/>
      <c r="AZ69" s="55"/>
    </row>
    <row r="70" spans="4:52" ht="16" customHeight="1">
      <c r="D70" s="55"/>
      <c r="E70" s="55"/>
      <c r="F70" s="55"/>
      <c r="G70" s="55"/>
      <c r="H70" s="21"/>
      <c r="I70" s="55"/>
      <c r="J70" s="55"/>
      <c r="K70" s="55"/>
      <c r="L70" s="55"/>
      <c r="M70" s="21"/>
      <c r="N70" s="55"/>
      <c r="O70" s="55"/>
      <c r="P70" s="55"/>
      <c r="Q70" s="55"/>
      <c r="R70" s="21"/>
      <c r="S70" s="55"/>
      <c r="T70" s="55"/>
      <c r="U70" s="55"/>
      <c r="V70" s="55"/>
      <c r="W70" s="21"/>
      <c r="X70" s="55"/>
      <c r="Y70" s="55"/>
      <c r="Z70" s="55"/>
      <c r="AA70" s="55"/>
      <c r="AB70" s="21"/>
      <c r="AC70" s="55"/>
      <c r="AD70" s="55"/>
      <c r="AE70" s="55"/>
      <c r="AF70" s="55"/>
      <c r="AG70" s="21"/>
      <c r="AH70" s="55"/>
      <c r="AI70" s="55"/>
      <c r="AJ70" s="55"/>
      <c r="AK70" s="55"/>
      <c r="AL70" s="21"/>
      <c r="AM70" s="55"/>
      <c r="AN70" s="55"/>
      <c r="AO70" s="55"/>
      <c r="AP70" s="55"/>
      <c r="AQ70" s="21"/>
      <c r="AR70" s="55"/>
      <c r="AS70" s="55"/>
      <c r="AT70" s="55"/>
      <c r="AU70" s="55"/>
      <c r="AV70" s="21"/>
      <c r="AW70" s="55"/>
      <c r="AX70" s="55"/>
      <c r="AY70" s="55"/>
      <c r="AZ70" s="55"/>
    </row>
    <row r="71" spans="4:52">
      <c r="H71" s="21"/>
      <c r="M71" s="21"/>
      <c r="N71" s="20"/>
      <c r="O71" s="20"/>
      <c r="P71" s="20"/>
      <c r="Q71" s="20"/>
      <c r="R71" s="21"/>
      <c r="S71" s="20"/>
      <c r="T71" s="20"/>
      <c r="U71" s="20"/>
      <c r="V71" s="20"/>
      <c r="W71" s="21"/>
      <c r="X71" s="20"/>
      <c r="Y71" s="20"/>
      <c r="Z71" s="20"/>
      <c r="AA71" s="20"/>
      <c r="AB71" s="21"/>
      <c r="AG71" s="21"/>
      <c r="AH71" s="20"/>
      <c r="AI71" s="20"/>
      <c r="AJ71" s="20"/>
      <c r="AK71" s="20"/>
      <c r="AL71" s="21"/>
      <c r="AM71" s="20"/>
      <c r="AN71" s="20"/>
      <c r="AO71" s="20"/>
      <c r="AP71" s="20"/>
      <c r="AQ71" s="21"/>
      <c r="AR71" s="20"/>
      <c r="AS71" s="20"/>
      <c r="AT71" s="20"/>
      <c r="AU71" s="20"/>
      <c r="AV71" s="21"/>
      <c r="AW71" s="20"/>
      <c r="AX71" s="20"/>
      <c r="AY71" s="20"/>
      <c r="AZ71" s="20"/>
    </row>
    <row r="72" spans="4:52" ht="17" thickBot="1">
      <c r="H72" s="21"/>
      <c r="M72" s="21"/>
      <c r="N72" s="20"/>
      <c r="O72" s="20"/>
      <c r="P72" s="20"/>
      <c r="Q72" s="20"/>
      <c r="R72" s="21"/>
      <c r="S72" s="20"/>
      <c r="T72" s="20"/>
      <c r="U72" s="20"/>
      <c r="V72" s="20"/>
      <c r="W72" s="21"/>
      <c r="X72" s="20"/>
      <c r="Y72" s="20"/>
      <c r="Z72" s="20"/>
      <c r="AA72" s="20"/>
      <c r="AB72" s="21"/>
      <c r="AG72" s="21"/>
      <c r="AH72" s="20"/>
      <c r="AI72" s="20"/>
      <c r="AJ72" s="20"/>
      <c r="AK72" s="20"/>
      <c r="AL72" s="21"/>
      <c r="AM72" s="20"/>
      <c r="AN72" s="20"/>
      <c r="AO72" s="20"/>
      <c r="AP72" s="20"/>
      <c r="AQ72" s="21"/>
      <c r="AR72" s="20"/>
      <c r="AS72" s="20"/>
      <c r="AT72" s="20"/>
      <c r="AU72" s="20"/>
      <c r="AV72" s="21"/>
      <c r="AW72" s="20"/>
      <c r="AX72" s="20"/>
      <c r="AY72" s="20"/>
      <c r="AZ72" s="20"/>
    </row>
    <row r="73" spans="4:52" ht="21">
      <c r="D73" s="53" t="s">
        <v>13</v>
      </c>
      <c r="E73" s="3" t="s">
        <v>0</v>
      </c>
      <c r="F73" s="3" t="s">
        <v>0</v>
      </c>
      <c r="G73" s="53" t="s">
        <v>1</v>
      </c>
      <c r="H73" s="21"/>
      <c r="I73" s="53" t="s">
        <v>13</v>
      </c>
      <c r="J73" s="3" t="s">
        <v>0</v>
      </c>
      <c r="K73" s="3" t="s">
        <v>0</v>
      </c>
      <c r="L73" s="53" t="s">
        <v>1</v>
      </c>
      <c r="M73" s="21"/>
      <c r="N73" s="53" t="s">
        <v>13</v>
      </c>
      <c r="O73" s="3" t="s">
        <v>0</v>
      </c>
      <c r="P73" s="3" t="s">
        <v>0</v>
      </c>
      <c r="Q73" s="53" t="s">
        <v>1</v>
      </c>
      <c r="R73" s="21"/>
      <c r="S73" s="53" t="s">
        <v>13</v>
      </c>
      <c r="T73" s="3" t="s">
        <v>0</v>
      </c>
      <c r="U73" s="3" t="s">
        <v>0</v>
      </c>
      <c r="V73" s="53" t="s">
        <v>1</v>
      </c>
      <c r="W73" s="21"/>
      <c r="X73" s="53" t="s">
        <v>13</v>
      </c>
      <c r="Y73" s="3" t="s">
        <v>0</v>
      </c>
      <c r="Z73" s="3" t="s">
        <v>0</v>
      </c>
      <c r="AA73" s="53" t="s">
        <v>1</v>
      </c>
      <c r="AB73" s="21"/>
      <c r="AC73" s="53" t="s">
        <v>13</v>
      </c>
      <c r="AD73" s="3" t="s">
        <v>0</v>
      </c>
      <c r="AE73" s="3" t="s">
        <v>0</v>
      </c>
      <c r="AF73" s="53" t="s">
        <v>1</v>
      </c>
      <c r="AG73" s="21"/>
      <c r="AH73" s="53"/>
      <c r="AI73" s="3"/>
      <c r="AJ73" s="3"/>
      <c r="AK73" s="53"/>
      <c r="AL73" s="21"/>
      <c r="AM73" s="53"/>
      <c r="AN73" s="3"/>
      <c r="AO73" s="3"/>
      <c r="AP73" s="53"/>
      <c r="AQ73" s="21"/>
      <c r="AR73" s="53" t="s">
        <v>13</v>
      </c>
      <c r="AS73" s="3" t="s">
        <v>0</v>
      </c>
      <c r="AT73" s="3" t="s">
        <v>0</v>
      </c>
      <c r="AU73" s="53" t="s">
        <v>1</v>
      </c>
      <c r="AV73" s="21"/>
      <c r="AW73" s="53" t="s">
        <v>13</v>
      </c>
      <c r="AX73" s="3" t="s">
        <v>0</v>
      </c>
      <c r="AY73" s="3" t="s">
        <v>0</v>
      </c>
      <c r="AZ73" s="53" t="s">
        <v>1</v>
      </c>
    </row>
    <row r="74" spans="4:52" ht="21" thickBot="1">
      <c r="D74" s="54"/>
      <c r="E74" s="4">
        <v>1</v>
      </c>
      <c r="F74" s="4">
        <v>0</v>
      </c>
      <c r="G74" s="54"/>
      <c r="H74" s="21"/>
      <c r="I74" s="54"/>
      <c r="J74" s="4">
        <v>1</v>
      </c>
      <c r="K74" s="4">
        <v>0</v>
      </c>
      <c r="L74" s="54"/>
      <c r="M74" s="21"/>
      <c r="N74" s="54"/>
      <c r="O74" s="4">
        <v>1</v>
      </c>
      <c r="P74" s="4">
        <v>0</v>
      </c>
      <c r="Q74" s="54"/>
      <c r="R74" s="21"/>
      <c r="S74" s="54"/>
      <c r="T74" s="4">
        <v>1</v>
      </c>
      <c r="U74" s="4">
        <v>0</v>
      </c>
      <c r="V74" s="54"/>
      <c r="W74" s="21"/>
      <c r="X74" s="54"/>
      <c r="Y74" s="4">
        <v>1</v>
      </c>
      <c r="Z74" s="4">
        <v>0</v>
      </c>
      <c r="AA74" s="54"/>
      <c r="AB74" s="21"/>
      <c r="AC74" s="54"/>
      <c r="AD74" s="4">
        <v>1</v>
      </c>
      <c r="AE74" s="4">
        <v>0</v>
      </c>
      <c r="AF74" s="54"/>
      <c r="AG74" s="21"/>
      <c r="AH74" s="54"/>
      <c r="AI74" s="4"/>
      <c r="AJ74" s="4"/>
      <c r="AK74" s="54"/>
      <c r="AL74" s="21"/>
      <c r="AM74" s="54"/>
      <c r="AN74" s="4"/>
      <c r="AO74" s="4"/>
      <c r="AP74" s="54"/>
      <c r="AQ74" s="21"/>
      <c r="AR74" s="54"/>
      <c r="AS74" s="4">
        <v>1</v>
      </c>
      <c r="AT74" s="4">
        <v>0</v>
      </c>
      <c r="AU74" s="54"/>
      <c r="AV74" s="21"/>
      <c r="AW74" s="54"/>
      <c r="AX74" s="4">
        <v>1</v>
      </c>
      <c r="AY74" s="4">
        <v>0</v>
      </c>
      <c r="AZ74" s="54"/>
    </row>
    <row r="75" spans="4:52" ht="22" thickBot="1">
      <c r="D75" s="5" t="s">
        <v>4</v>
      </c>
      <c r="E75" s="6">
        <f>G75*E81</f>
        <v>2464.2000000000003</v>
      </c>
      <c r="F75" s="7">
        <f>G75-E75</f>
        <v>535.79999999999973</v>
      </c>
      <c r="G75" s="8">
        <f>G77*$B$12</f>
        <v>3000</v>
      </c>
      <c r="H75" s="21"/>
      <c r="I75" s="5" t="s">
        <v>4</v>
      </c>
      <c r="J75" s="6">
        <f>L75*J81</f>
        <v>2635.8</v>
      </c>
      <c r="K75" s="7">
        <f>L75-J75</f>
        <v>364.19999999999982</v>
      </c>
      <c r="L75" s="8">
        <f>L77*$B$12</f>
        <v>3000</v>
      </c>
      <c r="M75" s="21"/>
      <c r="N75" s="5" t="s">
        <v>4</v>
      </c>
      <c r="O75" s="6">
        <f>Q75*O81</f>
        <v>2657.1</v>
      </c>
      <c r="P75" s="7">
        <f>Q75-O75</f>
        <v>342.90000000000009</v>
      </c>
      <c r="Q75" s="8">
        <f>Q77*$B$12</f>
        <v>3000</v>
      </c>
      <c r="R75" s="21"/>
      <c r="S75" s="5" t="s">
        <v>4</v>
      </c>
      <c r="T75" s="6">
        <f>V75*T81</f>
        <v>2700</v>
      </c>
      <c r="U75" s="7">
        <f>V75-T75</f>
        <v>300</v>
      </c>
      <c r="V75" s="8">
        <f>V77*$B$12</f>
        <v>3000</v>
      </c>
      <c r="W75" s="21"/>
      <c r="X75" s="5" t="s">
        <v>4</v>
      </c>
      <c r="Y75" s="6">
        <f>AA75*Y81</f>
        <v>2700</v>
      </c>
      <c r="Z75" s="7">
        <f>AA75-Y75</f>
        <v>300</v>
      </c>
      <c r="AA75" s="8">
        <f>AA77*$B$12</f>
        <v>3000</v>
      </c>
      <c r="AB75" s="21"/>
      <c r="AC75" s="5" t="s">
        <v>4</v>
      </c>
      <c r="AD75" s="6">
        <f>AF75*AD81</f>
        <v>2700</v>
      </c>
      <c r="AE75" s="7">
        <f>AF75-AD75</f>
        <v>300</v>
      </c>
      <c r="AF75" s="8">
        <f>AF77*$B$12</f>
        <v>3000</v>
      </c>
      <c r="AG75" s="21"/>
      <c r="AH75" s="5"/>
      <c r="AI75" s="6"/>
      <c r="AJ75" s="7"/>
      <c r="AK75" s="8"/>
      <c r="AL75" s="21"/>
      <c r="AM75" s="5"/>
      <c r="AN75" s="6"/>
      <c r="AO75" s="7"/>
      <c r="AP75" s="8"/>
      <c r="AQ75" s="21"/>
      <c r="AR75" s="5" t="s">
        <v>4</v>
      </c>
      <c r="AS75" s="6">
        <f>AU75*AS81</f>
        <v>2764.2</v>
      </c>
      <c r="AT75" s="7">
        <f>AU75-AS75</f>
        <v>235.80000000000018</v>
      </c>
      <c r="AU75" s="8">
        <f>AU77*$B$12</f>
        <v>3000</v>
      </c>
      <c r="AV75" s="21"/>
      <c r="AW75" s="5" t="s">
        <v>4</v>
      </c>
      <c r="AX75" s="6">
        <f>AZ75*AX81</f>
        <v>2828.7</v>
      </c>
      <c r="AY75" s="7">
        <f>AZ75-AX75</f>
        <v>171.30000000000018</v>
      </c>
      <c r="AZ75" s="8">
        <f>AZ77*$B$12</f>
        <v>3000</v>
      </c>
    </row>
    <row r="76" spans="4:52" ht="22" thickBot="1">
      <c r="D76" s="5" t="s">
        <v>6</v>
      </c>
      <c r="E76" s="7">
        <f>E77-E75</f>
        <v>642.84829151431086</v>
      </c>
      <c r="F76" s="6">
        <f>G76-E76</f>
        <v>16357.15170848569</v>
      </c>
      <c r="G76" s="8">
        <f>G77-G75</f>
        <v>17000</v>
      </c>
      <c r="H76" s="21"/>
      <c r="I76" s="5" t="s">
        <v>6</v>
      </c>
      <c r="J76" s="7">
        <f>J77-J75</f>
        <v>728.76471789634934</v>
      </c>
      <c r="K76" s="6">
        <f>L76-J76</f>
        <v>16271.235282103651</v>
      </c>
      <c r="L76" s="8">
        <f>L77-L75</f>
        <v>17000</v>
      </c>
      <c r="M76" s="21"/>
      <c r="N76" s="5" t="s">
        <v>6</v>
      </c>
      <c r="O76" s="7">
        <f>O77-O75</f>
        <v>749.87525323759428</v>
      </c>
      <c r="P76" s="6">
        <f>Q76-O76</f>
        <v>16250.124746762405</v>
      </c>
      <c r="Q76" s="8">
        <f>Q77-Q75</f>
        <v>17000</v>
      </c>
      <c r="R76" s="21"/>
      <c r="S76" s="5" t="s">
        <v>6</v>
      </c>
      <c r="T76" s="7">
        <f>T77-T75</f>
        <v>835.88266107909931</v>
      </c>
      <c r="U76" s="6">
        <f>V76-T76</f>
        <v>16164.1173389209</v>
      </c>
      <c r="V76" s="8">
        <f>V77-V75</f>
        <v>17000</v>
      </c>
      <c r="W76" s="21"/>
      <c r="X76" s="5" t="s">
        <v>6</v>
      </c>
      <c r="Y76" s="7">
        <f>Y77-Y75</f>
        <v>835.88266107909931</v>
      </c>
      <c r="Z76" s="6">
        <f>AA76-Y76</f>
        <v>16164.1173389209</v>
      </c>
      <c r="AA76" s="8">
        <f>AA77-AA75</f>
        <v>17000</v>
      </c>
      <c r="AB76" s="21"/>
      <c r="AC76" s="5" t="s">
        <v>6</v>
      </c>
      <c r="AD76" s="7">
        <f>AD77-AD75</f>
        <v>900</v>
      </c>
      <c r="AE76" s="6">
        <f>AF76-AD76</f>
        <v>16100</v>
      </c>
      <c r="AF76" s="8">
        <f>AF77-AF75</f>
        <v>17000</v>
      </c>
      <c r="AG76" s="21"/>
      <c r="AH76" s="5"/>
      <c r="AI76" s="7"/>
      <c r="AJ76" s="6"/>
      <c r="AK76" s="8"/>
      <c r="AL76" s="21"/>
      <c r="AM76" s="5"/>
      <c r="AN76" s="7"/>
      <c r="AO76" s="6"/>
      <c r="AP76" s="8"/>
      <c r="AQ76" s="21"/>
      <c r="AR76" s="5" t="s">
        <v>6</v>
      </c>
      <c r="AS76" s="7">
        <f>AS77-AS75</f>
        <v>1092.6438677270826</v>
      </c>
      <c r="AT76" s="6">
        <f>AU76-AS76</f>
        <v>15907.356132272918</v>
      </c>
      <c r="AU76" s="8">
        <f>AU77-AU75</f>
        <v>17000</v>
      </c>
      <c r="AV76" s="21"/>
      <c r="AW76" s="5" t="s">
        <v>6</v>
      </c>
      <c r="AX76" s="7">
        <f>AX77-AX75</f>
        <v>1028.793522432838</v>
      </c>
      <c r="AY76" s="6">
        <f>AZ76-AX76</f>
        <v>15971.206477567162</v>
      </c>
      <c r="AZ76" s="8">
        <f>AZ77-AZ75</f>
        <v>17000</v>
      </c>
    </row>
    <row r="77" spans="4:52" ht="22" thickBot="1">
      <c r="D77" s="5" t="s">
        <v>1</v>
      </c>
      <c r="E77" s="8">
        <f>E75/E80</f>
        <v>3107.0482915143111</v>
      </c>
      <c r="F77" s="8">
        <f>F75+F76</f>
        <v>16892.951708485689</v>
      </c>
      <c r="G77" s="8">
        <f>$B$11</f>
        <v>20000</v>
      </c>
      <c r="H77" s="21"/>
      <c r="I77" s="5" t="s">
        <v>1</v>
      </c>
      <c r="J77" s="8">
        <f>J75/J80</f>
        <v>3364.5647178963495</v>
      </c>
      <c r="K77" s="8">
        <f>K75+K76</f>
        <v>16635.435282103652</v>
      </c>
      <c r="L77" s="8">
        <f>$B$11</f>
        <v>20000</v>
      </c>
      <c r="M77" s="21"/>
      <c r="N77" s="5" t="s">
        <v>1</v>
      </c>
      <c r="O77" s="8">
        <f>O75/O80</f>
        <v>3406.9752532375942</v>
      </c>
      <c r="P77" s="8">
        <f>P75+P76</f>
        <v>16593.024746762407</v>
      </c>
      <c r="Q77" s="8">
        <f>$B$11</f>
        <v>20000</v>
      </c>
      <c r="R77" s="21"/>
      <c r="S77" s="5" t="s">
        <v>1</v>
      </c>
      <c r="T77" s="8">
        <f>T75/T80</f>
        <v>3535.8826610790993</v>
      </c>
      <c r="U77" s="8">
        <f>U75+U76</f>
        <v>16464.1173389209</v>
      </c>
      <c r="V77" s="8">
        <f>$B$11</f>
        <v>20000</v>
      </c>
      <c r="W77" s="21"/>
      <c r="X77" s="5" t="s">
        <v>1</v>
      </c>
      <c r="Y77" s="8">
        <f>Y75/Y80</f>
        <v>3535.8826610790993</v>
      </c>
      <c r="Z77" s="8">
        <f>Z75+Z76</f>
        <v>16464.1173389209</v>
      </c>
      <c r="AA77" s="8">
        <f>$B$11</f>
        <v>20000</v>
      </c>
      <c r="AB77" s="21"/>
      <c r="AC77" s="5" t="s">
        <v>1</v>
      </c>
      <c r="AD77" s="8">
        <f>AD75/AD80</f>
        <v>3600</v>
      </c>
      <c r="AE77" s="8">
        <f>AE75+AE76</f>
        <v>16400</v>
      </c>
      <c r="AF77" s="8">
        <f>$B$11</f>
        <v>20000</v>
      </c>
      <c r="AG77" s="21"/>
      <c r="AH77" s="5"/>
      <c r="AI77" s="8"/>
      <c r="AJ77" s="8"/>
      <c r="AK77" s="8"/>
      <c r="AL77" s="21"/>
      <c r="AM77" s="5"/>
      <c r="AN77" s="8"/>
      <c r="AO77" s="8"/>
      <c r="AP77" s="8"/>
      <c r="AQ77" s="21"/>
      <c r="AR77" s="5" t="s">
        <v>1</v>
      </c>
      <c r="AS77" s="8">
        <f>AS75/AS80</f>
        <v>3856.8438677270824</v>
      </c>
      <c r="AT77" s="8">
        <f>AT75+AT76</f>
        <v>16143.156132272918</v>
      </c>
      <c r="AU77" s="8">
        <f>$B$11</f>
        <v>20000</v>
      </c>
      <c r="AV77" s="21"/>
      <c r="AW77" s="5" t="s">
        <v>1</v>
      </c>
      <c r="AX77" s="8">
        <f>AX75/AX80</f>
        <v>3857.4935224328378</v>
      </c>
      <c r="AY77" s="8">
        <f>AY75+AY76</f>
        <v>16142.506477567164</v>
      </c>
      <c r="AZ77" s="8">
        <f>$B$11</f>
        <v>20000</v>
      </c>
    </row>
    <row r="78" spans="4:52">
      <c r="H78" s="21"/>
      <c r="M78" s="21"/>
      <c r="R78" s="21"/>
      <c r="W78" s="21"/>
      <c r="AB78" s="21"/>
      <c r="AG78" s="21"/>
      <c r="AL78" s="21"/>
      <c r="AQ78" s="21"/>
      <c r="AV78" s="21"/>
    </row>
    <row r="79" spans="4:52">
      <c r="H79" s="21"/>
      <c r="M79" s="21"/>
      <c r="R79" s="21"/>
      <c r="W79" s="21"/>
      <c r="AB79" s="21"/>
      <c r="AG79" s="21"/>
      <c r="AL79" s="21"/>
      <c r="AQ79" s="21"/>
      <c r="AV79" s="21"/>
    </row>
    <row r="80" spans="4:52" ht="20">
      <c r="D80" s="9" t="s">
        <v>10</v>
      </c>
      <c r="E80" s="13">
        <v>0.79310000000000003</v>
      </c>
      <c r="F80" s="10" t="s">
        <v>16</v>
      </c>
      <c r="H80" s="21"/>
      <c r="I80" s="9" t="s">
        <v>10</v>
      </c>
      <c r="J80" s="13">
        <v>0.78339999999999999</v>
      </c>
      <c r="K80" s="10" t="s">
        <v>16</v>
      </c>
      <c r="M80" s="21"/>
      <c r="N80" s="9" t="s">
        <v>10</v>
      </c>
      <c r="O80" s="13">
        <v>0.77990000000000004</v>
      </c>
      <c r="P80" s="10" t="s">
        <v>16</v>
      </c>
      <c r="R80" s="21"/>
      <c r="S80" s="9" t="s">
        <v>10</v>
      </c>
      <c r="T80" s="13">
        <v>0.76359999999999995</v>
      </c>
      <c r="U80" s="10" t="s">
        <v>16</v>
      </c>
      <c r="W80" s="21"/>
      <c r="X80" s="9" t="s">
        <v>10</v>
      </c>
      <c r="Y80" s="13">
        <v>0.76359999999999995</v>
      </c>
      <c r="Z80" s="10" t="s">
        <v>16</v>
      </c>
      <c r="AB80" s="21"/>
      <c r="AC80" s="9" t="s">
        <v>10</v>
      </c>
      <c r="AD80" s="13">
        <v>0.75</v>
      </c>
      <c r="AE80" s="10" t="s">
        <v>16</v>
      </c>
      <c r="AG80" s="21"/>
      <c r="AH80" s="9"/>
      <c r="AI80" s="13"/>
      <c r="AJ80" s="10"/>
      <c r="AL80" s="21"/>
      <c r="AM80" s="9"/>
      <c r="AN80" s="13"/>
      <c r="AO80" s="10"/>
      <c r="AQ80" s="21"/>
      <c r="AR80" s="9" t="s">
        <v>10</v>
      </c>
      <c r="AS80" s="13">
        <v>0.7167</v>
      </c>
      <c r="AT80" s="10" t="s">
        <v>16</v>
      </c>
      <c r="AV80" s="21"/>
      <c r="AW80" s="9" t="s">
        <v>10</v>
      </c>
      <c r="AX80" s="13">
        <v>0.73329999999999995</v>
      </c>
      <c r="AY80" s="10" t="s">
        <v>16</v>
      </c>
    </row>
    <row r="81" spans="4:52" ht="20">
      <c r="D81" s="9" t="s">
        <v>8</v>
      </c>
      <c r="E81" s="13">
        <v>0.82140000000000002</v>
      </c>
      <c r="F81" s="10" t="s">
        <v>16</v>
      </c>
      <c r="H81" s="21"/>
      <c r="I81" s="9" t="s">
        <v>8</v>
      </c>
      <c r="J81" s="13">
        <v>0.87860000000000005</v>
      </c>
      <c r="K81" s="10" t="s">
        <v>16</v>
      </c>
      <c r="M81" s="21"/>
      <c r="N81" s="9" t="s">
        <v>8</v>
      </c>
      <c r="O81" s="13">
        <v>0.88570000000000004</v>
      </c>
      <c r="P81" s="10" t="s">
        <v>16</v>
      </c>
      <c r="R81" s="21"/>
      <c r="S81" s="9" t="s">
        <v>8</v>
      </c>
      <c r="T81" s="13">
        <v>0.9</v>
      </c>
      <c r="U81" s="10" t="s">
        <v>16</v>
      </c>
      <c r="W81" s="21"/>
      <c r="X81" s="9" t="s">
        <v>8</v>
      </c>
      <c r="Y81" s="13">
        <v>0.9</v>
      </c>
      <c r="Z81" s="10" t="s">
        <v>16</v>
      </c>
      <c r="AB81" s="21"/>
      <c r="AC81" s="9" t="s">
        <v>8</v>
      </c>
      <c r="AD81" s="13">
        <v>0.9</v>
      </c>
      <c r="AE81" s="10" t="s">
        <v>16</v>
      </c>
      <c r="AG81" s="21"/>
      <c r="AH81" s="9"/>
      <c r="AI81" s="13"/>
      <c r="AJ81" s="10"/>
      <c r="AL81" s="21"/>
      <c r="AM81" s="9"/>
      <c r="AN81" s="13"/>
      <c r="AO81" s="10"/>
      <c r="AQ81" s="21"/>
      <c r="AR81" s="9" t="s">
        <v>8</v>
      </c>
      <c r="AS81" s="13">
        <v>0.9214</v>
      </c>
      <c r="AT81" s="10" t="s">
        <v>16</v>
      </c>
      <c r="AV81" s="21"/>
      <c r="AW81" s="9" t="s">
        <v>8</v>
      </c>
      <c r="AX81" s="13">
        <v>0.94289999999999996</v>
      </c>
      <c r="AY81" s="10" t="s">
        <v>16</v>
      </c>
    </row>
    <row r="82" spans="4:52" ht="20">
      <c r="D82" s="9" t="s">
        <v>9</v>
      </c>
      <c r="E82" s="10">
        <f>(E75+F76)/G77</f>
        <v>0.94106758542428448</v>
      </c>
      <c r="H82" s="21"/>
      <c r="I82" s="9" t="s">
        <v>9</v>
      </c>
      <c r="J82" s="10">
        <f>(J75+K76)/L77</f>
        <v>0.94535176410518251</v>
      </c>
      <c r="M82" s="21"/>
      <c r="N82" s="9" t="s">
        <v>9</v>
      </c>
      <c r="O82" s="10">
        <f>(O75+P76)/Q77</f>
        <v>0.94536123733812016</v>
      </c>
      <c r="R82" s="21"/>
      <c r="S82" s="9" t="s">
        <v>9</v>
      </c>
      <c r="T82" s="10">
        <f>(T75+U76)/V77</f>
        <v>0.94320586694604502</v>
      </c>
      <c r="W82" s="21"/>
      <c r="X82" s="9" t="s">
        <v>9</v>
      </c>
      <c r="Y82" s="10">
        <f>(Y75+Z76)/AA77</f>
        <v>0.94320586694604502</v>
      </c>
      <c r="AB82" s="21"/>
      <c r="AC82" s="9" t="s">
        <v>9</v>
      </c>
      <c r="AD82" s="10">
        <f>(AD75+AE76)/AF77</f>
        <v>0.94</v>
      </c>
      <c r="AG82" s="21"/>
      <c r="AH82" s="9"/>
      <c r="AI82" s="10"/>
      <c r="AL82" s="21"/>
      <c r="AM82" s="9"/>
      <c r="AN82" s="10"/>
      <c r="AQ82" s="21"/>
      <c r="AR82" s="9" t="s">
        <v>9</v>
      </c>
      <c r="AS82" s="10">
        <f>(AS75+AT76)/AU77</f>
        <v>0.93357780661364598</v>
      </c>
      <c r="AV82" s="21"/>
      <c r="AW82" s="9" t="s">
        <v>9</v>
      </c>
      <c r="AX82" s="10">
        <f>(AX75+AY76)/AZ77</f>
        <v>0.93999532387835805</v>
      </c>
    </row>
    <row r="83" spans="4:52" ht="20">
      <c r="D83" s="9" t="s">
        <v>11</v>
      </c>
      <c r="E83" s="10">
        <f>AVERAGE(E80:E81)</f>
        <v>0.80725000000000002</v>
      </c>
      <c r="H83" s="21"/>
      <c r="I83" s="9" t="s">
        <v>11</v>
      </c>
      <c r="J83" s="10">
        <f>AVERAGE(J80:J81)</f>
        <v>0.83099999999999996</v>
      </c>
      <c r="M83" s="21"/>
      <c r="N83" s="9" t="s">
        <v>11</v>
      </c>
      <c r="O83" s="10">
        <f>AVERAGE(O80:O81)</f>
        <v>0.83279999999999998</v>
      </c>
      <c r="R83" s="21"/>
      <c r="S83" s="9" t="s">
        <v>11</v>
      </c>
      <c r="T83" s="10">
        <f>AVERAGE(T80:T81)</f>
        <v>0.83179999999999998</v>
      </c>
      <c r="W83" s="21"/>
      <c r="X83" s="9" t="s">
        <v>11</v>
      </c>
      <c r="Y83" s="10">
        <f>AVERAGE(Y80:Y81)</f>
        <v>0.83179999999999998</v>
      </c>
      <c r="AB83" s="21"/>
      <c r="AC83" s="9" t="s">
        <v>11</v>
      </c>
      <c r="AD83" s="10">
        <f>AVERAGE(AD80:AD81)</f>
        <v>0.82499999999999996</v>
      </c>
      <c r="AG83" s="21"/>
      <c r="AH83" s="9"/>
      <c r="AI83" s="10"/>
      <c r="AL83" s="21"/>
      <c r="AM83" s="9"/>
      <c r="AN83" s="10"/>
      <c r="AQ83" s="21"/>
      <c r="AR83" s="9" t="s">
        <v>11</v>
      </c>
      <c r="AS83" s="10">
        <f>AVERAGE(AS80:AS81)</f>
        <v>0.81905000000000006</v>
      </c>
      <c r="AV83" s="21"/>
      <c r="AW83" s="9" t="s">
        <v>11</v>
      </c>
      <c r="AX83" s="10">
        <f>AVERAGE(AX80:AX81)</f>
        <v>0.83809999999999996</v>
      </c>
    </row>
    <row r="84" spans="4:52" ht="20">
      <c r="D84" s="9"/>
      <c r="E84" s="9"/>
      <c r="H84" s="21"/>
      <c r="I84" s="9"/>
      <c r="J84" s="9"/>
      <c r="M84" s="21"/>
      <c r="N84" s="9"/>
      <c r="O84" s="9"/>
      <c r="R84" s="21"/>
      <c r="S84" s="9"/>
      <c r="T84" s="9"/>
      <c r="W84" s="21"/>
      <c r="X84" s="9"/>
      <c r="Y84" s="9"/>
      <c r="AB84" s="21"/>
      <c r="AC84" s="9"/>
      <c r="AD84" s="9"/>
      <c r="AG84" s="21"/>
      <c r="AH84" s="9"/>
      <c r="AI84" s="9"/>
      <c r="AL84" s="21"/>
      <c r="AM84" s="9"/>
      <c r="AN84" s="9"/>
      <c r="AQ84" s="21"/>
      <c r="AR84" s="9"/>
      <c r="AS84" s="9"/>
      <c r="AV84" s="21"/>
      <c r="AW84" s="9"/>
      <c r="AX84" s="9"/>
    </row>
    <row r="85" spans="4:52">
      <c r="H85" s="21"/>
      <c r="M85" s="21"/>
      <c r="R85" s="21"/>
      <c r="W85" s="21"/>
      <c r="AB85" s="21"/>
      <c r="AG85" s="21"/>
      <c r="AL85" s="21"/>
      <c r="AQ85" s="21"/>
      <c r="AV85" s="21"/>
    </row>
    <row r="86" spans="4:52" ht="20">
      <c r="D86" s="50" t="s">
        <v>12</v>
      </c>
      <c r="E86" s="50"/>
      <c r="F86" s="14" t="s">
        <v>17</v>
      </c>
      <c r="G86" s="17">
        <f>-G75*$B$13</f>
        <v>-750000000</v>
      </c>
      <c r="H86" s="21"/>
      <c r="I86" s="50" t="s">
        <v>12</v>
      </c>
      <c r="J86" s="50"/>
      <c r="K86" s="14" t="s">
        <v>17</v>
      </c>
      <c r="L86" s="17">
        <f>-L75*$B$13</f>
        <v>-750000000</v>
      </c>
      <c r="M86" s="21"/>
      <c r="N86" s="50" t="s">
        <v>12</v>
      </c>
      <c r="O86" s="50"/>
      <c r="P86" s="14" t="s">
        <v>17</v>
      </c>
      <c r="Q86" s="17">
        <f>-Q75*$B$13</f>
        <v>-750000000</v>
      </c>
      <c r="R86" s="21"/>
      <c r="S86" s="50" t="s">
        <v>12</v>
      </c>
      <c r="T86" s="50"/>
      <c r="U86" s="14" t="s">
        <v>17</v>
      </c>
      <c r="V86" s="17">
        <f>-V75*$B$13</f>
        <v>-750000000</v>
      </c>
      <c r="W86" s="21"/>
      <c r="X86" s="50" t="s">
        <v>12</v>
      </c>
      <c r="Y86" s="50"/>
      <c r="Z86" s="14" t="s">
        <v>17</v>
      </c>
      <c r="AA86" s="17">
        <f>-AA75*$B$13</f>
        <v>-750000000</v>
      </c>
      <c r="AB86" s="21"/>
      <c r="AC86" s="50" t="s">
        <v>12</v>
      </c>
      <c r="AD86" s="50"/>
      <c r="AE86" s="14" t="s">
        <v>17</v>
      </c>
      <c r="AF86" s="17">
        <f>-AF75*$B$13</f>
        <v>-750000000</v>
      </c>
      <c r="AG86" s="21"/>
      <c r="AH86" s="50"/>
      <c r="AI86" s="50"/>
      <c r="AJ86" s="14"/>
      <c r="AK86" s="17"/>
      <c r="AL86" s="21"/>
      <c r="AM86" s="50"/>
      <c r="AN86" s="50"/>
      <c r="AO86" s="14"/>
      <c r="AP86" s="17"/>
      <c r="AQ86" s="21"/>
      <c r="AR86" s="50" t="s">
        <v>12</v>
      </c>
      <c r="AS86" s="50"/>
      <c r="AT86" s="14" t="s">
        <v>17</v>
      </c>
      <c r="AU86" s="17">
        <f>-AU75*$B$13</f>
        <v>-750000000</v>
      </c>
      <c r="AV86" s="21"/>
      <c r="AW86" s="50" t="s">
        <v>12</v>
      </c>
      <c r="AX86" s="50"/>
      <c r="AY86" s="14" t="s">
        <v>17</v>
      </c>
      <c r="AZ86" s="17">
        <f>-AZ75*$B$13</f>
        <v>-750000000</v>
      </c>
    </row>
    <row r="87" spans="4:52" ht="21" thickBot="1">
      <c r="D87" s="50"/>
      <c r="E87" s="50"/>
      <c r="F87" s="15" t="s">
        <v>21</v>
      </c>
      <c r="G87" s="18">
        <f>G76*$B$14</f>
        <v>425000000</v>
      </c>
      <c r="H87" s="21"/>
      <c r="I87" s="50"/>
      <c r="J87" s="50"/>
      <c r="K87" s="15" t="s">
        <v>21</v>
      </c>
      <c r="L87" s="18">
        <f>L76*$B$14</f>
        <v>425000000</v>
      </c>
      <c r="M87" s="21"/>
      <c r="N87" s="50"/>
      <c r="O87" s="50"/>
      <c r="P87" s="15" t="s">
        <v>21</v>
      </c>
      <c r="Q87" s="18">
        <f>Q76*$B$14</f>
        <v>425000000</v>
      </c>
      <c r="R87" s="21"/>
      <c r="S87" s="50"/>
      <c r="T87" s="50"/>
      <c r="U87" s="15" t="s">
        <v>21</v>
      </c>
      <c r="V87" s="18">
        <f>V76*$B$14</f>
        <v>425000000</v>
      </c>
      <c r="W87" s="21"/>
      <c r="X87" s="50"/>
      <c r="Y87" s="50"/>
      <c r="Z87" s="15" t="s">
        <v>21</v>
      </c>
      <c r="AA87" s="18">
        <f>AA76*$B$14</f>
        <v>425000000</v>
      </c>
      <c r="AB87" s="21"/>
      <c r="AC87" s="50"/>
      <c r="AD87" s="50"/>
      <c r="AE87" s="15" t="s">
        <v>21</v>
      </c>
      <c r="AF87" s="18">
        <f>AF76*$B$14</f>
        <v>425000000</v>
      </c>
      <c r="AG87" s="21"/>
      <c r="AH87" s="50"/>
      <c r="AI87" s="50"/>
      <c r="AJ87" s="15"/>
      <c r="AK87" s="18"/>
      <c r="AL87" s="21"/>
      <c r="AM87" s="50"/>
      <c r="AN87" s="50"/>
      <c r="AO87" s="15"/>
      <c r="AP87" s="18"/>
      <c r="AQ87" s="21"/>
      <c r="AR87" s="50"/>
      <c r="AS87" s="50"/>
      <c r="AT87" s="15" t="s">
        <v>21</v>
      </c>
      <c r="AU87" s="18">
        <f>AU76*$B$14</f>
        <v>425000000</v>
      </c>
      <c r="AV87" s="21"/>
      <c r="AW87" s="50"/>
      <c r="AX87" s="50"/>
      <c r="AY87" s="15" t="s">
        <v>21</v>
      </c>
      <c r="AZ87" s="18">
        <f>AZ76*$B$14</f>
        <v>425000000</v>
      </c>
    </row>
    <row r="88" spans="4:52" ht="21" thickTop="1">
      <c r="D88" s="50"/>
      <c r="E88" s="50"/>
      <c r="F88" s="16" t="s">
        <v>18</v>
      </c>
      <c r="G88" s="19">
        <f>SUM(G86:G87)</f>
        <v>-325000000</v>
      </c>
      <c r="H88" s="21"/>
      <c r="I88" s="50"/>
      <c r="J88" s="50"/>
      <c r="K88" s="16" t="s">
        <v>18</v>
      </c>
      <c r="L88" s="19">
        <f>SUM(L86:L87)</f>
        <v>-325000000</v>
      </c>
      <c r="M88" s="21"/>
      <c r="N88" s="50"/>
      <c r="O88" s="50"/>
      <c r="P88" s="16" t="s">
        <v>18</v>
      </c>
      <c r="Q88" s="19">
        <f>SUM(Q86:Q87)</f>
        <v>-325000000</v>
      </c>
      <c r="R88" s="21"/>
      <c r="S88" s="50"/>
      <c r="T88" s="50"/>
      <c r="U88" s="16" t="s">
        <v>18</v>
      </c>
      <c r="V88" s="19">
        <f>SUM(V86:V87)</f>
        <v>-325000000</v>
      </c>
      <c r="W88" s="21"/>
      <c r="X88" s="50"/>
      <c r="Y88" s="50"/>
      <c r="Z88" s="16" t="s">
        <v>18</v>
      </c>
      <c r="AA88" s="19">
        <f>SUM(AA86:AA87)</f>
        <v>-325000000</v>
      </c>
      <c r="AB88" s="21"/>
      <c r="AC88" s="50"/>
      <c r="AD88" s="50"/>
      <c r="AE88" s="16" t="s">
        <v>18</v>
      </c>
      <c r="AF88" s="19">
        <f>SUM(AF86:AF87)</f>
        <v>-325000000</v>
      </c>
      <c r="AG88" s="21"/>
      <c r="AH88" s="50"/>
      <c r="AI88" s="50"/>
      <c r="AJ88" s="16"/>
      <c r="AK88" s="19"/>
      <c r="AL88" s="21"/>
      <c r="AM88" s="50"/>
      <c r="AN88" s="50"/>
      <c r="AO88" s="16"/>
      <c r="AP88" s="19"/>
      <c r="AQ88" s="21"/>
      <c r="AR88" s="50"/>
      <c r="AS88" s="50"/>
      <c r="AT88" s="16" t="s">
        <v>18</v>
      </c>
      <c r="AU88" s="19">
        <f>SUM(AU86:AU87)</f>
        <v>-325000000</v>
      </c>
      <c r="AV88" s="21"/>
      <c r="AW88" s="50"/>
      <c r="AX88" s="50"/>
      <c r="AY88" s="16" t="s">
        <v>18</v>
      </c>
      <c r="AZ88" s="19">
        <f>SUM(AZ86:AZ87)</f>
        <v>-325000000</v>
      </c>
    </row>
    <row r="89" spans="4:52" ht="20">
      <c r="F89" s="9"/>
      <c r="G89" s="9"/>
      <c r="H89" s="21"/>
      <c r="K89" s="9"/>
      <c r="L89" s="9"/>
      <c r="M89" s="21"/>
      <c r="P89" s="9"/>
      <c r="Q89" s="9"/>
      <c r="R89" s="21"/>
      <c r="U89" s="9"/>
      <c r="V89" s="9"/>
      <c r="W89" s="21"/>
      <c r="Z89" s="9"/>
      <c r="AA89" s="9"/>
      <c r="AB89" s="21"/>
      <c r="AE89" s="9"/>
      <c r="AF89" s="9"/>
      <c r="AG89" s="21"/>
      <c r="AJ89" s="9"/>
      <c r="AK89" s="9"/>
      <c r="AL89" s="21"/>
      <c r="AO89" s="9"/>
      <c r="AP89" s="9"/>
      <c r="AQ89" s="21"/>
      <c r="AT89" s="9"/>
      <c r="AU89" s="9"/>
      <c r="AV89" s="21"/>
      <c r="AY89" s="9"/>
      <c r="AZ89" s="9"/>
    </row>
    <row r="90" spans="4:52" ht="20">
      <c r="F90" s="9"/>
      <c r="H90" s="21"/>
      <c r="K90" s="9"/>
      <c r="M90" s="21"/>
      <c r="P90" s="9"/>
      <c r="R90" s="21"/>
      <c r="U90" s="9"/>
      <c r="W90" s="21"/>
      <c r="Z90" s="9"/>
      <c r="AB90" s="21"/>
      <c r="AE90" s="9"/>
      <c r="AG90" s="21"/>
      <c r="AJ90" s="9"/>
      <c r="AL90" s="21"/>
      <c r="AO90" s="9"/>
      <c r="AQ90" s="21"/>
      <c r="AT90" s="9"/>
      <c r="AV90" s="21"/>
      <c r="AY90" s="9"/>
    </row>
    <row r="91" spans="4:52" ht="20">
      <c r="D91" s="50" t="s">
        <v>19</v>
      </c>
      <c r="E91" s="50"/>
      <c r="F91" s="14" t="s">
        <v>17</v>
      </c>
      <c r="G91" s="17">
        <f>-F75*$B$13</f>
        <v>-133949999.99999993</v>
      </c>
      <c r="H91" s="21"/>
      <c r="I91" s="50" t="s">
        <v>19</v>
      </c>
      <c r="J91" s="50"/>
      <c r="K91" s="14" t="s">
        <v>17</v>
      </c>
      <c r="L91" s="17">
        <f>-K75*$B$13</f>
        <v>-91049999.999999955</v>
      </c>
      <c r="M91" s="21"/>
      <c r="N91" s="50" t="s">
        <v>19</v>
      </c>
      <c r="O91" s="50"/>
      <c r="P91" s="14" t="s">
        <v>17</v>
      </c>
      <c r="Q91" s="17">
        <f>-P75*$B$13</f>
        <v>-85725000.00000003</v>
      </c>
      <c r="R91" s="21"/>
      <c r="S91" s="50" t="s">
        <v>19</v>
      </c>
      <c r="T91" s="50"/>
      <c r="U91" s="14" t="s">
        <v>17</v>
      </c>
      <c r="V91" s="17">
        <f>-U75*$B$13</f>
        <v>-75000000</v>
      </c>
      <c r="W91" s="21"/>
      <c r="X91" s="50" t="s">
        <v>19</v>
      </c>
      <c r="Y91" s="50"/>
      <c r="Z91" s="14" t="s">
        <v>17</v>
      </c>
      <c r="AA91" s="17">
        <f>-Z75*$B$13</f>
        <v>-75000000</v>
      </c>
      <c r="AB91" s="21"/>
      <c r="AC91" s="50" t="s">
        <v>19</v>
      </c>
      <c r="AD91" s="50"/>
      <c r="AE91" s="14" t="s">
        <v>17</v>
      </c>
      <c r="AF91" s="17">
        <f>-AE75*$B$13</f>
        <v>-75000000</v>
      </c>
      <c r="AG91" s="21"/>
      <c r="AH91" s="50"/>
      <c r="AI91" s="50"/>
      <c r="AJ91" s="14"/>
      <c r="AK91" s="17"/>
      <c r="AL91" s="21"/>
      <c r="AM91" s="50"/>
      <c r="AN91" s="50"/>
      <c r="AO91" s="14"/>
      <c r="AP91" s="17"/>
      <c r="AQ91" s="21"/>
      <c r="AR91" s="50" t="s">
        <v>19</v>
      </c>
      <c r="AS91" s="50"/>
      <c r="AT91" s="14" t="s">
        <v>17</v>
      </c>
      <c r="AU91" s="17">
        <f>-AT75*$B$13</f>
        <v>-58950000.000000045</v>
      </c>
      <c r="AV91" s="21"/>
      <c r="AW91" s="50" t="s">
        <v>19</v>
      </c>
      <c r="AX91" s="50"/>
      <c r="AY91" s="14" t="s">
        <v>17</v>
      </c>
      <c r="AZ91" s="17">
        <f>-AY75*$B$13</f>
        <v>-42825000.000000045</v>
      </c>
    </row>
    <row r="92" spans="4:52" ht="21" thickBot="1">
      <c r="D92" s="50"/>
      <c r="E92" s="50"/>
      <c r="F92" s="15" t="s">
        <v>21</v>
      </c>
      <c r="G92" s="18">
        <f>F76*$B$14</f>
        <v>408928792.71214223</v>
      </c>
      <c r="H92" s="21"/>
      <c r="I92" s="50"/>
      <c r="J92" s="50"/>
      <c r="K92" s="15" t="s">
        <v>21</v>
      </c>
      <c r="L92" s="18">
        <f>K76*$B$14</f>
        <v>406780882.05259126</v>
      </c>
      <c r="M92" s="21"/>
      <c r="N92" s="50"/>
      <c r="O92" s="50"/>
      <c r="P92" s="15" t="s">
        <v>21</v>
      </c>
      <c r="Q92" s="18">
        <f>P76*$B$14</f>
        <v>406253118.66906011</v>
      </c>
      <c r="R92" s="21"/>
      <c r="S92" s="50"/>
      <c r="T92" s="50"/>
      <c r="U92" s="15" t="s">
        <v>21</v>
      </c>
      <c r="V92" s="18">
        <f>U76*$B$14</f>
        <v>404102933.47302252</v>
      </c>
      <c r="W92" s="21"/>
      <c r="X92" s="50"/>
      <c r="Y92" s="50"/>
      <c r="Z92" s="15" t="s">
        <v>21</v>
      </c>
      <c r="AA92" s="18">
        <f>Z76*$B$14</f>
        <v>404102933.47302252</v>
      </c>
      <c r="AB92" s="21"/>
      <c r="AC92" s="50"/>
      <c r="AD92" s="50"/>
      <c r="AE92" s="15" t="s">
        <v>21</v>
      </c>
      <c r="AF92" s="18">
        <f>AE76*$B$14</f>
        <v>402500000</v>
      </c>
      <c r="AG92" s="21"/>
      <c r="AH92" s="50"/>
      <c r="AI92" s="50"/>
      <c r="AJ92" s="15"/>
      <c r="AK92" s="18"/>
      <c r="AL92" s="21"/>
      <c r="AM92" s="50"/>
      <c r="AN92" s="50"/>
      <c r="AO92" s="15"/>
      <c r="AP92" s="18"/>
      <c r="AQ92" s="21"/>
      <c r="AR92" s="50"/>
      <c r="AS92" s="50"/>
      <c r="AT92" s="15" t="s">
        <v>21</v>
      </c>
      <c r="AU92" s="18">
        <f>AT76*$B$14</f>
        <v>397683903.30682296</v>
      </c>
      <c r="AV92" s="21"/>
      <c r="AW92" s="50"/>
      <c r="AX92" s="50"/>
      <c r="AY92" s="15" t="s">
        <v>21</v>
      </c>
      <c r="AZ92" s="18">
        <f>AY76*$B$14</f>
        <v>399280161.93917906</v>
      </c>
    </row>
    <row r="93" spans="4:52" ht="21" thickTop="1">
      <c r="D93" s="50"/>
      <c r="E93" s="50"/>
      <c r="F93" s="16" t="s">
        <v>18</v>
      </c>
      <c r="G93" s="19">
        <f>SUM(G91:G92)</f>
        <v>274978792.71214229</v>
      </c>
      <c r="H93" s="21"/>
      <c r="I93" s="50"/>
      <c r="J93" s="50"/>
      <c r="K93" s="16" t="s">
        <v>18</v>
      </c>
      <c r="L93" s="19">
        <f>SUM(L91:L92)</f>
        <v>315730882.05259132</v>
      </c>
      <c r="M93" s="21"/>
      <c r="N93" s="50"/>
      <c r="O93" s="50"/>
      <c r="P93" s="16" t="s">
        <v>18</v>
      </c>
      <c r="Q93" s="19">
        <f>SUM(Q91:Q92)</f>
        <v>320528118.66906011</v>
      </c>
      <c r="R93" s="21"/>
      <c r="S93" s="50"/>
      <c r="T93" s="50"/>
      <c r="U93" s="16" t="s">
        <v>18</v>
      </c>
      <c r="V93" s="19">
        <f>SUM(V91:V92)</f>
        <v>329102933.47302252</v>
      </c>
      <c r="W93" s="21"/>
      <c r="X93" s="50"/>
      <c r="Y93" s="50"/>
      <c r="Z93" s="16" t="s">
        <v>18</v>
      </c>
      <c r="AA93" s="19">
        <f>SUM(AA91:AA92)</f>
        <v>329102933.47302252</v>
      </c>
      <c r="AB93" s="21"/>
      <c r="AC93" s="50"/>
      <c r="AD93" s="50"/>
      <c r="AE93" s="16" t="s">
        <v>18</v>
      </c>
      <c r="AF93" s="19">
        <f>SUM(AF91:AF92)</f>
        <v>327500000</v>
      </c>
      <c r="AG93" s="21"/>
      <c r="AH93" s="50"/>
      <c r="AI93" s="50"/>
      <c r="AJ93" s="16"/>
      <c r="AK93" s="19"/>
      <c r="AL93" s="21"/>
      <c r="AM93" s="50"/>
      <c r="AN93" s="50"/>
      <c r="AO93" s="16"/>
      <c r="AP93" s="19"/>
      <c r="AQ93" s="21"/>
      <c r="AR93" s="50"/>
      <c r="AS93" s="50"/>
      <c r="AT93" s="16" t="s">
        <v>18</v>
      </c>
      <c r="AU93" s="19">
        <f>SUM(AU91:AU92)</f>
        <v>338733903.3068229</v>
      </c>
      <c r="AV93" s="21"/>
      <c r="AW93" s="50"/>
      <c r="AX93" s="50"/>
      <c r="AY93" s="16" t="s">
        <v>18</v>
      </c>
      <c r="AZ93" s="19">
        <f>SUM(AZ91:AZ92)</f>
        <v>356455161.939179</v>
      </c>
    </row>
    <row r="94" spans="4:52" ht="20">
      <c r="F94" s="9"/>
      <c r="G94" s="9"/>
      <c r="H94" s="21"/>
      <c r="K94" s="9"/>
      <c r="L94" s="9"/>
      <c r="M94" s="21"/>
      <c r="P94" s="9"/>
      <c r="Q94" s="9"/>
      <c r="R94" s="21"/>
      <c r="U94" s="9"/>
      <c r="V94" s="9"/>
      <c r="W94" s="21"/>
      <c r="Z94" s="9"/>
      <c r="AA94" s="9"/>
      <c r="AB94" s="21"/>
      <c r="AE94" s="9"/>
      <c r="AF94" s="9"/>
      <c r="AG94" s="21"/>
      <c r="AJ94" s="9"/>
      <c r="AK94" s="9"/>
      <c r="AL94" s="21"/>
      <c r="AO94" s="9"/>
      <c r="AP94" s="9"/>
      <c r="AQ94" s="21"/>
      <c r="AT94" s="9"/>
      <c r="AU94" s="9"/>
      <c r="AV94" s="21"/>
      <c r="AY94" s="9"/>
      <c r="AZ94" s="9"/>
    </row>
    <row r="95" spans="4:52" ht="21" thickBot="1">
      <c r="F95" s="9"/>
      <c r="G95" s="9"/>
      <c r="H95" s="21"/>
      <c r="K95" s="9"/>
      <c r="L95" s="9"/>
      <c r="M95" s="21"/>
      <c r="P95" s="9"/>
      <c r="Q95" s="9"/>
      <c r="R95" s="21"/>
      <c r="U95" s="9"/>
      <c r="V95" s="9"/>
      <c r="W95" s="21"/>
      <c r="Z95" s="9"/>
      <c r="AA95" s="9"/>
      <c r="AB95" s="21"/>
      <c r="AE95" s="9"/>
      <c r="AF95" s="9"/>
      <c r="AG95" s="21"/>
      <c r="AJ95" s="9"/>
      <c r="AK95" s="9"/>
      <c r="AL95" s="21"/>
      <c r="AO95" s="9"/>
      <c r="AP95" s="9"/>
      <c r="AQ95" s="21"/>
      <c r="AT95" s="9"/>
      <c r="AU95" s="9"/>
      <c r="AV95" s="21"/>
      <c r="AY95" s="9"/>
      <c r="AZ95" s="9"/>
    </row>
    <row r="96" spans="4:52">
      <c r="E96" s="44" t="s">
        <v>20</v>
      </c>
      <c r="F96" s="45"/>
      <c r="G96" s="48">
        <f>G93-G88</f>
        <v>599978792.71214223</v>
      </c>
      <c r="H96" s="21"/>
      <c r="J96" s="44" t="s">
        <v>20</v>
      </c>
      <c r="K96" s="45"/>
      <c r="L96" s="48">
        <f>L93-L88</f>
        <v>640730882.05259132</v>
      </c>
      <c r="M96" s="21"/>
      <c r="O96" s="44" t="s">
        <v>20</v>
      </c>
      <c r="P96" s="45"/>
      <c r="Q96" s="48">
        <f>Q93-Q88</f>
        <v>645528118.66906011</v>
      </c>
      <c r="R96" s="21"/>
      <c r="T96" s="44" t="s">
        <v>20</v>
      </c>
      <c r="U96" s="45"/>
      <c r="V96" s="48">
        <f>V93-V88</f>
        <v>654102933.47302246</v>
      </c>
      <c r="W96" s="21"/>
      <c r="Y96" s="44" t="s">
        <v>20</v>
      </c>
      <c r="Z96" s="45"/>
      <c r="AA96" s="48">
        <f>AA93-AA88</f>
        <v>654102933.47302246</v>
      </c>
      <c r="AB96" s="21"/>
      <c r="AD96" s="44" t="s">
        <v>20</v>
      </c>
      <c r="AE96" s="45"/>
      <c r="AF96" s="48">
        <f>AF93-AF88</f>
        <v>652500000</v>
      </c>
      <c r="AG96" s="21"/>
      <c r="AI96" s="44" t="s">
        <v>20</v>
      </c>
      <c r="AJ96" s="45"/>
      <c r="AK96" s="48">
        <f>AK93-AK88</f>
        <v>0</v>
      </c>
      <c r="AL96" s="21"/>
      <c r="AN96" s="44" t="s">
        <v>20</v>
      </c>
      <c r="AO96" s="45"/>
      <c r="AP96" s="48">
        <f>AP93-AP88</f>
        <v>0</v>
      </c>
      <c r="AQ96" s="21"/>
      <c r="AS96" s="44" t="s">
        <v>20</v>
      </c>
      <c r="AT96" s="45"/>
      <c r="AU96" s="48">
        <f>AU93-AU88</f>
        <v>663733903.3068229</v>
      </c>
      <c r="AV96" s="21"/>
      <c r="AX96" s="44" t="s">
        <v>20</v>
      </c>
      <c r="AY96" s="45"/>
      <c r="AZ96" s="48">
        <f>AZ93-AZ88</f>
        <v>681455161.93917894</v>
      </c>
    </row>
    <row r="97" spans="4:52" ht="17" thickBot="1">
      <c r="E97" s="46"/>
      <c r="F97" s="47"/>
      <c r="G97" s="49"/>
      <c r="H97" s="21"/>
      <c r="J97" s="46"/>
      <c r="K97" s="47"/>
      <c r="L97" s="49"/>
      <c r="M97" s="21"/>
      <c r="O97" s="46"/>
      <c r="P97" s="47"/>
      <c r="Q97" s="49"/>
      <c r="R97" s="21"/>
      <c r="T97" s="46"/>
      <c r="U97" s="47"/>
      <c r="V97" s="49"/>
      <c r="W97" s="21"/>
      <c r="Y97" s="46"/>
      <c r="Z97" s="47"/>
      <c r="AA97" s="49"/>
      <c r="AB97" s="21"/>
      <c r="AD97" s="46"/>
      <c r="AE97" s="47"/>
      <c r="AF97" s="49"/>
      <c r="AG97" s="21"/>
      <c r="AI97" s="46"/>
      <c r="AJ97" s="47"/>
      <c r="AK97" s="49"/>
      <c r="AL97" s="21"/>
      <c r="AN97" s="46"/>
      <c r="AO97" s="47"/>
      <c r="AP97" s="49"/>
      <c r="AQ97" s="21"/>
      <c r="AS97" s="46"/>
      <c r="AT97" s="47"/>
      <c r="AU97" s="49"/>
      <c r="AV97" s="21"/>
      <c r="AX97" s="46"/>
      <c r="AY97" s="47"/>
      <c r="AZ97" s="49"/>
    </row>
    <row r="101" spans="4:52" ht="16" customHeight="1">
      <c r="D101" s="55" t="s">
        <v>52</v>
      </c>
      <c r="E101" s="55"/>
      <c r="F101" s="55"/>
      <c r="G101" s="55"/>
      <c r="H101" s="21"/>
      <c r="I101" s="55" t="s">
        <v>54</v>
      </c>
      <c r="J101" s="55"/>
      <c r="K101" s="55"/>
      <c r="L101" s="55"/>
      <c r="M101" s="21"/>
      <c r="N101" s="55" t="s">
        <v>55</v>
      </c>
      <c r="O101" s="55"/>
      <c r="P101" s="55"/>
      <c r="Q101" s="55"/>
      <c r="R101" s="21"/>
      <c r="S101" s="55" t="s">
        <v>56</v>
      </c>
      <c r="T101" s="55"/>
      <c r="U101" s="55"/>
      <c r="V101" s="55"/>
      <c r="W101" s="21"/>
      <c r="X101" s="55" t="s">
        <v>57</v>
      </c>
      <c r="Y101" s="55"/>
      <c r="Z101" s="55"/>
      <c r="AA101" s="55"/>
      <c r="AB101" s="21"/>
      <c r="AC101" s="55" t="s">
        <v>58</v>
      </c>
      <c r="AD101" s="55"/>
      <c r="AE101" s="55"/>
      <c r="AF101" s="55"/>
      <c r="AG101" s="21"/>
      <c r="AH101" s="55" t="s">
        <v>59</v>
      </c>
      <c r="AI101" s="55"/>
      <c r="AJ101" s="55"/>
      <c r="AK101" s="55"/>
      <c r="AL101" s="21"/>
      <c r="AM101" s="55" t="s">
        <v>60</v>
      </c>
      <c r="AN101" s="55"/>
      <c r="AO101" s="55"/>
      <c r="AP101" s="55"/>
      <c r="AQ101" s="21"/>
      <c r="AR101" s="55" t="s">
        <v>61</v>
      </c>
      <c r="AS101" s="55"/>
      <c r="AT101" s="55"/>
      <c r="AU101" s="55"/>
      <c r="AV101" s="21"/>
      <c r="AW101" s="55" t="s">
        <v>62</v>
      </c>
      <c r="AX101" s="55"/>
      <c r="AY101" s="55"/>
      <c r="AZ101" s="55"/>
    </row>
    <row r="102" spans="4:52" ht="16" customHeight="1">
      <c r="D102" s="55"/>
      <c r="E102" s="55"/>
      <c r="F102" s="55"/>
      <c r="G102" s="55"/>
      <c r="H102" s="21"/>
      <c r="I102" s="55"/>
      <c r="J102" s="55"/>
      <c r="K102" s="55"/>
      <c r="L102" s="55"/>
      <c r="M102" s="21"/>
      <c r="N102" s="55"/>
      <c r="O102" s="55"/>
      <c r="P102" s="55"/>
      <c r="Q102" s="55"/>
      <c r="R102" s="21"/>
      <c r="S102" s="55"/>
      <c r="T102" s="55"/>
      <c r="U102" s="55"/>
      <c r="V102" s="55"/>
      <c r="W102" s="21"/>
      <c r="X102" s="55"/>
      <c r="Y102" s="55"/>
      <c r="Z102" s="55"/>
      <c r="AA102" s="55"/>
      <c r="AB102" s="21"/>
      <c r="AC102" s="55"/>
      <c r="AD102" s="55"/>
      <c r="AE102" s="55"/>
      <c r="AF102" s="55"/>
      <c r="AG102" s="21"/>
      <c r="AH102" s="55"/>
      <c r="AI102" s="55"/>
      <c r="AJ102" s="55"/>
      <c r="AK102" s="55"/>
      <c r="AL102" s="21"/>
      <c r="AM102" s="55"/>
      <c r="AN102" s="55"/>
      <c r="AO102" s="55"/>
      <c r="AP102" s="55"/>
      <c r="AQ102" s="21"/>
      <c r="AR102" s="55"/>
      <c r="AS102" s="55"/>
      <c r="AT102" s="55"/>
      <c r="AU102" s="55"/>
      <c r="AV102" s="21"/>
      <c r="AW102" s="55"/>
      <c r="AX102" s="55"/>
      <c r="AY102" s="55"/>
      <c r="AZ102" s="55"/>
    </row>
    <row r="103" spans="4:52">
      <c r="H103" s="21"/>
      <c r="M103" s="21"/>
      <c r="N103" s="20"/>
      <c r="O103" s="20"/>
      <c r="P103" s="20"/>
      <c r="Q103" s="20"/>
      <c r="R103" s="21"/>
      <c r="S103" s="20"/>
      <c r="T103" s="20"/>
      <c r="U103" s="20"/>
      <c r="V103" s="20"/>
      <c r="W103" s="21"/>
      <c r="X103" s="20"/>
      <c r="Y103" s="20"/>
      <c r="Z103" s="20"/>
      <c r="AA103" s="20"/>
      <c r="AB103" s="21"/>
      <c r="AG103" s="21"/>
      <c r="AH103" s="20"/>
      <c r="AI103" s="20"/>
      <c r="AJ103" s="20"/>
      <c r="AK103" s="20"/>
      <c r="AL103" s="21"/>
      <c r="AM103" s="20"/>
      <c r="AN103" s="20"/>
      <c r="AO103" s="20"/>
      <c r="AP103" s="20"/>
      <c r="AQ103" s="21"/>
      <c r="AR103" s="20"/>
      <c r="AS103" s="20"/>
      <c r="AT103" s="20"/>
      <c r="AU103" s="20"/>
      <c r="AV103" s="21"/>
      <c r="AW103" s="20"/>
      <c r="AX103" s="20"/>
      <c r="AY103" s="20"/>
      <c r="AZ103" s="20"/>
    </row>
    <row r="104" spans="4:52" ht="17" thickBot="1">
      <c r="H104" s="21"/>
      <c r="M104" s="21"/>
      <c r="N104" s="20"/>
      <c r="O104" s="20"/>
      <c r="P104" s="20"/>
      <c r="Q104" s="20"/>
      <c r="R104" s="21"/>
      <c r="S104" s="20"/>
      <c r="T104" s="20"/>
      <c r="U104" s="20"/>
      <c r="V104" s="20"/>
      <c r="W104" s="21"/>
      <c r="X104" s="20"/>
      <c r="Y104" s="20"/>
      <c r="Z104" s="20"/>
      <c r="AA104" s="20"/>
      <c r="AB104" s="21"/>
      <c r="AG104" s="21"/>
      <c r="AH104" s="20"/>
      <c r="AI104" s="20"/>
      <c r="AJ104" s="20"/>
      <c r="AK104" s="20"/>
      <c r="AL104" s="21"/>
      <c r="AM104" s="20"/>
      <c r="AN104" s="20"/>
      <c r="AO104" s="20"/>
      <c r="AP104" s="20"/>
      <c r="AQ104" s="21"/>
      <c r="AR104" s="20"/>
      <c r="AS104" s="20"/>
      <c r="AT104" s="20"/>
      <c r="AU104" s="20"/>
      <c r="AV104" s="21"/>
      <c r="AW104" s="20"/>
      <c r="AX104" s="20"/>
      <c r="AY104" s="20"/>
      <c r="AZ104" s="20"/>
    </row>
    <row r="105" spans="4:52" ht="21">
      <c r="D105" s="53" t="s">
        <v>13</v>
      </c>
      <c r="E105" s="3" t="s">
        <v>0</v>
      </c>
      <c r="F105" s="3" t="s">
        <v>0</v>
      </c>
      <c r="G105" s="53" t="s">
        <v>1</v>
      </c>
      <c r="H105" s="21"/>
      <c r="I105" s="53" t="s">
        <v>13</v>
      </c>
      <c r="J105" s="3" t="s">
        <v>0</v>
      </c>
      <c r="K105" s="3" t="s">
        <v>0</v>
      </c>
      <c r="L105" s="53" t="s">
        <v>1</v>
      </c>
      <c r="M105" s="21"/>
      <c r="N105" s="53" t="s">
        <v>13</v>
      </c>
      <c r="O105" s="3" t="s">
        <v>0</v>
      </c>
      <c r="P105" s="3" t="s">
        <v>0</v>
      </c>
      <c r="Q105" s="53" t="s">
        <v>1</v>
      </c>
      <c r="R105" s="21"/>
      <c r="S105" s="53" t="s">
        <v>13</v>
      </c>
      <c r="T105" s="3" t="s">
        <v>0</v>
      </c>
      <c r="U105" s="3" t="s">
        <v>0</v>
      </c>
      <c r="V105" s="53" t="s">
        <v>1</v>
      </c>
      <c r="W105" s="21"/>
      <c r="X105" s="53" t="s">
        <v>13</v>
      </c>
      <c r="Y105" s="3" t="s">
        <v>0</v>
      </c>
      <c r="Z105" s="3" t="s">
        <v>0</v>
      </c>
      <c r="AA105" s="53" t="s">
        <v>1</v>
      </c>
      <c r="AB105" s="21"/>
      <c r="AC105" s="53" t="s">
        <v>13</v>
      </c>
      <c r="AD105" s="3" t="s">
        <v>0</v>
      </c>
      <c r="AE105" s="3" t="s">
        <v>0</v>
      </c>
      <c r="AF105" s="53" t="s">
        <v>1</v>
      </c>
      <c r="AG105" s="21"/>
      <c r="AH105" s="53" t="s">
        <v>13</v>
      </c>
      <c r="AI105" s="3" t="s">
        <v>0</v>
      </c>
      <c r="AJ105" s="3" t="s">
        <v>0</v>
      </c>
      <c r="AK105" s="53" t="s">
        <v>1</v>
      </c>
      <c r="AL105" s="21"/>
      <c r="AM105" s="53" t="s">
        <v>13</v>
      </c>
      <c r="AN105" s="3" t="s">
        <v>0</v>
      </c>
      <c r="AO105" s="3" t="s">
        <v>0</v>
      </c>
      <c r="AP105" s="53" t="s">
        <v>1</v>
      </c>
      <c r="AQ105" s="21"/>
      <c r="AR105" s="53" t="s">
        <v>13</v>
      </c>
      <c r="AS105" s="3" t="s">
        <v>0</v>
      </c>
      <c r="AT105" s="3" t="s">
        <v>0</v>
      </c>
      <c r="AU105" s="53" t="s">
        <v>1</v>
      </c>
      <c r="AV105" s="21"/>
      <c r="AW105" s="53" t="s">
        <v>13</v>
      </c>
      <c r="AX105" s="3" t="s">
        <v>0</v>
      </c>
      <c r="AY105" s="3" t="s">
        <v>0</v>
      </c>
      <c r="AZ105" s="53" t="s">
        <v>1</v>
      </c>
    </row>
    <row r="106" spans="4:52" ht="21" thickBot="1">
      <c r="D106" s="54"/>
      <c r="E106" s="4">
        <v>1</v>
      </c>
      <c r="F106" s="4">
        <v>0</v>
      </c>
      <c r="G106" s="54"/>
      <c r="H106" s="21"/>
      <c r="I106" s="54"/>
      <c r="J106" s="4">
        <v>1</v>
      </c>
      <c r="K106" s="4">
        <v>0</v>
      </c>
      <c r="L106" s="54"/>
      <c r="M106" s="21"/>
      <c r="N106" s="54"/>
      <c r="O106" s="4">
        <v>1</v>
      </c>
      <c r="P106" s="4">
        <v>0</v>
      </c>
      <c r="Q106" s="54"/>
      <c r="R106" s="21"/>
      <c r="S106" s="54"/>
      <c r="T106" s="4">
        <v>1</v>
      </c>
      <c r="U106" s="4">
        <v>0</v>
      </c>
      <c r="V106" s="54"/>
      <c r="W106" s="21"/>
      <c r="X106" s="54"/>
      <c r="Y106" s="4">
        <v>1</v>
      </c>
      <c r="Z106" s="4">
        <v>0</v>
      </c>
      <c r="AA106" s="54"/>
      <c r="AB106" s="21"/>
      <c r="AC106" s="54"/>
      <c r="AD106" s="4">
        <v>1</v>
      </c>
      <c r="AE106" s="4">
        <v>0</v>
      </c>
      <c r="AF106" s="54"/>
      <c r="AG106" s="21"/>
      <c r="AH106" s="54"/>
      <c r="AI106" s="4">
        <v>1</v>
      </c>
      <c r="AJ106" s="4">
        <v>0</v>
      </c>
      <c r="AK106" s="54"/>
      <c r="AL106" s="21"/>
      <c r="AM106" s="54"/>
      <c r="AN106" s="4">
        <v>1</v>
      </c>
      <c r="AO106" s="4">
        <v>0</v>
      </c>
      <c r="AP106" s="54"/>
      <c r="AQ106" s="21"/>
      <c r="AR106" s="54"/>
      <c r="AS106" s="4">
        <v>1</v>
      </c>
      <c r="AT106" s="4">
        <v>0</v>
      </c>
      <c r="AU106" s="54"/>
      <c r="AV106" s="21"/>
      <c r="AW106" s="54"/>
      <c r="AX106" s="4">
        <v>1</v>
      </c>
      <c r="AY106" s="4">
        <v>0</v>
      </c>
      <c r="AZ106" s="54"/>
    </row>
    <row r="107" spans="4:52" ht="22" thickBot="1">
      <c r="D107" s="5" t="s">
        <v>4</v>
      </c>
      <c r="E107" s="6">
        <f>G107*E113</f>
        <v>2734.2</v>
      </c>
      <c r="F107" s="7">
        <f>G107-E107</f>
        <v>265.80000000000018</v>
      </c>
      <c r="G107" s="8">
        <f>G109*$B$12</f>
        <v>3000</v>
      </c>
      <c r="H107" s="21"/>
      <c r="I107" s="5" t="s">
        <v>4</v>
      </c>
      <c r="J107" s="6">
        <f>L107*J113</f>
        <v>2657.1</v>
      </c>
      <c r="K107" s="7">
        <f>L107-J107</f>
        <v>342.90000000000009</v>
      </c>
      <c r="L107" s="8">
        <f>L109*$B$12</f>
        <v>3000</v>
      </c>
      <c r="M107" s="21"/>
      <c r="N107" s="5" t="s">
        <v>4</v>
      </c>
      <c r="O107" s="6">
        <f>Q107*O113</f>
        <v>2764.2</v>
      </c>
      <c r="P107" s="7">
        <f>Q107-O107</f>
        <v>235.80000000000018</v>
      </c>
      <c r="Q107" s="8">
        <f>Q109*$B$12</f>
        <v>3000</v>
      </c>
      <c r="R107" s="21"/>
      <c r="S107" s="5" t="s">
        <v>4</v>
      </c>
      <c r="T107" s="6">
        <f>V107*T113</f>
        <v>2914.2000000000003</v>
      </c>
      <c r="U107" s="7">
        <f>V107-T107</f>
        <v>85.799999999999727</v>
      </c>
      <c r="V107" s="8">
        <f>V109*$B$12</f>
        <v>3000</v>
      </c>
      <c r="W107" s="21"/>
      <c r="X107" s="5" t="s">
        <v>4</v>
      </c>
      <c r="Y107" s="6">
        <f>AA107*Y113</f>
        <v>2571.2999999999997</v>
      </c>
      <c r="Z107" s="7">
        <f>AA107-Y107</f>
        <v>428.70000000000027</v>
      </c>
      <c r="AA107" s="8">
        <f>AA109*$B$12</f>
        <v>3000</v>
      </c>
      <c r="AB107" s="21"/>
      <c r="AC107" s="5" t="s">
        <v>4</v>
      </c>
      <c r="AD107" s="6">
        <f>AF107*AD113</f>
        <v>2721.3</v>
      </c>
      <c r="AE107" s="7">
        <f>AF107-AD107</f>
        <v>278.69999999999982</v>
      </c>
      <c r="AF107" s="8">
        <f>AF109*$B$12</f>
        <v>3000</v>
      </c>
      <c r="AG107" s="21"/>
      <c r="AH107" s="5" t="s">
        <v>4</v>
      </c>
      <c r="AI107" s="6">
        <f>AK107*AI113</f>
        <v>2742.9</v>
      </c>
      <c r="AJ107" s="7">
        <f>AK107-AI107</f>
        <v>257.09999999999991</v>
      </c>
      <c r="AK107" s="8">
        <f>AK109*$B$12</f>
        <v>3000</v>
      </c>
      <c r="AL107" s="21"/>
      <c r="AM107" s="5" t="s">
        <v>4</v>
      </c>
      <c r="AN107" s="6">
        <f>AP107*AN113</f>
        <v>2528.6999999999998</v>
      </c>
      <c r="AO107" s="7">
        <f>AP107-AN107</f>
        <v>471.30000000000018</v>
      </c>
      <c r="AP107" s="8">
        <f>AP109*$B$12</f>
        <v>3000</v>
      </c>
      <c r="AQ107" s="21"/>
      <c r="AR107" s="5" t="s">
        <v>4</v>
      </c>
      <c r="AS107" s="6">
        <f>AU107*AS113</f>
        <v>2828.7</v>
      </c>
      <c r="AT107" s="7">
        <f>AU107-AS107</f>
        <v>171.30000000000018</v>
      </c>
      <c r="AU107" s="8">
        <f>AU109*$B$12</f>
        <v>3000</v>
      </c>
      <c r="AV107" s="21"/>
      <c r="AW107" s="5" t="s">
        <v>4</v>
      </c>
      <c r="AX107" s="6">
        <f>AZ107*AX113</f>
        <v>2828.7</v>
      </c>
      <c r="AY107" s="7">
        <f>AZ107-AX107</f>
        <v>171.30000000000018</v>
      </c>
      <c r="AZ107" s="8">
        <f>AZ109*$B$12</f>
        <v>3000</v>
      </c>
    </row>
    <row r="108" spans="4:52" ht="22" thickBot="1">
      <c r="D108" s="5" t="s">
        <v>6</v>
      </c>
      <c r="E108" s="7">
        <f>E109-E107</f>
        <v>1045.4516450096762</v>
      </c>
      <c r="F108" s="6">
        <f>G108-E108</f>
        <v>15954.548354990324</v>
      </c>
      <c r="G108" s="8">
        <f>G109-G107</f>
        <v>17000</v>
      </c>
      <c r="H108" s="21"/>
      <c r="I108" s="5" t="s">
        <v>6</v>
      </c>
      <c r="J108" s="7">
        <f>J109-J107</f>
        <v>578.53078421821692</v>
      </c>
      <c r="K108" s="6">
        <f>L108-J108</f>
        <v>16421.469215781784</v>
      </c>
      <c r="L108" s="8">
        <f>L109-L107</f>
        <v>17000</v>
      </c>
      <c r="M108" s="21"/>
      <c r="N108" s="5" t="s">
        <v>6</v>
      </c>
      <c r="O108" s="7">
        <f>O109-O107</f>
        <v>771.48687643898666</v>
      </c>
      <c r="P108" s="6">
        <f>Q108-O108</f>
        <v>16228.513123561013</v>
      </c>
      <c r="Q108" s="8">
        <f>Q109-Q107</f>
        <v>17000</v>
      </c>
      <c r="R108" s="21"/>
      <c r="S108" s="5" t="s">
        <v>6</v>
      </c>
      <c r="T108" s="7">
        <f>T109-T107</f>
        <v>1006.9517761033371</v>
      </c>
      <c r="U108" s="6">
        <f>V108-T108</f>
        <v>15993.048223896663</v>
      </c>
      <c r="V108" s="8">
        <f>V109-V107</f>
        <v>17000</v>
      </c>
      <c r="W108" s="21"/>
      <c r="X108" s="5" t="s">
        <v>6</v>
      </c>
      <c r="Y108" s="7">
        <f>Y109-Y107</f>
        <v>642.82499999999982</v>
      </c>
      <c r="Z108" s="6">
        <f>AA108-Y108</f>
        <v>16357.174999999999</v>
      </c>
      <c r="AA108" s="8">
        <f>AA109-AA107</f>
        <v>17000</v>
      </c>
      <c r="AB108" s="21"/>
      <c r="AC108" s="5" t="s">
        <v>6</v>
      </c>
      <c r="AD108" s="7">
        <f>AD109-AD107</f>
        <v>899.85768463073873</v>
      </c>
      <c r="AE108" s="6">
        <f>AF108-AD108</f>
        <v>16100.142315369261</v>
      </c>
      <c r="AF108" s="8">
        <f>AF109-AF107</f>
        <v>17000</v>
      </c>
      <c r="AG108" s="21"/>
      <c r="AH108" s="5" t="s">
        <v>6</v>
      </c>
      <c r="AI108" s="7">
        <f>AI109-AI107</f>
        <v>985.89282218597054</v>
      </c>
      <c r="AJ108" s="6">
        <f>AK108-AI108</f>
        <v>16014.107177814029</v>
      </c>
      <c r="AK108" s="8">
        <f>AK109-AK107</f>
        <v>17000</v>
      </c>
      <c r="AL108" s="21"/>
      <c r="AM108" s="5" t="s">
        <v>6</v>
      </c>
      <c r="AN108" s="7">
        <f>AN109-AN107</f>
        <v>750.21597510373431</v>
      </c>
      <c r="AO108" s="6">
        <f>AP108-AN108</f>
        <v>16249.784024896266</v>
      </c>
      <c r="AP108" s="8">
        <f>AP109-AP107</f>
        <v>17000</v>
      </c>
      <c r="AQ108" s="21"/>
      <c r="AR108" s="5" t="s">
        <v>6</v>
      </c>
      <c r="AS108" s="7">
        <f>AS109-AS107</f>
        <v>1092.9692083737691</v>
      </c>
      <c r="AT108" s="6">
        <f>AU108-AS108</f>
        <v>15907.030791626232</v>
      </c>
      <c r="AU108" s="8">
        <f>AU109-AU107</f>
        <v>17000</v>
      </c>
      <c r="AV108" s="21"/>
      <c r="AW108" s="5" t="s">
        <v>6</v>
      </c>
      <c r="AX108" s="7">
        <f>AX109-AX107</f>
        <v>1028.793522432838</v>
      </c>
      <c r="AY108" s="6">
        <f>AZ108-AX108</f>
        <v>15971.206477567162</v>
      </c>
      <c r="AZ108" s="8">
        <f>AZ109-AZ107</f>
        <v>17000</v>
      </c>
    </row>
    <row r="109" spans="4:52" ht="22" thickBot="1">
      <c r="D109" s="5" t="s">
        <v>1</v>
      </c>
      <c r="E109" s="8">
        <f>E107/E112</f>
        <v>3779.651645009676</v>
      </c>
      <c r="F109" s="8">
        <f>F107+F108</f>
        <v>16220.348354990325</v>
      </c>
      <c r="G109" s="8">
        <f>$B$11</f>
        <v>20000</v>
      </c>
      <c r="H109" s="21"/>
      <c r="I109" s="5" t="s">
        <v>1</v>
      </c>
      <c r="J109" s="8">
        <f>J107/J112</f>
        <v>3235.6307842182168</v>
      </c>
      <c r="K109" s="8">
        <f>K107+K108</f>
        <v>16764.369215781786</v>
      </c>
      <c r="L109" s="8">
        <f>$B$11</f>
        <v>20000</v>
      </c>
      <c r="M109" s="21"/>
      <c r="N109" s="5" t="s">
        <v>1</v>
      </c>
      <c r="O109" s="8">
        <f>O107/O112</f>
        <v>3535.6868764389865</v>
      </c>
      <c r="P109" s="8">
        <f>P107+P108</f>
        <v>16464.313123561013</v>
      </c>
      <c r="Q109" s="8">
        <f>$B$11</f>
        <v>20000</v>
      </c>
      <c r="R109" s="21"/>
      <c r="S109" s="5" t="s">
        <v>1</v>
      </c>
      <c r="T109" s="8">
        <f>T107/T112</f>
        <v>3921.1517761033374</v>
      </c>
      <c r="U109" s="8">
        <f>U107+U108</f>
        <v>16078.848223896663</v>
      </c>
      <c r="V109" s="8">
        <f>$B$11</f>
        <v>20000</v>
      </c>
      <c r="W109" s="21"/>
      <c r="X109" s="5" t="s">
        <v>1</v>
      </c>
      <c r="Y109" s="8">
        <f>Y107/Y112</f>
        <v>3214.1249999999995</v>
      </c>
      <c r="Z109" s="8">
        <f>Z107+Z108</f>
        <v>16785.875</v>
      </c>
      <c r="AA109" s="8">
        <f>$B$11</f>
        <v>20000</v>
      </c>
      <c r="AB109" s="21"/>
      <c r="AC109" s="5" t="s">
        <v>1</v>
      </c>
      <c r="AD109" s="8">
        <f>AD107/AD112</f>
        <v>3621.1576846307389</v>
      </c>
      <c r="AE109" s="8">
        <f>AE107+AE108</f>
        <v>16378.84231536926</v>
      </c>
      <c r="AF109" s="8">
        <f>$B$11</f>
        <v>20000</v>
      </c>
      <c r="AG109" s="21"/>
      <c r="AH109" s="5" t="s">
        <v>1</v>
      </c>
      <c r="AI109" s="8">
        <f>AI107/AI112</f>
        <v>3728.7928221859706</v>
      </c>
      <c r="AJ109" s="8">
        <f>AJ107+AJ108</f>
        <v>16271.207177814029</v>
      </c>
      <c r="AK109" s="8">
        <f>$B$11</f>
        <v>20000</v>
      </c>
      <c r="AL109" s="21"/>
      <c r="AM109" s="5" t="s">
        <v>1</v>
      </c>
      <c r="AN109" s="8">
        <f>AN107/AN112</f>
        <v>3278.9159751037341</v>
      </c>
      <c r="AO109" s="8">
        <f>AO107+AO108</f>
        <v>16721.084024896267</v>
      </c>
      <c r="AP109" s="8">
        <f>$B$11</f>
        <v>20000</v>
      </c>
      <c r="AQ109" s="21"/>
      <c r="AR109" s="5" t="s">
        <v>1</v>
      </c>
      <c r="AS109" s="8">
        <f>AS107/AS112</f>
        <v>3921.6692083737689</v>
      </c>
      <c r="AT109" s="8">
        <f>AT107+AT108</f>
        <v>16078.330791626231</v>
      </c>
      <c r="AU109" s="8">
        <f>$B$11</f>
        <v>20000</v>
      </c>
      <c r="AV109" s="21"/>
      <c r="AW109" s="5" t="s">
        <v>1</v>
      </c>
      <c r="AX109" s="8">
        <f>AX107/AX112</f>
        <v>3857.4935224328378</v>
      </c>
      <c r="AY109" s="8">
        <f>AY107+AY108</f>
        <v>16142.506477567164</v>
      </c>
      <c r="AZ109" s="8">
        <f>$B$11</f>
        <v>20000</v>
      </c>
    </row>
    <row r="110" spans="4:52">
      <c r="H110" s="21"/>
      <c r="M110" s="21"/>
      <c r="R110" s="21"/>
      <c r="W110" s="21"/>
      <c r="AB110" s="21"/>
      <c r="AG110" s="21"/>
      <c r="AL110" s="21"/>
      <c r="AQ110" s="21"/>
      <c r="AV110" s="21"/>
    </row>
    <row r="111" spans="4:52">
      <c r="H111" s="21"/>
      <c r="M111" s="21"/>
      <c r="R111" s="21"/>
      <c r="W111" s="21"/>
      <c r="AB111" s="21"/>
      <c r="AG111" s="21"/>
      <c r="AL111" s="21"/>
      <c r="AQ111" s="21"/>
      <c r="AV111" s="21"/>
    </row>
    <row r="112" spans="4:52" ht="20">
      <c r="D112" s="9" t="s">
        <v>10</v>
      </c>
      <c r="E112" s="13">
        <v>0.72340000000000004</v>
      </c>
      <c r="F112" s="10" t="s">
        <v>16</v>
      </c>
      <c r="H112" s="21"/>
      <c r="I112" s="9" t="s">
        <v>10</v>
      </c>
      <c r="J112" s="13">
        <v>0.82120000000000004</v>
      </c>
      <c r="K112" s="10" t="s">
        <v>16</v>
      </c>
      <c r="M112" s="21"/>
      <c r="N112" s="9" t="s">
        <v>10</v>
      </c>
      <c r="O112" s="13">
        <v>0.78180000000000005</v>
      </c>
      <c r="P112" s="10" t="s">
        <v>16</v>
      </c>
      <c r="R112" s="21"/>
      <c r="S112" s="9" t="s">
        <v>10</v>
      </c>
      <c r="T112" s="13">
        <v>0.74319999999999997</v>
      </c>
      <c r="U112" s="10" t="s">
        <v>16</v>
      </c>
      <c r="W112" s="21"/>
      <c r="X112" s="9" t="s">
        <v>10</v>
      </c>
      <c r="Y112" s="13">
        <v>0.8</v>
      </c>
      <c r="Z112" s="10" t="s">
        <v>16</v>
      </c>
      <c r="AB112" s="21"/>
      <c r="AC112" s="9" t="s">
        <v>10</v>
      </c>
      <c r="AD112" s="13">
        <v>0.75149999999999995</v>
      </c>
      <c r="AE112" s="10" t="s">
        <v>16</v>
      </c>
      <c r="AG112" s="21"/>
      <c r="AH112" s="9" t="s">
        <v>10</v>
      </c>
      <c r="AI112" s="13">
        <v>0.73560000000000003</v>
      </c>
      <c r="AJ112" s="10" t="s">
        <v>16</v>
      </c>
      <c r="AL112" s="21"/>
      <c r="AM112" s="9" t="s">
        <v>10</v>
      </c>
      <c r="AN112" s="13">
        <v>0.7712</v>
      </c>
      <c r="AO112" s="10" t="s">
        <v>16</v>
      </c>
      <c r="AQ112" s="21"/>
      <c r="AR112" s="9" t="s">
        <v>10</v>
      </c>
      <c r="AS112" s="13">
        <v>0.72130000000000005</v>
      </c>
      <c r="AT112" s="10" t="s">
        <v>16</v>
      </c>
      <c r="AV112" s="21"/>
      <c r="AW112" s="9" t="s">
        <v>10</v>
      </c>
      <c r="AX112" s="13">
        <v>0.73329999999999995</v>
      </c>
      <c r="AY112" s="10" t="s">
        <v>16</v>
      </c>
    </row>
    <row r="113" spans="4:52" ht="20">
      <c r="D113" s="9" t="s">
        <v>8</v>
      </c>
      <c r="E113" s="13">
        <v>0.91139999999999999</v>
      </c>
      <c r="F113" s="10" t="s">
        <v>16</v>
      </c>
      <c r="H113" s="21"/>
      <c r="I113" s="9" t="s">
        <v>8</v>
      </c>
      <c r="J113" s="13">
        <v>0.88570000000000004</v>
      </c>
      <c r="K113" s="10" t="s">
        <v>16</v>
      </c>
      <c r="M113" s="21"/>
      <c r="N113" s="9" t="s">
        <v>8</v>
      </c>
      <c r="O113" s="13">
        <v>0.9214</v>
      </c>
      <c r="P113" s="10" t="s">
        <v>16</v>
      </c>
      <c r="R113" s="21"/>
      <c r="S113" s="9" t="s">
        <v>8</v>
      </c>
      <c r="T113" s="13">
        <v>0.97140000000000004</v>
      </c>
      <c r="U113" s="10" t="s">
        <v>16</v>
      </c>
      <c r="W113" s="21"/>
      <c r="X113" s="9" t="s">
        <v>8</v>
      </c>
      <c r="Y113" s="13">
        <v>0.85709999999999997</v>
      </c>
      <c r="Z113" s="10" t="s">
        <v>16</v>
      </c>
      <c r="AB113" s="21"/>
      <c r="AC113" s="9" t="s">
        <v>8</v>
      </c>
      <c r="AD113" s="13">
        <v>0.90710000000000002</v>
      </c>
      <c r="AE113" s="10" t="s">
        <v>16</v>
      </c>
      <c r="AG113" s="21"/>
      <c r="AH113" s="9" t="s">
        <v>8</v>
      </c>
      <c r="AI113" s="13">
        <v>0.9143</v>
      </c>
      <c r="AJ113" s="10" t="s">
        <v>16</v>
      </c>
      <c r="AL113" s="21"/>
      <c r="AM113" s="9" t="s">
        <v>8</v>
      </c>
      <c r="AN113" s="13">
        <v>0.84289999999999998</v>
      </c>
      <c r="AO113" s="10" t="s">
        <v>16</v>
      </c>
      <c r="AQ113" s="21"/>
      <c r="AR113" s="9" t="s">
        <v>8</v>
      </c>
      <c r="AS113" s="13">
        <v>0.94289999999999996</v>
      </c>
      <c r="AT113" s="10" t="s">
        <v>16</v>
      </c>
      <c r="AV113" s="21"/>
      <c r="AW113" s="9" t="s">
        <v>8</v>
      </c>
      <c r="AX113" s="13">
        <v>0.94289999999999996</v>
      </c>
      <c r="AY113" s="10" t="s">
        <v>16</v>
      </c>
    </row>
    <row r="114" spans="4:52" ht="20">
      <c r="D114" s="9" t="s">
        <v>9</v>
      </c>
      <c r="E114" s="10">
        <f>(E107+F108)/G109</f>
        <v>0.93443741774951616</v>
      </c>
      <c r="H114" s="21"/>
      <c r="I114" s="9" t="s">
        <v>9</v>
      </c>
      <c r="J114" s="10">
        <f>(J107+K108)/L109</f>
        <v>0.95392846078908911</v>
      </c>
      <c r="M114" s="21"/>
      <c r="N114" s="9" t="s">
        <v>9</v>
      </c>
      <c r="O114" s="10">
        <f>(O107+P108)/Q109</f>
        <v>0.94963565617805068</v>
      </c>
      <c r="R114" s="21"/>
      <c r="S114" s="9" t="s">
        <v>9</v>
      </c>
      <c r="T114" s="10">
        <f>(T107+U108)/V109</f>
        <v>0.94536241119483311</v>
      </c>
      <c r="W114" s="21"/>
      <c r="X114" s="9" t="s">
        <v>9</v>
      </c>
      <c r="Y114" s="10">
        <f>(Y107+Z108)/AA109</f>
        <v>0.9464237499999999</v>
      </c>
      <c r="AB114" s="21"/>
      <c r="AC114" s="9" t="s">
        <v>9</v>
      </c>
      <c r="AD114" s="10">
        <f>(AD107+AE108)/AF109</f>
        <v>0.94107211576846317</v>
      </c>
      <c r="AG114" s="21"/>
      <c r="AH114" s="9" t="s">
        <v>9</v>
      </c>
      <c r="AI114" s="10">
        <f>(AI107+AJ108)/AK109</f>
        <v>0.93785035889070145</v>
      </c>
      <c r="AL114" s="21"/>
      <c r="AM114" s="9" t="s">
        <v>9</v>
      </c>
      <c r="AN114" s="10">
        <f>(AN107+AO108)/AP109</f>
        <v>0.93892420124481324</v>
      </c>
      <c r="AQ114" s="21"/>
      <c r="AR114" s="9" t="s">
        <v>9</v>
      </c>
      <c r="AS114" s="10">
        <f>(AS107+AT108)/AU109</f>
        <v>0.93678653958131164</v>
      </c>
      <c r="AV114" s="21"/>
      <c r="AW114" s="9" t="s">
        <v>9</v>
      </c>
      <c r="AX114" s="10">
        <f>(AX107+AY108)/AZ109</f>
        <v>0.93999532387835805</v>
      </c>
    </row>
    <row r="115" spans="4:52" ht="20">
      <c r="D115" s="9" t="s">
        <v>11</v>
      </c>
      <c r="E115" s="10">
        <f>AVERAGE(E112:E113)</f>
        <v>0.81740000000000002</v>
      </c>
      <c r="H115" s="21"/>
      <c r="I115" s="9" t="s">
        <v>11</v>
      </c>
      <c r="J115" s="10">
        <f>AVERAGE(J112:J113)</f>
        <v>0.85345000000000004</v>
      </c>
      <c r="M115" s="21"/>
      <c r="N115" s="9" t="s">
        <v>11</v>
      </c>
      <c r="O115" s="10">
        <f>AVERAGE(O112:O113)</f>
        <v>0.85160000000000002</v>
      </c>
      <c r="R115" s="21"/>
      <c r="S115" s="9" t="s">
        <v>11</v>
      </c>
      <c r="T115" s="10">
        <f>AVERAGE(T112:T113)</f>
        <v>0.85729999999999995</v>
      </c>
      <c r="W115" s="21"/>
      <c r="X115" s="9" t="s">
        <v>11</v>
      </c>
      <c r="Y115" s="10">
        <f>AVERAGE(Y112:Y113)</f>
        <v>0.82855000000000001</v>
      </c>
      <c r="AB115" s="21"/>
      <c r="AC115" s="9" t="s">
        <v>11</v>
      </c>
      <c r="AD115" s="10">
        <f>AVERAGE(AD112:AD113)</f>
        <v>0.82929999999999993</v>
      </c>
      <c r="AG115" s="21"/>
      <c r="AH115" s="9" t="s">
        <v>11</v>
      </c>
      <c r="AI115" s="10">
        <f>AVERAGE(AI112:AI113)</f>
        <v>0.82495000000000007</v>
      </c>
      <c r="AL115" s="21"/>
      <c r="AM115" s="9" t="s">
        <v>11</v>
      </c>
      <c r="AN115" s="10">
        <f>AVERAGE(AN112:AN113)</f>
        <v>0.80705000000000005</v>
      </c>
      <c r="AQ115" s="21"/>
      <c r="AR115" s="9" t="s">
        <v>11</v>
      </c>
      <c r="AS115" s="10">
        <f>AVERAGE(AS112:AS113)</f>
        <v>0.83210000000000006</v>
      </c>
      <c r="AV115" s="21"/>
      <c r="AW115" s="9" t="s">
        <v>11</v>
      </c>
      <c r="AX115" s="10">
        <f>AVERAGE(AX112:AX113)</f>
        <v>0.83809999999999996</v>
      </c>
    </row>
    <row r="116" spans="4:52" ht="20">
      <c r="D116" s="9"/>
      <c r="E116" s="9"/>
      <c r="H116" s="21"/>
      <c r="I116" s="9"/>
      <c r="J116" s="9"/>
      <c r="M116" s="21"/>
      <c r="N116" s="9"/>
      <c r="O116" s="9"/>
      <c r="R116" s="21"/>
      <c r="S116" s="9"/>
      <c r="T116" s="9"/>
      <c r="W116" s="21"/>
      <c r="X116" s="9"/>
      <c r="Y116" s="9"/>
      <c r="AB116" s="21"/>
      <c r="AC116" s="9"/>
      <c r="AD116" s="9"/>
      <c r="AG116" s="21"/>
      <c r="AH116" s="9"/>
      <c r="AI116" s="9"/>
      <c r="AL116" s="21"/>
      <c r="AM116" s="9"/>
      <c r="AN116" s="9"/>
      <c r="AQ116" s="21"/>
      <c r="AR116" s="9"/>
      <c r="AS116" s="9"/>
      <c r="AV116" s="21"/>
      <c r="AW116" s="9"/>
      <c r="AX116" s="9"/>
    </row>
    <row r="117" spans="4:52">
      <c r="H117" s="21"/>
      <c r="M117" s="21"/>
      <c r="R117" s="21"/>
      <c r="W117" s="21"/>
      <c r="AB117" s="21"/>
      <c r="AG117" s="21"/>
      <c r="AL117" s="21"/>
      <c r="AQ117" s="21"/>
      <c r="AV117" s="21"/>
    </row>
    <row r="118" spans="4:52" ht="20">
      <c r="D118" s="50" t="s">
        <v>12</v>
      </c>
      <c r="E118" s="50"/>
      <c r="F118" s="14" t="s">
        <v>17</v>
      </c>
      <c r="G118" s="17">
        <f>-G107*$B$13</f>
        <v>-750000000</v>
      </c>
      <c r="H118" s="21"/>
      <c r="I118" s="50" t="s">
        <v>12</v>
      </c>
      <c r="J118" s="50"/>
      <c r="K118" s="14" t="s">
        <v>17</v>
      </c>
      <c r="L118" s="17">
        <f>-L107*$B$13</f>
        <v>-750000000</v>
      </c>
      <c r="M118" s="21"/>
      <c r="N118" s="50" t="s">
        <v>12</v>
      </c>
      <c r="O118" s="50"/>
      <c r="P118" s="14" t="s">
        <v>17</v>
      </c>
      <c r="Q118" s="17">
        <f>-Q107*$B$13</f>
        <v>-750000000</v>
      </c>
      <c r="R118" s="21"/>
      <c r="S118" s="50" t="s">
        <v>12</v>
      </c>
      <c r="T118" s="50"/>
      <c r="U118" s="14" t="s">
        <v>17</v>
      </c>
      <c r="V118" s="17">
        <f>-V107*$B$13</f>
        <v>-750000000</v>
      </c>
      <c r="W118" s="21"/>
      <c r="X118" s="50" t="s">
        <v>12</v>
      </c>
      <c r="Y118" s="50"/>
      <c r="Z118" s="14" t="s">
        <v>17</v>
      </c>
      <c r="AA118" s="17">
        <f>-AA107*$B$13</f>
        <v>-750000000</v>
      </c>
      <c r="AB118" s="21"/>
      <c r="AC118" s="50" t="s">
        <v>12</v>
      </c>
      <c r="AD118" s="50"/>
      <c r="AE118" s="14" t="s">
        <v>17</v>
      </c>
      <c r="AF118" s="17">
        <f>-AF107*$B$13</f>
        <v>-750000000</v>
      </c>
      <c r="AG118" s="21"/>
      <c r="AH118" s="50" t="s">
        <v>12</v>
      </c>
      <c r="AI118" s="50"/>
      <c r="AJ118" s="14" t="s">
        <v>17</v>
      </c>
      <c r="AK118" s="17">
        <f>-AK107*$B$13</f>
        <v>-750000000</v>
      </c>
      <c r="AL118" s="21"/>
      <c r="AM118" s="50" t="s">
        <v>12</v>
      </c>
      <c r="AN118" s="50"/>
      <c r="AO118" s="14" t="s">
        <v>17</v>
      </c>
      <c r="AP118" s="17">
        <f>-AP107*$B$13</f>
        <v>-750000000</v>
      </c>
      <c r="AQ118" s="21"/>
      <c r="AR118" s="50" t="s">
        <v>12</v>
      </c>
      <c r="AS118" s="50"/>
      <c r="AT118" s="14" t="s">
        <v>17</v>
      </c>
      <c r="AU118" s="17">
        <f>-AU107*$B$13</f>
        <v>-750000000</v>
      </c>
      <c r="AV118" s="21"/>
      <c r="AW118" s="50" t="s">
        <v>12</v>
      </c>
      <c r="AX118" s="50"/>
      <c r="AY118" s="14" t="s">
        <v>17</v>
      </c>
      <c r="AZ118" s="17">
        <f>-AZ107*$B$13</f>
        <v>-750000000</v>
      </c>
    </row>
    <row r="119" spans="4:52" ht="21" thickBot="1">
      <c r="D119" s="50"/>
      <c r="E119" s="50"/>
      <c r="F119" s="15" t="s">
        <v>21</v>
      </c>
      <c r="G119" s="18">
        <f>G108*$B$14</f>
        <v>425000000</v>
      </c>
      <c r="H119" s="21"/>
      <c r="I119" s="50"/>
      <c r="J119" s="50"/>
      <c r="K119" s="15" t="s">
        <v>21</v>
      </c>
      <c r="L119" s="18">
        <f>L108*$B$14</f>
        <v>425000000</v>
      </c>
      <c r="M119" s="21"/>
      <c r="N119" s="50"/>
      <c r="O119" s="50"/>
      <c r="P119" s="15" t="s">
        <v>21</v>
      </c>
      <c r="Q119" s="18">
        <f>Q108*$B$14</f>
        <v>425000000</v>
      </c>
      <c r="R119" s="21"/>
      <c r="S119" s="50"/>
      <c r="T119" s="50"/>
      <c r="U119" s="15" t="s">
        <v>21</v>
      </c>
      <c r="V119" s="18">
        <f>V108*$B$14</f>
        <v>425000000</v>
      </c>
      <c r="W119" s="21"/>
      <c r="X119" s="50"/>
      <c r="Y119" s="50"/>
      <c r="Z119" s="15" t="s">
        <v>21</v>
      </c>
      <c r="AA119" s="18">
        <f>AA108*$B$14</f>
        <v>425000000</v>
      </c>
      <c r="AB119" s="21"/>
      <c r="AC119" s="50"/>
      <c r="AD119" s="50"/>
      <c r="AE119" s="15" t="s">
        <v>21</v>
      </c>
      <c r="AF119" s="18">
        <f>AF108*$B$14</f>
        <v>425000000</v>
      </c>
      <c r="AG119" s="21"/>
      <c r="AH119" s="50"/>
      <c r="AI119" s="50"/>
      <c r="AJ119" s="15" t="s">
        <v>21</v>
      </c>
      <c r="AK119" s="18">
        <f>AK108*$B$14</f>
        <v>425000000</v>
      </c>
      <c r="AL119" s="21"/>
      <c r="AM119" s="50"/>
      <c r="AN119" s="50"/>
      <c r="AO119" s="15" t="s">
        <v>21</v>
      </c>
      <c r="AP119" s="18">
        <f>AP108*$B$14</f>
        <v>425000000</v>
      </c>
      <c r="AQ119" s="21"/>
      <c r="AR119" s="50"/>
      <c r="AS119" s="50"/>
      <c r="AT119" s="15" t="s">
        <v>21</v>
      </c>
      <c r="AU119" s="18">
        <f>AU108*$B$14</f>
        <v>425000000</v>
      </c>
      <c r="AV119" s="21"/>
      <c r="AW119" s="50"/>
      <c r="AX119" s="50"/>
      <c r="AY119" s="15" t="s">
        <v>21</v>
      </c>
      <c r="AZ119" s="18">
        <f>AZ108*$B$14</f>
        <v>425000000</v>
      </c>
    </row>
    <row r="120" spans="4:52" ht="21" thickTop="1">
      <c r="D120" s="50"/>
      <c r="E120" s="50"/>
      <c r="F120" s="16" t="s">
        <v>18</v>
      </c>
      <c r="G120" s="19">
        <f>SUM(G118:G119)</f>
        <v>-325000000</v>
      </c>
      <c r="H120" s="21"/>
      <c r="I120" s="50"/>
      <c r="J120" s="50"/>
      <c r="K120" s="16" t="s">
        <v>18</v>
      </c>
      <c r="L120" s="19">
        <f>SUM(L118:L119)</f>
        <v>-325000000</v>
      </c>
      <c r="M120" s="21"/>
      <c r="N120" s="50"/>
      <c r="O120" s="50"/>
      <c r="P120" s="16" t="s">
        <v>18</v>
      </c>
      <c r="Q120" s="19">
        <f>SUM(Q118:Q119)</f>
        <v>-325000000</v>
      </c>
      <c r="R120" s="21"/>
      <c r="S120" s="50"/>
      <c r="T120" s="50"/>
      <c r="U120" s="16" t="s">
        <v>18</v>
      </c>
      <c r="V120" s="19">
        <f>SUM(V118:V119)</f>
        <v>-325000000</v>
      </c>
      <c r="W120" s="21"/>
      <c r="X120" s="50"/>
      <c r="Y120" s="50"/>
      <c r="Z120" s="16" t="s">
        <v>18</v>
      </c>
      <c r="AA120" s="19">
        <f>SUM(AA118:AA119)</f>
        <v>-325000000</v>
      </c>
      <c r="AB120" s="21"/>
      <c r="AC120" s="50"/>
      <c r="AD120" s="50"/>
      <c r="AE120" s="16" t="s">
        <v>18</v>
      </c>
      <c r="AF120" s="19">
        <f>SUM(AF118:AF119)</f>
        <v>-325000000</v>
      </c>
      <c r="AG120" s="21"/>
      <c r="AH120" s="50"/>
      <c r="AI120" s="50"/>
      <c r="AJ120" s="16" t="s">
        <v>18</v>
      </c>
      <c r="AK120" s="19">
        <f>SUM(AK118:AK119)</f>
        <v>-325000000</v>
      </c>
      <c r="AL120" s="21"/>
      <c r="AM120" s="50"/>
      <c r="AN120" s="50"/>
      <c r="AO120" s="16" t="s">
        <v>18</v>
      </c>
      <c r="AP120" s="19">
        <f>SUM(AP118:AP119)</f>
        <v>-325000000</v>
      </c>
      <c r="AQ120" s="21"/>
      <c r="AR120" s="50"/>
      <c r="AS120" s="50"/>
      <c r="AT120" s="16" t="s">
        <v>18</v>
      </c>
      <c r="AU120" s="19">
        <f>SUM(AU118:AU119)</f>
        <v>-325000000</v>
      </c>
      <c r="AV120" s="21"/>
      <c r="AW120" s="50"/>
      <c r="AX120" s="50"/>
      <c r="AY120" s="16" t="s">
        <v>18</v>
      </c>
      <c r="AZ120" s="19">
        <f>SUM(AZ118:AZ119)</f>
        <v>-325000000</v>
      </c>
    </row>
    <row r="121" spans="4:52" ht="20">
      <c r="F121" s="9"/>
      <c r="G121" s="9"/>
      <c r="H121" s="21"/>
      <c r="K121" s="9"/>
      <c r="L121" s="9"/>
      <c r="M121" s="21"/>
      <c r="P121" s="9"/>
      <c r="Q121" s="9"/>
      <c r="R121" s="21"/>
      <c r="U121" s="9"/>
      <c r="V121" s="9"/>
      <c r="W121" s="21"/>
      <c r="Z121" s="9"/>
      <c r="AA121" s="9"/>
      <c r="AB121" s="21"/>
      <c r="AE121" s="9"/>
      <c r="AF121" s="9"/>
      <c r="AG121" s="21"/>
      <c r="AJ121" s="9"/>
      <c r="AK121" s="9"/>
      <c r="AL121" s="21"/>
      <c r="AO121" s="9"/>
      <c r="AP121" s="9"/>
      <c r="AQ121" s="21"/>
      <c r="AT121" s="9"/>
      <c r="AU121" s="9"/>
      <c r="AV121" s="21"/>
      <c r="AY121" s="9"/>
      <c r="AZ121" s="9"/>
    </row>
    <row r="122" spans="4:52" ht="20">
      <c r="F122" s="9"/>
      <c r="H122" s="21"/>
      <c r="K122" s="9"/>
      <c r="M122" s="21"/>
      <c r="P122" s="9"/>
      <c r="R122" s="21"/>
      <c r="U122" s="9"/>
      <c r="W122" s="21"/>
      <c r="Z122" s="9"/>
      <c r="AB122" s="21"/>
      <c r="AE122" s="9"/>
      <c r="AG122" s="21"/>
      <c r="AJ122" s="9"/>
      <c r="AL122" s="21"/>
      <c r="AO122" s="9"/>
      <c r="AQ122" s="21"/>
      <c r="AT122" s="9"/>
      <c r="AV122" s="21"/>
      <c r="AY122" s="9"/>
    </row>
    <row r="123" spans="4:52" ht="20">
      <c r="D123" s="50" t="s">
        <v>19</v>
      </c>
      <c r="E123" s="50"/>
      <c r="F123" s="14" t="s">
        <v>17</v>
      </c>
      <c r="G123" s="17">
        <f>-F107*$B$13</f>
        <v>-66450000.000000045</v>
      </c>
      <c r="H123" s="21"/>
      <c r="I123" s="50" t="s">
        <v>19</v>
      </c>
      <c r="J123" s="50"/>
      <c r="K123" s="14" t="s">
        <v>17</v>
      </c>
      <c r="L123" s="17">
        <f>-K107*$B$13</f>
        <v>-85725000.00000003</v>
      </c>
      <c r="M123" s="21"/>
      <c r="N123" s="50" t="s">
        <v>19</v>
      </c>
      <c r="O123" s="50"/>
      <c r="P123" s="14" t="s">
        <v>17</v>
      </c>
      <c r="Q123" s="17">
        <f>-P107*$B$13</f>
        <v>-58950000.000000045</v>
      </c>
      <c r="R123" s="21"/>
      <c r="S123" s="50" t="s">
        <v>19</v>
      </c>
      <c r="T123" s="50"/>
      <c r="U123" s="14" t="s">
        <v>17</v>
      </c>
      <c r="V123" s="17">
        <f>-U107*$B$13</f>
        <v>-21449999.999999933</v>
      </c>
      <c r="W123" s="21"/>
      <c r="X123" s="50" t="s">
        <v>19</v>
      </c>
      <c r="Y123" s="50"/>
      <c r="Z123" s="14" t="s">
        <v>17</v>
      </c>
      <c r="AA123" s="17">
        <f>-Z107*$B$13</f>
        <v>-107175000.00000007</v>
      </c>
      <c r="AB123" s="21"/>
      <c r="AC123" s="50" t="s">
        <v>19</v>
      </c>
      <c r="AD123" s="50"/>
      <c r="AE123" s="14" t="s">
        <v>17</v>
      </c>
      <c r="AF123" s="17">
        <f>-AE107*$B$13</f>
        <v>-69674999.999999955</v>
      </c>
      <c r="AG123" s="21"/>
      <c r="AH123" s="50" t="s">
        <v>19</v>
      </c>
      <c r="AI123" s="50"/>
      <c r="AJ123" s="14" t="s">
        <v>17</v>
      </c>
      <c r="AK123" s="17">
        <f>-AJ107*$B$13</f>
        <v>-64274999.999999978</v>
      </c>
      <c r="AL123" s="21"/>
      <c r="AM123" s="50" t="s">
        <v>19</v>
      </c>
      <c r="AN123" s="50"/>
      <c r="AO123" s="14" t="s">
        <v>17</v>
      </c>
      <c r="AP123" s="17">
        <f>-AO107*$B$13</f>
        <v>-117825000.00000004</v>
      </c>
      <c r="AQ123" s="21"/>
      <c r="AR123" s="50" t="s">
        <v>19</v>
      </c>
      <c r="AS123" s="50"/>
      <c r="AT123" s="14" t="s">
        <v>17</v>
      </c>
      <c r="AU123" s="17">
        <f>-AT107*$B$13</f>
        <v>-42825000.000000045</v>
      </c>
      <c r="AV123" s="21"/>
      <c r="AW123" s="50" t="s">
        <v>19</v>
      </c>
      <c r="AX123" s="50"/>
      <c r="AY123" s="14" t="s">
        <v>17</v>
      </c>
      <c r="AZ123" s="17">
        <f>-AY107*$B$13</f>
        <v>-42825000.000000045</v>
      </c>
    </row>
    <row r="124" spans="4:52" ht="21" thickBot="1">
      <c r="D124" s="50"/>
      <c r="E124" s="50"/>
      <c r="F124" s="15" t="s">
        <v>21</v>
      </c>
      <c r="G124" s="18">
        <f>F108*$B$14</f>
        <v>398863708.87475812</v>
      </c>
      <c r="H124" s="21"/>
      <c r="I124" s="50"/>
      <c r="J124" s="50"/>
      <c r="K124" s="15" t="s">
        <v>21</v>
      </c>
      <c r="L124" s="18">
        <f>K108*$B$14</f>
        <v>410536730.3945446</v>
      </c>
      <c r="M124" s="21"/>
      <c r="N124" s="50"/>
      <c r="O124" s="50"/>
      <c r="P124" s="15" t="s">
        <v>21</v>
      </c>
      <c r="Q124" s="18">
        <f>P108*$B$14</f>
        <v>405712828.08902532</v>
      </c>
      <c r="R124" s="21"/>
      <c r="S124" s="50"/>
      <c r="T124" s="50"/>
      <c r="U124" s="15" t="s">
        <v>21</v>
      </c>
      <c r="V124" s="18">
        <f>U108*$B$14</f>
        <v>399826205.59741658</v>
      </c>
      <c r="W124" s="21"/>
      <c r="X124" s="50"/>
      <c r="Y124" s="50"/>
      <c r="Z124" s="15" t="s">
        <v>21</v>
      </c>
      <c r="AA124" s="18">
        <f>Z108*$B$14</f>
        <v>408929375</v>
      </c>
      <c r="AB124" s="21"/>
      <c r="AC124" s="50"/>
      <c r="AD124" s="50"/>
      <c r="AE124" s="15" t="s">
        <v>21</v>
      </c>
      <c r="AF124" s="18">
        <f>AE108*$B$14</f>
        <v>402503557.88423151</v>
      </c>
      <c r="AG124" s="21"/>
      <c r="AH124" s="50"/>
      <c r="AI124" s="50"/>
      <c r="AJ124" s="15" t="s">
        <v>21</v>
      </c>
      <c r="AK124" s="18">
        <f>AJ108*$B$14</f>
        <v>400352679.44535071</v>
      </c>
      <c r="AL124" s="21"/>
      <c r="AM124" s="50"/>
      <c r="AN124" s="50"/>
      <c r="AO124" s="15" t="s">
        <v>21</v>
      </c>
      <c r="AP124" s="18">
        <f>AO108*$B$14</f>
        <v>406244600.62240666</v>
      </c>
      <c r="AQ124" s="21"/>
      <c r="AR124" s="50"/>
      <c r="AS124" s="50"/>
      <c r="AT124" s="15" t="s">
        <v>21</v>
      </c>
      <c r="AU124" s="18">
        <f>AT108*$B$14</f>
        <v>397675769.79065579</v>
      </c>
      <c r="AV124" s="21"/>
      <c r="AW124" s="50"/>
      <c r="AX124" s="50"/>
      <c r="AY124" s="15" t="s">
        <v>21</v>
      </c>
      <c r="AZ124" s="18">
        <f>AY108*$B$14</f>
        <v>399280161.93917906</v>
      </c>
    </row>
    <row r="125" spans="4:52" ht="21" thickTop="1">
      <c r="D125" s="50"/>
      <c r="E125" s="50"/>
      <c r="F125" s="16" t="s">
        <v>18</v>
      </c>
      <c r="G125" s="19">
        <f>SUM(G123:G124)</f>
        <v>332413708.87475806</v>
      </c>
      <c r="H125" s="21"/>
      <c r="I125" s="50"/>
      <c r="J125" s="50"/>
      <c r="K125" s="16" t="s">
        <v>18</v>
      </c>
      <c r="L125" s="19">
        <f>SUM(L123:L124)</f>
        <v>324811730.3945446</v>
      </c>
      <c r="M125" s="21"/>
      <c r="N125" s="50"/>
      <c r="O125" s="50"/>
      <c r="P125" s="16" t="s">
        <v>18</v>
      </c>
      <c r="Q125" s="19">
        <f>SUM(Q123:Q124)</f>
        <v>346762828.08902526</v>
      </c>
      <c r="R125" s="21"/>
      <c r="S125" s="50"/>
      <c r="T125" s="50"/>
      <c r="U125" s="16" t="s">
        <v>18</v>
      </c>
      <c r="V125" s="19">
        <f>SUM(V123:V124)</f>
        <v>378376205.59741664</v>
      </c>
      <c r="W125" s="21"/>
      <c r="X125" s="50"/>
      <c r="Y125" s="50"/>
      <c r="Z125" s="16" t="s">
        <v>18</v>
      </c>
      <c r="AA125" s="19">
        <f>SUM(AA123:AA124)</f>
        <v>301754374.99999994</v>
      </c>
      <c r="AB125" s="21"/>
      <c r="AC125" s="50"/>
      <c r="AD125" s="50"/>
      <c r="AE125" s="16" t="s">
        <v>18</v>
      </c>
      <c r="AF125" s="19">
        <f>SUM(AF123:AF124)</f>
        <v>332828557.88423157</v>
      </c>
      <c r="AG125" s="21"/>
      <c r="AH125" s="50"/>
      <c r="AI125" s="50"/>
      <c r="AJ125" s="16" t="s">
        <v>18</v>
      </c>
      <c r="AK125" s="19">
        <f>SUM(AK123:AK124)</f>
        <v>336077679.44535071</v>
      </c>
      <c r="AL125" s="21"/>
      <c r="AM125" s="50"/>
      <c r="AN125" s="50"/>
      <c r="AO125" s="16" t="s">
        <v>18</v>
      </c>
      <c r="AP125" s="19">
        <f>SUM(AP123:AP124)</f>
        <v>288419600.6224066</v>
      </c>
      <c r="AQ125" s="21"/>
      <c r="AR125" s="50"/>
      <c r="AS125" s="50"/>
      <c r="AT125" s="16" t="s">
        <v>18</v>
      </c>
      <c r="AU125" s="19">
        <f>SUM(AU123:AU124)</f>
        <v>354850769.79065573</v>
      </c>
      <c r="AV125" s="21"/>
      <c r="AW125" s="50"/>
      <c r="AX125" s="50"/>
      <c r="AY125" s="16" t="s">
        <v>18</v>
      </c>
      <c r="AZ125" s="19">
        <f>SUM(AZ123:AZ124)</f>
        <v>356455161.939179</v>
      </c>
    </row>
    <row r="126" spans="4:52" ht="20">
      <c r="F126" s="9"/>
      <c r="G126" s="9"/>
      <c r="H126" s="21"/>
      <c r="K126" s="9"/>
      <c r="L126" s="9"/>
      <c r="M126" s="21"/>
      <c r="P126" s="9"/>
      <c r="Q126" s="9"/>
      <c r="R126" s="21"/>
      <c r="U126" s="9"/>
      <c r="V126" s="9"/>
      <c r="W126" s="21"/>
      <c r="Z126" s="9"/>
      <c r="AA126" s="9"/>
      <c r="AB126" s="21"/>
      <c r="AE126" s="9"/>
      <c r="AF126" s="9"/>
      <c r="AG126" s="21"/>
      <c r="AJ126" s="9"/>
      <c r="AK126" s="9"/>
      <c r="AL126" s="21"/>
      <c r="AO126" s="9"/>
      <c r="AP126" s="9"/>
      <c r="AQ126" s="21"/>
      <c r="AT126" s="9"/>
      <c r="AU126" s="9"/>
      <c r="AV126" s="21"/>
      <c r="AY126" s="9"/>
      <c r="AZ126" s="9"/>
    </row>
    <row r="127" spans="4:52" ht="21" thickBot="1">
      <c r="F127" s="9"/>
      <c r="G127" s="9"/>
      <c r="H127" s="21"/>
      <c r="K127" s="9"/>
      <c r="L127" s="9"/>
      <c r="M127" s="21"/>
      <c r="P127" s="9"/>
      <c r="Q127" s="9"/>
      <c r="R127" s="21"/>
      <c r="U127" s="9"/>
      <c r="V127" s="9"/>
      <c r="W127" s="21"/>
      <c r="Z127" s="9"/>
      <c r="AA127" s="9"/>
      <c r="AB127" s="21"/>
      <c r="AE127" s="9"/>
      <c r="AF127" s="9"/>
      <c r="AG127" s="21"/>
      <c r="AJ127" s="9"/>
      <c r="AK127" s="9"/>
      <c r="AL127" s="21"/>
      <c r="AO127" s="9"/>
      <c r="AP127" s="9"/>
      <c r="AQ127" s="21"/>
      <c r="AT127" s="9"/>
      <c r="AU127" s="9"/>
      <c r="AV127" s="21"/>
      <c r="AY127" s="9"/>
      <c r="AZ127" s="9"/>
    </row>
    <row r="128" spans="4:52">
      <c r="E128" s="44" t="s">
        <v>20</v>
      </c>
      <c r="F128" s="45"/>
      <c r="G128" s="48">
        <f>G125-G120</f>
        <v>657413708.87475801</v>
      </c>
      <c r="H128" s="21"/>
      <c r="J128" s="44" t="s">
        <v>20</v>
      </c>
      <c r="K128" s="45"/>
      <c r="L128" s="48">
        <f>L125-L120</f>
        <v>649811730.3945446</v>
      </c>
      <c r="M128" s="21"/>
      <c r="O128" s="44" t="s">
        <v>20</v>
      </c>
      <c r="P128" s="45"/>
      <c r="Q128" s="48">
        <f>Q125-Q120</f>
        <v>671762828.08902526</v>
      </c>
      <c r="R128" s="21"/>
      <c r="T128" s="44" t="s">
        <v>20</v>
      </c>
      <c r="U128" s="45"/>
      <c r="V128" s="48">
        <f>V125-V120</f>
        <v>703376205.59741664</v>
      </c>
      <c r="W128" s="21"/>
      <c r="Y128" s="44" t="s">
        <v>20</v>
      </c>
      <c r="Z128" s="45"/>
      <c r="AA128" s="48">
        <f>AA125-AA120</f>
        <v>626754375</v>
      </c>
      <c r="AB128" s="21"/>
      <c r="AD128" s="44" t="s">
        <v>20</v>
      </c>
      <c r="AE128" s="45"/>
      <c r="AF128" s="48">
        <f>AF125-AF120</f>
        <v>657828557.88423157</v>
      </c>
      <c r="AG128" s="21"/>
      <c r="AI128" s="44" t="s">
        <v>20</v>
      </c>
      <c r="AJ128" s="45"/>
      <c r="AK128" s="48">
        <f>AK125-AK120</f>
        <v>661077679.44535065</v>
      </c>
      <c r="AL128" s="21"/>
      <c r="AN128" s="44" t="s">
        <v>20</v>
      </c>
      <c r="AO128" s="45"/>
      <c r="AP128" s="48">
        <f>AP125-AP120</f>
        <v>613419600.6224066</v>
      </c>
      <c r="AQ128" s="21"/>
      <c r="AS128" s="44" t="s">
        <v>20</v>
      </c>
      <c r="AT128" s="45"/>
      <c r="AU128" s="48">
        <f>AU125-AU120</f>
        <v>679850769.79065573</v>
      </c>
      <c r="AV128" s="21"/>
      <c r="AX128" s="44" t="s">
        <v>20</v>
      </c>
      <c r="AY128" s="45"/>
      <c r="AZ128" s="48">
        <f>AZ125-AZ120</f>
        <v>681455161.93917894</v>
      </c>
    </row>
    <row r="129" spans="4:52" ht="17" thickBot="1">
      <c r="E129" s="46"/>
      <c r="F129" s="47"/>
      <c r="G129" s="49"/>
      <c r="H129" s="21"/>
      <c r="J129" s="46"/>
      <c r="K129" s="47"/>
      <c r="L129" s="49"/>
      <c r="M129" s="21"/>
      <c r="O129" s="46"/>
      <c r="P129" s="47"/>
      <c r="Q129" s="49"/>
      <c r="R129" s="21"/>
      <c r="T129" s="46"/>
      <c r="U129" s="47"/>
      <c r="V129" s="49"/>
      <c r="W129" s="21"/>
      <c r="Y129" s="46"/>
      <c r="Z129" s="47"/>
      <c r="AA129" s="49"/>
      <c r="AB129" s="21"/>
      <c r="AD129" s="46"/>
      <c r="AE129" s="47"/>
      <c r="AF129" s="49"/>
      <c r="AG129" s="21"/>
      <c r="AI129" s="46"/>
      <c r="AJ129" s="47"/>
      <c r="AK129" s="49"/>
      <c r="AL129" s="21"/>
      <c r="AN129" s="46"/>
      <c r="AO129" s="47"/>
      <c r="AP129" s="49"/>
      <c r="AQ129" s="21"/>
      <c r="AS129" s="46"/>
      <c r="AT129" s="47"/>
      <c r="AU129" s="49"/>
      <c r="AV129" s="21"/>
      <c r="AX129" s="46"/>
      <c r="AY129" s="47"/>
      <c r="AZ129" s="49"/>
    </row>
    <row r="134" spans="4:52" ht="16" customHeight="1">
      <c r="D134" s="55" t="s">
        <v>53</v>
      </c>
      <c r="E134" s="55"/>
      <c r="F134" s="55"/>
      <c r="G134" s="55"/>
      <c r="H134" s="21"/>
      <c r="I134" s="55" t="s">
        <v>63</v>
      </c>
      <c r="J134" s="55"/>
      <c r="K134" s="55"/>
      <c r="L134" s="55"/>
      <c r="M134" s="21"/>
      <c r="N134" s="55" t="s">
        <v>64</v>
      </c>
      <c r="O134" s="55"/>
      <c r="P134" s="55"/>
      <c r="Q134" s="55"/>
      <c r="R134" s="21"/>
      <c r="S134" s="55" t="s">
        <v>65</v>
      </c>
      <c r="T134" s="55"/>
      <c r="U134" s="55"/>
      <c r="V134" s="55"/>
      <c r="W134" s="21"/>
      <c r="X134" s="55" t="s">
        <v>66</v>
      </c>
      <c r="Y134" s="55"/>
      <c r="Z134" s="55"/>
      <c r="AA134" s="55"/>
      <c r="AB134" s="21"/>
      <c r="AC134" s="55" t="s">
        <v>67</v>
      </c>
      <c r="AD134" s="55"/>
      <c r="AE134" s="55"/>
      <c r="AF134" s="55"/>
      <c r="AG134" s="21"/>
      <c r="AH134" s="55" t="s">
        <v>68</v>
      </c>
      <c r="AI134" s="55"/>
      <c r="AJ134" s="55"/>
      <c r="AK134" s="55"/>
      <c r="AL134" s="21"/>
      <c r="AM134" s="55" t="s">
        <v>69</v>
      </c>
      <c r="AN134" s="55"/>
      <c r="AO134" s="55"/>
      <c r="AP134" s="55"/>
      <c r="AQ134" s="21"/>
      <c r="AR134" s="55" t="s">
        <v>70</v>
      </c>
      <c r="AS134" s="55"/>
      <c r="AT134" s="55"/>
      <c r="AU134" s="55"/>
      <c r="AV134" s="21"/>
      <c r="AW134" s="55" t="s">
        <v>71</v>
      </c>
      <c r="AX134" s="55"/>
      <c r="AY134" s="55"/>
      <c r="AZ134" s="55"/>
    </row>
    <row r="135" spans="4:52" ht="16" customHeight="1">
      <c r="D135" s="55"/>
      <c r="E135" s="55"/>
      <c r="F135" s="55"/>
      <c r="G135" s="55"/>
      <c r="H135" s="21"/>
      <c r="I135" s="55"/>
      <c r="J135" s="55"/>
      <c r="K135" s="55"/>
      <c r="L135" s="55"/>
      <c r="M135" s="21"/>
      <c r="N135" s="55"/>
      <c r="O135" s="55"/>
      <c r="P135" s="55"/>
      <c r="Q135" s="55"/>
      <c r="R135" s="21"/>
      <c r="S135" s="55"/>
      <c r="T135" s="55"/>
      <c r="U135" s="55"/>
      <c r="V135" s="55"/>
      <c r="W135" s="21"/>
      <c r="X135" s="55"/>
      <c r="Y135" s="55"/>
      <c r="Z135" s="55"/>
      <c r="AA135" s="55"/>
      <c r="AB135" s="21"/>
      <c r="AC135" s="55"/>
      <c r="AD135" s="55"/>
      <c r="AE135" s="55"/>
      <c r="AF135" s="55"/>
      <c r="AG135" s="21"/>
      <c r="AH135" s="55"/>
      <c r="AI135" s="55"/>
      <c r="AJ135" s="55"/>
      <c r="AK135" s="55"/>
      <c r="AL135" s="21"/>
      <c r="AM135" s="55"/>
      <c r="AN135" s="55"/>
      <c r="AO135" s="55"/>
      <c r="AP135" s="55"/>
      <c r="AQ135" s="21"/>
      <c r="AR135" s="55"/>
      <c r="AS135" s="55"/>
      <c r="AT135" s="55"/>
      <c r="AU135" s="55"/>
      <c r="AV135" s="21"/>
      <c r="AW135" s="55"/>
      <c r="AX135" s="55"/>
      <c r="AY135" s="55"/>
      <c r="AZ135" s="55"/>
    </row>
    <row r="136" spans="4:52">
      <c r="H136" s="21"/>
      <c r="M136" s="21"/>
      <c r="N136" s="20"/>
      <c r="O136" s="20"/>
      <c r="P136" s="20"/>
      <c r="Q136" s="20"/>
      <c r="R136" s="21"/>
      <c r="S136" s="20"/>
      <c r="T136" s="20"/>
      <c r="U136" s="20"/>
      <c r="V136" s="20"/>
      <c r="W136" s="21"/>
      <c r="X136" s="20"/>
      <c r="Y136" s="20"/>
      <c r="Z136" s="20"/>
      <c r="AA136" s="20"/>
      <c r="AB136" s="21"/>
      <c r="AG136" s="21"/>
      <c r="AH136" s="20"/>
      <c r="AI136" s="20"/>
      <c r="AJ136" s="20"/>
      <c r="AK136" s="20"/>
      <c r="AL136" s="21"/>
      <c r="AM136" s="20"/>
      <c r="AN136" s="20"/>
      <c r="AO136" s="20"/>
      <c r="AP136" s="20"/>
      <c r="AQ136" s="21"/>
      <c r="AR136" s="20"/>
      <c r="AS136" s="20"/>
      <c r="AT136" s="20"/>
      <c r="AU136" s="20"/>
      <c r="AV136" s="21"/>
      <c r="AW136" s="20"/>
      <c r="AX136" s="20"/>
      <c r="AY136" s="20"/>
      <c r="AZ136" s="20"/>
    </row>
    <row r="137" spans="4:52" ht="17" thickBot="1">
      <c r="H137" s="21"/>
      <c r="M137" s="21"/>
      <c r="N137" s="20"/>
      <c r="O137" s="20"/>
      <c r="P137" s="20"/>
      <c r="Q137" s="20"/>
      <c r="R137" s="21"/>
      <c r="S137" s="20"/>
      <c r="T137" s="20"/>
      <c r="U137" s="20"/>
      <c r="V137" s="20"/>
      <c r="W137" s="21"/>
      <c r="X137" s="20"/>
      <c r="Y137" s="20"/>
      <c r="Z137" s="20"/>
      <c r="AA137" s="20"/>
      <c r="AB137" s="21"/>
      <c r="AG137" s="21"/>
      <c r="AH137" s="20"/>
      <c r="AI137" s="20"/>
      <c r="AJ137" s="20"/>
      <c r="AK137" s="20"/>
      <c r="AL137" s="21"/>
      <c r="AM137" s="20"/>
      <c r="AN137" s="20"/>
      <c r="AO137" s="20"/>
      <c r="AP137" s="20"/>
      <c r="AQ137" s="21"/>
      <c r="AR137" s="20"/>
      <c r="AS137" s="20"/>
      <c r="AT137" s="20"/>
      <c r="AU137" s="20"/>
      <c r="AV137" s="21"/>
      <c r="AW137" s="20"/>
      <c r="AX137" s="20"/>
      <c r="AY137" s="20"/>
      <c r="AZ137" s="20"/>
    </row>
    <row r="138" spans="4:52" ht="21">
      <c r="D138" s="53" t="s">
        <v>13</v>
      </c>
      <c r="E138" s="3" t="s">
        <v>0</v>
      </c>
      <c r="F138" s="3" t="s">
        <v>0</v>
      </c>
      <c r="G138" s="53" t="s">
        <v>1</v>
      </c>
      <c r="H138" s="21"/>
      <c r="I138" s="53" t="s">
        <v>13</v>
      </c>
      <c r="J138" s="3" t="s">
        <v>0</v>
      </c>
      <c r="K138" s="3" t="s">
        <v>0</v>
      </c>
      <c r="L138" s="53" t="s">
        <v>1</v>
      </c>
      <c r="M138" s="21"/>
      <c r="N138" s="53" t="s">
        <v>13</v>
      </c>
      <c r="O138" s="3" t="s">
        <v>0</v>
      </c>
      <c r="P138" s="3" t="s">
        <v>0</v>
      </c>
      <c r="Q138" s="53" t="s">
        <v>1</v>
      </c>
      <c r="R138" s="21"/>
      <c r="S138" s="53" t="s">
        <v>13</v>
      </c>
      <c r="T138" s="3" t="s">
        <v>0</v>
      </c>
      <c r="U138" s="3" t="s">
        <v>0</v>
      </c>
      <c r="V138" s="53" t="s">
        <v>1</v>
      </c>
      <c r="W138" s="21"/>
      <c r="X138" s="53" t="s">
        <v>13</v>
      </c>
      <c r="Y138" s="3" t="s">
        <v>0</v>
      </c>
      <c r="Z138" s="3" t="s">
        <v>0</v>
      </c>
      <c r="AA138" s="53" t="s">
        <v>1</v>
      </c>
      <c r="AB138" s="21"/>
      <c r="AC138" s="53" t="s">
        <v>13</v>
      </c>
      <c r="AD138" s="3" t="s">
        <v>0</v>
      </c>
      <c r="AE138" s="3" t="s">
        <v>0</v>
      </c>
      <c r="AF138" s="53" t="s">
        <v>1</v>
      </c>
      <c r="AG138" s="21"/>
      <c r="AH138" s="53" t="s">
        <v>13</v>
      </c>
      <c r="AI138" s="3" t="s">
        <v>0</v>
      </c>
      <c r="AJ138" s="3" t="s">
        <v>0</v>
      </c>
      <c r="AK138" s="53" t="s">
        <v>1</v>
      </c>
      <c r="AL138" s="21"/>
      <c r="AM138" s="53" t="s">
        <v>13</v>
      </c>
      <c r="AN138" s="3" t="s">
        <v>0</v>
      </c>
      <c r="AO138" s="3" t="s">
        <v>0</v>
      </c>
      <c r="AP138" s="53" t="s">
        <v>1</v>
      </c>
      <c r="AQ138" s="21"/>
      <c r="AR138" s="53" t="s">
        <v>13</v>
      </c>
      <c r="AS138" s="3" t="s">
        <v>0</v>
      </c>
      <c r="AT138" s="3" t="s">
        <v>0</v>
      </c>
      <c r="AU138" s="53" t="s">
        <v>1</v>
      </c>
      <c r="AV138" s="21"/>
      <c r="AW138" s="53" t="s">
        <v>13</v>
      </c>
      <c r="AX138" s="3" t="s">
        <v>0</v>
      </c>
      <c r="AY138" s="3" t="s">
        <v>0</v>
      </c>
      <c r="AZ138" s="53" t="s">
        <v>1</v>
      </c>
    </row>
    <row r="139" spans="4:52" ht="21" thickBot="1">
      <c r="D139" s="54"/>
      <c r="E139" s="4">
        <v>1</v>
      </c>
      <c r="F139" s="4">
        <v>0</v>
      </c>
      <c r="G139" s="54"/>
      <c r="H139" s="21"/>
      <c r="I139" s="54"/>
      <c r="J139" s="4">
        <v>1</v>
      </c>
      <c r="K139" s="4">
        <v>0</v>
      </c>
      <c r="L139" s="54"/>
      <c r="M139" s="21"/>
      <c r="N139" s="54"/>
      <c r="O139" s="4">
        <v>1</v>
      </c>
      <c r="P139" s="4">
        <v>0</v>
      </c>
      <c r="Q139" s="54"/>
      <c r="R139" s="21"/>
      <c r="S139" s="54"/>
      <c r="T139" s="4">
        <v>1</v>
      </c>
      <c r="U139" s="4">
        <v>0</v>
      </c>
      <c r="V139" s="54"/>
      <c r="W139" s="21"/>
      <c r="X139" s="54"/>
      <c r="Y139" s="4">
        <v>1</v>
      </c>
      <c r="Z139" s="4">
        <v>0</v>
      </c>
      <c r="AA139" s="54"/>
      <c r="AB139" s="21"/>
      <c r="AC139" s="54"/>
      <c r="AD139" s="4">
        <v>1</v>
      </c>
      <c r="AE139" s="4">
        <v>0</v>
      </c>
      <c r="AF139" s="54"/>
      <c r="AG139" s="21"/>
      <c r="AH139" s="54"/>
      <c r="AI139" s="4">
        <v>1</v>
      </c>
      <c r="AJ139" s="4">
        <v>0</v>
      </c>
      <c r="AK139" s="54"/>
      <c r="AL139" s="21"/>
      <c r="AM139" s="54"/>
      <c r="AN139" s="4">
        <v>1</v>
      </c>
      <c r="AO139" s="4">
        <v>0</v>
      </c>
      <c r="AP139" s="54"/>
      <c r="AQ139" s="21"/>
      <c r="AR139" s="54"/>
      <c r="AS139" s="4">
        <v>1</v>
      </c>
      <c r="AT139" s="4">
        <v>0</v>
      </c>
      <c r="AU139" s="54"/>
      <c r="AV139" s="21"/>
      <c r="AW139" s="54"/>
      <c r="AX139" s="4">
        <v>1</v>
      </c>
      <c r="AY139" s="4">
        <v>0</v>
      </c>
      <c r="AZ139" s="54"/>
    </row>
    <row r="140" spans="4:52" ht="22" thickBot="1">
      <c r="D140" s="5" t="s">
        <v>4</v>
      </c>
      <c r="E140" s="6">
        <f>G140*E146</f>
        <v>2614.1999999999998</v>
      </c>
      <c r="F140" s="7">
        <f>G140-E140</f>
        <v>385.80000000000018</v>
      </c>
      <c r="G140" s="8">
        <f>G142*$B$12</f>
        <v>3000</v>
      </c>
      <c r="H140" s="21"/>
      <c r="I140" s="5" t="s">
        <v>4</v>
      </c>
      <c r="J140" s="6">
        <f>L140*J146</f>
        <v>2550</v>
      </c>
      <c r="K140" s="7">
        <f>L140-J140</f>
        <v>450</v>
      </c>
      <c r="L140" s="8">
        <f>L142*$B$12</f>
        <v>3000</v>
      </c>
      <c r="M140" s="21"/>
      <c r="N140" s="5" t="s">
        <v>4</v>
      </c>
      <c r="O140" s="6">
        <f>Q140*O146</f>
        <v>2550</v>
      </c>
      <c r="P140" s="7">
        <f>Q140-O140</f>
        <v>450</v>
      </c>
      <c r="Q140" s="8">
        <f>Q142*$B$12</f>
        <v>3000</v>
      </c>
      <c r="R140" s="21"/>
      <c r="S140" s="5" t="s">
        <v>4</v>
      </c>
      <c r="T140" s="6">
        <f>V140*T146</f>
        <v>2678.7000000000003</v>
      </c>
      <c r="U140" s="7">
        <f>V140-T140</f>
        <v>321.29999999999973</v>
      </c>
      <c r="V140" s="8">
        <f>V142*$B$12</f>
        <v>3000</v>
      </c>
      <c r="W140" s="21"/>
      <c r="X140" s="5" t="s">
        <v>4</v>
      </c>
      <c r="Y140" s="6">
        <f>AA140*Y146</f>
        <v>2657.1</v>
      </c>
      <c r="Z140" s="7">
        <f>AA140-Y140</f>
        <v>342.90000000000009</v>
      </c>
      <c r="AA140" s="8">
        <f>AA142*$B$12</f>
        <v>3000</v>
      </c>
      <c r="AB140" s="21"/>
      <c r="AC140" s="5" t="s">
        <v>4</v>
      </c>
      <c r="AD140" s="6">
        <f>AF140*AD146</f>
        <v>2785.7999999999997</v>
      </c>
      <c r="AE140" s="7">
        <f>AF140-AD140</f>
        <v>214.20000000000027</v>
      </c>
      <c r="AF140" s="8">
        <f>AF142*$B$12</f>
        <v>3000</v>
      </c>
      <c r="AG140" s="21"/>
      <c r="AH140" s="5" t="s">
        <v>4</v>
      </c>
      <c r="AI140" s="6">
        <f>AK140*AI146</f>
        <v>2700</v>
      </c>
      <c r="AJ140" s="7">
        <f>AK140-AI140</f>
        <v>300</v>
      </c>
      <c r="AK140" s="8">
        <f>AK142*$B$12</f>
        <v>3000</v>
      </c>
      <c r="AL140" s="21"/>
      <c r="AM140" s="5" t="s">
        <v>4</v>
      </c>
      <c r="AN140" s="6">
        <f>AP140*AN146</f>
        <v>2571.2999999999997</v>
      </c>
      <c r="AO140" s="7">
        <f>AP140-AN140</f>
        <v>428.70000000000027</v>
      </c>
      <c r="AP140" s="8">
        <f>AP142*$B$12</f>
        <v>3000</v>
      </c>
      <c r="AQ140" s="21"/>
      <c r="AR140" s="5" t="s">
        <v>4</v>
      </c>
      <c r="AS140" s="6">
        <f>AU140*AS146</f>
        <v>2828.7</v>
      </c>
      <c r="AT140" s="7">
        <f>AU140-AS140</f>
        <v>171.30000000000018</v>
      </c>
      <c r="AU140" s="8">
        <f>AU142*$B$12</f>
        <v>3000</v>
      </c>
      <c r="AV140" s="21"/>
      <c r="AW140" s="5" t="s">
        <v>4</v>
      </c>
      <c r="AX140" s="6">
        <f>AZ140*AX146</f>
        <v>2828.7</v>
      </c>
      <c r="AY140" s="7">
        <f>AZ140-AX140</f>
        <v>171.30000000000018</v>
      </c>
      <c r="AZ140" s="8">
        <f>AZ142*$B$12</f>
        <v>3000</v>
      </c>
    </row>
    <row r="141" spans="4:52" ht="22" thickBot="1">
      <c r="D141" s="5" t="s">
        <v>6</v>
      </c>
      <c r="E141" s="7">
        <f>E142-E140</f>
        <v>749.84581134989048</v>
      </c>
      <c r="F141" s="6">
        <f>G141-E141</f>
        <v>16250.154188650109</v>
      </c>
      <c r="G141" s="8">
        <f>G142-G140</f>
        <v>17000</v>
      </c>
      <c r="H141" s="21"/>
      <c r="I141" s="5" t="s">
        <v>6</v>
      </c>
      <c r="J141" s="7">
        <f>J142-J140</f>
        <v>664.42077398209994</v>
      </c>
      <c r="K141" s="6">
        <f>L141-J141</f>
        <v>16335.579226017901</v>
      </c>
      <c r="L141" s="8">
        <f>L142-L140</f>
        <v>17000</v>
      </c>
      <c r="M141" s="21"/>
      <c r="N141" s="5" t="s">
        <v>6</v>
      </c>
      <c r="O141" s="7">
        <f>O142-O140</f>
        <v>664.42077398209994</v>
      </c>
      <c r="P141" s="6">
        <f>Q141-O141</f>
        <v>16335.579226017901</v>
      </c>
      <c r="Q141" s="8">
        <f>Q142-Q140</f>
        <v>17000</v>
      </c>
      <c r="R141" s="21"/>
      <c r="S141" s="5" t="s">
        <v>6</v>
      </c>
      <c r="T141" s="7">
        <f>T142-T140</f>
        <v>728.44830831849413</v>
      </c>
      <c r="U141" s="6">
        <f>V141-T141</f>
        <v>16271.551691681507</v>
      </c>
      <c r="V141" s="8">
        <f>V142-V140</f>
        <v>17000</v>
      </c>
      <c r="W141" s="21"/>
      <c r="X141" s="5" t="s">
        <v>6</v>
      </c>
      <c r="Y141" s="7">
        <f>Y142-Y140</f>
        <v>814.41816043898643</v>
      </c>
      <c r="Z141" s="6">
        <f>AA141-Y141</f>
        <v>16185.581839561013</v>
      </c>
      <c r="AA141" s="8">
        <f>AA142-AA140</f>
        <v>17000</v>
      </c>
      <c r="AB141" s="21"/>
      <c r="AC141" s="5" t="s">
        <v>6</v>
      </c>
      <c r="AD141" s="7">
        <f>AD142-AD140</f>
        <v>943.01809664034272</v>
      </c>
      <c r="AE141" s="6">
        <f>AF141-AD141</f>
        <v>16056.981903359658</v>
      </c>
      <c r="AF141" s="8">
        <f>AF142-AF140</f>
        <v>17000</v>
      </c>
      <c r="AG141" s="21"/>
      <c r="AH141" s="5" t="s">
        <v>6</v>
      </c>
      <c r="AI141" s="7">
        <f>AI142-AI140</f>
        <v>878.52882703777368</v>
      </c>
      <c r="AJ141" s="6">
        <f>AK141-AI141</f>
        <v>16121.471172962227</v>
      </c>
      <c r="AK141" s="8">
        <f>AK142-AK140</f>
        <v>17000</v>
      </c>
      <c r="AL141" s="21"/>
      <c r="AM141" s="5" t="s">
        <v>6</v>
      </c>
      <c r="AN141" s="7">
        <f>AN142-AN140</f>
        <v>728.62299794661203</v>
      </c>
      <c r="AO141" s="6">
        <f>AP141-AN141</f>
        <v>16271.377002053388</v>
      </c>
      <c r="AP141" s="8">
        <f>AP142-AP140</f>
        <v>17000</v>
      </c>
      <c r="AQ141" s="21"/>
      <c r="AR141" s="5" t="s">
        <v>6</v>
      </c>
      <c r="AS141" s="7">
        <f>AS142-AS140</f>
        <v>1092.9692083737691</v>
      </c>
      <c r="AT141" s="6">
        <f>AU141-AS141</f>
        <v>15907.030791626232</v>
      </c>
      <c r="AU141" s="8">
        <f>AU142-AU140</f>
        <v>17000</v>
      </c>
      <c r="AV141" s="21"/>
      <c r="AW141" s="5" t="s">
        <v>6</v>
      </c>
      <c r="AX141" s="7">
        <f>AX142-AX140</f>
        <v>1028.793522432838</v>
      </c>
      <c r="AY141" s="6">
        <f>AZ141-AX141</f>
        <v>15971.206477567162</v>
      </c>
      <c r="AZ141" s="8">
        <f>AZ142-AZ140</f>
        <v>17000</v>
      </c>
    </row>
    <row r="142" spans="4:52" ht="22" thickBot="1">
      <c r="D142" s="5" t="s">
        <v>1</v>
      </c>
      <c r="E142" s="8">
        <f>E140/E145</f>
        <v>3364.0458113498903</v>
      </c>
      <c r="F142" s="8">
        <f>F140+F141</f>
        <v>16635.95418865011</v>
      </c>
      <c r="G142" s="8">
        <f>$B$11</f>
        <v>20000</v>
      </c>
      <c r="H142" s="21"/>
      <c r="I142" s="5" t="s">
        <v>1</v>
      </c>
      <c r="J142" s="8">
        <f>J140/J145</f>
        <v>3214.4207739820999</v>
      </c>
      <c r="K142" s="8">
        <f>K140+K141</f>
        <v>16785.579226017901</v>
      </c>
      <c r="L142" s="8">
        <f>$B$11</f>
        <v>20000</v>
      </c>
      <c r="M142" s="21"/>
      <c r="N142" s="5" t="s">
        <v>1</v>
      </c>
      <c r="O142" s="8">
        <f>O140/O145</f>
        <v>3214.4207739820999</v>
      </c>
      <c r="P142" s="8">
        <f>P140+P141</f>
        <v>16785.579226017901</v>
      </c>
      <c r="Q142" s="8">
        <f>$B$11</f>
        <v>20000</v>
      </c>
      <c r="R142" s="21"/>
      <c r="S142" s="5" t="s">
        <v>1</v>
      </c>
      <c r="T142" s="8">
        <f>T140/T145</f>
        <v>3407.1483083184944</v>
      </c>
      <c r="U142" s="8">
        <f>U140+U141</f>
        <v>16592.851691681506</v>
      </c>
      <c r="V142" s="8">
        <f>$B$11</f>
        <v>20000</v>
      </c>
      <c r="W142" s="21"/>
      <c r="X142" s="5" t="s">
        <v>1</v>
      </c>
      <c r="Y142" s="8">
        <f>Y140/Y145</f>
        <v>3471.5181604389863</v>
      </c>
      <c r="Z142" s="8">
        <f>Z140+Z141</f>
        <v>16528.481839561013</v>
      </c>
      <c r="AA142" s="8">
        <f>$B$11</f>
        <v>20000</v>
      </c>
      <c r="AB142" s="21"/>
      <c r="AC142" s="5" t="s">
        <v>1</v>
      </c>
      <c r="AD142" s="8">
        <f>AD140/AD145</f>
        <v>3728.8180966403424</v>
      </c>
      <c r="AE142" s="8">
        <f>AE140+AE141</f>
        <v>16271.181903359658</v>
      </c>
      <c r="AF142" s="8">
        <f>$B$11</f>
        <v>20000</v>
      </c>
      <c r="AG142" s="21"/>
      <c r="AH142" s="5" t="s">
        <v>1</v>
      </c>
      <c r="AI142" s="8">
        <f>AI140/AI145</f>
        <v>3578.5288270377737</v>
      </c>
      <c r="AJ142" s="8">
        <f>AJ140+AJ141</f>
        <v>16421.471172962229</v>
      </c>
      <c r="AK142" s="8">
        <f>$B$11</f>
        <v>20000</v>
      </c>
      <c r="AL142" s="21"/>
      <c r="AM142" s="5" t="s">
        <v>1</v>
      </c>
      <c r="AN142" s="8">
        <f>AN140/AN145</f>
        <v>3299.9229979466118</v>
      </c>
      <c r="AO142" s="8">
        <f>AO140+AO141</f>
        <v>16700.077002053389</v>
      </c>
      <c r="AP142" s="8">
        <f>$B$11</f>
        <v>20000</v>
      </c>
      <c r="AQ142" s="21"/>
      <c r="AR142" s="5" t="s">
        <v>1</v>
      </c>
      <c r="AS142" s="8">
        <f>AS140/AS145</f>
        <v>3921.6692083737689</v>
      </c>
      <c r="AT142" s="8">
        <f>AT140+AT141</f>
        <v>16078.330791626231</v>
      </c>
      <c r="AU142" s="8">
        <f>$B$11</f>
        <v>20000</v>
      </c>
      <c r="AV142" s="21"/>
      <c r="AW142" s="5" t="s">
        <v>1</v>
      </c>
      <c r="AX142" s="8">
        <f>AX140/AX145</f>
        <v>3857.4935224328378</v>
      </c>
      <c r="AY142" s="8">
        <f>AY140+AY141</f>
        <v>16142.506477567164</v>
      </c>
      <c r="AZ142" s="8">
        <f>$B$11</f>
        <v>20000</v>
      </c>
    </row>
    <row r="143" spans="4:52">
      <c r="H143" s="21"/>
      <c r="M143" s="21"/>
      <c r="R143" s="21"/>
      <c r="W143" s="21"/>
      <c r="AB143" s="21"/>
      <c r="AG143" s="21"/>
      <c r="AL143" s="21"/>
      <c r="AQ143" s="21"/>
      <c r="AV143" s="21"/>
    </row>
    <row r="144" spans="4:52">
      <c r="H144" s="21"/>
      <c r="M144" s="21"/>
      <c r="R144" s="21"/>
      <c r="W144" s="21"/>
      <c r="AB144" s="21"/>
      <c r="AG144" s="21"/>
      <c r="AL144" s="21"/>
      <c r="AQ144" s="21"/>
      <c r="AV144" s="21"/>
    </row>
    <row r="145" spans="4:52" ht="20">
      <c r="D145" s="9" t="s">
        <v>10</v>
      </c>
      <c r="E145" s="13">
        <v>0.77710000000000001</v>
      </c>
      <c r="F145" s="10" t="s">
        <v>16</v>
      </c>
      <c r="H145" s="21"/>
      <c r="I145" s="9" t="s">
        <v>10</v>
      </c>
      <c r="J145" s="13">
        <v>0.79330000000000001</v>
      </c>
      <c r="K145" s="10" t="s">
        <v>16</v>
      </c>
      <c r="M145" s="21"/>
      <c r="N145" s="9" t="s">
        <v>10</v>
      </c>
      <c r="O145" s="13">
        <v>0.79330000000000001</v>
      </c>
      <c r="P145" s="10" t="s">
        <v>16</v>
      </c>
      <c r="R145" s="21"/>
      <c r="S145" s="9" t="s">
        <v>10</v>
      </c>
      <c r="T145" s="13">
        <v>0.78620000000000001</v>
      </c>
      <c r="U145" s="10" t="s">
        <v>16</v>
      </c>
      <c r="W145" s="21"/>
      <c r="X145" s="9" t="s">
        <v>10</v>
      </c>
      <c r="Y145" s="13">
        <v>0.76539999999999997</v>
      </c>
      <c r="Z145" s="10" t="s">
        <v>16</v>
      </c>
      <c r="AB145" s="21"/>
      <c r="AC145" s="9" t="s">
        <v>10</v>
      </c>
      <c r="AD145" s="13">
        <v>0.74709999999999999</v>
      </c>
      <c r="AE145" s="10" t="s">
        <v>16</v>
      </c>
      <c r="AG145" s="21"/>
      <c r="AH145" s="9" t="s">
        <v>10</v>
      </c>
      <c r="AI145" s="13">
        <v>0.75449999999999995</v>
      </c>
      <c r="AJ145" s="10" t="s">
        <v>16</v>
      </c>
      <c r="AL145" s="21"/>
      <c r="AM145" s="9" t="s">
        <v>10</v>
      </c>
      <c r="AN145" s="13">
        <v>0.7792</v>
      </c>
      <c r="AO145" s="10" t="s">
        <v>16</v>
      </c>
      <c r="AQ145" s="21"/>
      <c r="AR145" s="9" t="s">
        <v>10</v>
      </c>
      <c r="AS145" s="13">
        <v>0.72130000000000005</v>
      </c>
      <c r="AT145" s="10" t="s">
        <v>16</v>
      </c>
      <c r="AV145" s="21"/>
      <c r="AW145" s="9" t="s">
        <v>10</v>
      </c>
      <c r="AX145" s="13">
        <v>0.73329999999999995</v>
      </c>
      <c r="AY145" s="10" t="s">
        <v>16</v>
      </c>
    </row>
    <row r="146" spans="4:52" ht="20">
      <c r="D146" s="9" t="s">
        <v>8</v>
      </c>
      <c r="E146" s="13">
        <v>0.87139999999999995</v>
      </c>
      <c r="F146" s="10" t="s">
        <v>16</v>
      </c>
      <c r="H146" s="21"/>
      <c r="I146" s="9" t="s">
        <v>8</v>
      </c>
      <c r="J146" s="13">
        <v>0.85</v>
      </c>
      <c r="K146" s="10" t="s">
        <v>16</v>
      </c>
      <c r="M146" s="21"/>
      <c r="N146" s="9" t="s">
        <v>8</v>
      </c>
      <c r="O146" s="13">
        <v>0.85</v>
      </c>
      <c r="P146" s="10" t="s">
        <v>16</v>
      </c>
      <c r="R146" s="21"/>
      <c r="S146" s="9" t="s">
        <v>8</v>
      </c>
      <c r="T146" s="13">
        <v>0.89290000000000003</v>
      </c>
      <c r="U146" s="10" t="s">
        <v>16</v>
      </c>
      <c r="W146" s="21"/>
      <c r="X146" s="9" t="s">
        <v>8</v>
      </c>
      <c r="Y146" s="13">
        <v>0.88570000000000004</v>
      </c>
      <c r="Z146" s="10" t="s">
        <v>16</v>
      </c>
      <c r="AB146" s="21"/>
      <c r="AC146" s="9" t="s">
        <v>8</v>
      </c>
      <c r="AD146" s="13">
        <v>0.92859999999999998</v>
      </c>
      <c r="AE146" s="10" t="s">
        <v>16</v>
      </c>
      <c r="AG146" s="21"/>
      <c r="AH146" s="9" t="s">
        <v>8</v>
      </c>
      <c r="AI146" s="13">
        <v>0.9</v>
      </c>
      <c r="AJ146" s="10" t="s">
        <v>16</v>
      </c>
      <c r="AL146" s="21"/>
      <c r="AM146" s="9" t="s">
        <v>8</v>
      </c>
      <c r="AN146" s="13">
        <v>0.85709999999999997</v>
      </c>
      <c r="AO146" s="10" t="s">
        <v>16</v>
      </c>
      <c r="AQ146" s="21"/>
      <c r="AR146" s="9" t="s">
        <v>8</v>
      </c>
      <c r="AS146" s="13">
        <v>0.94289999999999996</v>
      </c>
      <c r="AT146" s="10" t="s">
        <v>16</v>
      </c>
      <c r="AV146" s="21"/>
      <c r="AW146" s="9" t="s">
        <v>8</v>
      </c>
      <c r="AX146" s="13">
        <v>0.94289999999999996</v>
      </c>
      <c r="AY146" s="10" t="s">
        <v>16</v>
      </c>
    </row>
    <row r="147" spans="4:52" ht="20">
      <c r="D147" s="9" t="s">
        <v>9</v>
      </c>
      <c r="E147" s="10">
        <f>(E140+F141)/G142</f>
        <v>0.94321770943250538</v>
      </c>
      <c r="H147" s="21"/>
      <c r="I147" s="9" t="s">
        <v>9</v>
      </c>
      <c r="J147" s="10">
        <f>(J140+K141)/L142</f>
        <v>0.94427896130089506</v>
      </c>
      <c r="M147" s="21"/>
      <c r="N147" s="9" t="s">
        <v>9</v>
      </c>
      <c r="O147" s="10">
        <f>(O140+P141)/Q142</f>
        <v>0.94427896130089506</v>
      </c>
      <c r="R147" s="21"/>
      <c r="S147" s="9" t="s">
        <v>9</v>
      </c>
      <c r="T147" s="10">
        <f>(T140+U141)/V142</f>
        <v>0.94751258458407539</v>
      </c>
      <c r="W147" s="21"/>
      <c r="X147" s="9" t="s">
        <v>9</v>
      </c>
      <c r="Y147" s="10">
        <f>(Y140+Z141)/AA142</f>
        <v>0.94213409197805065</v>
      </c>
      <c r="AB147" s="21"/>
      <c r="AC147" s="9" t="s">
        <v>9</v>
      </c>
      <c r="AD147" s="10">
        <f>(AD140+AE141)/AF142</f>
        <v>0.94213909516798289</v>
      </c>
      <c r="AG147" s="21"/>
      <c r="AH147" s="9" t="s">
        <v>9</v>
      </c>
      <c r="AI147" s="10">
        <f>(AI140+AJ141)/AK142</f>
        <v>0.94107355864811137</v>
      </c>
      <c r="AL147" s="21"/>
      <c r="AM147" s="9" t="s">
        <v>9</v>
      </c>
      <c r="AN147" s="10">
        <f>(AN140+AO141)/AP142</f>
        <v>0.94213385010266937</v>
      </c>
      <c r="AQ147" s="21"/>
      <c r="AR147" s="9" t="s">
        <v>9</v>
      </c>
      <c r="AS147" s="10">
        <f>(AS140+AT141)/AU142</f>
        <v>0.93678653958131164</v>
      </c>
      <c r="AV147" s="21"/>
      <c r="AW147" s="9" t="s">
        <v>9</v>
      </c>
      <c r="AX147" s="10">
        <f>(AX140+AY141)/AZ142</f>
        <v>0.93999532387835805</v>
      </c>
    </row>
    <row r="148" spans="4:52" ht="20">
      <c r="D148" s="9" t="s">
        <v>11</v>
      </c>
      <c r="E148" s="10">
        <f>AVERAGE(E145:E146)</f>
        <v>0.82424999999999993</v>
      </c>
      <c r="H148" s="21"/>
      <c r="I148" s="9" t="s">
        <v>11</v>
      </c>
      <c r="J148" s="10">
        <f>AVERAGE(J145:J146)</f>
        <v>0.82164999999999999</v>
      </c>
      <c r="M148" s="21"/>
      <c r="N148" s="9" t="s">
        <v>11</v>
      </c>
      <c r="O148" s="10">
        <f>AVERAGE(O145:O146)</f>
        <v>0.82164999999999999</v>
      </c>
      <c r="R148" s="21"/>
      <c r="S148" s="9" t="s">
        <v>11</v>
      </c>
      <c r="T148" s="10">
        <f>AVERAGE(T145:T146)</f>
        <v>0.83955000000000002</v>
      </c>
      <c r="W148" s="21"/>
      <c r="X148" s="9" t="s">
        <v>11</v>
      </c>
      <c r="Y148" s="10">
        <f>AVERAGE(Y145:Y146)</f>
        <v>0.82555000000000001</v>
      </c>
      <c r="AB148" s="21"/>
      <c r="AC148" s="9" t="s">
        <v>11</v>
      </c>
      <c r="AD148" s="10">
        <f>AVERAGE(AD145:AD146)</f>
        <v>0.83784999999999998</v>
      </c>
      <c r="AG148" s="21"/>
      <c r="AH148" s="9" t="s">
        <v>11</v>
      </c>
      <c r="AI148" s="10">
        <f>AVERAGE(AI145:AI146)</f>
        <v>0.82725000000000004</v>
      </c>
      <c r="AL148" s="21"/>
      <c r="AM148" s="9" t="s">
        <v>11</v>
      </c>
      <c r="AN148" s="10">
        <f>AVERAGE(AN145:AN146)</f>
        <v>0.81814999999999993</v>
      </c>
      <c r="AQ148" s="21"/>
      <c r="AR148" s="9" t="s">
        <v>11</v>
      </c>
      <c r="AS148" s="10">
        <f>AVERAGE(AS145:AS146)</f>
        <v>0.83210000000000006</v>
      </c>
      <c r="AV148" s="21"/>
      <c r="AW148" s="9" t="s">
        <v>11</v>
      </c>
      <c r="AX148" s="10">
        <f>AVERAGE(AX145:AX146)</f>
        <v>0.83809999999999996</v>
      </c>
    </row>
    <row r="149" spans="4:52" ht="20">
      <c r="D149" s="9"/>
      <c r="E149" s="9"/>
      <c r="H149" s="21"/>
      <c r="I149" s="9"/>
      <c r="J149" s="9"/>
      <c r="M149" s="21"/>
      <c r="N149" s="9"/>
      <c r="O149" s="9"/>
      <c r="R149" s="21"/>
      <c r="S149" s="9"/>
      <c r="T149" s="9"/>
      <c r="W149" s="21"/>
      <c r="X149" s="9"/>
      <c r="Y149" s="9"/>
      <c r="AB149" s="21"/>
      <c r="AC149" s="9"/>
      <c r="AD149" s="9"/>
      <c r="AG149" s="21"/>
      <c r="AH149" s="9"/>
      <c r="AI149" s="9"/>
      <c r="AL149" s="21"/>
      <c r="AM149" s="9"/>
      <c r="AN149" s="9"/>
      <c r="AQ149" s="21"/>
      <c r="AR149" s="9"/>
      <c r="AS149" s="9"/>
      <c r="AV149" s="21"/>
      <c r="AW149" s="9"/>
      <c r="AX149" s="9"/>
    </row>
    <row r="150" spans="4:52">
      <c r="H150" s="21"/>
      <c r="M150" s="21"/>
      <c r="R150" s="21"/>
      <c r="W150" s="21"/>
      <c r="AB150" s="21"/>
      <c r="AG150" s="21"/>
      <c r="AL150" s="21"/>
      <c r="AQ150" s="21"/>
      <c r="AV150" s="21"/>
    </row>
    <row r="151" spans="4:52" ht="20">
      <c r="D151" s="50" t="s">
        <v>12</v>
      </c>
      <c r="E151" s="50"/>
      <c r="F151" s="14" t="s">
        <v>17</v>
      </c>
      <c r="G151" s="17">
        <f>-G140*$B$13</f>
        <v>-750000000</v>
      </c>
      <c r="H151" s="21"/>
      <c r="I151" s="50" t="s">
        <v>12</v>
      </c>
      <c r="J151" s="50"/>
      <c r="K151" s="14" t="s">
        <v>17</v>
      </c>
      <c r="L151" s="17">
        <f>-L140*$B$13</f>
        <v>-750000000</v>
      </c>
      <c r="M151" s="21"/>
      <c r="N151" s="50" t="s">
        <v>12</v>
      </c>
      <c r="O151" s="50"/>
      <c r="P151" s="14" t="s">
        <v>17</v>
      </c>
      <c r="Q151" s="17">
        <f>-Q140*$B$13</f>
        <v>-750000000</v>
      </c>
      <c r="R151" s="21"/>
      <c r="S151" s="50" t="s">
        <v>12</v>
      </c>
      <c r="T151" s="50"/>
      <c r="U151" s="14" t="s">
        <v>17</v>
      </c>
      <c r="V151" s="17">
        <f>-V140*$B$13</f>
        <v>-750000000</v>
      </c>
      <c r="W151" s="21"/>
      <c r="X151" s="50" t="s">
        <v>12</v>
      </c>
      <c r="Y151" s="50"/>
      <c r="Z151" s="14" t="s">
        <v>17</v>
      </c>
      <c r="AA151" s="17">
        <f>-AA140*$B$13</f>
        <v>-750000000</v>
      </c>
      <c r="AB151" s="21"/>
      <c r="AC151" s="50" t="s">
        <v>12</v>
      </c>
      <c r="AD151" s="50"/>
      <c r="AE151" s="14" t="s">
        <v>17</v>
      </c>
      <c r="AF151" s="17">
        <f>-AF140*$B$13</f>
        <v>-750000000</v>
      </c>
      <c r="AG151" s="21"/>
      <c r="AH151" s="50" t="s">
        <v>12</v>
      </c>
      <c r="AI151" s="50"/>
      <c r="AJ151" s="14" t="s">
        <v>17</v>
      </c>
      <c r="AK151" s="17">
        <f>-AK140*$B$13</f>
        <v>-750000000</v>
      </c>
      <c r="AL151" s="21"/>
      <c r="AM151" s="50" t="s">
        <v>12</v>
      </c>
      <c r="AN151" s="50"/>
      <c r="AO151" s="14" t="s">
        <v>17</v>
      </c>
      <c r="AP151" s="17">
        <f>-AP140*$B$13</f>
        <v>-750000000</v>
      </c>
      <c r="AQ151" s="21"/>
      <c r="AR151" s="50" t="s">
        <v>12</v>
      </c>
      <c r="AS151" s="50"/>
      <c r="AT151" s="14" t="s">
        <v>17</v>
      </c>
      <c r="AU151" s="17">
        <f>-AU140*$B$13</f>
        <v>-750000000</v>
      </c>
      <c r="AV151" s="21"/>
      <c r="AW151" s="50" t="s">
        <v>12</v>
      </c>
      <c r="AX151" s="50"/>
      <c r="AY151" s="14" t="s">
        <v>17</v>
      </c>
      <c r="AZ151" s="17">
        <f>-AZ140*$B$13</f>
        <v>-750000000</v>
      </c>
    </row>
    <row r="152" spans="4:52" ht="21" thickBot="1">
      <c r="D152" s="50"/>
      <c r="E152" s="50"/>
      <c r="F152" s="15" t="s">
        <v>21</v>
      </c>
      <c r="G152" s="18">
        <f>G141*$B$14</f>
        <v>425000000</v>
      </c>
      <c r="H152" s="21"/>
      <c r="I152" s="50"/>
      <c r="J152" s="50"/>
      <c r="K152" s="15" t="s">
        <v>21</v>
      </c>
      <c r="L152" s="18">
        <f>L141*$B$14</f>
        <v>425000000</v>
      </c>
      <c r="M152" s="21"/>
      <c r="N152" s="50"/>
      <c r="O152" s="50"/>
      <c r="P152" s="15" t="s">
        <v>21</v>
      </c>
      <c r="Q152" s="18">
        <f>Q141*$B$14</f>
        <v>425000000</v>
      </c>
      <c r="R152" s="21"/>
      <c r="S152" s="50"/>
      <c r="T152" s="50"/>
      <c r="U152" s="15" t="s">
        <v>21</v>
      </c>
      <c r="V152" s="18">
        <f>V141*$B$14</f>
        <v>425000000</v>
      </c>
      <c r="W152" s="21"/>
      <c r="X152" s="50"/>
      <c r="Y152" s="50"/>
      <c r="Z152" s="15" t="s">
        <v>21</v>
      </c>
      <c r="AA152" s="18">
        <f>AA141*$B$14</f>
        <v>425000000</v>
      </c>
      <c r="AB152" s="21"/>
      <c r="AC152" s="50"/>
      <c r="AD152" s="50"/>
      <c r="AE152" s="15" t="s">
        <v>21</v>
      </c>
      <c r="AF152" s="18">
        <f>AF141*$B$14</f>
        <v>425000000</v>
      </c>
      <c r="AG152" s="21"/>
      <c r="AH152" s="50"/>
      <c r="AI152" s="50"/>
      <c r="AJ152" s="15" t="s">
        <v>21</v>
      </c>
      <c r="AK152" s="18">
        <f>AK141*$B$14</f>
        <v>425000000</v>
      </c>
      <c r="AL152" s="21"/>
      <c r="AM152" s="50"/>
      <c r="AN152" s="50"/>
      <c r="AO152" s="15" t="s">
        <v>21</v>
      </c>
      <c r="AP152" s="18">
        <f>AP141*$B$14</f>
        <v>425000000</v>
      </c>
      <c r="AQ152" s="21"/>
      <c r="AR152" s="50"/>
      <c r="AS152" s="50"/>
      <c r="AT152" s="15" t="s">
        <v>21</v>
      </c>
      <c r="AU152" s="18">
        <f>AU141*$B$14</f>
        <v>425000000</v>
      </c>
      <c r="AV152" s="21"/>
      <c r="AW152" s="50"/>
      <c r="AX152" s="50"/>
      <c r="AY152" s="15" t="s">
        <v>21</v>
      </c>
      <c r="AZ152" s="18">
        <f>AZ141*$B$14</f>
        <v>425000000</v>
      </c>
    </row>
    <row r="153" spans="4:52" ht="21" thickTop="1">
      <c r="D153" s="50"/>
      <c r="E153" s="50"/>
      <c r="F153" s="16" t="s">
        <v>18</v>
      </c>
      <c r="G153" s="19">
        <f>SUM(G151:G152)</f>
        <v>-325000000</v>
      </c>
      <c r="H153" s="21"/>
      <c r="I153" s="50"/>
      <c r="J153" s="50"/>
      <c r="K153" s="16" t="s">
        <v>18</v>
      </c>
      <c r="L153" s="19">
        <f>SUM(L151:L152)</f>
        <v>-325000000</v>
      </c>
      <c r="M153" s="21"/>
      <c r="N153" s="50"/>
      <c r="O153" s="50"/>
      <c r="P153" s="16" t="s">
        <v>18</v>
      </c>
      <c r="Q153" s="19">
        <f>SUM(Q151:Q152)</f>
        <v>-325000000</v>
      </c>
      <c r="R153" s="21"/>
      <c r="S153" s="50"/>
      <c r="T153" s="50"/>
      <c r="U153" s="16" t="s">
        <v>18</v>
      </c>
      <c r="V153" s="19">
        <f>SUM(V151:V152)</f>
        <v>-325000000</v>
      </c>
      <c r="W153" s="21"/>
      <c r="X153" s="50"/>
      <c r="Y153" s="50"/>
      <c r="Z153" s="16" t="s">
        <v>18</v>
      </c>
      <c r="AA153" s="19">
        <f>SUM(AA151:AA152)</f>
        <v>-325000000</v>
      </c>
      <c r="AB153" s="21"/>
      <c r="AC153" s="50"/>
      <c r="AD153" s="50"/>
      <c r="AE153" s="16" t="s">
        <v>18</v>
      </c>
      <c r="AF153" s="19">
        <f>SUM(AF151:AF152)</f>
        <v>-325000000</v>
      </c>
      <c r="AG153" s="21"/>
      <c r="AH153" s="50"/>
      <c r="AI153" s="50"/>
      <c r="AJ153" s="16" t="s">
        <v>18</v>
      </c>
      <c r="AK153" s="19">
        <f>SUM(AK151:AK152)</f>
        <v>-325000000</v>
      </c>
      <c r="AL153" s="21"/>
      <c r="AM153" s="50"/>
      <c r="AN153" s="50"/>
      <c r="AO153" s="16" t="s">
        <v>18</v>
      </c>
      <c r="AP153" s="19">
        <f>SUM(AP151:AP152)</f>
        <v>-325000000</v>
      </c>
      <c r="AQ153" s="21"/>
      <c r="AR153" s="50"/>
      <c r="AS153" s="50"/>
      <c r="AT153" s="16" t="s">
        <v>18</v>
      </c>
      <c r="AU153" s="19">
        <f>SUM(AU151:AU152)</f>
        <v>-325000000</v>
      </c>
      <c r="AV153" s="21"/>
      <c r="AW153" s="50"/>
      <c r="AX153" s="50"/>
      <c r="AY153" s="16" t="s">
        <v>18</v>
      </c>
      <c r="AZ153" s="19">
        <f>SUM(AZ151:AZ152)</f>
        <v>-325000000</v>
      </c>
    </row>
    <row r="154" spans="4:52" ht="20">
      <c r="F154" s="9"/>
      <c r="G154" s="9"/>
      <c r="H154" s="21"/>
      <c r="K154" s="9"/>
      <c r="L154" s="9"/>
      <c r="M154" s="21"/>
      <c r="P154" s="9"/>
      <c r="Q154" s="9"/>
      <c r="R154" s="21"/>
      <c r="U154" s="9"/>
      <c r="V154" s="9"/>
      <c r="W154" s="21"/>
      <c r="Z154" s="9"/>
      <c r="AA154" s="9"/>
      <c r="AB154" s="21"/>
      <c r="AE154" s="9"/>
      <c r="AF154" s="9"/>
      <c r="AG154" s="21"/>
      <c r="AJ154" s="9"/>
      <c r="AK154" s="9"/>
      <c r="AL154" s="21"/>
      <c r="AO154" s="9"/>
      <c r="AP154" s="9"/>
      <c r="AQ154" s="21"/>
      <c r="AT154" s="9"/>
      <c r="AU154" s="9"/>
      <c r="AV154" s="21"/>
      <c r="AY154" s="9"/>
      <c r="AZ154" s="9"/>
    </row>
    <row r="155" spans="4:52" ht="20">
      <c r="F155" s="9"/>
      <c r="H155" s="21"/>
      <c r="K155" s="9"/>
      <c r="M155" s="21"/>
      <c r="P155" s="9"/>
      <c r="R155" s="21"/>
      <c r="U155" s="9"/>
      <c r="W155" s="21"/>
      <c r="Z155" s="9"/>
      <c r="AB155" s="21"/>
      <c r="AE155" s="9"/>
      <c r="AG155" s="21"/>
      <c r="AJ155" s="9"/>
      <c r="AL155" s="21"/>
      <c r="AO155" s="9"/>
      <c r="AQ155" s="21"/>
      <c r="AT155" s="9"/>
      <c r="AV155" s="21"/>
      <c r="AY155" s="9"/>
    </row>
    <row r="156" spans="4:52" ht="20">
      <c r="D156" s="50" t="s">
        <v>19</v>
      </c>
      <c r="E156" s="50"/>
      <c r="F156" s="14" t="s">
        <v>17</v>
      </c>
      <c r="G156" s="17">
        <f>-F140*$B$13</f>
        <v>-96450000.000000045</v>
      </c>
      <c r="H156" s="21"/>
      <c r="I156" s="50" t="s">
        <v>19</v>
      </c>
      <c r="J156" s="50"/>
      <c r="K156" s="14" t="s">
        <v>17</v>
      </c>
      <c r="L156" s="17">
        <f>-K140*$B$13</f>
        <v>-112500000</v>
      </c>
      <c r="M156" s="21"/>
      <c r="N156" s="50" t="s">
        <v>19</v>
      </c>
      <c r="O156" s="50"/>
      <c r="P156" s="14" t="s">
        <v>17</v>
      </c>
      <c r="Q156" s="17">
        <f>-P140*$B$13</f>
        <v>-112500000</v>
      </c>
      <c r="R156" s="21"/>
      <c r="S156" s="50" t="s">
        <v>19</v>
      </c>
      <c r="T156" s="50"/>
      <c r="U156" s="14" t="s">
        <v>17</v>
      </c>
      <c r="V156" s="17">
        <f>-U140*$B$13</f>
        <v>-80324999.999999925</v>
      </c>
      <c r="W156" s="21"/>
      <c r="X156" s="50" t="s">
        <v>19</v>
      </c>
      <c r="Y156" s="50"/>
      <c r="Z156" s="14" t="s">
        <v>17</v>
      </c>
      <c r="AA156" s="17">
        <f>-Z140*$B$13</f>
        <v>-85725000.00000003</v>
      </c>
      <c r="AB156" s="21"/>
      <c r="AC156" s="50" t="s">
        <v>19</v>
      </c>
      <c r="AD156" s="50"/>
      <c r="AE156" s="14" t="s">
        <v>17</v>
      </c>
      <c r="AF156" s="17">
        <f>-AE140*$B$13</f>
        <v>-53550000.000000067</v>
      </c>
      <c r="AG156" s="21"/>
      <c r="AH156" s="50" t="s">
        <v>19</v>
      </c>
      <c r="AI156" s="50"/>
      <c r="AJ156" s="14" t="s">
        <v>17</v>
      </c>
      <c r="AK156" s="17">
        <f>-AJ140*$B$13</f>
        <v>-75000000</v>
      </c>
      <c r="AL156" s="21"/>
      <c r="AM156" s="50" t="s">
        <v>19</v>
      </c>
      <c r="AN156" s="50"/>
      <c r="AO156" s="14" t="s">
        <v>17</v>
      </c>
      <c r="AP156" s="17">
        <f>-AO140*$B$13</f>
        <v>-107175000.00000007</v>
      </c>
      <c r="AQ156" s="21"/>
      <c r="AR156" s="50" t="s">
        <v>19</v>
      </c>
      <c r="AS156" s="50"/>
      <c r="AT156" s="14" t="s">
        <v>17</v>
      </c>
      <c r="AU156" s="17">
        <f>-AT140*$B$13</f>
        <v>-42825000.000000045</v>
      </c>
      <c r="AV156" s="21"/>
      <c r="AW156" s="50" t="s">
        <v>19</v>
      </c>
      <c r="AX156" s="50"/>
      <c r="AY156" s="14" t="s">
        <v>17</v>
      </c>
      <c r="AZ156" s="17">
        <f>-AY140*$B$13</f>
        <v>-42825000.000000045</v>
      </c>
    </row>
    <row r="157" spans="4:52" ht="21" thickBot="1">
      <c r="D157" s="50"/>
      <c r="E157" s="50"/>
      <c r="F157" s="15" t="s">
        <v>21</v>
      </c>
      <c r="G157" s="18">
        <f>F141*$B$14</f>
        <v>406253854.71625274</v>
      </c>
      <c r="H157" s="21"/>
      <c r="I157" s="50"/>
      <c r="J157" s="50"/>
      <c r="K157" s="15" t="s">
        <v>21</v>
      </c>
      <c r="L157" s="18">
        <f>K141*$B$14</f>
        <v>408389480.65044749</v>
      </c>
      <c r="M157" s="21"/>
      <c r="N157" s="50"/>
      <c r="O157" s="50"/>
      <c r="P157" s="15" t="s">
        <v>21</v>
      </c>
      <c r="Q157" s="18">
        <f>P141*$B$14</f>
        <v>408389480.65044749</v>
      </c>
      <c r="R157" s="21"/>
      <c r="S157" s="50"/>
      <c r="T157" s="50"/>
      <c r="U157" s="15" t="s">
        <v>21</v>
      </c>
      <c r="V157" s="18">
        <f>U141*$B$14</f>
        <v>406788792.29203767</v>
      </c>
      <c r="W157" s="21"/>
      <c r="X157" s="50"/>
      <c r="Y157" s="50"/>
      <c r="Z157" s="15" t="s">
        <v>21</v>
      </c>
      <c r="AA157" s="18">
        <f>Z141*$B$14</f>
        <v>404639545.98902535</v>
      </c>
      <c r="AB157" s="21"/>
      <c r="AC157" s="50"/>
      <c r="AD157" s="50"/>
      <c r="AE157" s="15" t="s">
        <v>21</v>
      </c>
      <c r="AF157" s="18">
        <f>AE141*$B$14</f>
        <v>401424547.58399147</v>
      </c>
      <c r="AG157" s="21"/>
      <c r="AH157" s="50"/>
      <c r="AI157" s="50"/>
      <c r="AJ157" s="15" t="s">
        <v>21</v>
      </c>
      <c r="AK157" s="18">
        <f>AJ141*$B$14</f>
        <v>403036779.32405567</v>
      </c>
      <c r="AL157" s="21"/>
      <c r="AM157" s="50"/>
      <c r="AN157" s="50"/>
      <c r="AO157" s="15" t="s">
        <v>21</v>
      </c>
      <c r="AP157" s="18">
        <f>AO141*$B$14</f>
        <v>406784425.05133474</v>
      </c>
      <c r="AQ157" s="21"/>
      <c r="AR157" s="50"/>
      <c r="AS157" s="50"/>
      <c r="AT157" s="15" t="s">
        <v>21</v>
      </c>
      <c r="AU157" s="18">
        <f>AT141*$B$14</f>
        <v>397675769.79065579</v>
      </c>
      <c r="AV157" s="21"/>
      <c r="AW157" s="50"/>
      <c r="AX157" s="50"/>
      <c r="AY157" s="15" t="s">
        <v>21</v>
      </c>
      <c r="AZ157" s="18">
        <f>AY141*$B$14</f>
        <v>399280161.93917906</v>
      </c>
    </row>
    <row r="158" spans="4:52" ht="21" thickTop="1">
      <c r="D158" s="50"/>
      <c r="E158" s="50"/>
      <c r="F158" s="16" t="s">
        <v>18</v>
      </c>
      <c r="G158" s="19">
        <f>SUM(G156:G157)</f>
        <v>309803854.71625268</v>
      </c>
      <c r="H158" s="21"/>
      <c r="I158" s="50"/>
      <c r="J158" s="50"/>
      <c r="K158" s="16" t="s">
        <v>18</v>
      </c>
      <c r="L158" s="19">
        <f>SUM(L156:L157)</f>
        <v>295889480.65044749</v>
      </c>
      <c r="M158" s="21"/>
      <c r="N158" s="50"/>
      <c r="O158" s="50"/>
      <c r="P158" s="16" t="s">
        <v>18</v>
      </c>
      <c r="Q158" s="19">
        <f>SUM(Q156:Q157)</f>
        <v>295889480.65044749</v>
      </c>
      <c r="R158" s="21"/>
      <c r="S158" s="50"/>
      <c r="T158" s="50"/>
      <c r="U158" s="16" t="s">
        <v>18</v>
      </c>
      <c r="V158" s="19">
        <f>SUM(V156:V157)</f>
        <v>326463792.29203773</v>
      </c>
      <c r="W158" s="21"/>
      <c r="X158" s="50"/>
      <c r="Y158" s="50"/>
      <c r="Z158" s="16" t="s">
        <v>18</v>
      </c>
      <c r="AA158" s="19">
        <f>SUM(AA156:AA157)</f>
        <v>318914545.98902535</v>
      </c>
      <c r="AB158" s="21"/>
      <c r="AC158" s="50"/>
      <c r="AD158" s="50"/>
      <c r="AE158" s="16" t="s">
        <v>18</v>
      </c>
      <c r="AF158" s="19">
        <f>SUM(AF156:AF157)</f>
        <v>347874547.58399141</v>
      </c>
      <c r="AG158" s="21"/>
      <c r="AH158" s="50"/>
      <c r="AI158" s="50"/>
      <c r="AJ158" s="16" t="s">
        <v>18</v>
      </c>
      <c r="AK158" s="19">
        <f>SUM(AK156:AK157)</f>
        <v>328036779.32405567</v>
      </c>
      <c r="AL158" s="21"/>
      <c r="AM158" s="50"/>
      <c r="AN158" s="50"/>
      <c r="AO158" s="16" t="s">
        <v>18</v>
      </c>
      <c r="AP158" s="19">
        <f>SUM(AP156:AP157)</f>
        <v>299609425.05133468</v>
      </c>
      <c r="AQ158" s="21"/>
      <c r="AR158" s="50"/>
      <c r="AS158" s="50"/>
      <c r="AT158" s="16" t="s">
        <v>18</v>
      </c>
      <c r="AU158" s="19">
        <f>SUM(AU156:AU157)</f>
        <v>354850769.79065573</v>
      </c>
      <c r="AV158" s="21"/>
      <c r="AW158" s="50"/>
      <c r="AX158" s="50"/>
      <c r="AY158" s="16" t="s">
        <v>18</v>
      </c>
      <c r="AZ158" s="19">
        <f>SUM(AZ156:AZ157)</f>
        <v>356455161.939179</v>
      </c>
    </row>
    <row r="159" spans="4:52" ht="20">
      <c r="F159" s="9"/>
      <c r="G159" s="9"/>
      <c r="H159" s="21"/>
      <c r="K159" s="9"/>
      <c r="L159" s="9"/>
      <c r="M159" s="21"/>
      <c r="P159" s="9"/>
      <c r="Q159" s="9"/>
      <c r="R159" s="21"/>
      <c r="U159" s="9"/>
      <c r="V159" s="9"/>
      <c r="W159" s="21"/>
      <c r="Z159" s="9"/>
      <c r="AA159" s="9"/>
      <c r="AB159" s="21"/>
      <c r="AE159" s="9"/>
      <c r="AF159" s="9"/>
      <c r="AG159" s="21"/>
      <c r="AJ159" s="9"/>
      <c r="AK159" s="9"/>
      <c r="AL159" s="21"/>
      <c r="AO159" s="9"/>
      <c r="AP159" s="9"/>
      <c r="AQ159" s="21"/>
      <c r="AT159" s="9"/>
      <c r="AU159" s="9"/>
      <c r="AV159" s="21"/>
      <c r="AY159" s="9"/>
      <c r="AZ159" s="9"/>
    </row>
    <row r="160" spans="4:52" ht="21" thickBot="1">
      <c r="F160" s="9"/>
      <c r="G160" s="9"/>
      <c r="H160" s="21"/>
      <c r="K160" s="9"/>
      <c r="L160" s="9"/>
      <c r="M160" s="21"/>
      <c r="P160" s="9"/>
      <c r="Q160" s="9"/>
      <c r="R160" s="21"/>
      <c r="U160" s="9"/>
      <c r="V160" s="9"/>
      <c r="W160" s="21"/>
      <c r="Z160" s="9"/>
      <c r="AA160" s="9"/>
      <c r="AB160" s="21"/>
      <c r="AE160" s="9"/>
      <c r="AF160" s="9"/>
      <c r="AG160" s="21"/>
      <c r="AJ160" s="9"/>
      <c r="AK160" s="9"/>
      <c r="AL160" s="21"/>
      <c r="AO160" s="9"/>
      <c r="AP160" s="9"/>
      <c r="AQ160" s="21"/>
      <c r="AT160" s="9"/>
      <c r="AU160" s="9"/>
      <c r="AV160" s="21"/>
      <c r="AY160" s="9"/>
      <c r="AZ160" s="9"/>
    </row>
    <row r="161" spans="5:52">
      <c r="E161" s="44" t="s">
        <v>20</v>
      </c>
      <c r="F161" s="45"/>
      <c r="G161" s="48">
        <f>G158-G153</f>
        <v>634803854.71625268</v>
      </c>
      <c r="H161" s="21"/>
      <c r="J161" s="44" t="s">
        <v>20</v>
      </c>
      <c r="K161" s="45"/>
      <c r="L161" s="48">
        <f>L158-L153</f>
        <v>620889480.65044749</v>
      </c>
      <c r="M161" s="21"/>
      <c r="O161" s="44" t="s">
        <v>20</v>
      </c>
      <c r="P161" s="45"/>
      <c r="Q161" s="48">
        <f>Q158-Q153</f>
        <v>620889480.65044749</v>
      </c>
      <c r="R161" s="21"/>
      <c r="T161" s="44" t="s">
        <v>20</v>
      </c>
      <c r="U161" s="45"/>
      <c r="V161" s="48">
        <f>V158-V153</f>
        <v>651463792.29203773</v>
      </c>
      <c r="W161" s="21"/>
      <c r="Y161" s="44" t="s">
        <v>20</v>
      </c>
      <c r="Z161" s="45"/>
      <c r="AA161" s="48">
        <f>AA158-AA153</f>
        <v>643914545.98902535</v>
      </c>
      <c r="AB161" s="21"/>
      <c r="AD161" s="44" t="s">
        <v>20</v>
      </c>
      <c r="AE161" s="45"/>
      <c r="AF161" s="48">
        <f>AF158-AF153</f>
        <v>672874547.58399141</v>
      </c>
      <c r="AG161" s="21"/>
      <c r="AI161" s="44" t="s">
        <v>20</v>
      </c>
      <c r="AJ161" s="45"/>
      <c r="AK161" s="48">
        <f>AK158-AK153</f>
        <v>653036779.32405567</v>
      </c>
      <c r="AL161" s="21"/>
      <c r="AN161" s="44" t="s">
        <v>20</v>
      </c>
      <c r="AO161" s="45"/>
      <c r="AP161" s="48">
        <f>AP158-AP153</f>
        <v>624609425.05133462</v>
      </c>
      <c r="AQ161" s="21"/>
      <c r="AS161" s="44" t="s">
        <v>20</v>
      </c>
      <c r="AT161" s="45"/>
      <c r="AU161" s="48">
        <f>AU158-AU153</f>
        <v>679850769.79065573</v>
      </c>
      <c r="AV161" s="21"/>
      <c r="AX161" s="44" t="s">
        <v>20</v>
      </c>
      <c r="AY161" s="45"/>
      <c r="AZ161" s="48">
        <f>AZ158-AZ153</f>
        <v>681455161.93917894</v>
      </c>
    </row>
    <row r="162" spans="5:52" ht="17" thickBot="1">
      <c r="E162" s="46"/>
      <c r="F162" s="47"/>
      <c r="G162" s="49"/>
      <c r="H162" s="21"/>
      <c r="J162" s="46"/>
      <c r="K162" s="47"/>
      <c r="L162" s="49"/>
      <c r="M162" s="21"/>
      <c r="O162" s="46"/>
      <c r="P162" s="47"/>
      <c r="Q162" s="49"/>
      <c r="R162" s="21"/>
      <c r="T162" s="46"/>
      <c r="U162" s="47"/>
      <c r="V162" s="49"/>
      <c r="W162" s="21"/>
      <c r="Y162" s="46"/>
      <c r="Z162" s="47"/>
      <c r="AA162" s="49"/>
      <c r="AB162" s="21"/>
      <c r="AD162" s="46"/>
      <c r="AE162" s="47"/>
      <c r="AF162" s="49"/>
      <c r="AG162" s="21"/>
      <c r="AI162" s="46"/>
      <c r="AJ162" s="47"/>
      <c r="AK162" s="49"/>
      <c r="AL162" s="21"/>
      <c r="AN162" s="46"/>
      <c r="AO162" s="47"/>
      <c r="AP162" s="49"/>
      <c r="AQ162" s="21"/>
      <c r="AS162" s="46"/>
      <c r="AT162" s="47"/>
      <c r="AU162" s="49"/>
      <c r="AV162" s="21"/>
      <c r="AX162" s="46"/>
      <c r="AY162" s="47"/>
      <c r="AZ162" s="49"/>
    </row>
  </sheetData>
  <mergeCells count="353">
    <mergeCell ref="AP161:AP162"/>
    <mergeCell ref="AS161:AT162"/>
    <mergeCell ref="AU161:AU162"/>
    <mergeCell ref="AX161:AY162"/>
    <mergeCell ref="AZ161:AZ162"/>
    <mergeCell ref="Y161:Z162"/>
    <mergeCell ref="AA161:AA162"/>
    <mergeCell ref="AD161:AE162"/>
    <mergeCell ref="AF161:AF162"/>
    <mergeCell ref="AI161:AJ162"/>
    <mergeCell ref="AK161:AK162"/>
    <mergeCell ref="AH151:AI153"/>
    <mergeCell ref="AM151:AN153"/>
    <mergeCell ref="E161:F162"/>
    <mergeCell ref="G161:G162"/>
    <mergeCell ref="J161:K162"/>
    <mergeCell ref="L161:L162"/>
    <mergeCell ref="O161:P162"/>
    <mergeCell ref="Q161:Q162"/>
    <mergeCell ref="T161:U162"/>
    <mergeCell ref="V161:V162"/>
    <mergeCell ref="AN161:AO162"/>
    <mergeCell ref="S138:S139"/>
    <mergeCell ref="V138:V139"/>
    <mergeCell ref="X138:X139"/>
    <mergeCell ref="AA138:AA139"/>
    <mergeCell ref="AC138:AC139"/>
    <mergeCell ref="AF138:AF139"/>
    <mergeCell ref="AR151:AS153"/>
    <mergeCell ref="AW151:AX153"/>
    <mergeCell ref="D156:E158"/>
    <mergeCell ref="I156:J158"/>
    <mergeCell ref="N156:O158"/>
    <mergeCell ref="S156:T158"/>
    <mergeCell ref="X156:Y158"/>
    <mergeCell ref="AC156:AD158"/>
    <mergeCell ref="AH156:AI158"/>
    <mergeCell ref="AM156:AN158"/>
    <mergeCell ref="AR156:AS158"/>
    <mergeCell ref="AW156:AX158"/>
    <mergeCell ref="D151:E153"/>
    <mergeCell ref="I151:J153"/>
    <mergeCell ref="N151:O153"/>
    <mergeCell ref="S151:T153"/>
    <mergeCell ref="X151:Y153"/>
    <mergeCell ref="AC151:AD153"/>
    <mergeCell ref="AH134:AK135"/>
    <mergeCell ref="AM134:AP135"/>
    <mergeCell ref="AR134:AU135"/>
    <mergeCell ref="AW134:AZ135"/>
    <mergeCell ref="D138:D139"/>
    <mergeCell ref="G138:G139"/>
    <mergeCell ref="I138:I139"/>
    <mergeCell ref="L138:L139"/>
    <mergeCell ref="N138:N139"/>
    <mergeCell ref="Q138:Q139"/>
    <mergeCell ref="D134:G135"/>
    <mergeCell ref="I134:L135"/>
    <mergeCell ref="N134:Q135"/>
    <mergeCell ref="S134:V135"/>
    <mergeCell ref="X134:AA135"/>
    <mergeCell ref="AC134:AF135"/>
    <mergeCell ref="AW138:AW139"/>
    <mergeCell ref="AZ138:AZ139"/>
    <mergeCell ref="AP138:AP139"/>
    <mergeCell ref="AR138:AR139"/>
    <mergeCell ref="AU138:AU139"/>
    <mergeCell ref="AH138:AH139"/>
    <mergeCell ref="AK138:AK139"/>
    <mergeCell ref="AM138:AM139"/>
    <mergeCell ref="AP128:AP129"/>
    <mergeCell ref="AS128:AT129"/>
    <mergeCell ref="AU128:AU129"/>
    <mergeCell ref="AX128:AY129"/>
    <mergeCell ref="AZ128:AZ129"/>
    <mergeCell ref="Y128:Z129"/>
    <mergeCell ref="AA128:AA129"/>
    <mergeCell ref="AD128:AE129"/>
    <mergeCell ref="AF128:AF129"/>
    <mergeCell ref="AI128:AJ129"/>
    <mergeCell ref="AK128:AK129"/>
    <mergeCell ref="AH118:AI120"/>
    <mergeCell ref="AM118:AN120"/>
    <mergeCell ref="E128:F129"/>
    <mergeCell ref="G128:G129"/>
    <mergeCell ref="J128:K129"/>
    <mergeCell ref="L128:L129"/>
    <mergeCell ref="O128:P129"/>
    <mergeCell ref="Q128:Q129"/>
    <mergeCell ref="T128:U129"/>
    <mergeCell ref="V128:V129"/>
    <mergeCell ref="AN128:AO129"/>
    <mergeCell ref="S105:S106"/>
    <mergeCell ref="V105:V106"/>
    <mergeCell ref="X105:X106"/>
    <mergeCell ref="AA105:AA106"/>
    <mergeCell ref="AC105:AC106"/>
    <mergeCell ref="AF105:AF106"/>
    <mergeCell ref="AR118:AS120"/>
    <mergeCell ref="AW118:AX120"/>
    <mergeCell ref="D123:E125"/>
    <mergeCell ref="I123:J125"/>
    <mergeCell ref="N123:O125"/>
    <mergeCell ref="S123:T125"/>
    <mergeCell ref="X123:Y125"/>
    <mergeCell ref="AC123:AD125"/>
    <mergeCell ref="AH123:AI125"/>
    <mergeCell ref="AM123:AN125"/>
    <mergeCell ref="AR123:AS125"/>
    <mergeCell ref="AW123:AX125"/>
    <mergeCell ref="D118:E120"/>
    <mergeCell ref="I118:J120"/>
    <mergeCell ref="N118:O120"/>
    <mergeCell ref="S118:T120"/>
    <mergeCell ref="X118:Y120"/>
    <mergeCell ref="AC118:AD120"/>
    <mergeCell ref="AH101:AK102"/>
    <mergeCell ref="AM101:AP102"/>
    <mergeCell ref="AR101:AU102"/>
    <mergeCell ref="AW101:AZ102"/>
    <mergeCell ref="D105:D106"/>
    <mergeCell ref="G105:G106"/>
    <mergeCell ref="I105:I106"/>
    <mergeCell ref="L105:L106"/>
    <mergeCell ref="N105:N106"/>
    <mergeCell ref="Q105:Q106"/>
    <mergeCell ref="D101:G102"/>
    <mergeCell ref="I101:L102"/>
    <mergeCell ref="N101:Q102"/>
    <mergeCell ref="S101:V102"/>
    <mergeCell ref="X101:AA102"/>
    <mergeCell ref="AC101:AF102"/>
    <mergeCell ref="AW105:AW106"/>
    <mergeCell ref="AZ105:AZ106"/>
    <mergeCell ref="AP105:AP106"/>
    <mergeCell ref="AR105:AR106"/>
    <mergeCell ref="AU105:AU106"/>
    <mergeCell ref="AH105:AH106"/>
    <mergeCell ref="AK105:AK106"/>
    <mergeCell ref="AM105:AM106"/>
    <mergeCell ref="AP96:AP97"/>
    <mergeCell ref="AS96:AT97"/>
    <mergeCell ref="AU96:AU97"/>
    <mergeCell ref="AX96:AY97"/>
    <mergeCell ref="AZ96:AZ97"/>
    <mergeCell ref="Y96:Z97"/>
    <mergeCell ref="AA96:AA97"/>
    <mergeCell ref="AD96:AE97"/>
    <mergeCell ref="AF96:AF97"/>
    <mergeCell ref="AI96:AJ97"/>
    <mergeCell ref="AK96:AK97"/>
    <mergeCell ref="AH86:AI88"/>
    <mergeCell ref="AM86:AN88"/>
    <mergeCell ref="E96:F97"/>
    <mergeCell ref="G96:G97"/>
    <mergeCell ref="J96:K97"/>
    <mergeCell ref="L96:L97"/>
    <mergeCell ref="O96:P97"/>
    <mergeCell ref="Q96:Q97"/>
    <mergeCell ref="T96:U97"/>
    <mergeCell ref="V96:V97"/>
    <mergeCell ref="AN96:AO97"/>
    <mergeCell ref="S73:S74"/>
    <mergeCell ref="V73:V74"/>
    <mergeCell ref="X73:X74"/>
    <mergeCell ref="AA73:AA74"/>
    <mergeCell ref="AC73:AC74"/>
    <mergeCell ref="AF73:AF74"/>
    <mergeCell ref="AR86:AS88"/>
    <mergeCell ref="AW86:AX88"/>
    <mergeCell ref="D91:E93"/>
    <mergeCell ref="I91:J93"/>
    <mergeCell ref="N91:O93"/>
    <mergeCell ref="S91:T93"/>
    <mergeCell ref="X91:Y93"/>
    <mergeCell ref="AC91:AD93"/>
    <mergeCell ref="AH91:AI93"/>
    <mergeCell ref="AM91:AN93"/>
    <mergeCell ref="AR91:AS93"/>
    <mergeCell ref="AW91:AX93"/>
    <mergeCell ref="D86:E88"/>
    <mergeCell ref="I86:J88"/>
    <mergeCell ref="N86:O88"/>
    <mergeCell ref="S86:T88"/>
    <mergeCell ref="X86:Y88"/>
    <mergeCell ref="AC86:AD88"/>
    <mergeCell ref="AH69:AK70"/>
    <mergeCell ref="AM69:AP70"/>
    <mergeCell ref="AR69:AU70"/>
    <mergeCell ref="AW69:AZ70"/>
    <mergeCell ref="D73:D74"/>
    <mergeCell ref="G73:G74"/>
    <mergeCell ref="I73:I74"/>
    <mergeCell ref="L73:L74"/>
    <mergeCell ref="N73:N74"/>
    <mergeCell ref="Q73:Q74"/>
    <mergeCell ref="D69:G70"/>
    <mergeCell ref="I69:L70"/>
    <mergeCell ref="N69:Q70"/>
    <mergeCell ref="S69:V70"/>
    <mergeCell ref="X69:AA70"/>
    <mergeCell ref="AC69:AF70"/>
    <mergeCell ref="AW73:AW74"/>
    <mergeCell ref="AZ73:AZ74"/>
    <mergeCell ref="AP73:AP74"/>
    <mergeCell ref="AR73:AR74"/>
    <mergeCell ref="AU73:AU74"/>
    <mergeCell ref="AH73:AH74"/>
    <mergeCell ref="AK73:AK74"/>
    <mergeCell ref="AM73:AM74"/>
    <mergeCell ref="AP64:AP65"/>
    <mergeCell ref="AS64:AT65"/>
    <mergeCell ref="AU64:AU65"/>
    <mergeCell ref="AX64:AY65"/>
    <mergeCell ref="AZ64:AZ65"/>
    <mergeCell ref="Y64:Z65"/>
    <mergeCell ref="AA64:AA65"/>
    <mergeCell ref="AD64:AE65"/>
    <mergeCell ref="AF64:AF65"/>
    <mergeCell ref="AI64:AJ65"/>
    <mergeCell ref="AK64:AK65"/>
    <mergeCell ref="E64:F65"/>
    <mergeCell ref="G64:G65"/>
    <mergeCell ref="J64:K65"/>
    <mergeCell ref="L64:L65"/>
    <mergeCell ref="O64:P65"/>
    <mergeCell ref="Q64:Q65"/>
    <mergeCell ref="T64:U65"/>
    <mergeCell ref="V64:V65"/>
    <mergeCell ref="AN64:AO65"/>
    <mergeCell ref="AF41:AF42"/>
    <mergeCell ref="AR54:AS56"/>
    <mergeCell ref="AW54:AX56"/>
    <mergeCell ref="D59:E61"/>
    <mergeCell ref="I59:J61"/>
    <mergeCell ref="N59:O61"/>
    <mergeCell ref="S59:T61"/>
    <mergeCell ref="X59:Y61"/>
    <mergeCell ref="AC59:AD61"/>
    <mergeCell ref="AH59:AI61"/>
    <mergeCell ref="AM59:AN61"/>
    <mergeCell ref="AR59:AS61"/>
    <mergeCell ref="AW59:AX61"/>
    <mergeCell ref="D41:D42"/>
    <mergeCell ref="G41:G42"/>
    <mergeCell ref="I41:I42"/>
    <mergeCell ref="L41:L42"/>
    <mergeCell ref="N41:N42"/>
    <mergeCell ref="Q41:Q42"/>
    <mergeCell ref="S37:V38"/>
    <mergeCell ref="X37:AA38"/>
    <mergeCell ref="AC37:AF38"/>
    <mergeCell ref="AW41:AW42"/>
    <mergeCell ref="AZ41:AZ42"/>
    <mergeCell ref="D54:E56"/>
    <mergeCell ref="I54:J56"/>
    <mergeCell ref="N54:O56"/>
    <mergeCell ref="S54:T56"/>
    <mergeCell ref="X54:Y56"/>
    <mergeCell ref="AC54:AD56"/>
    <mergeCell ref="AH54:AI56"/>
    <mergeCell ref="AM54:AN56"/>
    <mergeCell ref="AH41:AH42"/>
    <mergeCell ref="AK41:AK42"/>
    <mergeCell ref="AM41:AM42"/>
    <mergeCell ref="AP41:AP42"/>
    <mergeCell ref="AR41:AR42"/>
    <mergeCell ref="AU41:AU42"/>
    <mergeCell ref="S41:S42"/>
    <mergeCell ref="V41:V42"/>
    <mergeCell ref="X41:X42"/>
    <mergeCell ref="AA41:AA42"/>
    <mergeCell ref="AC41:AC42"/>
    <mergeCell ref="D37:G38"/>
    <mergeCell ref="I37:L38"/>
    <mergeCell ref="N37:Q38"/>
    <mergeCell ref="AU32:AU33"/>
    <mergeCell ref="AW5:AZ6"/>
    <mergeCell ref="AW9:AW10"/>
    <mergeCell ref="AZ9:AZ10"/>
    <mergeCell ref="AW22:AX24"/>
    <mergeCell ref="AW27:AX29"/>
    <mergeCell ref="AX32:AY33"/>
    <mergeCell ref="AZ32:AZ33"/>
    <mergeCell ref="AH37:AK38"/>
    <mergeCell ref="AM37:AP38"/>
    <mergeCell ref="AR37:AU38"/>
    <mergeCell ref="AW37:AZ38"/>
    <mergeCell ref="AC27:AD29"/>
    <mergeCell ref="AH27:AI29"/>
    <mergeCell ref="AM27:AN29"/>
    <mergeCell ref="AR27:AS29"/>
    <mergeCell ref="AD32:AE33"/>
    <mergeCell ref="AF32:AF33"/>
    <mergeCell ref="AI32:AJ33"/>
    <mergeCell ref="AK32:AK33"/>
    <mergeCell ref="AN32:AO33"/>
    <mergeCell ref="AP32:AP33"/>
    <mergeCell ref="AS32:AT33"/>
    <mergeCell ref="AR9:AR10"/>
    <mergeCell ref="AU9:AU10"/>
    <mergeCell ref="AC22:AD24"/>
    <mergeCell ref="AH22:AI24"/>
    <mergeCell ref="AM22:AN24"/>
    <mergeCell ref="AR22:AS24"/>
    <mergeCell ref="AC5:AF6"/>
    <mergeCell ref="AH5:AK6"/>
    <mergeCell ref="AM5:AP6"/>
    <mergeCell ref="AR5:AU6"/>
    <mergeCell ref="AC9:AC10"/>
    <mergeCell ref="AF9:AF10"/>
    <mergeCell ref="AH9:AH10"/>
    <mergeCell ref="AK9:AK10"/>
    <mergeCell ref="AM9:AM10"/>
    <mergeCell ref="AP9:AP10"/>
    <mergeCell ref="X5:AA6"/>
    <mergeCell ref="X9:X10"/>
    <mergeCell ref="AA9:AA10"/>
    <mergeCell ref="X22:Y24"/>
    <mergeCell ref="X27:Y29"/>
    <mergeCell ref="Y32:Z33"/>
    <mergeCell ref="AA32:AA33"/>
    <mergeCell ref="N22:O24"/>
    <mergeCell ref="S22:T24"/>
    <mergeCell ref="I27:J29"/>
    <mergeCell ref="N27:O29"/>
    <mergeCell ref="S27:T29"/>
    <mergeCell ref="J32:K33"/>
    <mergeCell ref="L32:L33"/>
    <mergeCell ref="O32:P33"/>
    <mergeCell ref="Q32:Q33"/>
    <mergeCell ref="T32:U33"/>
    <mergeCell ref="I5:L6"/>
    <mergeCell ref="N5:Q6"/>
    <mergeCell ref="S5:V6"/>
    <mergeCell ref="I9:I10"/>
    <mergeCell ref="L9:L10"/>
    <mergeCell ref="N9:N10"/>
    <mergeCell ref="Q9:Q10"/>
    <mergeCell ref="S9:S10"/>
    <mergeCell ref="V9:V10"/>
    <mergeCell ref="I22:J24"/>
    <mergeCell ref="V32:V33"/>
    <mergeCell ref="D27:E29"/>
    <mergeCell ref="E32:F33"/>
    <mergeCell ref="G32:G33"/>
    <mergeCell ref="A1:B6"/>
    <mergeCell ref="D5:G6"/>
    <mergeCell ref="A9:B10"/>
    <mergeCell ref="D9:D10"/>
    <mergeCell ref="G9:G10"/>
    <mergeCell ref="D22:E24"/>
    <mergeCell ref="D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ANALYSIS</vt:lpstr>
      <vt:lpstr>Data</vt:lpstr>
      <vt:lpstr>R &amp; A</vt:lpstr>
      <vt:lpstr>P &amp;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Addala</dc:creator>
  <cp:lastModifiedBy>Ajay Addala</cp:lastModifiedBy>
  <dcterms:created xsi:type="dcterms:W3CDTF">2022-12-08T01:49:10Z</dcterms:created>
  <dcterms:modified xsi:type="dcterms:W3CDTF">2023-06-29T00:39:48Z</dcterms:modified>
</cp:coreProperties>
</file>