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Ajhar\Desktop\"/>
    </mc:Choice>
  </mc:AlternateContent>
  <xr:revisionPtr revIDLastSave="0" documentId="13_ncr:1_{2689BFB6-2AB6-4C18-83CB-2821B4F2BDE4}" xr6:coauthVersionLast="47" xr6:coauthVersionMax="47" xr10:uidLastSave="{00000000-0000-0000-0000-000000000000}"/>
  <bookViews>
    <workbookView xWindow="-110" yWindow="-110" windowWidth="19420" windowHeight="10420" firstSheet="1" activeTab="3" xr2:uid="{00000000-000D-0000-FFFF-FFFF00000000}"/>
  </bookViews>
  <sheets>
    <sheet name="Sheet3" sheetId="20" r:id="rId1"/>
    <sheet name="Country bar chart" sheetId="22" r:id="rId2"/>
    <sheet name="Top 5 customers" sheetId="23" r:id="rId3"/>
    <sheet name="Dashboard"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P1002"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I1002" i="17"/>
  <c r="N1002" i="17" s="1" a="1"/>
  <c r="N1002" i="17" s="1"/>
  <c r="J1002" i="17"/>
  <c r="O1002" i="17" s="1" a="1"/>
  <c r="O1002" i="17" s="1"/>
  <c r="K1002" i="17"/>
  <c r="L1002" i="17"/>
  <c r="M1002"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1002"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1002"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100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<sst xmlns="http://schemas.openxmlformats.org/spreadsheetml/2006/main" count="11128" uniqueCount="6221">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</sst>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164" formatCode="0.0"/>
    <numFmt numFmtId="165" formatCode="dd\.mmm\.yyyy"/>
    <numFmt numFmtId="166" formatCode="0.0\ &quot;kg&quot;"/>
    <numFmt numFmtId="167" formatCode="_([$$-409]* #,##0.00_);_([$$-409]* \(#,##0.00\);_([$$-409]* &quot;-&quot;??_);_(@_)"/>
    <numFmt numFmtId="168" formatCode="[$-409]d\-mmm\-yy;@"/>
  </numFmts>
  <fonts count="3" x14ac:knownFonts="1">
    <font>
      <sz val="11"/>
      <color theme="1"/>
      <name val="Calibri"/>
      <family val="2"/>
      <scheme val="minor"/>
    </font>
    <font>
      <sz val="11"/>
      <color indexed="8"/>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1" fillId="0" borderId="0" xfId="0" applyFont="1" applyAlignment="1">
      <alignment horizontal="center" vertical="center"/>
    </xf>
    <xf numFmtId="0" fontId="0" fillId="0" borderId="0" xfId="0" applyAlignment="1">
      <alignment horizontal="center" vertical="center"/>
    </xf>
    <xf numFmtId="166" fontId="0" fillId="0" borderId="0" xfId="0" applyNumberFormat="1" applyAlignment="1">
      <alignment horizontal="center" vertical="center"/>
    </xf>
    <xf numFmtId="167"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pivotButton="1"/>
    <xf numFmtId="168" fontId="1" fillId="0" borderId="0" xfId="0" applyNumberFormat="1" applyFont="1" applyAlignment="1">
      <alignment vertical="center"/>
    </xf>
    <xf numFmtId="168" fontId="1" fillId="0" borderId="0" xfId="0" applyNumberFormat="1" applyFont="1" applyAlignment="1">
      <alignment horizontal="center" vertical="center"/>
    </xf>
    <xf numFmtId="168" fontId="0" fillId="0" borderId="0" xfId="0" applyNumberFormat="1"/>
    <xf numFmtId="3" fontId="0" fillId="0" borderId="0" xfId="0" applyNumberFormat="1"/>
    <xf numFmtId="0" fontId="2" fillId="0" borderId="0" xfId="0" applyFont="1"/>
    <xf numFmtId="37" fontId="0" fillId="0" borderId="0" xfId="0" applyNumberFormat="1"/>
    <xf numFmtId="42" fontId="0" fillId="0" borderId="0" xfId="0" applyNumberFormat="1"/>
  </cellXfs>
  <cellStyles count="1">
    <cellStyle name="Normal" xfId="0" builtinId="0"/>
  </cellStyles>
  <dxfs count="57">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5" formatCode="#,##0_);\(#,##0\)"/>
    </dxf>
    <dxf>
      <numFmt numFmtId="32" formatCode="_(&quot;$&quot;* #,##0_);_(&quot;$&quot;* \(#,##0\);_(&quot;$&quot;* &quot;-&quot;_);_(@_)"/>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7" formatCode="_([$$-409]* #,##0.00_);_([$$-409]* \(#,##0.00\);_([$$-409]* &quot;-&quot;??_);_(@_)"/>
      <alignment horizontal="center" vertical="center" textRotation="0" wrapText="0" indent="0" justifyLastLine="0" shrinkToFit="0" readingOrder="0"/>
    </dxf>
    <dxf>
      <numFmt numFmtId="167" formatCode="_([$$-409]* #,##0.00_);_([$$-409]* \(#,##0.00\);_([$$-409]* &quot;-&quot;??_);_(@_)"/>
      <alignment horizontal="center" vertical="center" textRotation="0" wrapText="0" indent="0" justifyLastLine="0" shrinkToFit="0" readingOrder="0"/>
    </dxf>
    <dxf>
      <numFmt numFmtId="166" formatCode="0.0\ &quot;kg&quo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numFmt numFmtId="32" formatCode="_(&quot;$&quot;* #,##0_);_(&quot;$&quot;* \(#,##0\);_(&quot;$&quot;* &quot;-&quot;_);_(@_)"/>
    </dxf>
    <dxf>
      <numFmt numFmtId="5" formatCode="#,##0_);\(#,##0\)"/>
    </dxf>
    <dxf>
      <numFmt numFmtId="32" formatCode="_(&quot;$&quot;* #,##0_);_(&quot;$&quot;* \(#,##0\);_(&quot;$&quot;* &quot;-&quot;_);_(@_)"/>
    </dxf>
    <dxf>
      <numFmt numFmtId="5" formatCode="#,##0_);\(#,##0\)"/>
    </dxf>
    <dxf>
      <font>
        <b/>
        <i val="0"/>
        <sz val="11"/>
        <color theme="1"/>
        <name val="Calibri"/>
        <family val="2"/>
        <scheme val="minor"/>
      </font>
    </dxf>
    <dxf>
      <font>
        <b/>
        <i val="0"/>
        <sz val="11"/>
        <color theme="1" tint="4.9989318521683403E-2"/>
        <name val="Calibri"/>
        <family val="2"/>
        <scheme val="minor"/>
      </font>
    </dxf>
    <dxf>
      <font>
        <b/>
        <i val="0"/>
        <sz val="11"/>
        <color theme="1"/>
        <name val="Calibri"/>
        <family val="2"/>
        <scheme val="minor"/>
      </font>
    </dxf>
    <dxf>
      <font>
        <b val="0"/>
        <i val="0"/>
        <sz val="11"/>
        <name val="Calibri"/>
        <family val="2"/>
        <scheme val="minor"/>
      </font>
      <fill>
        <patternFill patternType="solid">
          <fgColor theme="0"/>
          <bgColor theme="9" tint="0.39994506668294322"/>
        </patternFill>
      </fill>
      <border diagonalUp="0" diagonalDown="0">
        <left/>
        <right/>
        <top/>
        <bottom/>
        <vertical/>
        <horizontal/>
      </border>
    </dxf>
  </dxfs>
  <tableStyles count="2" defaultTableStyle="TableStyleMedium2" defaultPivotStyle="PivotStyleMedium9">
    <tableStyle name="P1" pivot="0" table="0" count="8" xr9:uid="{0D7BD8B7-B6C2-41BF-B050-FD0C130348BD}">
      <tableStyleElement type="wholeTable" dxfId="56"/>
      <tableStyleElement type="headerRow" dxfId="55"/>
    </tableStyle>
    <tableStyle name="Slicer Style 1" pivot="0" table="0" count="10" xr9:uid="{BA18C2E8-0AF6-460C-A9ED-72572248B4C6}">
      <tableStyleElement type="wholeTable" dxfId="54"/>
      <tableStyleElement type="headerRow" dxfId="53"/>
    </tableStyle>
  </tableStyles>
  <extLst>
    <ext xmlns:x14="http://schemas.microsoft.com/office/spreadsheetml/2009/9/main" uri="{46F421CA-312F-682f-3DD2-61675219B42D}">
      <x14:dxfs count="8">
        <dxf>
          <font>
            <b/>
            <i val="0"/>
            <sz val="11"/>
            <name val="Calibri"/>
            <family val="2"/>
            <scheme val="minor"/>
          </font>
        </dxf>
        <dxf>
          <font>
            <b/>
            <i val="0"/>
            <sz val="11"/>
            <name val="Calibri"/>
            <family val="2"/>
            <scheme val="minor"/>
          </font>
        </dxf>
        <dxf>
          <font>
            <b/>
            <i val="0"/>
            <sz val="11"/>
            <name val="Calibri"/>
            <family val="2"/>
            <scheme val="minor"/>
          </font>
        </dxf>
        <dxf>
          <font>
            <b/>
            <i val="0"/>
            <sz val="11"/>
            <name val="Calibri"/>
            <family val="2"/>
            <scheme val="minor"/>
          </font>
        </dxf>
        <dxf>
          <font>
            <b/>
            <i val="0"/>
            <sz val="11"/>
            <name val="Calibri"/>
            <family val="2"/>
            <scheme val="minor"/>
          </font>
        </dxf>
        <dxf>
          <font>
            <b/>
            <i val="0"/>
            <sz val="11"/>
            <name val="Calibri"/>
            <family val="2"/>
            <scheme val="minor"/>
          </font>
        </dxf>
        <dxf>
          <font>
            <b/>
            <i val="0"/>
            <sz val="11"/>
            <name val="Calibri"/>
            <family val="2"/>
            <scheme val="minor"/>
          </font>
        </dxf>
        <dxf>
          <font>
            <b/>
            <i val="0"/>
            <sz val="11"/>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b/>
            <i val="0"/>
            <sz val="9"/>
            <color theme="1"/>
            <name val="Calibri"/>
            <family val="2"/>
            <scheme val="minor"/>
          </font>
        </dxf>
        <dxf>
          <font>
            <b/>
            <i val="0"/>
            <sz val="9"/>
            <color theme="1"/>
            <name val="Calibri"/>
            <family val="2"/>
            <scheme val="minor"/>
          </font>
        </dxf>
        <dxf>
          <font>
            <sz val="9"/>
            <color theme="1"/>
            <name val="Calibri"/>
            <family val="2"/>
            <scheme val="minor"/>
          </font>
        </dxf>
        <dxf>
          <font>
            <b/>
            <i val="0"/>
            <sz val="11"/>
            <color theme="1"/>
            <name val="Calibri"/>
            <family val="2"/>
            <scheme val="minor"/>
          </font>
        </dxf>
      </x15:dxfs>
    </ext>
    <ext xmlns:x15="http://schemas.microsoft.com/office/spreadsheetml/2010/11/main" uri="{9260A510-F301-46a8-8635-F512D64BE5F5}">
      <x15:timelineStyles defaultTimelineStyle="TimeSlicerStyleLight1">
        <x15:timelineStyle name="P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[coffeeOrdersData.xlsx]Sheet3!PivotTable3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19050"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1905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19050"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Sheet3!$C$3:$C$4</c:f>
              <c:strCache>
                <c:ptCount val="1"/>
                <c:pt idx="0">
                  <c:v>Arabica</c:v>
                </c:pt>
              </c:strCache>
            </c:strRef>
          </c:tx>
          <c:spPr>
            <a:ln w="19050" cap="rnd">
              <a:solidFill>
                <a:schemeClr val="accent1"/>
              </a:solidFill>
              <a:round/>
            </a:ln>
            <a:effectLst/>
          </c:spPr>
          <c:marker>
            <c:symbol val="none"/>
          </c:marker>
          <c:cat>
            <c:multiLvlStrRef>
              <c:f>Sheet3!$A$5:$B$48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Sheet3!$C$5:$C$48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A91-48C8-98A4-1642B661CC63}"/>
            </c:ext>
          </c:extLst>
        </c:ser>
        <c:ser>
          <c:idx val="1"/>
          <c:order val="1"/>
          <c:tx>
            <c:strRef>
              <c:f>Sheet3!$D$3:$D$4</c:f>
              <c:strCache>
                <c:ptCount val="1"/>
                <c:pt idx="0">
                  <c:v>Excelsa</c:v>
                </c:pt>
              </c:strCache>
            </c:strRef>
          </c:tx>
          <c:spPr>
            <a:ln w="19050" cap="rnd">
              <a:solidFill>
                <a:srgbClr val="FF0000"/>
              </a:solidFill>
              <a:round/>
            </a:ln>
            <a:effectLst/>
          </c:spPr>
          <c:marker>
            <c:symbol val="none"/>
          </c:marker>
          <c:cat>
            <c:multiLvlStrRef>
              <c:f>Sheet3!$A$5:$B$48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Sheet3!$D$5:$D$48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A91-48C8-98A4-1642B661CC63}"/>
            </c:ext>
          </c:extLst>
        </c:ser>
        <c:ser>
          <c:idx val="2"/>
          <c:order val="2"/>
          <c:tx>
            <c:strRef>
              <c:f>Sheet3!$E$3:$E$4</c:f>
              <c:strCache>
                <c:ptCount val="1"/>
                <c:pt idx="0">
                  <c:v>Liberica</c:v>
                </c:pt>
              </c:strCache>
            </c:strRef>
          </c:tx>
          <c:spPr>
            <a:ln w="19050" cap="rnd">
              <a:solidFill>
                <a:srgbClr val="7030A0"/>
              </a:solidFill>
              <a:round/>
            </a:ln>
            <a:effectLst/>
          </c:spPr>
          <c:marker>
            <c:symbol val="none"/>
          </c:marker>
          <c:cat>
            <c:multiLvlStrRef>
              <c:f>Sheet3!$A$5:$B$48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Sheet3!$E$5:$E$48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A91-48C8-98A4-1642B661CC63}"/>
            </c:ext>
          </c:extLst>
        </c:ser>
        <c:ser>
          <c:idx val="3"/>
          <c:order val="3"/>
          <c:tx>
            <c:strRef>
              <c:f>Sheet3!$F$3:$F$4</c:f>
              <c:strCache>
                <c:ptCount val="1"/>
                <c:pt idx="0">
                  <c:v>Robusta</c:v>
                </c:pt>
              </c:strCache>
            </c:strRef>
          </c:tx>
          <c:spPr>
            <a:ln w="19050" cap="rnd">
              <a:solidFill>
                <a:srgbClr val="002060"/>
              </a:solidFill>
              <a:round/>
            </a:ln>
            <a:effectLst/>
          </c:spPr>
          <c:marker>
            <c:symbol val="none"/>
          </c:marker>
          <c:cat>
            <c:multiLvlStrRef>
              <c:f>Sheet3!$A$5:$B$48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Sheet3!$F$5:$F$48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A91-48C8-98A4-1642B661CC63}"/>
            </c:ext>
          </c:extLst>
        </c:ser>
        <c:dLbls>
          <c:showLegendKey val="0"/>
          <c:showVal val="0"/>
          <c:showCatName val="0"/>
          <c:showSerName val="0"/>
          <c:showPercent val="0"/>
          <c:showBubbleSize val="0"/>
        </c:dLbls>
        <c:smooth val="0"/>
        <c:axId val="1832523887"/>
        <c:axId val="1832519087"/>
      </c:lineChart>
      <c:catAx>
        <c:axId val="183252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519087"/>
        <c:crosses val="autoZero"/>
        <c:auto val="1"/>
        <c:lblAlgn val="ctr"/>
        <c:lblOffset val="100"/>
        <c:noMultiLvlLbl val="0"/>
      </c:catAx>
      <c:valAx>
        <c:axId val="1832519087"/>
        <c:scaling>
          <c:orientation val="minMax"/>
        </c:scaling>
        <c:delete val="0"/>
        <c:axPos val="l"/>
        <c:majorGridlines>
          <c:spPr>
            <a:ln w="9525" cap="flat" cmpd="sng" algn="ctr">
              <a:solidFill>
                <a:schemeClr val="tx1">
                  <a:lumMod val="50000"/>
                  <a:lumOff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523887"/>
        <c:crosses val="autoZero"/>
        <c:crossBetween val="between"/>
      </c:valAx>
      <c:spPr>
        <a:noFill/>
        <a:ln>
          <a:solidFill>
            <a:schemeClr val="tx1">
              <a:lumMod val="50000"/>
              <a:lumOff val="5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[coffeeOrdersData.xlsx]Country bar chart!PivotTable3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000"/>
              <a:lumOff val="40000"/>
            </a:schemeClr>
          </a:solidFill>
          <a:ln>
            <a:noFill/>
          </a:ln>
          <a:effectLst/>
        </c:spPr>
      </c:pivotFmt>
      <c:pivotFmt>
        <c:idx val="2"/>
        <c:spPr>
          <a:solidFill>
            <a:schemeClr val="tx1">
              <a:lumMod val="65000"/>
              <a:lumOff val="35000"/>
            </a:schemeClr>
          </a:solidFill>
          <a:ln>
            <a:noFill/>
          </a:ln>
          <a:effectLst/>
        </c:spPr>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65000"/>
              <a:lumOff val="35000"/>
            </a:schemeClr>
          </a:solidFill>
          <a:ln>
            <a:noFill/>
          </a:ln>
          <a:effectLst/>
        </c:spPr>
      </c:pivotFmt>
      <c:pivotFmt>
        <c:idx val="5"/>
        <c:spPr>
          <a:solidFill>
            <a:schemeClr val="tx2">
              <a:lumMod val="60000"/>
              <a:lumOff val="40000"/>
            </a:schemeClr>
          </a:solidFill>
          <a:ln>
            <a:noFill/>
          </a:ln>
          <a:effectLst/>
        </c:spPr>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lumMod val="65000"/>
              <a:lumOff val="35000"/>
            </a:schemeClr>
          </a:solidFill>
          <a:ln>
            <a:noFill/>
          </a:ln>
          <a:effectLst/>
        </c:spPr>
      </c:pivotFmt>
      <c:pivotFmt>
        <c:idx val="8"/>
        <c:spPr>
          <a:solidFill>
            <a:schemeClr val="tx2">
              <a:lumMod val="60000"/>
              <a:lumOff val="40000"/>
            </a:schemeClr>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5"/>
            </a:solidFill>
            <a:ln>
              <a:noFill/>
            </a:ln>
            <a:effectLst/>
          </c:spPr>
          <c:invertIfNegative val="0"/>
          <c:dPt>
            <c:idx val="0"/>
            <c:invertIfNegative val="0"/>
            <c:bubble3D val="0"/>
            <c:spPr>
              <a:solidFill>
                <a:schemeClr val="tx1">
                  <a:lumMod val="65000"/>
                  <a:lumOff val="35000"/>
                </a:schemeClr>
              </a:solidFill>
              <a:ln>
                <a:noFill/>
              </a:ln>
              <a:effectLst/>
            </c:spPr>
          </c:dPt>
          <c:dPt>
            <c:idx val="1"/>
            <c:invertIfNegative val="0"/>
            <c:bubble3D val="0"/>
            <c:spPr>
              <a:solidFill>
                <a:schemeClr val="tx2">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_("$"* #,##0_);_("$"* \(#,##0\);_("$"*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4-A630-4427-8CF0-F0F46288CD52}"/>
            </c:ext>
          </c:extLst>
        </c:ser>
        <c:dLbls>
          <c:showLegendKey val="0"/>
          <c:showVal val="0"/>
          <c:showCatName val="0"/>
          <c:showSerName val="0"/>
          <c:showPercent val="0"/>
          <c:showBubbleSize val="0"/>
        </c:dLbls>
        <c:gapWidth val="182"/>
        <c:axId val="2018059439"/>
        <c:axId val="2018048399"/>
      </c:barChart>
      <c:catAx>
        <c:axId val="2018059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048399"/>
        <c:crosses val="autoZero"/>
        <c:auto val="1"/>
        <c:lblAlgn val="ctr"/>
        <c:lblOffset val="100"/>
        <c:noMultiLvlLbl val="0"/>
      </c:catAx>
      <c:valAx>
        <c:axId val="2018048399"/>
        <c:scaling>
          <c:orientation val="minMax"/>
        </c:scaling>
        <c:delete val="0"/>
        <c:axPos val="b"/>
        <c:majorGridlines>
          <c:spPr>
            <a:ln w="15875" cap="flat" cmpd="sng" algn="ctr">
              <a:solidFill>
                <a:schemeClr val="accent1"/>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05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[coffeeOrdersData.xlsx]Top 5 customers!PivotTable3</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000"/>
              <a:lumOff val="40000"/>
            </a:schemeClr>
          </a:solidFill>
          <a:ln>
            <a:noFill/>
          </a:ln>
          <a:effectLst/>
        </c:spPr>
      </c:pivotFmt>
      <c:pivotFmt>
        <c:idx val="2"/>
        <c:spPr>
          <a:solidFill>
            <a:schemeClr val="tx1">
              <a:lumMod val="65000"/>
              <a:lumOff val="35000"/>
            </a:schemeClr>
          </a:solidFill>
          <a:ln>
            <a:noFill/>
          </a:ln>
          <a:effectLst/>
        </c:spPr>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65000"/>
              <a:lumOff val="35000"/>
            </a:schemeClr>
          </a:solidFill>
          <a:ln>
            <a:noFill/>
          </a:ln>
          <a:effectLst/>
        </c:spPr>
      </c:pivotFmt>
      <c:pivotFmt>
        <c:idx val="5"/>
        <c:spPr>
          <a:solidFill>
            <a:schemeClr val="tx2">
              <a:lumMod val="60000"/>
              <a:lumOff val="40000"/>
            </a:schemeClr>
          </a:solidFill>
          <a:ln>
            <a:noFill/>
          </a:ln>
          <a:effectLst/>
        </c:spPr>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5"/>
            </a:solidFill>
            <a:ln>
              <a:noFill/>
            </a:ln>
            <a:effectLst/>
          </c:spPr>
          <c:invertIfNegative val="0"/>
          <c:dPt>
            <c:idx val="0"/>
            <c:invertIfNegative val="0"/>
            <c:bubble3D val="0"/>
            <c:extLst>
              <c:ext xmlns:c16="http://schemas.microsoft.com/office/drawing/2014/chart" uri="{C3380CC4-5D6E-409C-BE32-E72D297353CC}">
                <c16:uniqueId val="{00000000-C38F-4AC8-B5A9-094FF9B35F8D}"/>
              </c:ext>
            </c:extLst>
          </c:dPt>
          <c:dPt>
            <c:idx val="1"/>
            <c:invertIfNegative val="0"/>
            <c:bubble3D val="0"/>
            <c:extLst>
              <c:ext xmlns:c16="http://schemas.microsoft.com/office/drawing/2014/chart" uri="{C3380CC4-5D6E-409C-BE32-E72D297353CC}">
                <c16:uniqueId val="{00000001-C38F-4AC8-B5A9-094FF9B35F8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_("$"* #,##0_);_("$"* \(#,##0\);_("$"*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C38F-4AC8-B5A9-094FF9B35F8D}"/>
            </c:ext>
          </c:extLst>
        </c:ser>
        <c:dLbls>
          <c:showLegendKey val="0"/>
          <c:showVal val="0"/>
          <c:showCatName val="0"/>
          <c:showSerName val="0"/>
          <c:showPercent val="0"/>
          <c:showBubbleSize val="0"/>
        </c:dLbls>
        <c:gapWidth val="182"/>
        <c:axId val="2018059439"/>
        <c:axId val="2018048399"/>
      </c:barChart>
      <c:catAx>
        <c:axId val="2018059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048399"/>
        <c:crosses val="autoZero"/>
        <c:auto val="1"/>
        <c:lblAlgn val="ctr"/>
        <c:lblOffset val="100"/>
        <c:noMultiLvlLbl val="0"/>
      </c:catAx>
      <c:valAx>
        <c:axId val="2018048399"/>
        <c:scaling>
          <c:orientation val="minMax"/>
        </c:scaling>
        <c:delete val="0"/>
        <c:axPos val="b"/>
        <c:majorGridlines>
          <c:spPr>
            <a:ln w="15875" cap="flat" cmpd="sng" algn="ctr">
              <a:solidFill>
                <a:schemeClr val="accent1"/>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05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6350</xdr:colOff>
      <xdr:row>1</xdr:row>
      <xdr:rowOff>12700</xdr:rowOff>
    </xdr:from>
    <xdr:to>
      <xdr:col>26</xdr:col>
      <xdr:colOff>25400</xdr:colOff>
      <xdr:row>4</xdr:row>
      <xdr:rowOff>177800</xdr:rowOff>
    </xdr:to>
    <xdr:sp macro="" textlink="">
      <xdr:nvSpPr>
        <xdr:cNvPr id="2" name="Rectangle 1">
          <a:extLst>
            <a:ext uri="{FF2B5EF4-FFF2-40B4-BE49-F238E27FC236}">
              <a16:creationId xmlns:a16="http://schemas.microsoft.com/office/drawing/2014/main" id="{108E1C25-E1F4-DDF5-9CB8-9E37D6AC9900}"/>
            </a:ext>
          </a:extLst>
        </xdr:cNvPr>
        <xdr:cNvSpPr/>
      </xdr:nvSpPr>
      <xdr:spPr>
        <a:xfrm>
          <a:off x="120650" y="76200"/>
          <a:ext cx="15259050" cy="71755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b="1">
              <a:solidFill>
                <a:schemeClr val="bg1"/>
              </a:solidFill>
            </a:rPr>
            <a:t>COFFEE SALES DAHSBOARD</a:t>
          </a:r>
        </a:p>
      </xdr:txBody>
    </xdr:sp>
    <xdr:clientData/>
  </xdr:twoCellAnchor>
  <xdr:twoCellAnchor>
    <xdr:from>
      <xdr:col>0</xdr:col>
      <xdr:colOff>105833</xdr:colOff>
      <xdr:row>17</xdr:row>
      <xdr:rowOff>1463</xdr:rowOff>
    </xdr:from>
    <xdr:to>
      <xdr:col>16</xdr:col>
      <xdr:colOff>21165</xdr:colOff>
      <xdr:row>33</xdr:row>
      <xdr:rowOff>162704</xdr:rowOff>
    </xdr:to>
    <xdr:graphicFrame macro="">
      <xdr:nvGraphicFramePr>
        <xdr:cNvPr id="3" name="Chart 2">
          <a:extLst>
            <a:ext uri="{FF2B5EF4-FFF2-40B4-BE49-F238E27FC236}">
              <a16:creationId xmlns:a16="http://schemas.microsoft.com/office/drawing/2014/main" id="{C3857C69-F7D5-4CD3-82C3-AA56C7E1A2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100689</xdr:colOff>
      <xdr:row>6</xdr:row>
      <xdr:rowOff>3039</xdr:rowOff>
    </xdr:from>
    <xdr:to>
      <xdr:col>18</xdr:col>
      <xdr:colOff>31750</xdr:colOff>
      <xdr:row>16</xdr:row>
      <xdr:rowOff>21167</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8B60A0A8-EBFD-4687-B4D4-195BEE2B12C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00689" y="856024"/>
              <a:ext cx="9863598" cy="181887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17405</xdr:colOff>
      <xdr:row>10</xdr:row>
      <xdr:rowOff>175382</xdr:rowOff>
    </xdr:from>
    <xdr:to>
      <xdr:col>22</xdr:col>
      <xdr:colOff>52825</xdr:colOff>
      <xdr:row>15</xdr:row>
      <xdr:rowOff>171702</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66B12068-3CFA-440F-9EF4-BC5D5558CE7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063674" y="1748666"/>
              <a:ext cx="1855121" cy="8966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10584</xdr:colOff>
      <xdr:row>6</xdr:row>
      <xdr:rowOff>12570</xdr:rowOff>
    </xdr:from>
    <xdr:to>
      <xdr:col>26</xdr:col>
      <xdr:colOff>31750</xdr:colOff>
      <xdr:row>10</xdr:row>
      <xdr:rowOff>21167</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037431EA-BA49-406B-ACCC-326D0C2EA7F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56853" y="865555"/>
              <a:ext cx="3774300" cy="7288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78458</xdr:colOff>
      <xdr:row>10</xdr:row>
      <xdr:rowOff>179168</xdr:rowOff>
    </xdr:from>
    <xdr:to>
      <xdr:col>25</xdr:col>
      <xdr:colOff>571294</xdr:colOff>
      <xdr:row>16</xdr:row>
      <xdr:rowOff>1</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AD6A8EFC-7435-47F1-8740-0C6F8910C95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944428" y="1752452"/>
              <a:ext cx="1819702" cy="901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21167</xdr:colOff>
      <xdr:row>17</xdr:row>
      <xdr:rowOff>24390</xdr:rowOff>
    </xdr:from>
    <xdr:to>
      <xdr:col>26</xdr:col>
      <xdr:colOff>10583</xdr:colOff>
      <xdr:row>25</xdr:row>
      <xdr:rowOff>31751</xdr:rowOff>
    </xdr:to>
    <xdr:graphicFrame macro="">
      <xdr:nvGraphicFramePr>
        <xdr:cNvPr id="8" name="Chart 7">
          <a:extLst>
            <a:ext uri="{FF2B5EF4-FFF2-40B4-BE49-F238E27FC236}">
              <a16:creationId xmlns:a16="http://schemas.microsoft.com/office/drawing/2014/main" id="{C265C13E-5CC3-4B10-84FB-D1B0384DE7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xdr:colOff>
      <xdr:row>26</xdr:row>
      <xdr:rowOff>-1</xdr:rowOff>
    </xdr:from>
    <xdr:to>
      <xdr:col>26</xdr:col>
      <xdr:colOff>31751</xdr:colOff>
      <xdr:row>34</xdr:row>
      <xdr:rowOff>21167</xdr:rowOff>
    </xdr:to>
    <xdr:graphicFrame macro="">
      <xdr:nvGraphicFramePr>
        <xdr:cNvPr id="9" name="Chart 8">
          <a:extLst>
            <a:ext uri="{FF2B5EF4-FFF2-40B4-BE49-F238E27FC236}">
              <a16:creationId xmlns:a16="http://schemas.microsoft.com/office/drawing/2014/main" id="{A650B401-9549-42B5-AF5C-40A0AE014F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har" refreshedDate="45790.902301851849" createdVersion="8" refreshedVersion="8" minRefreshableVersion="3" recordCount="1001" xr:uid="{8C030D34-10B1-42F2-954A-C158D284C7E4}">
  <cacheSource type="worksheet">
    <worksheetSource name="Table1"/>
  </cacheSource>
  <cacheFields count="18">
    <cacheField name="Order ID" numFmtId="0">
      <sharedItems containsBlank="1"/>
    </cacheField>
    <cacheField name="Order Date" numFmtId="0">
      <sharedItems containsNonDate="0" containsDate="1" containsString="0" containsBlank="1" minDate="2019-01-02T00:00:00" maxDate="2022-08-20T00:00:00" count="690">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m/>
      </sharedItems>
      <fieldGroup par="17"/>
    </cacheField>
    <cacheField name="Customer ID" numFmtId="0">
      <sharedItems containsBlank="1"/>
    </cacheField>
    <cacheField name="Product ID" numFmtId="0">
      <sharedItems containsBlank="1"/>
    </cacheField>
    <cacheField name="Quantity" numFmtId="0">
      <sharedItems containsString="0" containsBlank="1"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 v=" "/>
      </sharedItems>
    </cacheField>
    <cacheField name="Email" numFmtId="0">
      <sharedItems/>
    </cacheField>
    <cacheField name="Country" numFmtId="0">
      <sharedItems count="4">
        <s v="United States"/>
        <s v="Ireland"/>
        <s v="United Kingdom"/>
        <e v="#N/A"/>
      </sharedItems>
    </cacheField>
    <cacheField name="Coffee Type" numFmtId="0">
      <sharedItems/>
    </cacheField>
    <cacheField name="Roast Type" numFmtId="0">
      <sharedItems/>
    </cacheField>
    <cacheField name="Size" numFmtId="166">
      <sharedItems containsMixedTypes="1" containsNumber="1" minValue="0.2" maxValue="2.5" count="5">
        <n v="1"/>
        <n v="0.5"/>
        <n v="2.5"/>
        <n v="0.2"/>
        <e v="#N/A"/>
      </sharedItems>
    </cacheField>
    <cacheField name="Unit Price" numFmtId="167">
      <sharedItems containsMixedTypes="1" containsNumber="1" minValue="2.6849999999999996" maxValue="36.454999999999998"/>
    </cacheField>
    <cacheField name="Sales" numFmtId="167">
      <sharedItems containsMixedTypes="1" containsNumber="1" minValue="2.6849999999999996" maxValue="218.73"/>
    </cacheField>
    <cacheField name="Coffee Type Name" numFmtId="0">
      <sharedItems count="5">
        <s v="Robusta"/>
        <s v="Excelsa"/>
        <s v="Arabica"/>
        <s v="Liberica"/>
        <e v="#N/A"/>
      </sharedItems>
    </cacheField>
    <cacheField name="Roast Type Name" numFmtId="0">
      <sharedItems count="4">
        <s v="Medium"/>
        <s v="Light"/>
        <s v="Dark"/>
        <e v="#N/A"/>
      </sharedItems>
    </cacheField>
    <cacheField name="Loyalty Card" numFmtId="0">
      <sharedItems count="3">
        <s v="Yes"/>
        <s v="No"/>
        <s v=" "/>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386923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
    <x v="1"/>
    <s v="Exc"/>
    <s v="M"/>
    <x v="0"/>
    <n v="13.75"/>
    <n v="27.5"/>
    <x v="1"/>
    <x v="0"/>
    <x v="1"/>
  </r>
  <r>
    <s v="KAC-83089-793"/>
    <x v="2"/>
    <s v="23806-46781-OU"/>
    <s v="R-L-2.5"/>
    <n v="2"/>
    <x v="2"/>
    <s v=" "/>
    <x v="1"/>
    <s v="Rob"/>
    <s v="L"/>
    <x v="2"/>
    <n v="27.484999999999996"/>
    <n v="54.969999999999992"/>
    <x v="0"/>
    <x v="1"/>
    <x v="1"/>
  </r>
  <r>
    <s v="CVP-18956-553"/>
    <x v="3"/>
    <s v="86561-91660-RB"/>
    <s v="L-D-1"/>
    <n v="3"/>
    <x v="3"/>
    <s v=" "/>
    <x v="0"/>
    <s v="Lib"/>
    <s v="D"/>
    <x v="0"/>
    <n v="12.95"/>
    <n v="38.849999999999994"/>
    <x v="3"/>
    <x v="2"/>
    <x v="1"/>
  </r>
  <r>
    <s v="IPP-31994-879"/>
    <x v="4"/>
    <s v="65223-29612-CB"/>
    <s v="E-D-0.5"/>
    <n v="3"/>
    <x v="4"/>
    <s v="slobe6@nifty.com"/>
    <x v="0"/>
    <s v="Exc"/>
    <s v="D"/>
    <x v="1"/>
    <n v="7.29"/>
    <n v="21.87"/>
    <x v="1"/>
    <x v="2"/>
    <x v="0"/>
  </r>
  <r>
    <s v="SNZ-65340-705"/>
    <x v="5"/>
    <s v="21134-81676-FR"/>
    <s v="L-L-0.2"/>
    <n v="1"/>
    <x v="5"/>
    <s v=" "/>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
    <x v="0"/>
    <s v="Lib"/>
    <s v="M"/>
    <x v="3"/>
    <n v="4.3650000000000002"/>
    <n v="21.825000000000003"/>
    <x v="3"/>
    <x v="0"/>
    <x v="1"/>
  </r>
  <r>
    <s v="WOQ-36015-429"/>
    <x v="24"/>
    <s v="51427-89175-QJ"/>
    <s v="A-D-0.5"/>
    <n v="6"/>
    <x v="27"/>
    <s v=" "/>
    <x v="0"/>
    <s v="Ara"/>
    <s v="D"/>
    <x v="1"/>
    <n v="5.97"/>
    <n v="35.82"/>
    <x v="2"/>
    <x v="2"/>
    <x v="1"/>
  </r>
  <r>
    <s v="WOQ-36015-429"/>
    <x v="24"/>
    <s v="51427-89175-QJ"/>
    <s v="L-M-0.5"/>
    <n v="6"/>
    <x v="27"/>
    <s v=" "/>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
    <x v="0"/>
    <s v="Rob"/>
    <s v="M"/>
    <x v="0"/>
    <n v="9.9499999999999993"/>
    <n v="59.699999999999996"/>
    <x v="0"/>
    <x v="0"/>
    <x v="0"/>
  </r>
  <r>
    <s v="LUO-37559-016"/>
    <x v="32"/>
    <s v="21240-83132-SP"/>
    <s v="L-M-1"/>
    <n v="3"/>
    <x v="35"/>
    <s v=" "/>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
    <x v="2"/>
    <s v="Rob"/>
    <s v="D"/>
    <x v="1"/>
    <n v="5.3699999999999992"/>
    <n v="26.849999999999994"/>
    <x v="0"/>
    <x v="2"/>
    <x v="0"/>
  </r>
  <r>
    <s v="EEJ-16185-108"/>
    <x v="53"/>
    <s v="65552-60476-KY"/>
    <s v="L-L-0.2"/>
    <n v="5"/>
    <x v="56"/>
    <s v=" "/>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
    <x v="0"/>
    <s v="Ara"/>
    <s v="M"/>
    <x v="2"/>
    <n v="25.874999999999996"/>
    <n v="77.624999999999986"/>
    <x v="2"/>
    <x v="0"/>
    <x v="1"/>
  </r>
  <r>
    <s v="LEF-83057-763"/>
    <x v="64"/>
    <s v="15395-90855-VB"/>
    <s v="L-M-0.2"/>
    <n v="5"/>
    <x v="67"/>
    <s v=" "/>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
    <x v="0"/>
    <s v="Exc"/>
    <s v="L"/>
    <x v="0"/>
    <n v="14.85"/>
    <n v="44.55"/>
    <x v="1"/>
    <x v="1"/>
    <x v="0"/>
  </r>
  <r>
    <s v="YWH-50638-556"/>
    <x v="83"/>
    <s v="89442-35633-HJ"/>
    <s v="E-L-0.5"/>
    <n v="4"/>
    <x v="86"/>
    <s v="elangcaster2l@spotify.com"/>
    <x v="2"/>
    <s v="Exc"/>
    <s v="L"/>
    <x v="1"/>
    <n v="8.91"/>
    <n v="35.64"/>
    <x v="1"/>
    <x v="1"/>
    <x v="0"/>
  </r>
  <r>
    <s v="ISL-11200-600"/>
    <x v="84"/>
    <s v="13654-85265-IL"/>
    <s v="A-D-0.2"/>
    <n v="6"/>
    <x v="87"/>
    <s v=" "/>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
    <x v="1"/>
    <s v="Ara"/>
    <s v="D"/>
    <x v="3"/>
    <n v="2.9849999999999999"/>
    <n v="2.9849999999999999"/>
    <x v="2"/>
    <x v="2"/>
    <x v="1"/>
  </r>
  <r>
    <s v="DBC-44122-300"/>
    <x v="88"/>
    <s v="13366-78506-KP"/>
    <s v="L-M-0.2"/>
    <n v="3"/>
    <x v="92"/>
    <s v=" "/>
    <x v="0"/>
    <s v="Lib"/>
    <s v="M"/>
    <x v="3"/>
    <n v="4.3650000000000002"/>
    <n v="13.095000000000001"/>
    <x v="3"/>
    <x v="0"/>
    <x v="0"/>
  </r>
  <r>
    <s v="FJQ-60035-234"/>
    <x v="89"/>
    <s v="08847-29858-HN"/>
    <s v="A-L-0.2"/>
    <n v="2"/>
    <x v="93"/>
    <s v=" "/>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
    <x v="1"/>
    <s v="Exc"/>
    <s v="L"/>
    <x v="2"/>
    <n v="34.154999999999994"/>
    <n v="102.46499999999997"/>
    <x v="1"/>
    <x v="1"/>
    <x v="1"/>
  </r>
  <r>
    <s v="PPP-78935-365"/>
    <x v="123"/>
    <s v="91074-60023-IP"/>
    <s v="E-D-1"/>
    <n v="4"/>
    <x v="129"/>
    <s v=" "/>
    <x v="0"/>
    <s v="Exc"/>
    <s v="D"/>
    <x v="0"/>
    <n v="12.15"/>
    <n v="48.6"/>
    <x v="1"/>
    <x v="2"/>
    <x v="1"/>
  </r>
  <r>
    <s v="JUO-34131-517"/>
    <x v="124"/>
    <s v="07972-83748-JI"/>
    <s v="L-D-1"/>
    <n v="6"/>
    <x v="130"/>
    <s v=" "/>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
    <x v="0"/>
    <s v="Rob"/>
    <s v="D"/>
    <x v="2"/>
    <n v="20.584999999999997"/>
    <n v="123.50999999999999"/>
    <x v="0"/>
    <x v="2"/>
    <x v="0"/>
  </r>
  <r>
    <s v="TME-59627-221"/>
    <x v="140"/>
    <s v="72282-40594-RX"/>
    <s v="L-L-2.5"/>
    <n v="6"/>
    <x v="149"/>
    <s v=" "/>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
    <x v="0"/>
    <s v="Rob"/>
    <s v="D"/>
    <x v="0"/>
    <n v="8.9499999999999993"/>
    <n v="53.699999999999996"/>
    <x v="0"/>
    <x v="2"/>
    <x v="0"/>
  </r>
  <r>
    <s v="EIL-44855-309"/>
    <x v="147"/>
    <s v="59741-90220-OW"/>
    <s v="R-D-0.5"/>
    <n v="5"/>
    <x v="156"/>
    <s v=" "/>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
    <x v="0"/>
    <s v="Exc"/>
    <s v="M"/>
    <x v="0"/>
    <n v="13.75"/>
    <n v="82.5"/>
    <x v="1"/>
    <x v="0"/>
    <x v="1"/>
  </r>
  <r>
    <s v="TJG-73587-353"/>
    <x v="175"/>
    <s v="24766-58139-GT"/>
    <s v="R-D-0.2"/>
    <n v="3"/>
    <x v="190"/>
    <s v=" "/>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
    <x v="0"/>
    <s v="Ara"/>
    <s v="M"/>
    <x v="2"/>
    <n v="25.874999999999996"/>
    <n v="155.24999999999997"/>
    <x v="2"/>
    <x v="0"/>
    <x v="0"/>
  </r>
  <r>
    <s v="AHV-66988-037"/>
    <x v="208"/>
    <s v="12743-00952-KO"/>
    <s v="R-M-2.5"/>
    <n v="2"/>
    <x v="225"/>
    <s v=" "/>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
    <x v="0"/>
    <s v="Lib"/>
    <s v="M"/>
    <x v="2"/>
    <n v="33.464999999999996"/>
    <n v="133.85999999999999"/>
    <x v="3"/>
    <x v="0"/>
    <x v="1"/>
  </r>
  <r>
    <s v="VZH-86274-142"/>
    <x v="226"/>
    <s v="53120-45532-KL"/>
    <s v="R-L-1"/>
    <n v="5"/>
    <x v="247"/>
    <s v=" "/>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
    <x v="0"/>
    <s v="Exc"/>
    <s v="M"/>
    <x v="2"/>
    <n v="31.624999999999996"/>
    <n v="94.874999999999986"/>
    <x v="1"/>
    <x v="0"/>
    <x v="1"/>
  </r>
  <r>
    <s v="BYZ-39669-954"/>
    <x v="243"/>
    <s v="66408-53777-VE"/>
    <s v="L-L-2.5"/>
    <n v="1"/>
    <x v="267"/>
    <s v=" "/>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
    <x v="1"/>
    <s v="Exc"/>
    <s v="M"/>
    <x v="1"/>
    <n v="8.25"/>
    <n v="8.25"/>
    <x v="1"/>
    <x v="0"/>
    <x v="0"/>
  </r>
  <r>
    <s v="DFK-35846-692"/>
    <x v="247"/>
    <s v="49612-33852-CN"/>
    <s v="R-D-0.2"/>
    <n v="5"/>
    <x v="271"/>
    <s v=" "/>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
    <x v="0"/>
    <s v="Exc"/>
    <s v="L"/>
    <x v="0"/>
    <n v="14.85"/>
    <n v="44.55"/>
    <x v="1"/>
    <x v="1"/>
    <x v="1"/>
  </r>
  <r>
    <s v="ULM-49433-003"/>
    <x v="252"/>
    <s v="99421-80253-UI"/>
    <s v="E-M-1"/>
    <n v="2"/>
    <x v="277"/>
    <s v=" "/>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
    <x v="0"/>
    <s v="Exc"/>
    <s v="M"/>
    <x v="0"/>
    <n v="13.75"/>
    <n v="13.75"/>
    <x v="1"/>
    <x v="0"/>
    <x v="1"/>
  </r>
  <r>
    <s v="IBW-87442-480"/>
    <x v="272"/>
    <s v="79814-23626-JR"/>
    <s v="A-L-2.5"/>
    <n v="1"/>
    <x v="305"/>
    <s v="tle91@epa.gov"/>
    <x v="0"/>
    <s v="Ara"/>
    <s v="L"/>
    <x v="2"/>
    <n v="29.784999999999997"/>
    <n v="29.784999999999997"/>
    <x v="2"/>
    <x v="1"/>
    <x v="0"/>
  </r>
  <r>
    <s v="DGZ-82537-477"/>
    <x v="252"/>
    <s v="43439-94003-DW"/>
    <s v="R-D-1"/>
    <n v="5"/>
    <x v="306"/>
    <s v=" "/>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
    <x v="0"/>
    <s v="Exc"/>
    <s v="D"/>
    <x v="1"/>
    <n v="7.29"/>
    <n v="36.450000000000003"/>
    <x v="1"/>
    <x v="2"/>
    <x v="1"/>
  </r>
  <r>
    <s v="UEB-09112-118"/>
    <x v="297"/>
    <s v="82718-93677-XO"/>
    <s v="A-M-0.5"/>
    <n v="4"/>
    <x v="329"/>
    <s v=" "/>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
    <x v="0"/>
    <s v="Exc"/>
    <s v="D"/>
    <x v="1"/>
    <n v="7.29"/>
    <n v="43.74"/>
    <x v="1"/>
    <x v="2"/>
    <x v="1"/>
  </r>
  <r>
    <s v="DGL-29648-995"/>
    <x v="307"/>
    <s v="59367-30821-ZQ"/>
    <s v="L-M-0.2"/>
    <n v="2"/>
    <x v="342"/>
    <s v=" "/>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
    <x v="0"/>
    <s v="Exc"/>
    <s v="L"/>
    <x v="1"/>
    <n v="8.91"/>
    <n v="53.46"/>
    <x v="1"/>
    <x v="1"/>
    <x v="0"/>
  </r>
  <r>
    <s v="UBW-50312-037"/>
    <x v="321"/>
    <s v="69503-12127-YD"/>
    <s v="A-L-2.5"/>
    <n v="4"/>
    <x v="358"/>
    <s v=" "/>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
    <x v="1"/>
    <s v="Exc"/>
    <s v="M"/>
    <x v="1"/>
    <n v="8.25"/>
    <n v="49.5"/>
    <x v="1"/>
    <x v="0"/>
    <x v="1"/>
  </r>
  <r>
    <s v="WKL-27981-758"/>
    <x v="177"/>
    <s v="73699-93557-FZ"/>
    <s v="A-M-2.5"/>
    <n v="2"/>
    <x v="381"/>
    <s v="fmiellbc@spiegel.de"/>
    <x v="0"/>
    <s v="Ara"/>
    <s v="M"/>
    <x v="2"/>
    <n v="25.874999999999996"/>
    <n v="51.749999999999993"/>
    <x v="2"/>
    <x v="0"/>
    <x v="0"/>
  </r>
  <r>
    <s v="VRT-39834-265"/>
    <x v="341"/>
    <s v="86686-37462-CK"/>
    <s v="L-L-1"/>
    <n v="3"/>
    <x v="382"/>
    <s v=" "/>
    <x v="1"/>
    <s v="Lib"/>
    <s v="L"/>
    <x v="0"/>
    <n v="15.85"/>
    <n v="47.55"/>
    <x v="3"/>
    <x v="1"/>
    <x v="0"/>
  </r>
  <r>
    <s v="QTC-71005-730"/>
    <x v="342"/>
    <s v="14298-02150-KH"/>
    <s v="A-L-0.2"/>
    <n v="4"/>
    <x v="383"/>
    <s v=" "/>
    <x v="0"/>
    <s v="Ara"/>
    <s v="L"/>
    <x v="3"/>
    <n v="3.8849999999999998"/>
    <n v="15.54"/>
    <x v="2"/>
    <x v="1"/>
    <x v="1"/>
  </r>
  <r>
    <s v="TNX-09857-717"/>
    <x v="343"/>
    <s v="48675-07824-HJ"/>
    <s v="L-M-1"/>
    <n v="6"/>
    <x v="384"/>
    <s v=" "/>
    <x v="0"/>
    <s v="Lib"/>
    <s v="M"/>
    <x v="0"/>
    <n v="14.55"/>
    <n v="87.300000000000011"/>
    <x v="3"/>
    <x v="0"/>
    <x v="0"/>
  </r>
  <r>
    <s v="JZV-43874-185"/>
    <x v="344"/>
    <s v="18551-80943-YQ"/>
    <s v="A-M-1"/>
    <n v="5"/>
    <x v="385"/>
    <s v=" "/>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
    <x v="0"/>
    <s v="Ara"/>
    <s v="L"/>
    <x v="1"/>
    <n v="7.77"/>
    <n v="23.31"/>
    <x v="2"/>
    <x v="1"/>
    <x v="0"/>
  </r>
  <r>
    <s v="KJJ-12573-591"/>
    <x v="347"/>
    <s v="12997-41076-FQ"/>
    <s v="A-L-2.5"/>
    <n v="1"/>
    <x v="390"/>
    <s v=" "/>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
    <x v="0"/>
    <s v="Ara"/>
    <s v="D"/>
    <x v="1"/>
    <n v="5.97"/>
    <n v="29.849999999999998"/>
    <x v="2"/>
    <x v="2"/>
    <x v="1"/>
  </r>
  <r>
    <s v="CYH-53243-218"/>
    <x v="237"/>
    <s v="88167-57964-PH"/>
    <s v="R-M-0.5"/>
    <n v="3"/>
    <x v="394"/>
    <s v=" "/>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
    <x v="1"/>
    <s v="Rob"/>
    <s v="D"/>
    <x v="3"/>
    <n v="2.6849999999999996"/>
    <n v="8.0549999999999997"/>
    <x v="0"/>
    <x v="2"/>
    <x v="0"/>
  </r>
  <r>
    <s v="JIG-27636-870"/>
    <x v="402"/>
    <s v="67204-04870-LG"/>
    <s v="R-L-1"/>
    <n v="4"/>
    <x v="466"/>
    <s v=" "/>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
    <x v="0"/>
    <s v="Rob"/>
    <s v="D"/>
    <x v="2"/>
    <n v="20.584999999999997"/>
    <n v="102.92499999999998"/>
    <x v="0"/>
    <x v="2"/>
    <x v="0"/>
  </r>
  <r>
    <s v="DGC-21813-731"/>
    <x v="127"/>
    <s v="43606-83072-OA"/>
    <s v="L-D-0.2"/>
    <n v="2"/>
    <x v="479"/>
    <s v=" "/>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
    <x v="0"/>
    <s v="Lib"/>
    <s v="L"/>
    <x v="2"/>
    <n v="36.454999999999998"/>
    <n v="72.91"/>
    <x v="3"/>
    <x v="1"/>
    <x v="1"/>
  </r>
  <r>
    <s v="ITR-54735-364"/>
    <x v="416"/>
    <s v="92599-58687-CS"/>
    <s v="R-D-0.2"/>
    <n v="5"/>
    <x v="485"/>
    <s v=" "/>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
    <x v="0"/>
    <s v="Exc"/>
    <s v="M"/>
    <x v="2"/>
    <n v="31.624999999999996"/>
    <n v="189.74999999999997"/>
    <x v="1"/>
    <x v="0"/>
    <x v="0"/>
  </r>
  <r>
    <s v="PNU-22150-408"/>
    <x v="437"/>
    <s v="77408-43873-RS"/>
    <s v="A-D-0.2"/>
    <n v="6"/>
    <x v="518"/>
    <s v=" "/>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
    <x v="1"/>
    <s v="Ara"/>
    <s v="M"/>
    <x v="3"/>
    <n v="3.375"/>
    <n v="13.5"/>
    <x v="2"/>
    <x v="0"/>
    <x v="1"/>
  </r>
  <r>
    <s v="DYP-74337-787"/>
    <x v="431"/>
    <s v="41486-52502-QQ"/>
    <s v="R-M-0.5"/>
    <n v="1"/>
    <x v="565"/>
    <s v=" "/>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
    <x v="0"/>
    <s v="Lib"/>
    <s v="D"/>
    <x v="2"/>
    <n v="29.784999999999997"/>
    <n v="119.13999999999999"/>
    <x v="3"/>
    <x v="2"/>
    <x v="0"/>
  </r>
  <r>
    <s v="EZL-27919-704"/>
    <x v="481"/>
    <s v="49480-85909-DG"/>
    <s v="L-L-0.5"/>
    <n v="5"/>
    <x v="621"/>
    <s v=" "/>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
    <x v="1"/>
    <s v="Lib"/>
    <s v="D"/>
    <x v="2"/>
    <n v="29.784999999999997"/>
    <n v="119.13999999999999"/>
    <x v="3"/>
    <x v="2"/>
    <x v="0"/>
  </r>
  <r>
    <s v="CWT-27056-328"/>
    <x v="531"/>
    <s v="18570-80998-ZS"/>
    <s v="E-D-0.2"/>
    <n v="6"/>
    <x v="648"/>
    <s v=" "/>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
    <x v="1"/>
    <s v="Lib"/>
    <s v="D"/>
    <x v="0"/>
    <n v="12.95"/>
    <n v="25.9"/>
    <x v="3"/>
    <x v="2"/>
    <x v="1"/>
  </r>
  <r>
    <s v="BLI-21697-702"/>
    <x v="534"/>
    <s v="21141-12455-VB"/>
    <s v="A-M-0.5"/>
    <n v="2"/>
    <x v="652"/>
    <s v="sdejo@newsvine.com"/>
    <x v="0"/>
    <s v="Ara"/>
    <s v="M"/>
    <x v="1"/>
    <n v="6.75"/>
    <n v="13.5"/>
    <x v="2"/>
    <x v="0"/>
    <x v="0"/>
  </r>
  <r>
    <s v="KFJ-46568-890"/>
    <x v="535"/>
    <s v="71003-85639-HB"/>
    <s v="E-L-0.5"/>
    <n v="2"/>
    <x v="653"/>
    <s v=" "/>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
    <x v="0"/>
    <s v="Ara"/>
    <s v="M"/>
    <x v="3"/>
    <n v="3.375"/>
    <n v="6.75"/>
    <x v="2"/>
    <x v="0"/>
    <x v="0"/>
  </r>
  <r>
    <s v="ATY-28980-884"/>
    <x v="117"/>
    <s v="50705-17295-NK"/>
    <s v="A-L-0.2"/>
    <n v="6"/>
    <x v="668"/>
    <s v="caleixok5@globo.com"/>
    <x v="0"/>
    <s v="Ara"/>
    <s v="L"/>
    <x v="3"/>
    <n v="3.8849999999999998"/>
    <n v="23.31"/>
    <x v="2"/>
    <x v="1"/>
    <x v="1"/>
  </r>
  <r>
    <s v="SWP-88281-918"/>
    <x v="543"/>
    <s v="77657-61366-FY"/>
    <s v="L-L-2.5"/>
    <n v="4"/>
    <x v="669"/>
    <s v=" "/>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
    <x v="0"/>
    <s v="Exc"/>
    <s v="M"/>
    <x v="0"/>
    <n v="13.75"/>
    <n v="82.5"/>
    <x v="1"/>
    <x v="0"/>
    <x v="1"/>
  </r>
  <r>
    <s v="BZE-96093-118"/>
    <x v="91"/>
    <s v="43452-18035-DH"/>
    <s v="L-M-0.2"/>
    <n v="2"/>
    <x v="711"/>
    <s v="afilipczaklh@ning.com"/>
    <x v="1"/>
    <s v="Lib"/>
    <s v="M"/>
    <x v="3"/>
    <n v="4.3650000000000002"/>
    <n v="8.73"/>
    <x v="3"/>
    <x v="0"/>
    <x v="1"/>
  </r>
  <r>
    <s v="LOU-41819-242"/>
    <x v="272"/>
    <s v="88060-50676-MV"/>
    <s v="R-M-1"/>
    <n v="2"/>
    <x v="712"/>
    <s v=" "/>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
    <x v="2"/>
    <s v="Rob"/>
    <s v="L"/>
    <x v="0"/>
    <n v="11.95"/>
    <n v="23.9"/>
    <x v="0"/>
    <x v="1"/>
    <x v="1"/>
  </r>
  <r>
    <s v="XNU-83276-288"/>
    <x v="595"/>
    <s v="98185-92775-KT"/>
    <s v="R-M-0.5"/>
    <n v="1"/>
    <x v="742"/>
    <s v=" "/>
    <x v="0"/>
    <s v="Rob"/>
    <s v="M"/>
    <x v="1"/>
    <n v="5.97"/>
    <n v="5.97"/>
    <x v="0"/>
    <x v="0"/>
    <x v="1"/>
  </r>
  <r>
    <s v="YOG-94666-679"/>
    <x v="596"/>
    <s v="86991-53901-AT"/>
    <s v="L-D-0.2"/>
    <n v="2"/>
    <x v="743"/>
    <s v=" "/>
    <x v="2"/>
    <s v="Lib"/>
    <s v="D"/>
    <x v="3"/>
    <n v="3.8849999999999998"/>
    <n v="7.77"/>
    <x v="3"/>
    <x v="2"/>
    <x v="0"/>
  </r>
  <r>
    <s v="KHG-33953-115"/>
    <x v="514"/>
    <s v="78226-97287-JI"/>
    <s v="L-D-0.5"/>
    <n v="3"/>
    <x v="744"/>
    <s v="kferrettimf@huffingtonpost.com"/>
    <x v="1"/>
    <s v="Lib"/>
    <s v="D"/>
    <x v="1"/>
    <n v="7.77"/>
    <n v="23.31"/>
    <x v="3"/>
    <x v="2"/>
    <x v="1"/>
  </r>
  <r>
    <s v="MHD-95615-696"/>
    <x v="54"/>
    <s v="27930-59250-JT"/>
    <s v="R-L-2.5"/>
    <n v="5"/>
    <x v="745"/>
    <s v=" "/>
    <x v="0"/>
    <s v="Rob"/>
    <s v="L"/>
    <x v="2"/>
    <n v="27.484999999999996"/>
    <n v="137.42499999999998"/>
    <x v="0"/>
    <x v="1"/>
    <x v="1"/>
  </r>
  <r>
    <s v="HBH-64794-080"/>
    <x v="597"/>
    <s v="40560-18556-YE"/>
    <s v="R-D-0.2"/>
    <n v="3"/>
    <x v="746"/>
    <s v=" "/>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
    <x v="0"/>
    <s v="Rob"/>
    <s v="L"/>
    <x v="2"/>
    <n v="27.484999999999996"/>
    <n v="27.484999999999996"/>
    <x v="0"/>
    <x v="1"/>
    <x v="0"/>
  </r>
  <r>
    <s v="FWD-85967-769"/>
    <x v="631"/>
    <s v="20256-54689-LO"/>
    <s v="E-D-0.2"/>
    <n v="3"/>
    <x v="807"/>
    <s v=" "/>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
    <x v="1"/>
    <s v="Rob"/>
    <s v="D"/>
    <x v="2"/>
    <n v="20.584999999999997"/>
    <n v="82.339999999999989"/>
    <x v="0"/>
    <x v="2"/>
    <x v="0"/>
  </r>
  <r>
    <s v="QDO-57268-842"/>
    <x v="612"/>
    <s v="57808-90533-UE"/>
    <s v="E-M-2.5"/>
    <n v="5"/>
    <x v="822"/>
    <s v=" "/>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
    <x v="0"/>
    <s v="Rob"/>
    <s v="L"/>
    <x v="1"/>
    <n v="7.169999999999999"/>
    <n v="35.849999999999994"/>
    <x v="0"/>
    <x v="1"/>
    <x v="1"/>
  </r>
  <r>
    <s v="VKQ-39009-292"/>
    <x v="219"/>
    <s v="57808-90533-UE"/>
    <s v="L-M-1"/>
    <n v="5"/>
    <x v="822"/>
    <s v=" "/>
    <x v="0"/>
    <s v="Lib"/>
    <s v="M"/>
    <x v="0"/>
    <n v="14.55"/>
    <n v="72.75"/>
    <x v="3"/>
    <x v="0"/>
    <x v="1"/>
  </r>
  <r>
    <s v="PDB-98743-282"/>
    <x v="643"/>
    <s v="51940-02669-OR"/>
    <s v="L-L-1"/>
    <n v="3"/>
    <x v="826"/>
    <s v=" "/>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
    <x v="0"/>
    <s v="Ara"/>
    <s v="D"/>
    <x v="1"/>
    <n v="5.97"/>
    <n v="23.88"/>
    <x v="2"/>
    <x v="2"/>
    <x v="0"/>
  </r>
  <r>
    <s v="EQH-53569-934"/>
    <x v="659"/>
    <s v="53667-91553-LT"/>
    <s v="E-M-1"/>
    <n v="4"/>
    <x v="856"/>
    <s v="bsillispw@istockphoto.com"/>
    <x v="0"/>
    <s v="Exc"/>
    <s v="M"/>
    <x v="0"/>
    <n v="13.75"/>
    <n v="55"/>
    <x v="1"/>
    <x v="0"/>
    <x v="1"/>
  </r>
  <r>
    <s v="XKK-06692-189"/>
    <x v="558"/>
    <s v="86579-92122-OC"/>
    <s v="R-D-1"/>
    <n v="3"/>
    <x v="857"/>
    <s v=" "/>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
    <x v="0"/>
    <s v="Lib"/>
    <s v="D"/>
    <x v="2"/>
    <n v="29.784999999999997"/>
    <n v="119.13999999999999"/>
    <x v="3"/>
    <x v="2"/>
    <x v="1"/>
  </r>
  <r>
    <s v="UBI-59229-277"/>
    <x v="44"/>
    <s v="00886-35803-FG"/>
    <s v="L-D-0.5"/>
    <n v="3"/>
    <x v="869"/>
    <s v=" "/>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
    <x v="0"/>
    <s v="Ara"/>
    <s v="L"/>
    <x v="3"/>
    <n v="3.8849999999999998"/>
    <n v="3.8849999999999998"/>
    <x v="2"/>
    <x v="1"/>
    <x v="0"/>
  </r>
  <r>
    <s v="HEL-86709-449"/>
    <x v="667"/>
    <s v="86579-92122-OC"/>
    <s v="E-D-2.5"/>
    <n v="1"/>
    <x v="857"/>
    <s v=" "/>
    <x v="0"/>
    <s v="Exc"/>
    <s v="D"/>
    <x v="2"/>
    <n v="27.945"/>
    <n v="27.945"/>
    <x v="1"/>
    <x v="2"/>
    <x v="0"/>
  </r>
  <r>
    <s v="NCH-55389-562"/>
    <x v="110"/>
    <s v="86579-92122-OC"/>
    <s v="E-L-2.5"/>
    <n v="5"/>
    <x v="857"/>
    <s v=" "/>
    <x v="0"/>
    <s v="Exc"/>
    <s v="L"/>
    <x v="2"/>
    <n v="34.154999999999994"/>
    <n v="170.77499999999998"/>
    <x v="1"/>
    <x v="1"/>
    <x v="0"/>
  </r>
  <r>
    <s v="NCH-55389-562"/>
    <x v="110"/>
    <s v="86579-92122-OC"/>
    <s v="R-L-2.5"/>
    <n v="2"/>
    <x v="857"/>
    <s v=" "/>
    <x v="0"/>
    <s v="Rob"/>
    <s v="L"/>
    <x v="2"/>
    <n v="27.484999999999996"/>
    <n v="54.969999999999992"/>
    <x v="0"/>
    <x v="1"/>
    <x v="0"/>
  </r>
  <r>
    <s v="NCH-55389-562"/>
    <x v="110"/>
    <s v="86579-92122-OC"/>
    <s v="E-L-1"/>
    <n v="1"/>
    <x v="857"/>
    <s v=" "/>
    <x v="0"/>
    <s v="Exc"/>
    <s v="L"/>
    <x v="0"/>
    <n v="14.85"/>
    <n v="14.85"/>
    <x v="1"/>
    <x v="1"/>
    <x v="0"/>
  </r>
  <r>
    <s v="NCH-55389-562"/>
    <x v="110"/>
    <s v="86579-92122-OC"/>
    <s v="A-L-0.2"/>
    <n v="2"/>
    <x v="857"/>
    <s v=" "/>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
    <x v="0"/>
    <s v="Exc"/>
    <s v="M"/>
    <x v="1"/>
    <n v="8.25"/>
    <n v="8.25"/>
    <x v="1"/>
    <x v="0"/>
    <x v="1"/>
  </r>
  <r>
    <s v="TED-81959-419"/>
    <x v="677"/>
    <s v="27702-50024-XC"/>
    <s v="A-L-2.5"/>
    <n v="5"/>
    <x v="888"/>
    <s v="nfurberqz@jugem.jp"/>
    <x v="0"/>
    <s v="Ara"/>
    <s v="L"/>
    <x v="2"/>
    <n v="29.784999999999997"/>
    <n v="148.92499999999998"/>
    <x v="2"/>
    <x v="1"/>
    <x v="1"/>
  </r>
  <r>
    <s v="FDO-25756-141"/>
    <x v="629"/>
    <s v="57360-46846-NS"/>
    <s v="A-L-2.5"/>
    <n v="3"/>
    <x v="889"/>
    <s v=" "/>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
    <x v="0"/>
    <s v="Rob"/>
    <s v="D"/>
    <x v="1"/>
    <n v="5.3699999999999992"/>
    <n v="10.739999999999998"/>
    <x v="0"/>
    <x v="2"/>
    <x v="1"/>
  </r>
  <r>
    <s v="MVV-19034-198"/>
    <x v="94"/>
    <s v="98476-63654-CG"/>
    <s v="E-D-2.5"/>
    <n v="6"/>
    <x v="896"/>
    <s v=" "/>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
    <x v="2"/>
    <s v="Rob"/>
    <s v="M"/>
    <x v="0"/>
    <n v="9.9499999999999993"/>
    <n v="29.849999999999998"/>
    <x v="0"/>
    <x v="0"/>
    <x v="0"/>
  </r>
  <r>
    <s v="OQA-93249-841"/>
    <x v="647"/>
    <s v="03917-13632-KC"/>
    <s v="A-M-2.5"/>
    <n v="6"/>
    <x v="905"/>
    <s v=" "/>
    <x v="0"/>
    <s v="Ara"/>
    <s v="M"/>
    <x v="2"/>
    <n v="25.874999999999996"/>
    <n v="155.24999999999997"/>
    <x v="2"/>
    <x v="0"/>
    <x v="0"/>
  </r>
  <r>
    <s v="DUV-12075-132"/>
    <x v="366"/>
    <s v="62494-09113-RP"/>
    <s v="E-D-0.2"/>
    <n v="5"/>
    <x v="906"/>
    <s v=" "/>
    <x v="0"/>
    <s v="Exc"/>
    <s v="D"/>
    <x v="3"/>
    <n v="3.645"/>
    <n v="18.225000000000001"/>
    <x v="1"/>
    <x v="2"/>
    <x v="1"/>
  </r>
  <r>
    <s v="DUV-12075-132"/>
    <x v="366"/>
    <s v="62494-09113-RP"/>
    <s v="L-D-0.5"/>
    <n v="2"/>
    <x v="906"/>
    <s v=" "/>
    <x v="0"/>
    <s v="Lib"/>
    <s v="D"/>
    <x v="1"/>
    <n v="7.77"/>
    <n v="15.54"/>
    <x v="3"/>
    <x v="2"/>
    <x v="1"/>
  </r>
  <r>
    <s v="KPO-24942-184"/>
    <x v="684"/>
    <s v="70567-65133-CN"/>
    <s v="L-L-2.5"/>
    <n v="3"/>
    <x v="907"/>
    <s v=" "/>
    <x v="1"/>
    <s v="Lib"/>
    <s v="L"/>
    <x v="2"/>
    <n v="36.454999999999998"/>
    <n v="109.36499999999999"/>
    <x v="3"/>
    <x v="1"/>
    <x v="1"/>
  </r>
  <r>
    <s v="SRJ-79353-838"/>
    <x v="506"/>
    <s v="77869-81373-AY"/>
    <s v="A-L-1"/>
    <n v="6"/>
    <x v="908"/>
    <s v=" "/>
    <x v="0"/>
    <s v="Ara"/>
    <s v="L"/>
    <x v="0"/>
    <n v="12.95"/>
    <n v="77.699999999999989"/>
    <x v="2"/>
    <x v="1"/>
    <x v="1"/>
  </r>
  <r>
    <s v="XBV-40336-071"/>
    <x v="685"/>
    <s v="38536-98293-JZ"/>
    <s v="A-D-0.2"/>
    <n v="3"/>
    <x v="909"/>
    <s v=" "/>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
    <x v="0"/>
    <s v="Rob"/>
    <s v="M"/>
    <x v="1"/>
    <n v="5.97"/>
    <n v="29.849999999999998"/>
    <x v="0"/>
    <x v="0"/>
    <x v="1"/>
  </r>
  <r>
    <s v="UME-75640-698"/>
    <x v="687"/>
    <s v="62494-09113-RP"/>
    <s v="A-M-0.5"/>
    <n v="4"/>
    <x v="906"/>
    <s v=" "/>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
    <x v="2"/>
    <s v="Exc"/>
    <s v="M"/>
    <x v="3"/>
    <n v="4.125"/>
    <n v="12.375"/>
    <x v="1"/>
    <x v="0"/>
    <x v="0"/>
  </r>
  <r>
    <m/>
    <x v="689"/>
    <m/>
    <m/>
    <m/>
    <x v="913"/>
    <s v=" "/>
    <x v="3"/>
    <e v="#N/A"/>
    <e v="#N/A"/>
    <x v="4"/>
    <e v="#N/A"/>
    <e v="#N/A"/>
    <x v="4"/>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DD30476-5E92-4CF9-80F8-EBF0E0321DBB}"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48" firstHeaderRow="1" firstDataRow="2" firstDataCol="2"/>
  <pivotFields count="18">
    <pivotField compact="0" outline="0" showAll="0" defaultSubtotal="0"/>
    <pivotField compact="0" outline="0" showAll="0" defaultSubtota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x="68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5">
        <item x="3"/>
        <item x="1"/>
        <item x="0"/>
        <item x="2"/>
        <item x="4"/>
      </items>
    </pivotField>
    <pivotField compact="0" outline="0" showAll="0" defaultSubtotal="0"/>
    <pivotField dataField="1" compact="0" outline="0" showAll="0" defaultSubtotal="0"/>
    <pivotField axis="axisCol" compact="0" outline="0" showAll="0" defaultSubtotal="0">
      <items count="5">
        <item x="2"/>
        <item x="1"/>
        <item x="3"/>
        <item x="0"/>
        <item x="4"/>
      </items>
    </pivotField>
    <pivotField compact="0" outline="0" showAll="0" defaultSubtotal="0">
      <items count="4">
        <item x="2"/>
        <item x="1"/>
        <item x="0"/>
        <item x="3"/>
      </items>
    </pivotField>
    <pivotField compact="0" outline="0" subtotalTop="0" showAll="0" defaultSubtotal="0">
      <items count="3">
        <item x="2"/>
        <item x="1"/>
        <item x="0"/>
      </items>
    </pivotField>
    <pivotField axis="axisRow" compact="0" outline="0" showAll="0" defaultSubtotal="0">
      <items count="14">
        <item h="1" x="0"/>
        <item x="1"/>
        <item x="2"/>
        <item x="3"/>
        <item x="4"/>
        <item x="5"/>
        <item x="6"/>
        <item x="7"/>
        <item x="8"/>
        <item x="9"/>
        <item x="10"/>
        <item x="11"/>
        <item x="12"/>
        <item h="1"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4">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A08FF9-0EDE-4B95-8EA4-DF3C180280B1}"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6" firstHeaderRow="1" firstDataRow="1" firstDataCol="1"/>
  <pivotFields count="18">
    <pivotField compact="0" outline="0" showAll="0" defaultSubtotal="0"/>
    <pivotField compact="0" outline="0" showAll="0" defaultSubtota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x="68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2"/>
        <item x="0"/>
        <item h="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5">
        <item x="3"/>
        <item x="1"/>
        <item x="0"/>
        <item x="2"/>
        <item x="4"/>
      </items>
    </pivotField>
    <pivotField compact="0" outline="0" showAll="0" defaultSubtotal="0"/>
    <pivotField dataField="1" compact="0" outline="0" showAll="0" defaultSubtotal="0"/>
    <pivotField compact="0" outline="0" showAll="0" defaultSubtotal="0">
      <items count="5">
        <item x="2"/>
        <item x="1"/>
        <item x="3"/>
        <item x="0"/>
        <item x="4"/>
      </items>
    </pivotField>
    <pivotField compact="0" outline="0" showAll="0" defaultSubtotal="0">
      <items count="4">
        <item x="2"/>
        <item x="1"/>
        <item x="0"/>
        <item x="3"/>
      </items>
    </pivotField>
    <pivotField compact="0" outline="0" subtotalTop="0" showAll="0" defaultSubtotal="0">
      <items count="3">
        <item x="2"/>
        <item x="1"/>
        <item x="0"/>
      </items>
    </pivotField>
    <pivotField compact="0" outline="0" showAll="0" defaultSubtotal="0">
      <items count="14">
        <item h="1" x="0"/>
        <item x="1"/>
        <item x="2"/>
        <item x="3"/>
        <item x="4"/>
        <item x="5"/>
        <item x="6"/>
        <item x="7"/>
        <item x="8"/>
        <item x="9"/>
        <item x="10"/>
        <item x="11"/>
        <item x="12"/>
        <item h="1"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42"/>
  </dataFields>
  <formats count="2">
    <format dxfId="52">
      <pivotArea dataOnly="0" labelOnly="1" outline="0" axis="axisValues" fieldPosition="0"/>
    </format>
    <format dxfId="51">
      <pivotArea outline="0" collapsedLevelsAreSubtotals="1" fieldPosition="0"/>
    </format>
  </formats>
  <chartFormats count="3">
    <chartFormat chart="18" format="6" series="1">
      <pivotArea type="data" outline="0" fieldPosition="0">
        <references count="1">
          <reference field="4294967294" count="1" selected="0">
            <x v="0"/>
          </reference>
        </references>
      </pivotArea>
    </chartFormat>
    <chartFormat chart="18" format="7">
      <pivotArea type="data" outline="0" fieldPosition="0">
        <references count="2">
          <reference field="4294967294" count="1" selected="0">
            <x v="0"/>
          </reference>
          <reference field="7" count="1" selected="0">
            <x v="1"/>
          </reference>
        </references>
      </pivotArea>
    </chartFormat>
    <chartFormat chart="18"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5CCAC7-30CC-487D-A9B1-AEAE9423CDA2}"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8" firstHeaderRow="1" firstDataRow="1" firstDataCol="1"/>
  <pivotFields count="18">
    <pivotField compact="0" outline="0" showAll="0" defaultSubtotal="0"/>
    <pivotField compact="0" outline="0" showAll="0" defaultSubtota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x="689"/>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x="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4">
        <item x="1"/>
        <item x="2"/>
        <item x="0"/>
        <item h="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5">
        <item x="3"/>
        <item x="1"/>
        <item x="0"/>
        <item x="2"/>
        <item x="4"/>
      </items>
    </pivotField>
    <pivotField compact="0" outline="0" showAll="0" defaultSubtotal="0"/>
    <pivotField dataField="1" compact="0" outline="0" showAll="0" defaultSubtotal="0"/>
    <pivotField compact="0" outline="0" showAll="0" defaultSubtotal="0">
      <items count="5">
        <item x="2"/>
        <item x="1"/>
        <item x="3"/>
        <item x="0"/>
        <item x="4"/>
      </items>
    </pivotField>
    <pivotField compact="0" outline="0" showAll="0" defaultSubtotal="0">
      <items count="4">
        <item x="2"/>
        <item x="1"/>
        <item x="0"/>
        <item x="3"/>
      </items>
    </pivotField>
    <pivotField compact="0" outline="0" subtotalTop="0" showAll="0" defaultSubtotal="0">
      <items count="3">
        <item x="2"/>
        <item x="1"/>
        <item x="0"/>
      </items>
    </pivotField>
    <pivotField compact="0" outline="0" showAll="0" defaultSubtotal="0">
      <items count="14">
        <item h="1" x="0"/>
        <item x="1"/>
        <item x="2"/>
        <item x="3"/>
        <item x="4"/>
        <item x="5"/>
        <item x="6"/>
        <item x="7"/>
        <item x="8"/>
        <item x="9"/>
        <item x="10"/>
        <item x="11"/>
        <item x="12"/>
        <item h="1" x="13"/>
      </items>
    </pivotField>
    <pivotField compact="0" outline="0" showAll="0" defaultSubtotal="0">
      <items count="6">
        <item x="0"/>
        <item x="1"/>
        <item x="2"/>
        <item x="3"/>
        <item x="4"/>
        <item x="5"/>
      </items>
    </pivotField>
  </pivotFields>
  <rowFields count="1">
    <field x="5"/>
  </rowFields>
  <rowItems count="5">
    <i>
      <x v="256"/>
    </i>
    <i>
      <x v="647"/>
    </i>
    <i>
      <x v="832"/>
    </i>
    <i>
      <x v="126"/>
    </i>
    <i>
      <x v="29"/>
    </i>
  </rowItems>
  <colItems count="1">
    <i/>
  </colItems>
  <dataFields count="1">
    <dataField name="Sum of Sales" fld="12" baseField="0" baseItem="0" numFmtId="42"/>
  </dataFields>
  <formats count="2">
    <format dxfId="50">
      <pivotArea dataOnly="0" labelOnly="1" outline="0" axis="axisValues" fieldPosition="0"/>
    </format>
    <format dxfId="49">
      <pivotArea outline="0" collapsedLevelsAreSubtotals="1" fieldPosition="0"/>
    </format>
  </formats>
  <chartFormats count="3">
    <chartFormat chart="11" format="0"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883F2B7-9BB0-43B7-993F-8F120A07F3D9}" sourceName="Size">
  <pivotTables>
    <pivotTable tabId="20" name="PivotTable3"/>
    <pivotTable tabId="22" name="PivotTable3"/>
    <pivotTable tabId="23" name="PivotTable3"/>
  </pivotTables>
  <data>
    <tabular pivotCacheId="1386923213">
      <items count="5">
        <i x="3" s="1"/>
        <i x="1" s="1"/>
        <i x="0"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91ECF8B-DC66-4278-B071-8A3142D6F39C}" sourceName="Roast Type Name">
  <pivotTables>
    <pivotTable tabId="20" name="PivotTable3"/>
    <pivotTable tabId="22" name="PivotTable3"/>
    <pivotTable tabId="23" name="PivotTable3"/>
  </pivotTables>
  <data>
    <tabular pivotCacheId="1386923213">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BCD1001-8087-4A32-B7C9-214D5E4B44D7}" sourceName="Loyalty Card">
  <pivotTables>
    <pivotTable tabId="20" name="PivotTable3"/>
    <pivotTable tabId="22" name="PivotTable3"/>
    <pivotTable tabId="23" name="PivotTable3"/>
  </pivotTables>
  <data>
    <tabular pivotCacheId="138692321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B7C0B402-46CE-406B-86E8-5ADE5A7461E5}" cache="Slicer_Size" caption="Size" columnCount="2" style="SlicerStyleLight6" rowHeight="241300"/>
  <slicer name="Roast Type Name" xr10:uid="{20B521EB-5AD1-4C21-9EE5-001EF4F4F8C7}" cache="Slicer_Roast_Type_Name" caption="Roast Type Name" columnCount="3" style="SlicerStyleLight6" rowHeight="365760"/>
  <slicer name="Loyalty Card" xr10:uid="{A8263E76-69FC-4A33-A459-B4B58EF7F6C2}" cache="Slicer_Loyalty_Card" caption="Loyalty Card" startItem="1"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E76147-5DFD-4266-9ECE-E3BDD9E8BBFF}" name="Table1" displayName="Table1" ref="A1:P1002" totalsRowShown="0" dataDxfId="48">
  <autoFilter ref="A1:P1002" xr:uid="{1DE76147-5DFD-4266-9ECE-E3BDD9E8BBFF}">
    <filterColumn colId="1">
      <customFilters>
        <customFilter operator="notEqual" val=" "/>
      </customFilters>
    </filterColumn>
  </autoFilter>
  <tableColumns count="16">
    <tableColumn id="1" xr3:uid="{6A639F1F-4DED-4CE7-A49D-60A101CCB488}" name="Order ID" dataDxfId="47"/>
    <tableColumn id="2" xr3:uid="{C3E723DD-796F-4015-992F-DEA19E83A65E}" name="Order Date" dataDxfId="46"/>
    <tableColumn id="3" xr3:uid="{D5CC8E3F-AE15-464F-B149-7DE7491DB6E5}" name="Customer ID" dataDxfId="45"/>
    <tableColumn id="4" xr3:uid="{0532709D-C8AC-4965-8CED-A42D7D9A03A2}" name="Product ID" dataDxfId="44"/>
    <tableColumn id="5" xr3:uid="{43BBCCC3-C2D6-4109-8ED9-8DB8CD1CAD48}" name="Quantity" dataDxfId="43"/>
    <tableColumn id="6" xr3:uid="{1D0889E4-9C7A-4C54-9F78-89AFA554DF89}" name="Customer Name" dataDxfId="42">
      <calculatedColumnFormula>_xlfn.XLOOKUP(C2,customers!$A$2:$A$1001,customers!$B$2:$B$1001," ",0)</calculatedColumnFormula>
    </tableColumn>
    <tableColumn id="7" xr3:uid="{A763A7B0-C511-4853-BB4B-89C876F37A8B}" name="Email" dataDxfId="41">
      <calculatedColumnFormula>IF(_xlfn.XLOOKUP(C2,customers!$A$2:$A$1001,customers!$C$2:$C$1001," ",0)=0," ",_xlfn.XLOOKUP(C2,customers!$A$2:$A$1001,customers!$C$2:$C$1001," ",0))</calculatedColumnFormula>
    </tableColumn>
    <tableColumn id="8" xr3:uid="{E02554EE-2946-4337-9B79-7B45BE8BEAA9}" name="Country" dataDxfId="40">
      <calculatedColumnFormula>_xlfn.XLOOKUP(orders!C2,customers!$A$1:$A$1001,customers!$G$1:$G$1001)</calculatedColumnFormula>
    </tableColumn>
    <tableColumn id="9" xr3:uid="{E20CF5CB-F1C2-43B2-95FB-59F72A44A1BB}" name="Coffee Type" dataDxfId="39">
      <calculatedColumnFormula>INDEX(products!$A$1:$G$49,MATCH(orders!$D2,products!$A$1:$A$49,0),MATCH(orders!I$1,products!$A$1:$G$1,0))</calculatedColumnFormula>
    </tableColumn>
    <tableColumn id="10" xr3:uid="{4F8ECC90-9A23-480B-8A43-9E47565BDCD3}" name="Roast Type" dataDxfId="38">
      <calculatedColumnFormula>INDEX(products!$A$1:$G$49,MATCH(orders!$D2,products!$A$1:$A$49,0),MATCH(orders!J$1,products!$A$1:$G$1,0))</calculatedColumnFormula>
    </tableColumn>
    <tableColumn id="11" xr3:uid="{065924BF-DDE5-4B26-BF8F-202563AEDB27}" name="Size" dataDxfId="37">
      <calculatedColumnFormula>INDEX(products!$A$1:$G$49,MATCH(orders!$D2,products!$A$1:$A$49,0),MATCH(orders!K$1,products!$A$1:$G$1,0))</calculatedColumnFormula>
    </tableColumn>
    <tableColumn id="12" xr3:uid="{DBAE14BB-C12C-4314-975F-A7F7E33F7764}" name="Unit Price" dataDxfId="36">
      <calculatedColumnFormula>INDEX(products!$A$1:$G$49,MATCH(orders!$D2,products!$A$1:$A$49,0),MATCH(orders!L$1,products!$A$1:$G$1,0))</calculatedColumnFormula>
    </tableColumn>
    <tableColumn id="13" xr3:uid="{009E616E-FD29-452A-B3F6-6ABBF92DCCDB}" name="Sales" dataDxfId="35">
      <calculatedColumnFormula>L2*E2</calculatedColumnFormula>
    </tableColumn>
    <tableColumn id="14" xr3:uid="{A75FDE8F-4E76-4A39-BB07-8E4D5A1E4F47}" name="Coffee Type Name" dataDxfId="34">
      <calculatedColumnFormula array="1">_xlfn.IFS(I2="Rob", "Robusta",I2="Exc","Excelsa",I2="Ara","Arabica",I2="Lib","Liberica",TRUE," ")</calculatedColumnFormula>
    </tableColumn>
    <tableColumn id="15" xr3:uid="{0747E59D-3BD0-4B02-8AA2-BCCD7EEEA479}" name="Roast Type Name" dataDxfId="33">
      <calculatedColumnFormula array="1">_xlfn.IFS(J2="m","Medium",J2="l","Light",J2="d","Dark",TRUE,"")</calculatedColumnFormula>
    </tableColumn>
    <tableColumn id="16" xr3:uid="{36CB03F2-D09D-4D42-A2C4-0AE8CF959A3A}" name="Loyalty Card" dataDxfId="32">
      <calculatedColumnFormula>_xlfn.XLOOKUP(Table1[[#This Row],[Customer ID]],customers!$A$1:$A$1001,customers!$I$1:$I$1001," ",0)</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BCF709F-4DF4-4E9B-BCA8-24422AC473E7}" sourceName="Order Date">
  <pivotTables>
    <pivotTable tabId="20" name="PivotTable3"/>
    <pivotTable tabId="22" name="PivotTable3"/>
    <pivotTable tabId="23" name="PivotTable3"/>
  </pivotTables>
  <state minimalRefreshVersion="6" lastRefreshVersion="6" pivotCacheId="138692321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5711240-85FF-4207-B8F5-91BE73C45676}" cache="NativeTimeline_Order_Date" caption="Order Date" level="2" selectionLevel="2" scrollPosition="2020-09-16T00:00:00" style="P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1AEF-0D31-4C46-929B-33097174DDE6}">
  <dimension ref="A3:F48"/>
  <sheetViews>
    <sheetView zoomScale="61" workbookViewId="0">
      <selection activeCell="V27" sqref="V27"/>
    </sheetView>
  </sheetViews>
  <sheetFormatPr defaultRowHeight="14.5" x14ac:dyDescent="0.35"/>
  <cols>
    <col min="1" max="1" width="12.36328125" bestFit="1" customWidth="1"/>
    <col min="2" max="2" width="22.1796875" bestFit="1" customWidth="1"/>
    <col min="3" max="3" width="19.90625" bestFit="1" customWidth="1"/>
    <col min="4" max="4" width="6.81640625" bestFit="1" customWidth="1"/>
    <col min="5" max="5" width="7.26953125" bestFit="1" customWidth="1"/>
    <col min="6" max="6" width="7.7265625" bestFit="1" customWidth="1"/>
  </cols>
  <sheetData>
    <row r="3" spans="1:6" x14ac:dyDescent="0.35">
      <c r="A3" s="12" t="s">
        <v>6220</v>
      </c>
      <c r="C3" s="12" t="s">
        <v>6196</v>
      </c>
    </row>
    <row r="4" spans="1:6" x14ac:dyDescent="0.35">
      <c r="A4" s="12" t="s">
        <v>6214</v>
      </c>
      <c r="B4" s="12" t="s">
        <v>6215</v>
      </c>
      <c r="C4" t="s">
        <v>6216</v>
      </c>
      <c r="D4" t="s">
        <v>6217</v>
      </c>
      <c r="E4" t="s">
        <v>6218</v>
      </c>
      <c r="F4" t="s">
        <v>6219</v>
      </c>
    </row>
    <row r="5" spans="1:6" x14ac:dyDescent="0.35">
      <c r="A5" t="s">
        <v>6198</v>
      </c>
      <c r="B5" t="s">
        <v>6202</v>
      </c>
      <c r="C5" s="16">
        <v>186.85499999999999</v>
      </c>
      <c r="D5" s="16">
        <v>305.97000000000003</v>
      </c>
      <c r="E5" s="16">
        <v>213.15999999999997</v>
      </c>
      <c r="F5" s="16">
        <v>123</v>
      </c>
    </row>
    <row r="6" spans="1:6" x14ac:dyDescent="0.35">
      <c r="B6" t="s">
        <v>6203</v>
      </c>
      <c r="C6" s="16">
        <v>251.96499999999997</v>
      </c>
      <c r="D6" s="16">
        <v>129.46</v>
      </c>
      <c r="E6" s="16">
        <v>434.03999999999996</v>
      </c>
      <c r="F6" s="16">
        <v>171.93999999999997</v>
      </c>
    </row>
    <row r="7" spans="1:6" x14ac:dyDescent="0.35">
      <c r="B7" t="s">
        <v>6204</v>
      </c>
      <c r="C7" s="16">
        <v>224.94499999999999</v>
      </c>
      <c r="D7" s="16">
        <v>349.12</v>
      </c>
      <c r="E7" s="16">
        <v>321.04000000000002</v>
      </c>
      <c r="F7" s="16">
        <v>126.035</v>
      </c>
    </row>
    <row r="8" spans="1:6" x14ac:dyDescent="0.35">
      <c r="B8" t="s">
        <v>6205</v>
      </c>
      <c r="C8" s="16">
        <v>307.12</v>
      </c>
      <c r="D8" s="16">
        <v>681.07499999999993</v>
      </c>
      <c r="E8" s="16">
        <v>533.70499999999993</v>
      </c>
      <c r="F8" s="16">
        <v>158.85</v>
      </c>
    </row>
    <row r="9" spans="1:6" x14ac:dyDescent="0.35">
      <c r="B9" t="s">
        <v>6206</v>
      </c>
      <c r="C9" s="16">
        <v>53.664999999999992</v>
      </c>
      <c r="D9" s="16">
        <v>83.025000000000006</v>
      </c>
      <c r="E9" s="16">
        <v>193.83499999999998</v>
      </c>
      <c r="F9" s="16">
        <v>68.039999999999992</v>
      </c>
    </row>
    <row r="10" spans="1:6" x14ac:dyDescent="0.35">
      <c r="B10" t="s">
        <v>6207</v>
      </c>
      <c r="C10" s="16">
        <v>163.01999999999998</v>
      </c>
      <c r="D10" s="16">
        <v>678.3599999999999</v>
      </c>
      <c r="E10" s="16">
        <v>171.04500000000002</v>
      </c>
      <c r="F10" s="16">
        <v>372.255</v>
      </c>
    </row>
    <row r="11" spans="1:6" x14ac:dyDescent="0.35">
      <c r="B11" t="s">
        <v>6208</v>
      </c>
      <c r="C11" s="16">
        <v>345.02</v>
      </c>
      <c r="D11" s="16">
        <v>273.86999999999995</v>
      </c>
      <c r="E11" s="16">
        <v>184.12999999999997</v>
      </c>
      <c r="F11" s="16">
        <v>201.11499999999998</v>
      </c>
    </row>
    <row r="12" spans="1:6" x14ac:dyDescent="0.35">
      <c r="B12" t="s">
        <v>6209</v>
      </c>
      <c r="C12" s="16">
        <v>334.89</v>
      </c>
      <c r="D12" s="16">
        <v>70.95</v>
      </c>
      <c r="E12" s="16">
        <v>134.23000000000002</v>
      </c>
      <c r="F12" s="16">
        <v>166.27499999999998</v>
      </c>
    </row>
    <row r="13" spans="1:6" x14ac:dyDescent="0.35">
      <c r="B13" t="s">
        <v>6210</v>
      </c>
      <c r="C13" s="16">
        <v>178.70999999999998</v>
      </c>
      <c r="D13" s="16">
        <v>166.1</v>
      </c>
      <c r="E13" s="16">
        <v>439.30999999999995</v>
      </c>
      <c r="F13" s="16">
        <v>492.9</v>
      </c>
    </row>
    <row r="14" spans="1:6" x14ac:dyDescent="0.35">
      <c r="B14" t="s">
        <v>6211</v>
      </c>
      <c r="C14" s="16">
        <v>301.98500000000001</v>
      </c>
      <c r="D14" s="16">
        <v>153.76499999999999</v>
      </c>
      <c r="E14" s="16">
        <v>215.55499999999998</v>
      </c>
      <c r="F14" s="16">
        <v>213.66499999999999</v>
      </c>
    </row>
    <row r="15" spans="1:6" x14ac:dyDescent="0.35">
      <c r="B15" t="s">
        <v>6212</v>
      </c>
      <c r="C15" s="16">
        <v>312.83499999999998</v>
      </c>
      <c r="D15" s="16">
        <v>63.249999999999993</v>
      </c>
      <c r="E15" s="16">
        <v>350.89500000000004</v>
      </c>
      <c r="F15" s="16">
        <v>96.405000000000001</v>
      </c>
    </row>
    <row r="16" spans="1:6" x14ac:dyDescent="0.35">
      <c r="B16" t="s">
        <v>6213</v>
      </c>
      <c r="C16" s="16">
        <v>265.62</v>
      </c>
      <c r="D16" s="16">
        <v>526.51499999999987</v>
      </c>
      <c r="E16" s="16">
        <v>187.06</v>
      </c>
      <c r="F16" s="16">
        <v>210.58999999999997</v>
      </c>
    </row>
    <row r="17" spans="1:6" x14ac:dyDescent="0.35">
      <c r="A17" t="s">
        <v>6199</v>
      </c>
      <c r="B17" t="s">
        <v>6202</v>
      </c>
      <c r="C17" s="16">
        <v>47.25</v>
      </c>
      <c r="D17" s="16">
        <v>65.805000000000007</v>
      </c>
      <c r="E17" s="16">
        <v>274.67500000000001</v>
      </c>
      <c r="F17" s="16">
        <v>179.22</v>
      </c>
    </row>
    <row r="18" spans="1:6" x14ac:dyDescent="0.35">
      <c r="B18" t="s">
        <v>6203</v>
      </c>
      <c r="C18" s="16">
        <v>745.44999999999993</v>
      </c>
      <c r="D18" s="16">
        <v>428.88499999999999</v>
      </c>
      <c r="E18" s="16">
        <v>194.17499999999998</v>
      </c>
      <c r="F18" s="16">
        <v>429.82999999999993</v>
      </c>
    </row>
    <row r="19" spans="1:6" x14ac:dyDescent="0.35">
      <c r="B19" t="s">
        <v>6204</v>
      </c>
      <c r="C19" s="16">
        <v>130.47</v>
      </c>
      <c r="D19" s="16">
        <v>271.48500000000001</v>
      </c>
      <c r="E19" s="16">
        <v>281.20499999999998</v>
      </c>
      <c r="F19" s="16">
        <v>231.63000000000002</v>
      </c>
    </row>
    <row r="20" spans="1:6" x14ac:dyDescent="0.35">
      <c r="B20" t="s">
        <v>6205</v>
      </c>
      <c r="C20" s="16">
        <v>27</v>
      </c>
      <c r="D20" s="16">
        <v>347.26</v>
      </c>
      <c r="E20" s="16">
        <v>147.51</v>
      </c>
      <c r="F20" s="16">
        <v>240.04</v>
      </c>
    </row>
    <row r="21" spans="1:6" x14ac:dyDescent="0.35">
      <c r="B21" t="s">
        <v>6206</v>
      </c>
      <c r="C21" s="16">
        <v>255.11499999999995</v>
      </c>
      <c r="D21" s="16">
        <v>541.73</v>
      </c>
      <c r="E21" s="16">
        <v>83.43</v>
      </c>
      <c r="F21" s="16">
        <v>59.079999999999991</v>
      </c>
    </row>
    <row r="22" spans="1:6" x14ac:dyDescent="0.35">
      <c r="B22" t="s">
        <v>6207</v>
      </c>
      <c r="C22" s="16">
        <v>584.78999999999985</v>
      </c>
      <c r="D22" s="16">
        <v>357.42999999999995</v>
      </c>
      <c r="E22" s="16">
        <v>355.34</v>
      </c>
      <c r="F22" s="16">
        <v>140.88</v>
      </c>
    </row>
    <row r="23" spans="1:6" x14ac:dyDescent="0.35">
      <c r="B23" t="s">
        <v>6208</v>
      </c>
      <c r="C23" s="16">
        <v>430.62</v>
      </c>
      <c r="D23" s="16">
        <v>227.42500000000001</v>
      </c>
      <c r="E23" s="16">
        <v>236.315</v>
      </c>
      <c r="F23" s="16">
        <v>414.58499999999992</v>
      </c>
    </row>
    <row r="24" spans="1:6" x14ac:dyDescent="0.35">
      <c r="B24" t="s">
        <v>6209</v>
      </c>
      <c r="C24" s="16">
        <v>22.5</v>
      </c>
      <c r="D24" s="16">
        <v>77.72</v>
      </c>
      <c r="E24" s="16">
        <v>60.5</v>
      </c>
      <c r="F24" s="16">
        <v>139.67999999999998</v>
      </c>
    </row>
    <row r="25" spans="1:6" x14ac:dyDescent="0.35">
      <c r="B25" t="s">
        <v>6210</v>
      </c>
      <c r="C25" s="16">
        <v>126.14999999999999</v>
      </c>
      <c r="D25" s="16">
        <v>195.11</v>
      </c>
      <c r="E25" s="16">
        <v>89.13</v>
      </c>
      <c r="F25" s="16">
        <v>302.65999999999997</v>
      </c>
    </row>
    <row r="26" spans="1:6" x14ac:dyDescent="0.35">
      <c r="B26" t="s">
        <v>6211</v>
      </c>
      <c r="C26" s="16">
        <v>376.03</v>
      </c>
      <c r="D26" s="16">
        <v>523.24</v>
      </c>
      <c r="E26" s="16">
        <v>440.96499999999997</v>
      </c>
      <c r="F26" s="16">
        <v>174.46999999999997</v>
      </c>
    </row>
    <row r="27" spans="1:6" x14ac:dyDescent="0.35">
      <c r="B27" t="s">
        <v>6212</v>
      </c>
      <c r="C27" s="16">
        <v>515.17999999999995</v>
      </c>
      <c r="D27" s="16">
        <v>142.56</v>
      </c>
      <c r="E27" s="16">
        <v>347.03999999999996</v>
      </c>
      <c r="F27" s="16">
        <v>104.08499999999999</v>
      </c>
    </row>
    <row r="28" spans="1:6" x14ac:dyDescent="0.35">
      <c r="B28" t="s">
        <v>6213</v>
      </c>
      <c r="C28" s="16">
        <v>95.859999999999985</v>
      </c>
      <c r="D28" s="16">
        <v>484.76</v>
      </c>
      <c r="E28" s="16">
        <v>94.17</v>
      </c>
      <c r="F28" s="16">
        <v>77.10499999999999</v>
      </c>
    </row>
    <row r="29" spans="1:6" x14ac:dyDescent="0.35">
      <c r="A29" t="s">
        <v>6200</v>
      </c>
      <c r="B29" t="s">
        <v>6202</v>
      </c>
      <c r="C29" s="16">
        <v>258.34500000000003</v>
      </c>
      <c r="D29" s="16">
        <v>139.625</v>
      </c>
      <c r="E29" s="16">
        <v>279.52000000000004</v>
      </c>
      <c r="F29" s="16">
        <v>160.19499999999999</v>
      </c>
    </row>
    <row r="30" spans="1:6" x14ac:dyDescent="0.35">
      <c r="B30" t="s">
        <v>6203</v>
      </c>
      <c r="C30" s="16">
        <v>342.2</v>
      </c>
      <c r="D30" s="16">
        <v>284.24999999999994</v>
      </c>
      <c r="E30" s="16">
        <v>251.83</v>
      </c>
      <c r="F30" s="16">
        <v>80.550000000000011</v>
      </c>
    </row>
    <row r="31" spans="1:6" x14ac:dyDescent="0.35">
      <c r="B31" t="s">
        <v>6204</v>
      </c>
      <c r="C31" s="16">
        <v>418.30499999999989</v>
      </c>
      <c r="D31" s="16">
        <v>468.125</v>
      </c>
      <c r="E31" s="16">
        <v>405.05500000000006</v>
      </c>
      <c r="F31" s="16">
        <v>253.15499999999997</v>
      </c>
    </row>
    <row r="32" spans="1:6" x14ac:dyDescent="0.35">
      <c r="B32" t="s">
        <v>6205</v>
      </c>
      <c r="C32" s="16">
        <v>102.32999999999998</v>
      </c>
      <c r="D32" s="16">
        <v>242.14000000000001</v>
      </c>
      <c r="E32" s="16">
        <v>554.875</v>
      </c>
      <c r="F32" s="16">
        <v>106.23999999999998</v>
      </c>
    </row>
    <row r="33" spans="1:6" x14ac:dyDescent="0.35">
      <c r="B33" t="s">
        <v>6206</v>
      </c>
      <c r="C33" s="16">
        <v>234.71999999999997</v>
      </c>
      <c r="D33" s="16">
        <v>133.08000000000001</v>
      </c>
      <c r="E33" s="16">
        <v>267.2</v>
      </c>
      <c r="F33" s="16">
        <v>272.68999999999994</v>
      </c>
    </row>
    <row r="34" spans="1:6" x14ac:dyDescent="0.35">
      <c r="B34" t="s">
        <v>6207</v>
      </c>
      <c r="C34" s="16">
        <v>430.39</v>
      </c>
      <c r="D34" s="16">
        <v>136.20500000000001</v>
      </c>
      <c r="E34" s="16">
        <v>209.6</v>
      </c>
      <c r="F34" s="16">
        <v>88.334999999999994</v>
      </c>
    </row>
    <row r="35" spans="1:6" x14ac:dyDescent="0.35">
      <c r="B35" t="s">
        <v>6208</v>
      </c>
      <c r="C35" s="16">
        <v>109.005</v>
      </c>
      <c r="D35" s="16">
        <v>393.57499999999999</v>
      </c>
      <c r="E35" s="16">
        <v>61.034999999999997</v>
      </c>
      <c r="F35" s="16">
        <v>199.48999999999998</v>
      </c>
    </row>
    <row r="36" spans="1:6" x14ac:dyDescent="0.35">
      <c r="B36" t="s">
        <v>6209</v>
      </c>
      <c r="C36" s="16">
        <v>287.52499999999998</v>
      </c>
      <c r="D36" s="16">
        <v>288.67</v>
      </c>
      <c r="E36" s="16">
        <v>125.58</v>
      </c>
      <c r="F36" s="16">
        <v>374.13499999999999</v>
      </c>
    </row>
    <row r="37" spans="1:6" x14ac:dyDescent="0.35">
      <c r="B37" t="s">
        <v>6210</v>
      </c>
      <c r="C37" s="16">
        <v>840.92999999999984</v>
      </c>
      <c r="D37" s="16">
        <v>409.875</v>
      </c>
      <c r="E37" s="16">
        <v>171.32999999999998</v>
      </c>
      <c r="F37" s="16">
        <v>221.43999999999997</v>
      </c>
    </row>
    <row r="38" spans="1:6" x14ac:dyDescent="0.35">
      <c r="B38" t="s">
        <v>6211</v>
      </c>
      <c r="C38" s="16">
        <v>299.07</v>
      </c>
      <c r="D38" s="16">
        <v>260.32499999999999</v>
      </c>
      <c r="E38" s="16">
        <v>584.64</v>
      </c>
      <c r="F38" s="16">
        <v>256.36500000000001</v>
      </c>
    </row>
    <row r="39" spans="1:6" x14ac:dyDescent="0.35">
      <c r="B39" t="s">
        <v>6212</v>
      </c>
      <c r="C39" s="16">
        <v>323.32499999999999</v>
      </c>
      <c r="D39" s="16">
        <v>565.57000000000005</v>
      </c>
      <c r="E39" s="16">
        <v>537.80999999999995</v>
      </c>
      <c r="F39" s="16">
        <v>189.47499999999999</v>
      </c>
    </row>
    <row r="40" spans="1:6" x14ac:dyDescent="0.35">
      <c r="B40" t="s">
        <v>6213</v>
      </c>
      <c r="C40" s="16">
        <v>399.48499999999996</v>
      </c>
      <c r="D40" s="16">
        <v>148.19999999999999</v>
      </c>
      <c r="E40" s="16">
        <v>388.21999999999997</v>
      </c>
      <c r="F40" s="16">
        <v>212.07499999999999</v>
      </c>
    </row>
    <row r="41" spans="1:6" x14ac:dyDescent="0.35">
      <c r="A41" t="s">
        <v>6201</v>
      </c>
      <c r="B41" t="s">
        <v>6202</v>
      </c>
      <c r="C41" s="16">
        <v>112.69499999999999</v>
      </c>
      <c r="D41" s="16">
        <v>166.32</v>
      </c>
      <c r="E41" s="16">
        <v>843.71499999999992</v>
      </c>
      <c r="F41" s="16">
        <v>146.685</v>
      </c>
    </row>
    <row r="42" spans="1:6" x14ac:dyDescent="0.35">
      <c r="B42" t="s">
        <v>6203</v>
      </c>
      <c r="C42" s="16">
        <v>114.87999999999998</v>
      </c>
      <c r="D42" s="16">
        <v>133.815</v>
      </c>
      <c r="E42" s="16">
        <v>91.175000000000011</v>
      </c>
      <c r="F42" s="16">
        <v>53.759999999999991</v>
      </c>
    </row>
    <row r="43" spans="1:6" x14ac:dyDescent="0.35">
      <c r="B43" t="s">
        <v>6204</v>
      </c>
      <c r="C43" s="16">
        <v>277.76</v>
      </c>
      <c r="D43" s="16">
        <v>175.41</v>
      </c>
      <c r="E43" s="16">
        <v>462.50999999999993</v>
      </c>
      <c r="F43" s="16">
        <v>399.52499999999998</v>
      </c>
    </row>
    <row r="44" spans="1:6" x14ac:dyDescent="0.35">
      <c r="B44" t="s">
        <v>6205</v>
      </c>
      <c r="C44" s="16">
        <v>197.89499999999998</v>
      </c>
      <c r="D44" s="16">
        <v>289.755</v>
      </c>
      <c r="E44" s="16">
        <v>88.545000000000002</v>
      </c>
      <c r="F44" s="16">
        <v>200.25499999999997</v>
      </c>
    </row>
    <row r="45" spans="1:6" x14ac:dyDescent="0.35">
      <c r="B45" t="s">
        <v>6206</v>
      </c>
      <c r="C45" s="16">
        <v>193.11499999999998</v>
      </c>
      <c r="D45" s="16">
        <v>212.49499999999998</v>
      </c>
      <c r="E45" s="16">
        <v>292.29000000000002</v>
      </c>
      <c r="F45" s="16">
        <v>304.46999999999997</v>
      </c>
    </row>
    <row r="46" spans="1:6" x14ac:dyDescent="0.35">
      <c r="B46" t="s">
        <v>6207</v>
      </c>
      <c r="C46" s="16">
        <v>179.79</v>
      </c>
      <c r="D46" s="16">
        <v>426.2</v>
      </c>
      <c r="E46" s="16">
        <v>170.08999999999997</v>
      </c>
      <c r="F46" s="16">
        <v>379.31</v>
      </c>
    </row>
    <row r="47" spans="1:6" x14ac:dyDescent="0.35">
      <c r="B47" t="s">
        <v>6208</v>
      </c>
      <c r="C47" s="16">
        <v>247.28999999999996</v>
      </c>
      <c r="D47" s="16">
        <v>246.685</v>
      </c>
      <c r="E47" s="16">
        <v>271.05499999999995</v>
      </c>
      <c r="F47" s="16">
        <v>141.69999999999999</v>
      </c>
    </row>
    <row r="48" spans="1:6" x14ac:dyDescent="0.35">
      <c r="B48" t="s">
        <v>6209</v>
      </c>
      <c r="C48" s="16">
        <v>116.39499999999998</v>
      </c>
      <c r="D48" s="16">
        <v>41.25</v>
      </c>
      <c r="E48" s="16">
        <v>15.54</v>
      </c>
      <c r="F48" s="16">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2976-3AA2-43C5-8040-89C2A3EF04AE}">
  <dimension ref="A3:B6"/>
  <sheetViews>
    <sheetView zoomScale="61" workbookViewId="0">
      <selection activeCell="B16" sqref="B16"/>
    </sheetView>
  </sheetViews>
  <sheetFormatPr defaultRowHeight="14.5" x14ac:dyDescent="0.35"/>
  <cols>
    <col min="1" max="1" width="14.1796875" bestFit="1" customWidth="1"/>
    <col min="2" max="2" width="11.26953125" style="18" bestFit="1" customWidth="1"/>
    <col min="3" max="3" width="11.26953125" bestFit="1" customWidth="1"/>
    <col min="4" max="4" width="6.81640625" bestFit="1" customWidth="1"/>
    <col min="5" max="5" width="7.26953125" bestFit="1" customWidth="1"/>
    <col min="6" max="6" width="7.7265625" bestFit="1" customWidth="1"/>
  </cols>
  <sheetData>
    <row r="3" spans="1:2" x14ac:dyDescent="0.35">
      <c r="A3" s="12" t="s">
        <v>7</v>
      </c>
      <c r="B3" s="18" t="s">
        <v>6220</v>
      </c>
    </row>
    <row r="4" spans="1:2" x14ac:dyDescent="0.35">
      <c r="A4" t="s">
        <v>28</v>
      </c>
      <c r="B4" s="19">
        <v>2798.5050000000001</v>
      </c>
    </row>
    <row r="5" spans="1:2" x14ac:dyDescent="0.35">
      <c r="A5" t="s">
        <v>318</v>
      </c>
      <c r="B5" s="19">
        <v>6696.8649999999989</v>
      </c>
    </row>
    <row r="6" spans="1:2" x14ac:dyDescent="0.35">
      <c r="A6" t="s">
        <v>19</v>
      </c>
      <c r="B6" s="19">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42682-7447-42FA-8EE4-215DCF4E9AEB}">
  <dimension ref="A3:B917"/>
  <sheetViews>
    <sheetView zoomScale="61" workbookViewId="0">
      <selection activeCell="B8" sqref="B8"/>
    </sheetView>
  </sheetViews>
  <sheetFormatPr defaultRowHeight="14.5" x14ac:dyDescent="0.35"/>
  <cols>
    <col min="1" max="1" width="18.26953125" bestFit="1" customWidth="1"/>
    <col min="2" max="2" width="11.26953125" style="18" bestFit="1" customWidth="1"/>
    <col min="3" max="3" width="11.26953125" bestFit="1" customWidth="1"/>
    <col min="4" max="4" width="6.81640625" bestFit="1" customWidth="1"/>
    <col min="5" max="5" width="7.26953125" bestFit="1" customWidth="1"/>
    <col min="6" max="6" width="7.7265625" bestFit="1" customWidth="1"/>
  </cols>
  <sheetData>
    <row r="3" spans="1:2" x14ac:dyDescent="0.35">
      <c r="A3" s="12" t="s">
        <v>4</v>
      </c>
      <c r="B3" s="18" t="s">
        <v>6220</v>
      </c>
    </row>
    <row r="4" spans="1:2" x14ac:dyDescent="0.35">
      <c r="A4" t="s">
        <v>3753</v>
      </c>
      <c r="B4" s="19">
        <v>278.01</v>
      </c>
    </row>
    <row r="5" spans="1:2" x14ac:dyDescent="0.35">
      <c r="A5" t="s">
        <v>1598</v>
      </c>
      <c r="B5" s="19">
        <v>281.67499999999995</v>
      </c>
    </row>
    <row r="6" spans="1:2" x14ac:dyDescent="0.35">
      <c r="A6" t="s">
        <v>2587</v>
      </c>
      <c r="B6" s="19">
        <v>289.11</v>
      </c>
    </row>
    <row r="7" spans="1:2" x14ac:dyDescent="0.35">
      <c r="A7" t="s">
        <v>5765</v>
      </c>
      <c r="B7" s="19">
        <v>307.04499999999996</v>
      </c>
    </row>
    <row r="8" spans="1:2" x14ac:dyDescent="0.35">
      <c r="A8" t="s">
        <v>5114</v>
      </c>
      <c r="B8" s="19">
        <v>317.06999999999994</v>
      </c>
    </row>
    <row r="9" spans="1:2" x14ac:dyDescent="0.35">
      <c r="B9"/>
    </row>
    <row r="10" spans="1:2" x14ac:dyDescent="0.35">
      <c r="B10"/>
    </row>
    <row r="11" spans="1:2" x14ac:dyDescent="0.35">
      <c r="B11"/>
    </row>
    <row r="12" spans="1:2" x14ac:dyDescent="0.35">
      <c r="B12"/>
    </row>
    <row r="13" spans="1:2" x14ac:dyDescent="0.35">
      <c r="B13"/>
    </row>
    <row r="14" spans="1:2" x14ac:dyDescent="0.35">
      <c r="B14"/>
    </row>
    <row r="15" spans="1:2" x14ac:dyDescent="0.35">
      <c r="B15"/>
    </row>
    <row r="16" spans="1:2" x14ac:dyDescent="0.35">
      <c r="B16"/>
    </row>
    <row r="17" spans="2:2" x14ac:dyDescent="0.35">
      <c r="B17"/>
    </row>
    <row r="18" spans="2:2" x14ac:dyDescent="0.35">
      <c r="B18"/>
    </row>
    <row r="19" spans="2:2" x14ac:dyDescent="0.35">
      <c r="B19"/>
    </row>
    <row r="20" spans="2:2" x14ac:dyDescent="0.35">
      <c r="B20"/>
    </row>
    <row r="21" spans="2:2" x14ac:dyDescent="0.35">
      <c r="B21"/>
    </row>
    <row r="22" spans="2:2" x14ac:dyDescent="0.35">
      <c r="B22"/>
    </row>
    <row r="23" spans="2:2" x14ac:dyDescent="0.35">
      <c r="B23"/>
    </row>
    <row r="24" spans="2:2" x14ac:dyDescent="0.35">
      <c r="B24"/>
    </row>
    <row r="25" spans="2:2" x14ac:dyDescent="0.35">
      <c r="B25"/>
    </row>
    <row r="26" spans="2:2" x14ac:dyDescent="0.35">
      <c r="B26"/>
    </row>
    <row r="27" spans="2:2" x14ac:dyDescent="0.35">
      <c r="B27"/>
    </row>
    <row r="28" spans="2:2" x14ac:dyDescent="0.35">
      <c r="B28"/>
    </row>
    <row r="29" spans="2:2" x14ac:dyDescent="0.35">
      <c r="B29"/>
    </row>
    <row r="30" spans="2:2" x14ac:dyDescent="0.35">
      <c r="B30"/>
    </row>
    <row r="31" spans="2:2" x14ac:dyDescent="0.35">
      <c r="B31"/>
    </row>
    <row r="32" spans="2:2" x14ac:dyDescent="0.35">
      <c r="B32"/>
    </row>
    <row r="33" spans="2:2" x14ac:dyDescent="0.35">
      <c r="B33"/>
    </row>
    <row r="34" spans="2:2" x14ac:dyDescent="0.35">
      <c r="B34"/>
    </row>
    <row r="35" spans="2:2" x14ac:dyDescent="0.35">
      <c r="B35"/>
    </row>
    <row r="36" spans="2:2" x14ac:dyDescent="0.35">
      <c r="B36"/>
    </row>
    <row r="37" spans="2:2" x14ac:dyDescent="0.35">
      <c r="B37"/>
    </row>
    <row r="38" spans="2:2" x14ac:dyDescent="0.35">
      <c r="B38"/>
    </row>
    <row r="39" spans="2:2" x14ac:dyDescent="0.35">
      <c r="B39"/>
    </row>
    <row r="40" spans="2:2" x14ac:dyDescent="0.35">
      <c r="B40"/>
    </row>
    <row r="41" spans="2:2" x14ac:dyDescent="0.35">
      <c r="B41"/>
    </row>
    <row r="42" spans="2:2" x14ac:dyDescent="0.35">
      <c r="B42"/>
    </row>
    <row r="43" spans="2:2" x14ac:dyDescent="0.35">
      <c r="B43"/>
    </row>
    <row r="44" spans="2:2" x14ac:dyDescent="0.35">
      <c r="B44"/>
    </row>
    <row r="45" spans="2:2" x14ac:dyDescent="0.35">
      <c r="B45"/>
    </row>
    <row r="46" spans="2:2" x14ac:dyDescent="0.35">
      <c r="B46"/>
    </row>
    <row r="47" spans="2:2" x14ac:dyDescent="0.35">
      <c r="B47"/>
    </row>
    <row r="48" spans="2:2" x14ac:dyDescent="0.35">
      <c r="B48"/>
    </row>
    <row r="49" spans="2:2" x14ac:dyDescent="0.35">
      <c r="B49"/>
    </row>
    <row r="50" spans="2:2" x14ac:dyDescent="0.35">
      <c r="B50"/>
    </row>
    <row r="51" spans="2:2" x14ac:dyDescent="0.35">
      <c r="B51"/>
    </row>
    <row r="52" spans="2:2" x14ac:dyDescent="0.35">
      <c r="B52"/>
    </row>
    <row r="53" spans="2:2" x14ac:dyDescent="0.35">
      <c r="B53"/>
    </row>
    <row r="54" spans="2:2" x14ac:dyDescent="0.35">
      <c r="B54"/>
    </row>
    <row r="55" spans="2:2" x14ac:dyDescent="0.35">
      <c r="B55"/>
    </row>
    <row r="56" spans="2:2" x14ac:dyDescent="0.35">
      <c r="B56"/>
    </row>
    <row r="57" spans="2:2" x14ac:dyDescent="0.35">
      <c r="B57"/>
    </row>
    <row r="58" spans="2:2" x14ac:dyDescent="0.35">
      <c r="B58"/>
    </row>
    <row r="59" spans="2:2" x14ac:dyDescent="0.35">
      <c r="B59"/>
    </row>
    <row r="60" spans="2:2" x14ac:dyDescent="0.35">
      <c r="B60"/>
    </row>
    <row r="61" spans="2:2" x14ac:dyDescent="0.35">
      <c r="B61"/>
    </row>
    <row r="62" spans="2:2" x14ac:dyDescent="0.35">
      <c r="B62"/>
    </row>
    <row r="63" spans="2:2" x14ac:dyDescent="0.35">
      <c r="B63"/>
    </row>
    <row r="64" spans="2:2" x14ac:dyDescent="0.35">
      <c r="B64"/>
    </row>
    <row r="65" spans="2:2" x14ac:dyDescent="0.35">
      <c r="B65"/>
    </row>
    <row r="66" spans="2:2" x14ac:dyDescent="0.35">
      <c r="B66"/>
    </row>
    <row r="67" spans="2:2" x14ac:dyDescent="0.35">
      <c r="B67"/>
    </row>
    <row r="68" spans="2:2" x14ac:dyDescent="0.35">
      <c r="B68"/>
    </row>
    <row r="69" spans="2:2" x14ac:dyDescent="0.35">
      <c r="B69"/>
    </row>
    <row r="70" spans="2:2" x14ac:dyDescent="0.35">
      <c r="B70"/>
    </row>
    <row r="71" spans="2:2" x14ac:dyDescent="0.35">
      <c r="B71"/>
    </row>
    <row r="72" spans="2:2" x14ac:dyDescent="0.35">
      <c r="B72"/>
    </row>
    <row r="73" spans="2:2" x14ac:dyDescent="0.35">
      <c r="B73"/>
    </row>
    <row r="74" spans="2:2" x14ac:dyDescent="0.35">
      <c r="B74"/>
    </row>
    <row r="75" spans="2:2" x14ac:dyDescent="0.35">
      <c r="B75"/>
    </row>
    <row r="76" spans="2:2" x14ac:dyDescent="0.35">
      <c r="B76"/>
    </row>
    <row r="77" spans="2:2" x14ac:dyDescent="0.35">
      <c r="B77"/>
    </row>
    <row r="78" spans="2:2" x14ac:dyDescent="0.35">
      <c r="B78"/>
    </row>
    <row r="79" spans="2:2" x14ac:dyDescent="0.35">
      <c r="B79"/>
    </row>
    <row r="80" spans="2:2" x14ac:dyDescent="0.35">
      <c r="B80"/>
    </row>
    <row r="81" spans="2:2" x14ac:dyDescent="0.35">
      <c r="B81"/>
    </row>
    <row r="82" spans="2:2" x14ac:dyDescent="0.35">
      <c r="B82"/>
    </row>
    <row r="83" spans="2:2" x14ac:dyDescent="0.35">
      <c r="B83"/>
    </row>
    <row r="84" spans="2:2" x14ac:dyDescent="0.35">
      <c r="B84"/>
    </row>
    <row r="85" spans="2:2" x14ac:dyDescent="0.35">
      <c r="B85"/>
    </row>
    <row r="86" spans="2:2" x14ac:dyDescent="0.35">
      <c r="B86"/>
    </row>
    <row r="87" spans="2:2" x14ac:dyDescent="0.35">
      <c r="B87"/>
    </row>
    <row r="88" spans="2:2" x14ac:dyDescent="0.35">
      <c r="B88"/>
    </row>
    <row r="89" spans="2:2" x14ac:dyDescent="0.35">
      <c r="B89"/>
    </row>
    <row r="90" spans="2:2" x14ac:dyDescent="0.35">
      <c r="B90"/>
    </row>
    <row r="91" spans="2:2" x14ac:dyDescent="0.35">
      <c r="B91"/>
    </row>
    <row r="92" spans="2:2" x14ac:dyDescent="0.35">
      <c r="B92"/>
    </row>
    <row r="93" spans="2:2" x14ac:dyDescent="0.35">
      <c r="B93"/>
    </row>
    <row r="94" spans="2:2" x14ac:dyDescent="0.35">
      <c r="B94"/>
    </row>
    <row r="95" spans="2:2" x14ac:dyDescent="0.35">
      <c r="B95"/>
    </row>
    <row r="96" spans="2:2" x14ac:dyDescent="0.35">
      <c r="B96"/>
    </row>
    <row r="97" spans="2:2" x14ac:dyDescent="0.35">
      <c r="B97"/>
    </row>
    <row r="98" spans="2:2" x14ac:dyDescent="0.35">
      <c r="B98"/>
    </row>
    <row r="99" spans="2:2" x14ac:dyDescent="0.35">
      <c r="B99"/>
    </row>
    <row r="100" spans="2:2" x14ac:dyDescent="0.35">
      <c r="B100"/>
    </row>
    <row r="101" spans="2:2" x14ac:dyDescent="0.35">
      <c r="B101"/>
    </row>
    <row r="102" spans="2:2" x14ac:dyDescent="0.35">
      <c r="B102"/>
    </row>
    <row r="103" spans="2:2" x14ac:dyDescent="0.35">
      <c r="B103"/>
    </row>
    <row r="104" spans="2:2" x14ac:dyDescent="0.35">
      <c r="B104"/>
    </row>
    <row r="105" spans="2:2" x14ac:dyDescent="0.35">
      <c r="B105"/>
    </row>
    <row r="106" spans="2:2" x14ac:dyDescent="0.35">
      <c r="B106"/>
    </row>
    <row r="107" spans="2:2" x14ac:dyDescent="0.35">
      <c r="B107"/>
    </row>
    <row r="108" spans="2:2" x14ac:dyDescent="0.35">
      <c r="B108"/>
    </row>
    <row r="109" spans="2:2" x14ac:dyDescent="0.35">
      <c r="B109"/>
    </row>
    <row r="110" spans="2:2" x14ac:dyDescent="0.35">
      <c r="B110"/>
    </row>
    <row r="111" spans="2:2" x14ac:dyDescent="0.35">
      <c r="B111"/>
    </row>
    <row r="112" spans="2:2" x14ac:dyDescent="0.35">
      <c r="B112"/>
    </row>
    <row r="113" spans="2:2" x14ac:dyDescent="0.35">
      <c r="B113"/>
    </row>
    <row r="114" spans="2:2" x14ac:dyDescent="0.35">
      <c r="B114"/>
    </row>
    <row r="115" spans="2:2" x14ac:dyDescent="0.35">
      <c r="B115"/>
    </row>
    <row r="116" spans="2:2" x14ac:dyDescent="0.35">
      <c r="B116"/>
    </row>
    <row r="117" spans="2:2" x14ac:dyDescent="0.35">
      <c r="B117"/>
    </row>
    <row r="118" spans="2:2" x14ac:dyDescent="0.35">
      <c r="B118"/>
    </row>
    <row r="119" spans="2:2" x14ac:dyDescent="0.35">
      <c r="B119"/>
    </row>
    <row r="120" spans="2:2" x14ac:dyDescent="0.35">
      <c r="B120"/>
    </row>
    <row r="121" spans="2:2" x14ac:dyDescent="0.35">
      <c r="B121"/>
    </row>
    <row r="122" spans="2:2" x14ac:dyDescent="0.35">
      <c r="B122"/>
    </row>
    <row r="123" spans="2:2" x14ac:dyDescent="0.35">
      <c r="B123"/>
    </row>
    <row r="124" spans="2:2" x14ac:dyDescent="0.35">
      <c r="B124"/>
    </row>
    <row r="125" spans="2:2" x14ac:dyDescent="0.35">
      <c r="B125"/>
    </row>
    <row r="126" spans="2:2" x14ac:dyDescent="0.35">
      <c r="B126"/>
    </row>
    <row r="127" spans="2:2" x14ac:dyDescent="0.35">
      <c r="B127"/>
    </row>
    <row r="128" spans="2:2" x14ac:dyDescent="0.35">
      <c r="B128"/>
    </row>
    <row r="129" spans="2:2" x14ac:dyDescent="0.35">
      <c r="B129"/>
    </row>
    <row r="130" spans="2:2" x14ac:dyDescent="0.35">
      <c r="B130"/>
    </row>
    <row r="131" spans="2:2" x14ac:dyDescent="0.35">
      <c r="B131"/>
    </row>
    <row r="132" spans="2:2" x14ac:dyDescent="0.35">
      <c r="B132"/>
    </row>
    <row r="133" spans="2:2" x14ac:dyDescent="0.35">
      <c r="B133"/>
    </row>
    <row r="134" spans="2:2" x14ac:dyDescent="0.35">
      <c r="B134"/>
    </row>
    <row r="135" spans="2:2" x14ac:dyDescent="0.35">
      <c r="B135"/>
    </row>
    <row r="136" spans="2:2" x14ac:dyDescent="0.35">
      <c r="B136"/>
    </row>
    <row r="137" spans="2:2" x14ac:dyDescent="0.35">
      <c r="B137"/>
    </row>
    <row r="138" spans="2:2" x14ac:dyDescent="0.35">
      <c r="B138"/>
    </row>
    <row r="139" spans="2:2" x14ac:dyDescent="0.35">
      <c r="B139"/>
    </row>
    <row r="140" spans="2:2" x14ac:dyDescent="0.35">
      <c r="B140"/>
    </row>
    <row r="141" spans="2:2" x14ac:dyDescent="0.35">
      <c r="B141"/>
    </row>
    <row r="142" spans="2:2" x14ac:dyDescent="0.35">
      <c r="B142"/>
    </row>
    <row r="143" spans="2:2" x14ac:dyDescent="0.35">
      <c r="B143"/>
    </row>
    <row r="144" spans="2:2" x14ac:dyDescent="0.35">
      <c r="B144"/>
    </row>
    <row r="145" spans="2:2" x14ac:dyDescent="0.35">
      <c r="B145"/>
    </row>
    <row r="146" spans="2:2" x14ac:dyDescent="0.35">
      <c r="B146"/>
    </row>
    <row r="147" spans="2:2" x14ac:dyDescent="0.35">
      <c r="B147"/>
    </row>
    <row r="148" spans="2:2" x14ac:dyDescent="0.35">
      <c r="B148"/>
    </row>
    <row r="149" spans="2:2" x14ac:dyDescent="0.35">
      <c r="B149"/>
    </row>
    <row r="150" spans="2:2" x14ac:dyDescent="0.35">
      <c r="B150"/>
    </row>
    <row r="151" spans="2:2" x14ac:dyDescent="0.35">
      <c r="B151"/>
    </row>
    <row r="152" spans="2:2" x14ac:dyDescent="0.35">
      <c r="B152"/>
    </row>
    <row r="153" spans="2:2" x14ac:dyDescent="0.35">
      <c r="B153"/>
    </row>
    <row r="154" spans="2:2" x14ac:dyDescent="0.35">
      <c r="B154"/>
    </row>
    <row r="155" spans="2:2" x14ac:dyDescent="0.35">
      <c r="B155"/>
    </row>
    <row r="156" spans="2:2" x14ac:dyDescent="0.35">
      <c r="B156"/>
    </row>
    <row r="157" spans="2:2" x14ac:dyDescent="0.35">
      <c r="B157"/>
    </row>
    <row r="158" spans="2:2" x14ac:dyDescent="0.35">
      <c r="B158"/>
    </row>
    <row r="159" spans="2:2" x14ac:dyDescent="0.35">
      <c r="B159"/>
    </row>
    <row r="160" spans="2:2" x14ac:dyDescent="0.35">
      <c r="B160"/>
    </row>
    <row r="161" spans="2:2" x14ac:dyDescent="0.35">
      <c r="B161"/>
    </row>
    <row r="162" spans="2:2" x14ac:dyDescent="0.35">
      <c r="B162"/>
    </row>
    <row r="163" spans="2:2" x14ac:dyDescent="0.35">
      <c r="B163"/>
    </row>
    <row r="164" spans="2:2" x14ac:dyDescent="0.35">
      <c r="B164"/>
    </row>
    <row r="165" spans="2:2" x14ac:dyDescent="0.35">
      <c r="B165"/>
    </row>
    <row r="166" spans="2:2" x14ac:dyDescent="0.35">
      <c r="B166"/>
    </row>
    <row r="167" spans="2:2" x14ac:dyDescent="0.35">
      <c r="B167"/>
    </row>
    <row r="168" spans="2:2" x14ac:dyDescent="0.35">
      <c r="B168"/>
    </row>
    <row r="169" spans="2:2" x14ac:dyDescent="0.35">
      <c r="B169"/>
    </row>
    <row r="170" spans="2:2" x14ac:dyDescent="0.35">
      <c r="B170"/>
    </row>
    <row r="171" spans="2:2" x14ac:dyDescent="0.35">
      <c r="B171"/>
    </row>
    <row r="172" spans="2:2" x14ac:dyDescent="0.35">
      <c r="B172"/>
    </row>
    <row r="173" spans="2:2" x14ac:dyDescent="0.35">
      <c r="B173"/>
    </row>
    <row r="174" spans="2:2" x14ac:dyDescent="0.35">
      <c r="B174"/>
    </row>
    <row r="175" spans="2:2" x14ac:dyDescent="0.35">
      <c r="B175"/>
    </row>
    <row r="176" spans="2:2" x14ac:dyDescent="0.35">
      <c r="B176"/>
    </row>
    <row r="177" spans="2:2" x14ac:dyDescent="0.35">
      <c r="B177"/>
    </row>
    <row r="178" spans="2:2" x14ac:dyDescent="0.35">
      <c r="B178"/>
    </row>
    <row r="179" spans="2:2" x14ac:dyDescent="0.35">
      <c r="B179"/>
    </row>
    <row r="180" spans="2:2" x14ac:dyDescent="0.35">
      <c r="B180"/>
    </row>
    <row r="181" spans="2:2" x14ac:dyDescent="0.35">
      <c r="B181"/>
    </row>
    <row r="182" spans="2:2" x14ac:dyDescent="0.35">
      <c r="B182"/>
    </row>
    <row r="183" spans="2:2" x14ac:dyDescent="0.35">
      <c r="B183"/>
    </row>
    <row r="184" spans="2:2" x14ac:dyDescent="0.35">
      <c r="B184"/>
    </row>
    <row r="185" spans="2:2" x14ac:dyDescent="0.35">
      <c r="B185"/>
    </row>
    <row r="186" spans="2:2" x14ac:dyDescent="0.35">
      <c r="B186"/>
    </row>
    <row r="187" spans="2:2" x14ac:dyDescent="0.35">
      <c r="B187"/>
    </row>
    <row r="188" spans="2:2" x14ac:dyDescent="0.35">
      <c r="B188"/>
    </row>
    <row r="189" spans="2:2" x14ac:dyDescent="0.35">
      <c r="B189"/>
    </row>
    <row r="190" spans="2:2" x14ac:dyDescent="0.35">
      <c r="B190"/>
    </row>
    <row r="191" spans="2:2" x14ac:dyDescent="0.35">
      <c r="B191"/>
    </row>
    <row r="192" spans="2:2" x14ac:dyDescent="0.35">
      <c r="B192"/>
    </row>
    <row r="193" spans="2:2" x14ac:dyDescent="0.35">
      <c r="B193"/>
    </row>
    <row r="194" spans="2:2" x14ac:dyDescent="0.35">
      <c r="B194"/>
    </row>
    <row r="195" spans="2:2" x14ac:dyDescent="0.35">
      <c r="B195"/>
    </row>
    <row r="196" spans="2:2" x14ac:dyDescent="0.35">
      <c r="B196"/>
    </row>
    <row r="197" spans="2:2" x14ac:dyDescent="0.35">
      <c r="B197"/>
    </row>
    <row r="198" spans="2:2" x14ac:dyDescent="0.35">
      <c r="B198"/>
    </row>
    <row r="199" spans="2:2" x14ac:dyDescent="0.35">
      <c r="B199"/>
    </row>
    <row r="200" spans="2:2" x14ac:dyDescent="0.35">
      <c r="B200"/>
    </row>
    <row r="201" spans="2:2" x14ac:dyDescent="0.35">
      <c r="B201"/>
    </row>
    <row r="202" spans="2:2" x14ac:dyDescent="0.35">
      <c r="B202"/>
    </row>
    <row r="203" spans="2:2" x14ac:dyDescent="0.35">
      <c r="B203"/>
    </row>
    <row r="204" spans="2:2" x14ac:dyDescent="0.35">
      <c r="B204"/>
    </row>
    <row r="205" spans="2:2" x14ac:dyDescent="0.35">
      <c r="B205"/>
    </row>
    <row r="206" spans="2:2" x14ac:dyDescent="0.35">
      <c r="B206"/>
    </row>
    <row r="207" spans="2:2" x14ac:dyDescent="0.35">
      <c r="B207"/>
    </row>
    <row r="208" spans="2:2" x14ac:dyDescent="0.35">
      <c r="B208"/>
    </row>
    <row r="209" spans="2:2" x14ac:dyDescent="0.35">
      <c r="B209"/>
    </row>
    <row r="210" spans="2:2" x14ac:dyDescent="0.35">
      <c r="B210"/>
    </row>
    <row r="211" spans="2:2" x14ac:dyDescent="0.35">
      <c r="B211"/>
    </row>
    <row r="212" spans="2:2" x14ac:dyDescent="0.35">
      <c r="B212"/>
    </row>
    <row r="213" spans="2:2" x14ac:dyDescent="0.35">
      <c r="B213"/>
    </row>
    <row r="214" spans="2:2" x14ac:dyDescent="0.35">
      <c r="B214"/>
    </row>
    <row r="215" spans="2:2" x14ac:dyDescent="0.35">
      <c r="B215"/>
    </row>
    <row r="216" spans="2:2" x14ac:dyDescent="0.35">
      <c r="B216"/>
    </row>
    <row r="217" spans="2:2" x14ac:dyDescent="0.35">
      <c r="B217"/>
    </row>
    <row r="218" spans="2:2" x14ac:dyDescent="0.35">
      <c r="B218"/>
    </row>
    <row r="219" spans="2:2" x14ac:dyDescent="0.35">
      <c r="B219"/>
    </row>
    <row r="220" spans="2:2" x14ac:dyDescent="0.35">
      <c r="B220"/>
    </row>
    <row r="221" spans="2:2" x14ac:dyDescent="0.35">
      <c r="B221"/>
    </row>
    <row r="222" spans="2:2" x14ac:dyDescent="0.35">
      <c r="B222"/>
    </row>
    <row r="223" spans="2:2" x14ac:dyDescent="0.35">
      <c r="B223"/>
    </row>
    <row r="224" spans="2:2" x14ac:dyDescent="0.35">
      <c r="B224"/>
    </row>
    <row r="225" spans="2:2" x14ac:dyDescent="0.35">
      <c r="B225"/>
    </row>
    <row r="226" spans="2:2" x14ac:dyDescent="0.35">
      <c r="B226"/>
    </row>
    <row r="227" spans="2:2" x14ac:dyDescent="0.35">
      <c r="B227"/>
    </row>
    <row r="228" spans="2:2" x14ac:dyDescent="0.35">
      <c r="B228"/>
    </row>
    <row r="229" spans="2:2" x14ac:dyDescent="0.35">
      <c r="B229"/>
    </row>
    <row r="230" spans="2:2" x14ac:dyDescent="0.35">
      <c r="B230"/>
    </row>
    <row r="231" spans="2:2" x14ac:dyDescent="0.35">
      <c r="B231"/>
    </row>
    <row r="232" spans="2:2" x14ac:dyDescent="0.35">
      <c r="B232"/>
    </row>
    <row r="233" spans="2:2" x14ac:dyDescent="0.35">
      <c r="B233"/>
    </row>
    <row r="234" spans="2:2" x14ac:dyDescent="0.35">
      <c r="B234"/>
    </row>
    <row r="235" spans="2:2" x14ac:dyDescent="0.35">
      <c r="B235"/>
    </row>
    <row r="236" spans="2:2" x14ac:dyDescent="0.35">
      <c r="B236"/>
    </row>
    <row r="237" spans="2:2" x14ac:dyDescent="0.35">
      <c r="B237"/>
    </row>
    <row r="238" spans="2:2" x14ac:dyDescent="0.35">
      <c r="B238"/>
    </row>
    <row r="239" spans="2:2" x14ac:dyDescent="0.35">
      <c r="B239"/>
    </row>
    <row r="240" spans="2:2" x14ac:dyDescent="0.35">
      <c r="B240"/>
    </row>
    <row r="241" spans="2:2" x14ac:dyDescent="0.35">
      <c r="B241"/>
    </row>
    <row r="242" spans="2:2" x14ac:dyDescent="0.35">
      <c r="B242"/>
    </row>
    <row r="243" spans="2:2" x14ac:dyDescent="0.35">
      <c r="B243"/>
    </row>
    <row r="244" spans="2:2" x14ac:dyDescent="0.35">
      <c r="B244"/>
    </row>
    <row r="245" spans="2:2" x14ac:dyDescent="0.35">
      <c r="B245"/>
    </row>
    <row r="246" spans="2:2" x14ac:dyDescent="0.35">
      <c r="B246"/>
    </row>
    <row r="247" spans="2:2" x14ac:dyDescent="0.35">
      <c r="B247"/>
    </row>
    <row r="248" spans="2:2" x14ac:dyDescent="0.35">
      <c r="B248"/>
    </row>
    <row r="249" spans="2:2" x14ac:dyDescent="0.35">
      <c r="B249"/>
    </row>
    <row r="250" spans="2:2" x14ac:dyDescent="0.35">
      <c r="B250"/>
    </row>
    <row r="251" spans="2:2" x14ac:dyDescent="0.35">
      <c r="B251"/>
    </row>
    <row r="252" spans="2:2" x14ac:dyDescent="0.35">
      <c r="B252"/>
    </row>
    <row r="253" spans="2:2" x14ac:dyDescent="0.35">
      <c r="B253"/>
    </row>
    <row r="254" spans="2:2" x14ac:dyDescent="0.35">
      <c r="B254"/>
    </row>
    <row r="255" spans="2:2" x14ac:dyDescent="0.35">
      <c r="B255"/>
    </row>
    <row r="256" spans="2:2" x14ac:dyDescent="0.35">
      <c r="B256"/>
    </row>
    <row r="257" spans="2:2" x14ac:dyDescent="0.35">
      <c r="B257"/>
    </row>
    <row r="258" spans="2:2" x14ac:dyDescent="0.35">
      <c r="B258"/>
    </row>
    <row r="259" spans="2:2" x14ac:dyDescent="0.35">
      <c r="B259"/>
    </row>
    <row r="260" spans="2:2" x14ac:dyDescent="0.35">
      <c r="B260"/>
    </row>
    <row r="261" spans="2:2" x14ac:dyDescent="0.35">
      <c r="B261"/>
    </row>
    <row r="262" spans="2:2" x14ac:dyDescent="0.35">
      <c r="B262"/>
    </row>
    <row r="263" spans="2:2" x14ac:dyDescent="0.35">
      <c r="B263"/>
    </row>
    <row r="264" spans="2:2" x14ac:dyDescent="0.35">
      <c r="B264"/>
    </row>
    <row r="265" spans="2:2" x14ac:dyDescent="0.35">
      <c r="B265"/>
    </row>
    <row r="266" spans="2:2" x14ac:dyDescent="0.35">
      <c r="B266"/>
    </row>
    <row r="267" spans="2:2" x14ac:dyDescent="0.35">
      <c r="B267"/>
    </row>
    <row r="268" spans="2:2" x14ac:dyDescent="0.35">
      <c r="B268"/>
    </row>
    <row r="269" spans="2:2" x14ac:dyDescent="0.35">
      <c r="B269"/>
    </row>
    <row r="270" spans="2:2" x14ac:dyDescent="0.35">
      <c r="B270"/>
    </row>
    <row r="271" spans="2:2" x14ac:dyDescent="0.35">
      <c r="B271"/>
    </row>
    <row r="272" spans="2:2" x14ac:dyDescent="0.35">
      <c r="B272"/>
    </row>
    <row r="273" spans="2:2" x14ac:dyDescent="0.35">
      <c r="B273"/>
    </row>
    <row r="274" spans="2:2" x14ac:dyDescent="0.35">
      <c r="B274"/>
    </row>
    <row r="275" spans="2:2" x14ac:dyDescent="0.35">
      <c r="B275"/>
    </row>
    <row r="276" spans="2:2" x14ac:dyDescent="0.35">
      <c r="B276"/>
    </row>
    <row r="277" spans="2:2" x14ac:dyDescent="0.35">
      <c r="B277"/>
    </row>
    <row r="278" spans="2:2" x14ac:dyDescent="0.35">
      <c r="B278"/>
    </row>
    <row r="279" spans="2:2" x14ac:dyDescent="0.35">
      <c r="B279"/>
    </row>
    <row r="280" spans="2:2" x14ac:dyDescent="0.35">
      <c r="B280"/>
    </row>
    <row r="281" spans="2:2" x14ac:dyDescent="0.35">
      <c r="B281"/>
    </row>
    <row r="282" spans="2:2" x14ac:dyDescent="0.35">
      <c r="B282"/>
    </row>
    <row r="283" spans="2:2" x14ac:dyDescent="0.35">
      <c r="B283"/>
    </row>
    <row r="284" spans="2:2" x14ac:dyDescent="0.35">
      <c r="B284"/>
    </row>
    <row r="285" spans="2:2" x14ac:dyDescent="0.35">
      <c r="B285"/>
    </row>
    <row r="286" spans="2:2" x14ac:dyDescent="0.35">
      <c r="B286"/>
    </row>
    <row r="287" spans="2:2" x14ac:dyDescent="0.35">
      <c r="B287"/>
    </row>
    <row r="288" spans="2:2" x14ac:dyDescent="0.35">
      <c r="B288"/>
    </row>
    <row r="289" spans="2:2" x14ac:dyDescent="0.35">
      <c r="B289"/>
    </row>
    <row r="290" spans="2:2" x14ac:dyDescent="0.35">
      <c r="B290"/>
    </row>
    <row r="291" spans="2:2" x14ac:dyDescent="0.35">
      <c r="B291"/>
    </row>
    <row r="292" spans="2:2" x14ac:dyDescent="0.35">
      <c r="B292"/>
    </row>
    <row r="293" spans="2:2" x14ac:dyDescent="0.35">
      <c r="B293"/>
    </row>
    <row r="294" spans="2:2" x14ac:dyDescent="0.35">
      <c r="B294"/>
    </row>
    <row r="295" spans="2:2" x14ac:dyDescent="0.35">
      <c r="B295"/>
    </row>
    <row r="296" spans="2:2" x14ac:dyDescent="0.35">
      <c r="B296"/>
    </row>
    <row r="297" spans="2:2" x14ac:dyDescent="0.35">
      <c r="B297"/>
    </row>
    <row r="298" spans="2:2" x14ac:dyDescent="0.35">
      <c r="B298"/>
    </row>
    <row r="299" spans="2:2" x14ac:dyDescent="0.35">
      <c r="B299"/>
    </row>
    <row r="300" spans="2:2" x14ac:dyDescent="0.35">
      <c r="B300"/>
    </row>
    <row r="301" spans="2:2" x14ac:dyDescent="0.35">
      <c r="B301"/>
    </row>
    <row r="302" spans="2:2" x14ac:dyDescent="0.35">
      <c r="B302"/>
    </row>
    <row r="303" spans="2:2" x14ac:dyDescent="0.35">
      <c r="B303"/>
    </row>
    <row r="304" spans="2:2" x14ac:dyDescent="0.35">
      <c r="B304"/>
    </row>
    <row r="305" spans="2:2" x14ac:dyDescent="0.35">
      <c r="B305"/>
    </row>
    <row r="306" spans="2:2" x14ac:dyDescent="0.35">
      <c r="B306"/>
    </row>
    <row r="307" spans="2:2" x14ac:dyDescent="0.35">
      <c r="B307"/>
    </row>
    <row r="308" spans="2:2" x14ac:dyDescent="0.35">
      <c r="B308"/>
    </row>
    <row r="309" spans="2:2" x14ac:dyDescent="0.35">
      <c r="B309"/>
    </row>
    <row r="310" spans="2:2" x14ac:dyDescent="0.35">
      <c r="B310"/>
    </row>
    <row r="311" spans="2:2" x14ac:dyDescent="0.35">
      <c r="B311"/>
    </row>
    <row r="312" spans="2:2" x14ac:dyDescent="0.35">
      <c r="B312"/>
    </row>
    <row r="313" spans="2:2" x14ac:dyDescent="0.35">
      <c r="B313"/>
    </row>
    <row r="314" spans="2:2" x14ac:dyDescent="0.35">
      <c r="B314"/>
    </row>
    <row r="315" spans="2:2" x14ac:dyDescent="0.35">
      <c r="B315"/>
    </row>
    <row r="316" spans="2:2" x14ac:dyDescent="0.35">
      <c r="B316"/>
    </row>
    <row r="317" spans="2:2" x14ac:dyDescent="0.35">
      <c r="B317"/>
    </row>
    <row r="318" spans="2:2" x14ac:dyDescent="0.35">
      <c r="B318"/>
    </row>
    <row r="319" spans="2:2" x14ac:dyDescent="0.35">
      <c r="B319"/>
    </row>
    <row r="320" spans="2:2" x14ac:dyDescent="0.35">
      <c r="B320"/>
    </row>
    <row r="321" spans="2:2" x14ac:dyDescent="0.35">
      <c r="B321"/>
    </row>
    <row r="322" spans="2:2" x14ac:dyDescent="0.35">
      <c r="B322"/>
    </row>
    <row r="323" spans="2:2" x14ac:dyDescent="0.35">
      <c r="B323"/>
    </row>
    <row r="324" spans="2:2" x14ac:dyDescent="0.35">
      <c r="B324"/>
    </row>
    <row r="325" spans="2:2" x14ac:dyDescent="0.35">
      <c r="B325"/>
    </row>
    <row r="326" spans="2:2" x14ac:dyDescent="0.35">
      <c r="B326"/>
    </row>
    <row r="327" spans="2:2" x14ac:dyDescent="0.35">
      <c r="B327"/>
    </row>
    <row r="328" spans="2:2" x14ac:dyDescent="0.35">
      <c r="B328"/>
    </row>
    <row r="329" spans="2:2" x14ac:dyDescent="0.35">
      <c r="B329"/>
    </row>
    <row r="330" spans="2:2" x14ac:dyDescent="0.35">
      <c r="B330"/>
    </row>
    <row r="331" spans="2:2" x14ac:dyDescent="0.35">
      <c r="B331"/>
    </row>
    <row r="332" spans="2:2" x14ac:dyDescent="0.35">
      <c r="B332"/>
    </row>
    <row r="333" spans="2:2" x14ac:dyDescent="0.35">
      <c r="B333"/>
    </row>
    <row r="334" spans="2:2" x14ac:dyDescent="0.35">
      <c r="B334"/>
    </row>
    <row r="335" spans="2:2" x14ac:dyDescent="0.35">
      <c r="B335"/>
    </row>
    <row r="336" spans="2:2" x14ac:dyDescent="0.35">
      <c r="B336"/>
    </row>
    <row r="337" spans="2:2" x14ac:dyDescent="0.35">
      <c r="B337"/>
    </row>
    <row r="338" spans="2:2" x14ac:dyDescent="0.35">
      <c r="B338"/>
    </row>
    <row r="339" spans="2:2" x14ac:dyDescent="0.35">
      <c r="B339"/>
    </row>
    <row r="340" spans="2:2" x14ac:dyDescent="0.35">
      <c r="B340"/>
    </row>
    <row r="341" spans="2:2" x14ac:dyDescent="0.35">
      <c r="B341"/>
    </row>
    <row r="342" spans="2:2" x14ac:dyDescent="0.35">
      <c r="B342"/>
    </row>
    <row r="343" spans="2:2" x14ac:dyDescent="0.35">
      <c r="B343"/>
    </row>
    <row r="344" spans="2:2" x14ac:dyDescent="0.35">
      <c r="B344"/>
    </row>
    <row r="345" spans="2:2" x14ac:dyDescent="0.35">
      <c r="B345"/>
    </row>
    <row r="346" spans="2:2" x14ac:dyDescent="0.35">
      <c r="B346"/>
    </row>
    <row r="347" spans="2:2" x14ac:dyDescent="0.35">
      <c r="B347"/>
    </row>
    <row r="348" spans="2:2" x14ac:dyDescent="0.35">
      <c r="B348"/>
    </row>
    <row r="349" spans="2:2" x14ac:dyDescent="0.35">
      <c r="B349"/>
    </row>
    <row r="350" spans="2:2" x14ac:dyDescent="0.35">
      <c r="B350"/>
    </row>
    <row r="351" spans="2:2" x14ac:dyDescent="0.35">
      <c r="B351"/>
    </row>
    <row r="352" spans="2:2" x14ac:dyDescent="0.35">
      <c r="B352"/>
    </row>
    <row r="353" spans="2:2" x14ac:dyDescent="0.35">
      <c r="B353"/>
    </row>
    <row r="354" spans="2:2" x14ac:dyDescent="0.35">
      <c r="B354"/>
    </row>
    <row r="355" spans="2:2" x14ac:dyDescent="0.35">
      <c r="B355"/>
    </row>
    <row r="356" spans="2:2" x14ac:dyDescent="0.35">
      <c r="B356"/>
    </row>
    <row r="357" spans="2:2" x14ac:dyDescent="0.35">
      <c r="B357"/>
    </row>
    <row r="358" spans="2:2" x14ac:dyDescent="0.35">
      <c r="B358"/>
    </row>
    <row r="359" spans="2:2" x14ac:dyDescent="0.35">
      <c r="B359"/>
    </row>
    <row r="360" spans="2:2" x14ac:dyDescent="0.35">
      <c r="B360"/>
    </row>
    <row r="361" spans="2:2" x14ac:dyDescent="0.35">
      <c r="B361"/>
    </row>
    <row r="362" spans="2:2" x14ac:dyDescent="0.35">
      <c r="B362"/>
    </row>
    <row r="363" spans="2:2" x14ac:dyDescent="0.35">
      <c r="B363"/>
    </row>
    <row r="364" spans="2:2" x14ac:dyDescent="0.35">
      <c r="B364"/>
    </row>
    <row r="365" spans="2:2" x14ac:dyDescent="0.35">
      <c r="B365"/>
    </row>
    <row r="366" spans="2:2" x14ac:dyDescent="0.35">
      <c r="B366"/>
    </row>
    <row r="367" spans="2:2" x14ac:dyDescent="0.35">
      <c r="B367"/>
    </row>
    <row r="368" spans="2:2" x14ac:dyDescent="0.35">
      <c r="B368"/>
    </row>
    <row r="369" spans="2:2" x14ac:dyDescent="0.35">
      <c r="B369"/>
    </row>
    <row r="370" spans="2:2" x14ac:dyDescent="0.35">
      <c r="B370"/>
    </row>
    <row r="371" spans="2:2" x14ac:dyDescent="0.35">
      <c r="B371"/>
    </row>
    <row r="372" spans="2:2" x14ac:dyDescent="0.35">
      <c r="B372"/>
    </row>
    <row r="373" spans="2:2" x14ac:dyDescent="0.35">
      <c r="B373"/>
    </row>
    <row r="374" spans="2:2" x14ac:dyDescent="0.35">
      <c r="B374"/>
    </row>
    <row r="375" spans="2:2" x14ac:dyDescent="0.35">
      <c r="B375"/>
    </row>
    <row r="376" spans="2:2" x14ac:dyDescent="0.35">
      <c r="B376"/>
    </row>
    <row r="377" spans="2:2" x14ac:dyDescent="0.35">
      <c r="B377"/>
    </row>
    <row r="378" spans="2:2" x14ac:dyDescent="0.35">
      <c r="B378"/>
    </row>
    <row r="379" spans="2:2" x14ac:dyDescent="0.35">
      <c r="B379"/>
    </row>
    <row r="380" spans="2:2" x14ac:dyDescent="0.35">
      <c r="B380"/>
    </row>
    <row r="381" spans="2:2" x14ac:dyDescent="0.35">
      <c r="B381"/>
    </row>
    <row r="382" spans="2:2" x14ac:dyDescent="0.35">
      <c r="B382"/>
    </row>
    <row r="383" spans="2:2" x14ac:dyDescent="0.35">
      <c r="B383"/>
    </row>
    <row r="384" spans="2:2" x14ac:dyDescent="0.35">
      <c r="B384"/>
    </row>
    <row r="385" spans="2:2" x14ac:dyDescent="0.35">
      <c r="B385"/>
    </row>
    <row r="386" spans="2:2" x14ac:dyDescent="0.35">
      <c r="B386"/>
    </row>
    <row r="387" spans="2:2" x14ac:dyDescent="0.35">
      <c r="B387"/>
    </row>
    <row r="388" spans="2:2" x14ac:dyDescent="0.35">
      <c r="B388"/>
    </row>
    <row r="389" spans="2:2" x14ac:dyDescent="0.35">
      <c r="B389"/>
    </row>
    <row r="390" spans="2:2" x14ac:dyDescent="0.35">
      <c r="B390"/>
    </row>
    <row r="391" spans="2:2" x14ac:dyDescent="0.35">
      <c r="B391"/>
    </row>
    <row r="392" spans="2:2" x14ac:dyDescent="0.35">
      <c r="B392"/>
    </row>
    <row r="393" spans="2:2" x14ac:dyDescent="0.35">
      <c r="B393"/>
    </row>
    <row r="394" spans="2:2" x14ac:dyDescent="0.35">
      <c r="B394"/>
    </row>
    <row r="395" spans="2:2" x14ac:dyDescent="0.35">
      <c r="B395"/>
    </row>
    <row r="396" spans="2:2" x14ac:dyDescent="0.35">
      <c r="B396"/>
    </row>
    <row r="397" spans="2:2" x14ac:dyDescent="0.35">
      <c r="B397"/>
    </row>
    <row r="398" spans="2:2" x14ac:dyDescent="0.35">
      <c r="B398"/>
    </row>
    <row r="399" spans="2:2" x14ac:dyDescent="0.35">
      <c r="B399"/>
    </row>
    <row r="400" spans="2:2" x14ac:dyDescent="0.35">
      <c r="B400"/>
    </row>
    <row r="401" spans="2:2" x14ac:dyDescent="0.35">
      <c r="B401"/>
    </row>
    <row r="402" spans="2:2" x14ac:dyDescent="0.35">
      <c r="B402"/>
    </row>
    <row r="403" spans="2:2" x14ac:dyDescent="0.35">
      <c r="B403"/>
    </row>
    <row r="404" spans="2:2" x14ac:dyDescent="0.35">
      <c r="B404"/>
    </row>
    <row r="405" spans="2:2" x14ac:dyDescent="0.35">
      <c r="B405"/>
    </row>
    <row r="406" spans="2:2" x14ac:dyDescent="0.35">
      <c r="B406"/>
    </row>
    <row r="407" spans="2:2" x14ac:dyDescent="0.35">
      <c r="B407"/>
    </row>
    <row r="408" spans="2:2" x14ac:dyDescent="0.35">
      <c r="B408"/>
    </row>
    <row r="409" spans="2:2" x14ac:dyDescent="0.35">
      <c r="B409"/>
    </row>
    <row r="410" spans="2:2" x14ac:dyDescent="0.35">
      <c r="B410"/>
    </row>
    <row r="411" spans="2:2" x14ac:dyDescent="0.35">
      <c r="B411"/>
    </row>
    <row r="412" spans="2:2" x14ac:dyDescent="0.35">
      <c r="B412"/>
    </row>
    <row r="413" spans="2:2" x14ac:dyDescent="0.35">
      <c r="B413"/>
    </row>
    <row r="414" spans="2:2" x14ac:dyDescent="0.35">
      <c r="B414"/>
    </row>
    <row r="415" spans="2:2" x14ac:dyDescent="0.35">
      <c r="B415"/>
    </row>
    <row r="416" spans="2:2" x14ac:dyDescent="0.35">
      <c r="B416"/>
    </row>
    <row r="417" spans="2:2" x14ac:dyDescent="0.35">
      <c r="B417"/>
    </row>
    <row r="418" spans="2:2" x14ac:dyDescent="0.35">
      <c r="B418"/>
    </row>
    <row r="419" spans="2:2" x14ac:dyDescent="0.35">
      <c r="B419"/>
    </row>
    <row r="420" spans="2:2" x14ac:dyDescent="0.35">
      <c r="B420"/>
    </row>
    <row r="421" spans="2:2" x14ac:dyDescent="0.35">
      <c r="B421"/>
    </row>
    <row r="422" spans="2:2" x14ac:dyDescent="0.35">
      <c r="B422"/>
    </row>
    <row r="423" spans="2:2" x14ac:dyDescent="0.35">
      <c r="B423"/>
    </row>
    <row r="424" spans="2:2" x14ac:dyDescent="0.35">
      <c r="B424"/>
    </row>
    <row r="425" spans="2:2" x14ac:dyDescent="0.35">
      <c r="B425"/>
    </row>
    <row r="426" spans="2:2" x14ac:dyDescent="0.35">
      <c r="B426"/>
    </row>
    <row r="427" spans="2:2" x14ac:dyDescent="0.35">
      <c r="B427"/>
    </row>
    <row r="428" spans="2:2" x14ac:dyDescent="0.35">
      <c r="B428"/>
    </row>
    <row r="429" spans="2:2" x14ac:dyDescent="0.35">
      <c r="B429"/>
    </row>
    <row r="430" spans="2:2" x14ac:dyDescent="0.35">
      <c r="B430"/>
    </row>
    <row r="431" spans="2:2" x14ac:dyDescent="0.35">
      <c r="B431"/>
    </row>
    <row r="432" spans="2:2" x14ac:dyDescent="0.35">
      <c r="B432"/>
    </row>
    <row r="433" spans="2:2" x14ac:dyDescent="0.35">
      <c r="B433"/>
    </row>
    <row r="434" spans="2:2" x14ac:dyDescent="0.35">
      <c r="B434"/>
    </row>
    <row r="435" spans="2:2" x14ac:dyDescent="0.35">
      <c r="B435"/>
    </row>
    <row r="436" spans="2:2" x14ac:dyDescent="0.35">
      <c r="B436"/>
    </row>
    <row r="437" spans="2:2" x14ac:dyDescent="0.35">
      <c r="B437"/>
    </row>
    <row r="438" spans="2:2" x14ac:dyDescent="0.35">
      <c r="B438"/>
    </row>
    <row r="439" spans="2:2" x14ac:dyDescent="0.35">
      <c r="B439"/>
    </row>
    <row r="440" spans="2:2" x14ac:dyDescent="0.35">
      <c r="B440"/>
    </row>
    <row r="441" spans="2:2" x14ac:dyDescent="0.35">
      <c r="B441"/>
    </row>
    <row r="442" spans="2:2" x14ac:dyDescent="0.35">
      <c r="B442"/>
    </row>
    <row r="443" spans="2:2" x14ac:dyDescent="0.35">
      <c r="B443"/>
    </row>
    <row r="444" spans="2:2" x14ac:dyDescent="0.35">
      <c r="B444"/>
    </row>
    <row r="445" spans="2:2" x14ac:dyDescent="0.35">
      <c r="B445"/>
    </row>
    <row r="446" spans="2:2" x14ac:dyDescent="0.35">
      <c r="B446"/>
    </row>
    <row r="447" spans="2:2" x14ac:dyDescent="0.35">
      <c r="B447"/>
    </row>
    <row r="448" spans="2:2" x14ac:dyDescent="0.35">
      <c r="B448"/>
    </row>
    <row r="449" spans="2:2" x14ac:dyDescent="0.35">
      <c r="B449"/>
    </row>
    <row r="450" spans="2:2" x14ac:dyDescent="0.35">
      <c r="B450"/>
    </row>
    <row r="451" spans="2:2" x14ac:dyDescent="0.35">
      <c r="B451"/>
    </row>
    <row r="452" spans="2:2" x14ac:dyDescent="0.35">
      <c r="B452"/>
    </row>
    <row r="453" spans="2:2" x14ac:dyDescent="0.35">
      <c r="B453"/>
    </row>
    <row r="454" spans="2:2" x14ac:dyDescent="0.35">
      <c r="B454"/>
    </row>
    <row r="455" spans="2:2" x14ac:dyDescent="0.35">
      <c r="B455"/>
    </row>
    <row r="456" spans="2:2" x14ac:dyDescent="0.35">
      <c r="B456"/>
    </row>
    <row r="457" spans="2:2" x14ac:dyDescent="0.35">
      <c r="B457"/>
    </row>
    <row r="458" spans="2:2" x14ac:dyDescent="0.35">
      <c r="B458"/>
    </row>
    <row r="459" spans="2:2" x14ac:dyDescent="0.35">
      <c r="B459"/>
    </row>
    <row r="460" spans="2:2" x14ac:dyDescent="0.35">
      <c r="B460"/>
    </row>
    <row r="461" spans="2:2" x14ac:dyDescent="0.35">
      <c r="B461"/>
    </row>
    <row r="462" spans="2:2" x14ac:dyDescent="0.35">
      <c r="B462"/>
    </row>
    <row r="463" spans="2:2" x14ac:dyDescent="0.35">
      <c r="B463"/>
    </row>
    <row r="464" spans="2:2" x14ac:dyDescent="0.35">
      <c r="B464"/>
    </row>
    <row r="465" spans="2:2" x14ac:dyDescent="0.35">
      <c r="B465"/>
    </row>
    <row r="466" spans="2:2" x14ac:dyDescent="0.35">
      <c r="B466"/>
    </row>
    <row r="467" spans="2:2" x14ac:dyDescent="0.35">
      <c r="B467"/>
    </row>
    <row r="468" spans="2:2" x14ac:dyDescent="0.35">
      <c r="B468"/>
    </row>
    <row r="469" spans="2:2" x14ac:dyDescent="0.35">
      <c r="B469"/>
    </row>
    <row r="470" spans="2:2" x14ac:dyDescent="0.35">
      <c r="B470"/>
    </row>
    <row r="471" spans="2:2" x14ac:dyDescent="0.35">
      <c r="B471"/>
    </row>
    <row r="472" spans="2:2" x14ac:dyDescent="0.35">
      <c r="B472"/>
    </row>
    <row r="473" spans="2:2" x14ac:dyDescent="0.35">
      <c r="B473"/>
    </row>
    <row r="474" spans="2:2" x14ac:dyDescent="0.35">
      <c r="B474"/>
    </row>
    <row r="475" spans="2:2" x14ac:dyDescent="0.35">
      <c r="B475"/>
    </row>
    <row r="476" spans="2:2" x14ac:dyDescent="0.35">
      <c r="B476"/>
    </row>
    <row r="477" spans="2:2" x14ac:dyDescent="0.35">
      <c r="B477"/>
    </row>
    <row r="478" spans="2:2" x14ac:dyDescent="0.35">
      <c r="B478"/>
    </row>
    <row r="479" spans="2:2" x14ac:dyDescent="0.35">
      <c r="B479"/>
    </row>
    <row r="480" spans="2:2" x14ac:dyDescent="0.35">
      <c r="B480"/>
    </row>
    <row r="481" spans="2:2" x14ac:dyDescent="0.35">
      <c r="B481"/>
    </row>
    <row r="482" spans="2:2" x14ac:dyDescent="0.35">
      <c r="B482"/>
    </row>
    <row r="483" spans="2:2" x14ac:dyDescent="0.35">
      <c r="B483"/>
    </row>
    <row r="484" spans="2:2" x14ac:dyDescent="0.35">
      <c r="B484"/>
    </row>
    <row r="485" spans="2:2" x14ac:dyDescent="0.35">
      <c r="B485"/>
    </row>
    <row r="486" spans="2:2" x14ac:dyDescent="0.35">
      <c r="B486"/>
    </row>
    <row r="487" spans="2:2" x14ac:dyDescent="0.35">
      <c r="B487"/>
    </row>
    <row r="488" spans="2:2" x14ac:dyDescent="0.35">
      <c r="B488"/>
    </row>
    <row r="489" spans="2:2" x14ac:dyDescent="0.35">
      <c r="B489"/>
    </row>
    <row r="490" spans="2:2" x14ac:dyDescent="0.35">
      <c r="B490"/>
    </row>
    <row r="491" spans="2:2" x14ac:dyDescent="0.35">
      <c r="B491"/>
    </row>
    <row r="492" spans="2:2" x14ac:dyDescent="0.35">
      <c r="B492"/>
    </row>
    <row r="493" spans="2:2" x14ac:dyDescent="0.35">
      <c r="B493"/>
    </row>
    <row r="494" spans="2:2" x14ac:dyDescent="0.35">
      <c r="B494"/>
    </row>
    <row r="495" spans="2:2" x14ac:dyDescent="0.35">
      <c r="B495"/>
    </row>
    <row r="496" spans="2:2" x14ac:dyDescent="0.35">
      <c r="B496"/>
    </row>
    <row r="497" spans="2:2" x14ac:dyDescent="0.35">
      <c r="B497"/>
    </row>
    <row r="498" spans="2:2" x14ac:dyDescent="0.35">
      <c r="B498"/>
    </row>
    <row r="499" spans="2:2" x14ac:dyDescent="0.35">
      <c r="B499"/>
    </row>
    <row r="500" spans="2:2" x14ac:dyDescent="0.35">
      <c r="B500"/>
    </row>
    <row r="501" spans="2:2" x14ac:dyDescent="0.35">
      <c r="B501"/>
    </row>
    <row r="502" spans="2:2" x14ac:dyDescent="0.35">
      <c r="B502"/>
    </row>
    <row r="503" spans="2:2" x14ac:dyDescent="0.35">
      <c r="B503"/>
    </row>
    <row r="504" spans="2:2" x14ac:dyDescent="0.35">
      <c r="B504"/>
    </row>
    <row r="505" spans="2:2" x14ac:dyDescent="0.35">
      <c r="B505"/>
    </row>
    <row r="506" spans="2:2" x14ac:dyDescent="0.35">
      <c r="B506"/>
    </row>
    <row r="507" spans="2:2" x14ac:dyDescent="0.35">
      <c r="B507"/>
    </row>
    <row r="508" spans="2:2" x14ac:dyDescent="0.35">
      <c r="B508"/>
    </row>
    <row r="509" spans="2:2" x14ac:dyDescent="0.35">
      <c r="B509"/>
    </row>
    <row r="510" spans="2:2" x14ac:dyDescent="0.35">
      <c r="B510"/>
    </row>
    <row r="511" spans="2:2" x14ac:dyDescent="0.35">
      <c r="B511"/>
    </row>
    <row r="512" spans="2:2" x14ac:dyDescent="0.35">
      <c r="B512"/>
    </row>
    <row r="513" spans="2:2" x14ac:dyDescent="0.35">
      <c r="B513"/>
    </row>
    <row r="514" spans="2:2" x14ac:dyDescent="0.35">
      <c r="B514"/>
    </row>
    <row r="515" spans="2:2" x14ac:dyDescent="0.35">
      <c r="B515"/>
    </row>
    <row r="516" spans="2:2" x14ac:dyDescent="0.35">
      <c r="B516"/>
    </row>
    <row r="517" spans="2:2" x14ac:dyDescent="0.35">
      <c r="B517"/>
    </row>
    <row r="518" spans="2:2" x14ac:dyDescent="0.35">
      <c r="B518"/>
    </row>
    <row r="519" spans="2:2" x14ac:dyDescent="0.35">
      <c r="B519"/>
    </row>
    <row r="520" spans="2:2" x14ac:dyDescent="0.35">
      <c r="B520"/>
    </row>
    <row r="521" spans="2:2" x14ac:dyDescent="0.35">
      <c r="B521"/>
    </row>
    <row r="522" spans="2:2" x14ac:dyDescent="0.35">
      <c r="B522"/>
    </row>
    <row r="523" spans="2:2" x14ac:dyDescent="0.35">
      <c r="B523"/>
    </row>
    <row r="524" spans="2:2" x14ac:dyDescent="0.35">
      <c r="B524"/>
    </row>
    <row r="525" spans="2:2" x14ac:dyDescent="0.35">
      <c r="B525"/>
    </row>
    <row r="526" spans="2:2" x14ac:dyDescent="0.35">
      <c r="B526"/>
    </row>
    <row r="527" spans="2:2" x14ac:dyDescent="0.35">
      <c r="B527"/>
    </row>
    <row r="528" spans="2:2" x14ac:dyDescent="0.35">
      <c r="B528"/>
    </row>
    <row r="529" spans="2:2" x14ac:dyDescent="0.35">
      <c r="B529"/>
    </row>
    <row r="530" spans="2:2" x14ac:dyDescent="0.35">
      <c r="B530"/>
    </row>
    <row r="531" spans="2:2" x14ac:dyDescent="0.35">
      <c r="B531"/>
    </row>
    <row r="532" spans="2:2" x14ac:dyDescent="0.35">
      <c r="B532"/>
    </row>
    <row r="533" spans="2:2" x14ac:dyDescent="0.35">
      <c r="B533"/>
    </row>
    <row r="534" spans="2:2" x14ac:dyDescent="0.35">
      <c r="B534"/>
    </row>
    <row r="535" spans="2:2" x14ac:dyDescent="0.35">
      <c r="B535"/>
    </row>
    <row r="536" spans="2:2" x14ac:dyDescent="0.35">
      <c r="B536"/>
    </row>
    <row r="537" spans="2:2" x14ac:dyDescent="0.35">
      <c r="B537"/>
    </row>
    <row r="538" spans="2:2" x14ac:dyDescent="0.35">
      <c r="B538"/>
    </row>
    <row r="539" spans="2:2" x14ac:dyDescent="0.35">
      <c r="B539"/>
    </row>
    <row r="540" spans="2:2" x14ac:dyDescent="0.35">
      <c r="B540"/>
    </row>
    <row r="541" spans="2:2" x14ac:dyDescent="0.35">
      <c r="B541"/>
    </row>
    <row r="542" spans="2:2" x14ac:dyDescent="0.35">
      <c r="B542"/>
    </row>
    <row r="543" spans="2:2" x14ac:dyDescent="0.35">
      <c r="B543"/>
    </row>
    <row r="544" spans="2:2" x14ac:dyDescent="0.35">
      <c r="B544"/>
    </row>
    <row r="545" spans="2:2" x14ac:dyDescent="0.35">
      <c r="B545"/>
    </row>
    <row r="546" spans="2:2" x14ac:dyDescent="0.35">
      <c r="B546"/>
    </row>
    <row r="547" spans="2:2" x14ac:dyDescent="0.35">
      <c r="B547"/>
    </row>
    <row r="548" spans="2:2" x14ac:dyDescent="0.35">
      <c r="B548"/>
    </row>
    <row r="549" spans="2:2" x14ac:dyDescent="0.35">
      <c r="B549"/>
    </row>
    <row r="550" spans="2:2" x14ac:dyDescent="0.35">
      <c r="B550"/>
    </row>
    <row r="551" spans="2:2" x14ac:dyDescent="0.35">
      <c r="B551"/>
    </row>
    <row r="552" spans="2:2" x14ac:dyDescent="0.35">
      <c r="B552"/>
    </row>
    <row r="553" spans="2:2" x14ac:dyDescent="0.35">
      <c r="B553"/>
    </row>
    <row r="554" spans="2:2" x14ac:dyDescent="0.35">
      <c r="B554"/>
    </row>
    <row r="555" spans="2:2" x14ac:dyDescent="0.35">
      <c r="B555"/>
    </row>
    <row r="556" spans="2:2" x14ac:dyDescent="0.35">
      <c r="B556"/>
    </row>
    <row r="557" spans="2:2" x14ac:dyDescent="0.35">
      <c r="B557"/>
    </row>
    <row r="558" spans="2:2" x14ac:dyDescent="0.35">
      <c r="B558"/>
    </row>
    <row r="559" spans="2:2" x14ac:dyDescent="0.35">
      <c r="B559"/>
    </row>
    <row r="560" spans="2:2" x14ac:dyDescent="0.35">
      <c r="B560"/>
    </row>
    <row r="561" spans="2:2" x14ac:dyDescent="0.35">
      <c r="B561"/>
    </row>
    <row r="562" spans="2:2" x14ac:dyDescent="0.35">
      <c r="B562"/>
    </row>
    <row r="563" spans="2:2" x14ac:dyDescent="0.35">
      <c r="B563"/>
    </row>
    <row r="564" spans="2:2" x14ac:dyDescent="0.35">
      <c r="B564"/>
    </row>
    <row r="565" spans="2:2" x14ac:dyDescent="0.35">
      <c r="B565"/>
    </row>
    <row r="566" spans="2:2" x14ac:dyDescent="0.35">
      <c r="B566"/>
    </row>
    <row r="567" spans="2:2" x14ac:dyDescent="0.35">
      <c r="B567"/>
    </row>
    <row r="568" spans="2:2" x14ac:dyDescent="0.35">
      <c r="B568"/>
    </row>
    <row r="569" spans="2:2" x14ac:dyDescent="0.35">
      <c r="B569"/>
    </row>
    <row r="570" spans="2:2" x14ac:dyDescent="0.35">
      <c r="B570"/>
    </row>
    <row r="571" spans="2:2" x14ac:dyDescent="0.35">
      <c r="B571"/>
    </row>
    <row r="572" spans="2:2" x14ac:dyDescent="0.35">
      <c r="B572"/>
    </row>
    <row r="573" spans="2:2" x14ac:dyDescent="0.35">
      <c r="B573"/>
    </row>
    <row r="574" spans="2:2" x14ac:dyDescent="0.35">
      <c r="B574"/>
    </row>
    <row r="575" spans="2:2" x14ac:dyDescent="0.35">
      <c r="B575"/>
    </row>
    <row r="576" spans="2:2" x14ac:dyDescent="0.35">
      <c r="B576"/>
    </row>
    <row r="577" spans="2:2" x14ac:dyDescent="0.35">
      <c r="B577"/>
    </row>
    <row r="578" spans="2:2" x14ac:dyDescent="0.35">
      <c r="B578"/>
    </row>
    <row r="579" spans="2:2" x14ac:dyDescent="0.35">
      <c r="B579"/>
    </row>
    <row r="580" spans="2:2" x14ac:dyDescent="0.35">
      <c r="B580"/>
    </row>
    <row r="581" spans="2:2" x14ac:dyDescent="0.35">
      <c r="B581"/>
    </row>
    <row r="582" spans="2:2" x14ac:dyDescent="0.35">
      <c r="B582"/>
    </row>
    <row r="583" spans="2:2" x14ac:dyDescent="0.35">
      <c r="B583"/>
    </row>
    <row r="584" spans="2:2" x14ac:dyDescent="0.35">
      <c r="B584"/>
    </row>
    <row r="585" spans="2:2" x14ac:dyDescent="0.35">
      <c r="B585"/>
    </row>
    <row r="586" spans="2:2" x14ac:dyDescent="0.35">
      <c r="B586"/>
    </row>
    <row r="587" spans="2:2" x14ac:dyDescent="0.35">
      <c r="B587"/>
    </row>
    <row r="588" spans="2:2" x14ac:dyDescent="0.35">
      <c r="B588"/>
    </row>
    <row r="589" spans="2:2" x14ac:dyDescent="0.35">
      <c r="B589"/>
    </row>
    <row r="590" spans="2:2" x14ac:dyDescent="0.35">
      <c r="B590"/>
    </row>
    <row r="591" spans="2:2" x14ac:dyDescent="0.35">
      <c r="B591"/>
    </row>
    <row r="592" spans="2:2" x14ac:dyDescent="0.35">
      <c r="B592"/>
    </row>
    <row r="593" spans="2:2" x14ac:dyDescent="0.35">
      <c r="B593"/>
    </row>
    <row r="594" spans="2:2" x14ac:dyDescent="0.35">
      <c r="B594"/>
    </row>
    <row r="595" spans="2:2" x14ac:dyDescent="0.35">
      <c r="B595"/>
    </row>
    <row r="596" spans="2:2" x14ac:dyDescent="0.35">
      <c r="B596"/>
    </row>
    <row r="597" spans="2:2" x14ac:dyDescent="0.35">
      <c r="B597"/>
    </row>
    <row r="598" spans="2:2" x14ac:dyDescent="0.35">
      <c r="B598"/>
    </row>
    <row r="599" spans="2:2" x14ac:dyDescent="0.35">
      <c r="B599"/>
    </row>
    <row r="600" spans="2:2" x14ac:dyDescent="0.35">
      <c r="B600"/>
    </row>
    <row r="601" spans="2:2" x14ac:dyDescent="0.35">
      <c r="B601"/>
    </row>
    <row r="602" spans="2:2" x14ac:dyDescent="0.35">
      <c r="B602"/>
    </row>
    <row r="603" spans="2:2" x14ac:dyDescent="0.35">
      <c r="B603"/>
    </row>
    <row r="604" spans="2:2" x14ac:dyDescent="0.35">
      <c r="B604"/>
    </row>
    <row r="605" spans="2:2" x14ac:dyDescent="0.35">
      <c r="B605"/>
    </row>
    <row r="606" spans="2:2" x14ac:dyDescent="0.35">
      <c r="B606"/>
    </row>
    <row r="607" spans="2:2" x14ac:dyDescent="0.35">
      <c r="B607"/>
    </row>
    <row r="608" spans="2:2" x14ac:dyDescent="0.35">
      <c r="B608"/>
    </row>
    <row r="609" spans="2:2" x14ac:dyDescent="0.35">
      <c r="B609"/>
    </row>
    <row r="610" spans="2:2" x14ac:dyDescent="0.35">
      <c r="B610"/>
    </row>
    <row r="611" spans="2:2" x14ac:dyDescent="0.35">
      <c r="B611"/>
    </row>
    <row r="612" spans="2:2" x14ac:dyDescent="0.35">
      <c r="B612"/>
    </row>
    <row r="613" spans="2:2" x14ac:dyDescent="0.35">
      <c r="B613"/>
    </row>
    <row r="614" spans="2:2" x14ac:dyDescent="0.35">
      <c r="B614"/>
    </row>
    <row r="615" spans="2:2" x14ac:dyDescent="0.35">
      <c r="B615"/>
    </row>
    <row r="616" spans="2:2" x14ac:dyDescent="0.35">
      <c r="B616"/>
    </row>
    <row r="617" spans="2:2" x14ac:dyDescent="0.35">
      <c r="B617"/>
    </row>
    <row r="618" spans="2:2" x14ac:dyDescent="0.35">
      <c r="B618"/>
    </row>
    <row r="619" spans="2:2" x14ac:dyDescent="0.35">
      <c r="B619"/>
    </row>
    <row r="620" spans="2:2" x14ac:dyDescent="0.35">
      <c r="B620"/>
    </row>
    <row r="621" spans="2:2" x14ac:dyDescent="0.35">
      <c r="B621"/>
    </row>
    <row r="622" spans="2:2" x14ac:dyDescent="0.35">
      <c r="B622"/>
    </row>
    <row r="623" spans="2:2" x14ac:dyDescent="0.35">
      <c r="B623"/>
    </row>
    <row r="624" spans="2:2" x14ac:dyDescent="0.35">
      <c r="B624"/>
    </row>
    <row r="625" spans="2:2" x14ac:dyDescent="0.35">
      <c r="B625"/>
    </row>
    <row r="626" spans="2:2" x14ac:dyDescent="0.35">
      <c r="B626"/>
    </row>
    <row r="627" spans="2:2" x14ac:dyDescent="0.35">
      <c r="B627"/>
    </row>
    <row r="628" spans="2:2" x14ac:dyDescent="0.35">
      <c r="B628"/>
    </row>
    <row r="629" spans="2:2" x14ac:dyDescent="0.35">
      <c r="B629"/>
    </row>
    <row r="630" spans="2:2" x14ac:dyDescent="0.35">
      <c r="B630"/>
    </row>
    <row r="631" spans="2:2" x14ac:dyDescent="0.35">
      <c r="B631"/>
    </row>
    <row r="632" spans="2:2" x14ac:dyDescent="0.35">
      <c r="B632"/>
    </row>
    <row r="633" spans="2:2" x14ac:dyDescent="0.35">
      <c r="B633"/>
    </row>
    <row r="634" spans="2:2" x14ac:dyDescent="0.35">
      <c r="B634"/>
    </row>
    <row r="635" spans="2:2" x14ac:dyDescent="0.35">
      <c r="B635"/>
    </row>
    <row r="636" spans="2:2" x14ac:dyDescent="0.35">
      <c r="B636"/>
    </row>
    <row r="637" spans="2:2" x14ac:dyDescent="0.35">
      <c r="B637"/>
    </row>
    <row r="638" spans="2:2" x14ac:dyDescent="0.35">
      <c r="B638"/>
    </row>
    <row r="639" spans="2:2" x14ac:dyDescent="0.35">
      <c r="B639"/>
    </row>
    <row r="640" spans="2:2" x14ac:dyDescent="0.35">
      <c r="B640"/>
    </row>
    <row r="641" spans="2:2" x14ac:dyDescent="0.35">
      <c r="B641"/>
    </row>
    <row r="642" spans="2:2" x14ac:dyDescent="0.35">
      <c r="B642"/>
    </row>
    <row r="643" spans="2:2" x14ac:dyDescent="0.35">
      <c r="B643"/>
    </row>
    <row r="644" spans="2:2" x14ac:dyDescent="0.35">
      <c r="B644"/>
    </row>
    <row r="645" spans="2:2" x14ac:dyDescent="0.35">
      <c r="B645"/>
    </row>
    <row r="646" spans="2:2" x14ac:dyDescent="0.35">
      <c r="B646"/>
    </row>
    <row r="647" spans="2:2" x14ac:dyDescent="0.35">
      <c r="B647"/>
    </row>
    <row r="648" spans="2:2" x14ac:dyDescent="0.35">
      <c r="B648"/>
    </row>
    <row r="649" spans="2:2" x14ac:dyDescent="0.35">
      <c r="B649"/>
    </row>
    <row r="650" spans="2:2" x14ac:dyDescent="0.35">
      <c r="B650"/>
    </row>
    <row r="651" spans="2:2" x14ac:dyDescent="0.35">
      <c r="B651"/>
    </row>
    <row r="652" spans="2:2" x14ac:dyDescent="0.35">
      <c r="B652"/>
    </row>
    <row r="653" spans="2:2" x14ac:dyDescent="0.35">
      <c r="B653"/>
    </row>
    <row r="654" spans="2:2" x14ac:dyDescent="0.35">
      <c r="B654"/>
    </row>
    <row r="655" spans="2:2" x14ac:dyDescent="0.35">
      <c r="B655"/>
    </row>
    <row r="656" spans="2:2" x14ac:dyDescent="0.35">
      <c r="B656"/>
    </row>
    <row r="657" spans="2:2" x14ac:dyDescent="0.35">
      <c r="B657"/>
    </row>
    <row r="658" spans="2:2" x14ac:dyDescent="0.35">
      <c r="B658"/>
    </row>
    <row r="659" spans="2:2" x14ac:dyDescent="0.35">
      <c r="B659"/>
    </row>
    <row r="660" spans="2:2" x14ac:dyDescent="0.35">
      <c r="B660"/>
    </row>
    <row r="661" spans="2:2" x14ac:dyDescent="0.35">
      <c r="B661"/>
    </row>
    <row r="662" spans="2:2" x14ac:dyDescent="0.35">
      <c r="B662"/>
    </row>
    <row r="663" spans="2:2" x14ac:dyDescent="0.35">
      <c r="B663"/>
    </row>
    <row r="664" spans="2:2" x14ac:dyDescent="0.35">
      <c r="B664"/>
    </row>
    <row r="665" spans="2:2" x14ac:dyDescent="0.35">
      <c r="B665"/>
    </row>
    <row r="666" spans="2:2" x14ac:dyDescent="0.35">
      <c r="B666"/>
    </row>
    <row r="667" spans="2:2" x14ac:dyDescent="0.35">
      <c r="B667"/>
    </row>
    <row r="668" spans="2:2" x14ac:dyDescent="0.35">
      <c r="B668"/>
    </row>
    <row r="669" spans="2:2" x14ac:dyDescent="0.35">
      <c r="B669"/>
    </row>
    <row r="670" spans="2:2" x14ac:dyDescent="0.35">
      <c r="B670"/>
    </row>
    <row r="671" spans="2:2" x14ac:dyDescent="0.35">
      <c r="B671"/>
    </row>
    <row r="672" spans="2:2" x14ac:dyDescent="0.35">
      <c r="B672"/>
    </row>
    <row r="673" spans="2:2" x14ac:dyDescent="0.35">
      <c r="B673"/>
    </row>
    <row r="674" spans="2:2" x14ac:dyDescent="0.35">
      <c r="B674"/>
    </row>
    <row r="675" spans="2:2" x14ac:dyDescent="0.35">
      <c r="B675"/>
    </row>
    <row r="676" spans="2:2" x14ac:dyDescent="0.35">
      <c r="B676"/>
    </row>
    <row r="677" spans="2:2" x14ac:dyDescent="0.35">
      <c r="B677"/>
    </row>
    <row r="678" spans="2:2" x14ac:dyDescent="0.35">
      <c r="B678"/>
    </row>
    <row r="679" spans="2:2" x14ac:dyDescent="0.35">
      <c r="B679"/>
    </row>
    <row r="680" spans="2:2" x14ac:dyDescent="0.35">
      <c r="B680"/>
    </row>
    <row r="681" spans="2:2" x14ac:dyDescent="0.35">
      <c r="B681"/>
    </row>
    <row r="682" spans="2:2" x14ac:dyDescent="0.35">
      <c r="B682"/>
    </row>
    <row r="683" spans="2:2" x14ac:dyDescent="0.35">
      <c r="B683"/>
    </row>
    <row r="684" spans="2:2" x14ac:dyDescent="0.35">
      <c r="B684"/>
    </row>
    <row r="685" spans="2:2" x14ac:dyDescent="0.35">
      <c r="B685"/>
    </row>
    <row r="686" spans="2:2" x14ac:dyDescent="0.35">
      <c r="B686"/>
    </row>
    <row r="687" spans="2:2" x14ac:dyDescent="0.35">
      <c r="B687"/>
    </row>
    <row r="688" spans="2:2" x14ac:dyDescent="0.35">
      <c r="B688"/>
    </row>
    <row r="689" spans="2:2" x14ac:dyDescent="0.35">
      <c r="B689"/>
    </row>
    <row r="690" spans="2:2" x14ac:dyDescent="0.35">
      <c r="B690"/>
    </row>
    <row r="691" spans="2:2" x14ac:dyDescent="0.35">
      <c r="B691"/>
    </row>
    <row r="692" spans="2:2" x14ac:dyDescent="0.35">
      <c r="B692"/>
    </row>
    <row r="693" spans="2:2" x14ac:dyDescent="0.35">
      <c r="B693"/>
    </row>
    <row r="694" spans="2:2" x14ac:dyDescent="0.35">
      <c r="B694"/>
    </row>
    <row r="695" spans="2:2" x14ac:dyDescent="0.35">
      <c r="B695"/>
    </row>
    <row r="696" spans="2:2" x14ac:dyDescent="0.35">
      <c r="B696"/>
    </row>
    <row r="697" spans="2:2" x14ac:dyDescent="0.35">
      <c r="B697"/>
    </row>
    <row r="698" spans="2:2" x14ac:dyDescent="0.35">
      <c r="B698"/>
    </row>
    <row r="699" spans="2:2" x14ac:dyDescent="0.35">
      <c r="B699"/>
    </row>
    <row r="700" spans="2:2" x14ac:dyDescent="0.35">
      <c r="B700"/>
    </row>
    <row r="701" spans="2:2" x14ac:dyDescent="0.35">
      <c r="B701"/>
    </row>
    <row r="702" spans="2:2" x14ac:dyDescent="0.35">
      <c r="B702"/>
    </row>
    <row r="703" spans="2:2" x14ac:dyDescent="0.35">
      <c r="B703"/>
    </row>
    <row r="704" spans="2:2" x14ac:dyDescent="0.35">
      <c r="B704"/>
    </row>
    <row r="705" spans="2:2" x14ac:dyDescent="0.35">
      <c r="B705"/>
    </row>
    <row r="706" spans="2:2" x14ac:dyDescent="0.35">
      <c r="B706"/>
    </row>
    <row r="707" spans="2:2" x14ac:dyDescent="0.35">
      <c r="B707"/>
    </row>
    <row r="708" spans="2:2" x14ac:dyDescent="0.35">
      <c r="B708"/>
    </row>
    <row r="709" spans="2:2" x14ac:dyDescent="0.35">
      <c r="B709"/>
    </row>
    <row r="710" spans="2:2" x14ac:dyDescent="0.35">
      <c r="B710"/>
    </row>
    <row r="711" spans="2:2" x14ac:dyDescent="0.35">
      <c r="B711"/>
    </row>
    <row r="712" spans="2:2" x14ac:dyDescent="0.35">
      <c r="B712"/>
    </row>
    <row r="713" spans="2:2" x14ac:dyDescent="0.35">
      <c r="B713"/>
    </row>
    <row r="714" spans="2:2" x14ac:dyDescent="0.35">
      <c r="B714"/>
    </row>
    <row r="715" spans="2:2" x14ac:dyDescent="0.35">
      <c r="B715"/>
    </row>
    <row r="716" spans="2:2" x14ac:dyDescent="0.35">
      <c r="B716"/>
    </row>
    <row r="717" spans="2:2" x14ac:dyDescent="0.35">
      <c r="B717"/>
    </row>
    <row r="718" spans="2:2" x14ac:dyDescent="0.35">
      <c r="B718"/>
    </row>
    <row r="719" spans="2:2" x14ac:dyDescent="0.35">
      <c r="B719"/>
    </row>
    <row r="720" spans="2:2" x14ac:dyDescent="0.35">
      <c r="B720"/>
    </row>
    <row r="721" spans="2:2" x14ac:dyDescent="0.35">
      <c r="B721"/>
    </row>
    <row r="722" spans="2:2" x14ac:dyDescent="0.35">
      <c r="B722"/>
    </row>
    <row r="723" spans="2:2" x14ac:dyDescent="0.35">
      <c r="B723"/>
    </row>
    <row r="724" spans="2:2" x14ac:dyDescent="0.35">
      <c r="B724"/>
    </row>
    <row r="725" spans="2:2" x14ac:dyDescent="0.35">
      <c r="B725"/>
    </row>
    <row r="726" spans="2:2" x14ac:dyDescent="0.35">
      <c r="B726"/>
    </row>
    <row r="727" spans="2:2" x14ac:dyDescent="0.35">
      <c r="B727"/>
    </row>
    <row r="728" spans="2:2" x14ac:dyDescent="0.35">
      <c r="B728"/>
    </row>
    <row r="729" spans="2:2" x14ac:dyDescent="0.35">
      <c r="B729"/>
    </row>
    <row r="730" spans="2:2" x14ac:dyDescent="0.35">
      <c r="B730"/>
    </row>
    <row r="731" spans="2:2" x14ac:dyDescent="0.35">
      <c r="B731"/>
    </row>
    <row r="732" spans="2:2" x14ac:dyDescent="0.35">
      <c r="B732"/>
    </row>
    <row r="733" spans="2:2" x14ac:dyDescent="0.35">
      <c r="B733"/>
    </row>
    <row r="734" spans="2:2" x14ac:dyDescent="0.35">
      <c r="B734"/>
    </row>
    <row r="735" spans="2:2" x14ac:dyDescent="0.35">
      <c r="B735"/>
    </row>
    <row r="736" spans="2:2" x14ac:dyDescent="0.35">
      <c r="B736"/>
    </row>
    <row r="737" spans="2:2" x14ac:dyDescent="0.35">
      <c r="B737"/>
    </row>
    <row r="738" spans="2:2" x14ac:dyDescent="0.35">
      <c r="B738"/>
    </row>
    <row r="739" spans="2:2" x14ac:dyDescent="0.35">
      <c r="B739"/>
    </row>
    <row r="740" spans="2:2" x14ac:dyDescent="0.35">
      <c r="B740"/>
    </row>
    <row r="741" spans="2:2" x14ac:dyDescent="0.35">
      <c r="B741"/>
    </row>
    <row r="742" spans="2:2" x14ac:dyDescent="0.35">
      <c r="B742"/>
    </row>
    <row r="743" spans="2:2" x14ac:dyDescent="0.35">
      <c r="B743"/>
    </row>
    <row r="744" spans="2:2" x14ac:dyDescent="0.35">
      <c r="B744"/>
    </row>
    <row r="745" spans="2:2" x14ac:dyDescent="0.35">
      <c r="B745"/>
    </row>
    <row r="746" spans="2:2" x14ac:dyDescent="0.35">
      <c r="B746"/>
    </row>
    <row r="747" spans="2:2" x14ac:dyDescent="0.35">
      <c r="B747"/>
    </row>
    <row r="748" spans="2:2" x14ac:dyDescent="0.35">
      <c r="B748"/>
    </row>
    <row r="749" spans="2:2" x14ac:dyDescent="0.35">
      <c r="B749"/>
    </row>
    <row r="750" spans="2:2" x14ac:dyDescent="0.35">
      <c r="B750"/>
    </row>
    <row r="751" spans="2:2" x14ac:dyDescent="0.35">
      <c r="B751"/>
    </row>
    <row r="752" spans="2:2" x14ac:dyDescent="0.35">
      <c r="B752"/>
    </row>
    <row r="753" spans="2:2" x14ac:dyDescent="0.35">
      <c r="B753"/>
    </row>
    <row r="754" spans="2:2" x14ac:dyDescent="0.35">
      <c r="B754"/>
    </row>
    <row r="755" spans="2:2" x14ac:dyDescent="0.35">
      <c r="B755"/>
    </row>
    <row r="756" spans="2:2" x14ac:dyDescent="0.35">
      <c r="B756"/>
    </row>
    <row r="757" spans="2:2" x14ac:dyDescent="0.35">
      <c r="B757"/>
    </row>
    <row r="758" spans="2:2" x14ac:dyDescent="0.35">
      <c r="B758"/>
    </row>
    <row r="759" spans="2:2" x14ac:dyDescent="0.35">
      <c r="B759"/>
    </row>
    <row r="760" spans="2:2" x14ac:dyDescent="0.35">
      <c r="B760"/>
    </row>
    <row r="761" spans="2:2" x14ac:dyDescent="0.35">
      <c r="B761"/>
    </row>
    <row r="762" spans="2:2" x14ac:dyDescent="0.35">
      <c r="B762"/>
    </row>
    <row r="763" spans="2:2" x14ac:dyDescent="0.35">
      <c r="B763"/>
    </row>
    <row r="764" spans="2:2" x14ac:dyDescent="0.35">
      <c r="B764"/>
    </row>
    <row r="765" spans="2:2" x14ac:dyDescent="0.35">
      <c r="B765"/>
    </row>
    <row r="766" spans="2:2" x14ac:dyDescent="0.35">
      <c r="B766"/>
    </row>
    <row r="767" spans="2:2" x14ac:dyDescent="0.35">
      <c r="B767"/>
    </row>
    <row r="768" spans="2:2" x14ac:dyDescent="0.35">
      <c r="B768"/>
    </row>
    <row r="769" spans="2:2" x14ac:dyDescent="0.35">
      <c r="B769"/>
    </row>
    <row r="770" spans="2:2" x14ac:dyDescent="0.35">
      <c r="B770"/>
    </row>
    <row r="771" spans="2:2" x14ac:dyDescent="0.35">
      <c r="B771"/>
    </row>
    <row r="772" spans="2:2" x14ac:dyDescent="0.35">
      <c r="B772"/>
    </row>
    <row r="773" spans="2:2" x14ac:dyDescent="0.35">
      <c r="B773"/>
    </row>
    <row r="774" spans="2:2" x14ac:dyDescent="0.35">
      <c r="B774"/>
    </row>
    <row r="775" spans="2:2" x14ac:dyDescent="0.35">
      <c r="B775"/>
    </row>
    <row r="776" spans="2:2" x14ac:dyDescent="0.35">
      <c r="B776"/>
    </row>
    <row r="777" spans="2:2" x14ac:dyDescent="0.35">
      <c r="B777"/>
    </row>
    <row r="778" spans="2:2" x14ac:dyDescent="0.35">
      <c r="B778"/>
    </row>
    <row r="779" spans="2:2" x14ac:dyDescent="0.35">
      <c r="B779"/>
    </row>
    <row r="780" spans="2:2" x14ac:dyDescent="0.35">
      <c r="B780"/>
    </row>
    <row r="781" spans="2:2" x14ac:dyDescent="0.35">
      <c r="B781"/>
    </row>
    <row r="782" spans="2:2" x14ac:dyDescent="0.35">
      <c r="B782"/>
    </row>
    <row r="783" spans="2:2" x14ac:dyDescent="0.35">
      <c r="B783"/>
    </row>
    <row r="784" spans="2:2" x14ac:dyDescent="0.35">
      <c r="B784"/>
    </row>
    <row r="785" spans="2:2" x14ac:dyDescent="0.35">
      <c r="B785"/>
    </row>
    <row r="786" spans="2:2" x14ac:dyDescent="0.35">
      <c r="B786"/>
    </row>
    <row r="787" spans="2:2" x14ac:dyDescent="0.35">
      <c r="B787"/>
    </row>
    <row r="788" spans="2:2" x14ac:dyDescent="0.35">
      <c r="B788"/>
    </row>
    <row r="789" spans="2:2" x14ac:dyDescent="0.35">
      <c r="B789"/>
    </row>
    <row r="790" spans="2:2" x14ac:dyDescent="0.35">
      <c r="B790"/>
    </row>
    <row r="791" spans="2:2" x14ac:dyDescent="0.35">
      <c r="B791"/>
    </row>
    <row r="792" spans="2:2" x14ac:dyDescent="0.35">
      <c r="B792"/>
    </row>
    <row r="793" spans="2:2" x14ac:dyDescent="0.35">
      <c r="B793"/>
    </row>
    <row r="794" spans="2:2" x14ac:dyDescent="0.35">
      <c r="B794"/>
    </row>
    <row r="795" spans="2:2" x14ac:dyDescent="0.35">
      <c r="B795"/>
    </row>
    <row r="796" spans="2:2" x14ac:dyDescent="0.35">
      <c r="B796"/>
    </row>
    <row r="797" spans="2:2" x14ac:dyDescent="0.35">
      <c r="B797"/>
    </row>
    <row r="798" spans="2:2" x14ac:dyDescent="0.35">
      <c r="B798"/>
    </row>
    <row r="799" spans="2:2" x14ac:dyDescent="0.35">
      <c r="B799"/>
    </row>
    <row r="800" spans="2:2" x14ac:dyDescent="0.35">
      <c r="B800"/>
    </row>
    <row r="801" spans="2:2" x14ac:dyDescent="0.35">
      <c r="B801"/>
    </row>
    <row r="802" spans="2:2" x14ac:dyDescent="0.35">
      <c r="B802"/>
    </row>
    <row r="803" spans="2:2" x14ac:dyDescent="0.35">
      <c r="B803"/>
    </row>
    <row r="804" spans="2:2" x14ac:dyDescent="0.35">
      <c r="B804"/>
    </row>
    <row r="805" spans="2:2" x14ac:dyDescent="0.35">
      <c r="B805"/>
    </row>
    <row r="806" spans="2:2" x14ac:dyDescent="0.35">
      <c r="B806"/>
    </row>
    <row r="807" spans="2:2" x14ac:dyDescent="0.35">
      <c r="B807"/>
    </row>
    <row r="808" spans="2:2" x14ac:dyDescent="0.35">
      <c r="B808"/>
    </row>
    <row r="809" spans="2:2" x14ac:dyDescent="0.35">
      <c r="B809"/>
    </row>
    <row r="810" spans="2:2" x14ac:dyDescent="0.35">
      <c r="B810"/>
    </row>
    <row r="811" spans="2:2" x14ac:dyDescent="0.35">
      <c r="B811"/>
    </row>
    <row r="812" spans="2:2" x14ac:dyDescent="0.35">
      <c r="B812"/>
    </row>
    <row r="813" spans="2:2" x14ac:dyDescent="0.35">
      <c r="B813"/>
    </row>
    <row r="814" spans="2:2" x14ac:dyDescent="0.35">
      <c r="B814"/>
    </row>
    <row r="815" spans="2:2" x14ac:dyDescent="0.35">
      <c r="B815"/>
    </row>
    <row r="816" spans="2:2" x14ac:dyDescent="0.35">
      <c r="B816"/>
    </row>
    <row r="817" spans="2:2" x14ac:dyDescent="0.35">
      <c r="B817"/>
    </row>
    <row r="818" spans="2:2" x14ac:dyDescent="0.35">
      <c r="B818"/>
    </row>
    <row r="819" spans="2:2" x14ac:dyDescent="0.35">
      <c r="B819"/>
    </row>
    <row r="820" spans="2:2" x14ac:dyDescent="0.35">
      <c r="B820"/>
    </row>
    <row r="821" spans="2:2" x14ac:dyDescent="0.35">
      <c r="B821"/>
    </row>
    <row r="822" spans="2:2" x14ac:dyDescent="0.35">
      <c r="B822"/>
    </row>
    <row r="823" spans="2:2" x14ac:dyDescent="0.35">
      <c r="B823"/>
    </row>
    <row r="824" spans="2:2" x14ac:dyDescent="0.35">
      <c r="B824"/>
    </row>
    <row r="825" spans="2:2" x14ac:dyDescent="0.35">
      <c r="B825"/>
    </row>
    <row r="826" spans="2:2" x14ac:dyDescent="0.35">
      <c r="B826"/>
    </row>
    <row r="827" spans="2:2" x14ac:dyDescent="0.35">
      <c r="B827"/>
    </row>
    <row r="828" spans="2:2" x14ac:dyDescent="0.35">
      <c r="B828"/>
    </row>
    <row r="829" spans="2:2" x14ac:dyDescent="0.35">
      <c r="B829"/>
    </row>
    <row r="830" spans="2:2" x14ac:dyDescent="0.35">
      <c r="B830"/>
    </row>
    <row r="831" spans="2:2" x14ac:dyDescent="0.35">
      <c r="B831"/>
    </row>
    <row r="832" spans="2:2" x14ac:dyDescent="0.35">
      <c r="B832"/>
    </row>
    <row r="833" spans="2:2" x14ac:dyDescent="0.35">
      <c r="B833"/>
    </row>
    <row r="834" spans="2:2" x14ac:dyDescent="0.35">
      <c r="B834"/>
    </row>
    <row r="835" spans="2:2" x14ac:dyDescent="0.35">
      <c r="B835"/>
    </row>
    <row r="836" spans="2:2" x14ac:dyDescent="0.35">
      <c r="B836"/>
    </row>
    <row r="837" spans="2:2" x14ac:dyDescent="0.35">
      <c r="B837"/>
    </row>
    <row r="838" spans="2:2" x14ac:dyDescent="0.35">
      <c r="B838"/>
    </row>
    <row r="839" spans="2:2" x14ac:dyDescent="0.35">
      <c r="B839"/>
    </row>
    <row r="840" spans="2:2" x14ac:dyDescent="0.35">
      <c r="B840"/>
    </row>
    <row r="841" spans="2:2" x14ac:dyDescent="0.35">
      <c r="B841"/>
    </row>
    <row r="842" spans="2:2" x14ac:dyDescent="0.35">
      <c r="B842"/>
    </row>
    <row r="843" spans="2:2" x14ac:dyDescent="0.35">
      <c r="B843"/>
    </row>
    <row r="844" spans="2:2" x14ac:dyDescent="0.35">
      <c r="B844"/>
    </row>
    <row r="845" spans="2:2" x14ac:dyDescent="0.35">
      <c r="B845"/>
    </row>
    <row r="846" spans="2:2" x14ac:dyDescent="0.35">
      <c r="B846"/>
    </row>
    <row r="847" spans="2:2" x14ac:dyDescent="0.35">
      <c r="B847"/>
    </row>
    <row r="848" spans="2:2" x14ac:dyDescent="0.35">
      <c r="B848"/>
    </row>
    <row r="849" spans="2:2" x14ac:dyDescent="0.35">
      <c r="B849"/>
    </row>
    <row r="850" spans="2:2" x14ac:dyDescent="0.35">
      <c r="B850"/>
    </row>
    <row r="851" spans="2:2" x14ac:dyDescent="0.35">
      <c r="B851"/>
    </row>
    <row r="852" spans="2:2" x14ac:dyDescent="0.35">
      <c r="B852"/>
    </row>
    <row r="853" spans="2:2" x14ac:dyDescent="0.35">
      <c r="B853"/>
    </row>
    <row r="854" spans="2:2" x14ac:dyDescent="0.35">
      <c r="B854"/>
    </row>
    <row r="855" spans="2:2" x14ac:dyDescent="0.35">
      <c r="B855"/>
    </row>
    <row r="856" spans="2:2" x14ac:dyDescent="0.35">
      <c r="B856"/>
    </row>
    <row r="857" spans="2:2" x14ac:dyDescent="0.35">
      <c r="B857"/>
    </row>
    <row r="858" spans="2:2" x14ac:dyDescent="0.35">
      <c r="B858"/>
    </row>
    <row r="859" spans="2:2" x14ac:dyDescent="0.35">
      <c r="B859"/>
    </row>
    <row r="860" spans="2:2" x14ac:dyDescent="0.35">
      <c r="B860"/>
    </row>
    <row r="861" spans="2:2" x14ac:dyDescent="0.35">
      <c r="B861"/>
    </row>
    <row r="862" spans="2:2" x14ac:dyDescent="0.35">
      <c r="B862"/>
    </row>
    <row r="863" spans="2:2" x14ac:dyDescent="0.35">
      <c r="B863"/>
    </row>
    <row r="864" spans="2:2" x14ac:dyDescent="0.35">
      <c r="B864"/>
    </row>
    <row r="865" spans="2:2" x14ac:dyDescent="0.35">
      <c r="B865"/>
    </row>
    <row r="866" spans="2:2" x14ac:dyDescent="0.35">
      <c r="B866"/>
    </row>
    <row r="867" spans="2:2" x14ac:dyDescent="0.35">
      <c r="B867"/>
    </row>
    <row r="868" spans="2:2" x14ac:dyDescent="0.35">
      <c r="B868"/>
    </row>
    <row r="869" spans="2:2" x14ac:dyDescent="0.35">
      <c r="B869"/>
    </row>
    <row r="870" spans="2:2" x14ac:dyDescent="0.35">
      <c r="B870"/>
    </row>
    <row r="871" spans="2:2" x14ac:dyDescent="0.35">
      <c r="B871"/>
    </row>
    <row r="872" spans="2:2" x14ac:dyDescent="0.35">
      <c r="B872"/>
    </row>
    <row r="873" spans="2:2" x14ac:dyDescent="0.35">
      <c r="B873"/>
    </row>
    <row r="874" spans="2:2" x14ac:dyDescent="0.35">
      <c r="B874"/>
    </row>
    <row r="875" spans="2:2" x14ac:dyDescent="0.35">
      <c r="B875"/>
    </row>
    <row r="876" spans="2:2" x14ac:dyDescent="0.35">
      <c r="B876"/>
    </row>
    <row r="877" spans="2:2" x14ac:dyDescent="0.35">
      <c r="B877"/>
    </row>
    <row r="878" spans="2:2" x14ac:dyDescent="0.35">
      <c r="B878"/>
    </row>
    <row r="879" spans="2:2" x14ac:dyDescent="0.35">
      <c r="B879"/>
    </row>
    <row r="880" spans="2:2" x14ac:dyDescent="0.35">
      <c r="B880"/>
    </row>
    <row r="881" spans="2:2" x14ac:dyDescent="0.35">
      <c r="B881"/>
    </row>
    <row r="882" spans="2:2" x14ac:dyDescent="0.35">
      <c r="B882"/>
    </row>
    <row r="883" spans="2:2" x14ac:dyDescent="0.35">
      <c r="B883"/>
    </row>
    <row r="884" spans="2:2" x14ac:dyDescent="0.35">
      <c r="B884"/>
    </row>
    <row r="885" spans="2:2" x14ac:dyDescent="0.35">
      <c r="B885"/>
    </row>
    <row r="886" spans="2:2" x14ac:dyDescent="0.35">
      <c r="B886"/>
    </row>
    <row r="887" spans="2:2" x14ac:dyDescent="0.35">
      <c r="B887"/>
    </row>
    <row r="888" spans="2:2" x14ac:dyDescent="0.35">
      <c r="B888"/>
    </row>
    <row r="889" spans="2:2" x14ac:dyDescent="0.35">
      <c r="B889"/>
    </row>
    <row r="890" spans="2:2" x14ac:dyDescent="0.35">
      <c r="B890"/>
    </row>
    <row r="891" spans="2:2" x14ac:dyDescent="0.35">
      <c r="B891"/>
    </row>
    <row r="892" spans="2:2" x14ac:dyDescent="0.35">
      <c r="B892"/>
    </row>
    <row r="893" spans="2:2" x14ac:dyDescent="0.35">
      <c r="B893"/>
    </row>
    <row r="894" spans="2:2" x14ac:dyDescent="0.35">
      <c r="B894"/>
    </row>
    <row r="895" spans="2:2" x14ac:dyDescent="0.35">
      <c r="B895"/>
    </row>
    <row r="896" spans="2:2" x14ac:dyDescent="0.35">
      <c r="B896"/>
    </row>
    <row r="897" spans="2:2" x14ac:dyDescent="0.35">
      <c r="B897"/>
    </row>
    <row r="898" spans="2:2" x14ac:dyDescent="0.35">
      <c r="B898"/>
    </row>
    <row r="899" spans="2:2" x14ac:dyDescent="0.35">
      <c r="B899"/>
    </row>
    <row r="900" spans="2:2" x14ac:dyDescent="0.35">
      <c r="B900"/>
    </row>
    <row r="901" spans="2:2" x14ac:dyDescent="0.35">
      <c r="B901"/>
    </row>
    <row r="902" spans="2:2" x14ac:dyDescent="0.35">
      <c r="B902"/>
    </row>
    <row r="903" spans="2:2" x14ac:dyDescent="0.35">
      <c r="B903"/>
    </row>
    <row r="904" spans="2:2" x14ac:dyDescent="0.35">
      <c r="B904"/>
    </row>
    <row r="905" spans="2:2" x14ac:dyDescent="0.35">
      <c r="B905"/>
    </row>
    <row r="906" spans="2:2" x14ac:dyDescent="0.35">
      <c r="B906"/>
    </row>
    <row r="907" spans="2:2" x14ac:dyDescent="0.35">
      <c r="B907"/>
    </row>
    <row r="908" spans="2:2" x14ac:dyDescent="0.35">
      <c r="B908"/>
    </row>
    <row r="909" spans="2:2" x14ac:dyDescent="0.35">
      <c r="B909"/>
    </row>
    <row r="910" spans="2:2" x14ac:dyDescent="0.35">
      <c r="B910"/>
    </row>
    <row r="911" spans="2:2" x14ac:dyDescent="0.35">
      <c r="B911"/>
    </row>
    <row r="912" spans="2:2" x14ac:dyDescent="0.35">
      <c r="B912"/>
    </row>
    <row r="913" spans="2:2" x14ac:dyDescent="0.35">
      <c r="B913"/>
    </row>
    <row r="914" spans="2:2" x14ac:dyDescent="0.35">
      <c r="B914"/>
    </row>
    <row r="915" spans="2:2" x14ac:dyDescent="0.35">
      <c r="B915"/>
    </row>
    <row r="916" spans="2:2" x14ac:dyDescent="0.35">
      <c r="B916"/>
    </row>
    <row r="917" spans="2:2" x14ac:dyDescent="0.35">
      <c r="B9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3371B-5615-4605-B958-068C6FA07F52}">
  <dimension ref="A1:A17"/>
  <sheetViews>
    <sheetView showGridLines="0" tabSelected="1" zoomScale="67" zoomScaleNormal="75" workbookViewId="0">
      <selection activeCell="AB20" sqref="AB20"/>
    </sheetView>
  </sheetViews>
  <sheetFormatPr defaultRowHeight="14.5" x14ac:dyDescent="0.35"/>
  <cols>
    <col min="1" max="1" width="1.6328125" customWidth="1"/>
    <col min="17" max="17" width="1.6328125" customWidth="1"/>
    <col min="19" max="19" width="1.6328125" customWidth="1"/>
    <col min="23" max="23" width="1.6328125" customWidth="1"/>
  </cols>
  <sheetData>
    <row r="1" customFormat="1" ht="5" customHeight="1" x14ac:dyDescent="0.35"/>
    <row r="6" ht="5" customHeight="1" x14ac:dyDescent="0.35"/>
    <row r="17"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2000"/>
  <sheetViews>
    <sheetView zoomScale="89" zoomScaleNormal="115" workbookViewId="0">
      <selection activeCell="A3" sqref="A3"/>
    </sheetView>
  </sheetViews>
  <sheetFormatPr defaultRowHeight="14.5" x14ac:dyDescent="0.35"/>
  <cols>
    <col min="1" max="1" width="16.54296875" bestFit="1" customWidth="1"/>
    <col min="2" max="2" width="12.453125" style="15" customWidth="1"/>
    <col min="3" max="3" width="17.453125" bestFit="1" customWidth="1"/>
    <col min="4" max="4" width="11.90625" customWidth="1"/>
    <col min="5" max="5" width="10.453125" customWidth="1"/>
    <col min="6" max="6" width="16.6328125" customWidth="1"/>
    <col min="7" max="7" width="36.1796875" bestFit="1" customWidth="1"/>
    <col min="8" max="8" width="14.1796875" bestFit="1" customWidth="1"/>
    <col min="9" max="9" width="13" customWidth="1"/>
    <col min="10" max="10" width="12.26953125" customWidth="1"/>
    <col min="11" max="11" width="6.08984375" style="4" customWidth="1"/>
    <col min="12" max="12" width="12.453125" style="6" customWidth="1"/>
    <col min="13" max="13" width="9.7265625" style="6" customWidth="1"/>
    <col min="14" max="14" width="18.453125" customWidth="1"/>
    <col min="15" max="15" width="17.81640625" customWidth="1"/>
    <col min="16" max="16" width="12.7265625" customWidth="1"/>
  </cols>
  <sheetData>
    <row r="1" spans="1:16" x14ac:dyDescent="0.35">
      <c r="A1" s="2" t="s">
        <v>0</v>
      </c>
      <c r="B1" s="13" t="s">
        <v>1</v>
      </c>
      <c r="C1" s="2" t="s">
        <v>3</v>
      </c>
      <c r="D1" s="2" t="s">
        <v>11</v>
      </c>
      <c r="E1" s="2" t="s">
        <v>14</v>
      </c>
      <c r="F1" s="2" t="s">
        <v>4</v>
      </c>
      <c r="G1" s="2" t="s">
        <v>2</v>
      </c>
      <c r="H1" s="2" t="s">
        <v>7</v>
      </c>
      <c r="I1" s="2" t="s">
        <v>9</v>
      </c>
      <c r="J1" s="2" t="s">
        <v>10</v>
      </c>
      <c r="K1" s="3" t="s">
        <v>12</v>
      </c>
      <c r="L1" s="5" t="s">
        <v>13</v>
      </c>
      <c r="M1" s="5" t="s">
        <v>15</v>
      </c>
      <c r="N1" s="2" t="s">
        <v>6196</v>
      </c>
      <c r="O1" s="2" t="s">
        <v>6197</v>
      </c>
      <c r="P1" s="17" t="s">
        <v>6189</v>
      </c>
    </row>
    <row r="2" spans="1:16" x14ac:dyDescent="0.35">
      <c r="A2" s="7" t="s">
        <v>490</v>
      </c>
      <c r="B2" s="14">
        <v>43713</v>
      </c>
      <c r="C2" s="7" t="s">
        <v>491</v>
      </c>
      <c r="D2" s="8" t="s">
        <v>6138</v>
      </c>
      <c r="E2" s="7">
        <v>2</v>
      </c>
      <c r="F2" s="7" t="str">
        <f>_xlfn.XLOOKUP(C2,customers!$A$2:$A$1001,customers!$B$2:$B$1001," ",0)</f>
        <v>Aloisia Allner</v>
      </c>
      <c r="G2" s="7" t="str">
        <f>IF(_xlfn.XLOOKUP(C2,customers!$A$2:$A$1001,customers!$C$2:$C$1001," ",0)=0," ",_xlfn.XLOOKUP(C2,customers!$A$2:$A$1001,customers!$C$2:$C$1001," ",0))</f>
        <v>aallner0@lulu.com</v>
      </c>
      <c r="H2" s="7" t="str">
        <f>_xlfn.XLOOKUP(orders!C2,customers!$A$1:$A$1001,customers!$G$1:$G$1001)</f>
        <v>United States</v>
      </c>
      <c r="I2" s="8" t="str">
        <f>INDEX(products!$A$1:$G$49,MATCH(orders!$D2,products!$A$1:$A$49,0),MATCH(orders!I$1,products!$A$1:$G$1,0))</f>
        <v>Rob</v>
      </c>
      <c r="J2" s="8" t="str">
        <f>INDEX(products!$A$1:$G$49,MATCH(orders!$D2,products!$A$1:$A$49,0),MATCH(orders!J$1,products!$A$1:$G$1,0))</f>
        <v>M</v>
      </c>
      <c r="K2" s="9">
        <f>INDEX(products!$A$1:$G$49,MATCH(orders!$D2,products!$A$1:$A$49,0),MATCH(orders!K$1,products!$A$1:$G$1,0))</f>
        <v>1</v>
      </c>
      <c r="L2" s="10">
        <f>INDEX(products!$A$1:$G$49,MATCH(orders!$D2,products!$A$1:$A$49,0),MATCH(orders!L$1,products!$A$1:$G$1,0))</f>
        <v>9.9499999999999993</v>
      </c>
      <c r="M2" s="10">
        <f t="shared" ref="M2:M65" si="0">L2*E2</f>
        <v>19.899999999999999</v>
      </c>
      <c r="N2" s="8" t="str" cm="1">
        <f t="array" ref="N2">_xlfn.IFS(I2="Rob", "Robusta",I2="Exc","Excelsa",I2="Ara","Arabica",I2="Lib","Liberica",TRUE," ")</f>
        <v>Robusta</v>
      </c>
      <c r="O2" s="8" t="str" cm="1">
        <f t="array" ref="O2">_xlfn.IFS(J2="m","Medium",J2="l","Light",J2="d","Dark",TRUE,"")</f>
        <v>Medium</v>
      </c>
      <c r="P2" s="8" t="str">
        <f>_xlfn.XLOOKUP(Table1[[#This Row],[Customer ID]],customers!$A$1:$A$1001,customers!$I$1:$I$1001," ",0)</f>
        <v>Yes</v>
      </c>
    </row>
    <row r="3" spans="1:16" x14ac:dyDescent="0.35">
      <c r="A3" s="7" t="s">
        <v>490</v>
      </c>
      <c r="B3" s="14">
        <v>43713</v>
      </c>
      <c r="C3" s="7" t="s">
        <v>491</v>
      </c>
      <c r="D3" s="8" t="s">
        <v>6139</v>
      </c>
      <c r="E3" s="7">
        <v>5</v>
      </c>
      <c r="F3" s="7" t="str">
        <f>_xlfn.XLOOKUP(C3,customers!$A$2:$A$1001,customers!$B$2:$B$1001," ",0)</f>
        <v>Aloisia Allner</v>
      </c>
      <c r="G3" s="7" t="str">
        <f>IF(_xlfn.XLOOKUP(C3,customers!$A$2:$A$1001,customers!$C$2:$C$1001," ",0)=0," ",_xlfn.XLOOKUP(C3,customers!$A$2:$A$1001,customers!$C$2:$C$1001," ",0))</f>
        <v>aallner0@lulu.com</v>
      </c>
      <c r="H3" s="7" t="str">
        <f>_xlfn.XLOOKUP(orders!C3,customers!$A$1:$A$1001,customers!$G$1:$G$1001)</f>
        <v>United States</v>
      </c>
      <c r="I3" s="8" t="str">
        <f>INDEX(products!$A$1:$G$49,MATCH(orders!$D3,products!$A$1:$A$49,0),MATCH(orders!I$1,products!$A$1:$G$1,0))</f>
        <v>Exc</v>
      </c>
      <c r="J3" s="8" t="str">
        <f>INDEX(products!$A$1:$G$49,MATCH(orders!$D3,products!$A$1:$A$49,0),MATCH(orders!J$1,products!$A$1:$G$1,0))</f>
        <v>M</v>
      </c>
      <c r="K3" s="9">
        <f>INDEX(products!$A$1:$G$49,MATCH(orders!$D3,products!$A$1:$A$49,0),MATCH(orders!K$1,products!$A$1:$G$1,0))</f>
        <v>0.5</v>
      </c>
      <c r="L3" s="10">
        <f>INDEX(products!$A$1:$G$49,MATCH(orders!$D3,products!$A$1:$A$49,0),MATCH(orders!L$1,products!$A$1:$G$1,0))</f>
        <v>8.25</v>
      </c>
      <c r="M3" s="10">
        <f t="shared" si="0"/>
        <v>41.25</v>
      </c>
      <c r="N3" s="8" t="str" cm="1">
        <f t="array" ref="N3">_xlfn.IFS(I3="Rob", "Robusta",I3="Exc","Excelsa",I3="Ara","Arabica",I3="Lib","Liberica",TRUE," ")</f>
        <v>Excelsa</v>
      </c>
      <c r="O3" s="8" t="str" cm="1">
        <f t="array" ref="O3">_xlfn.IFS(J3="m","Medium",J3="l","Light",J3="d","Dark",TRUE,"")</f>
        <v>Medium</v>
      </c>
      <c r="P3" s="8" t="str">
        <f>_xlfn.XLOOKUP(Table1[[#This Row],[Customer ID]],customers!$A$1:$A$1001,customers!$I$1:$I$1001," ",0)</f>
        <v>Yes</v>
      </c>
    </row>
    <row r="4" spans="1:16" x14ac:dyDescent="0.35">
      <c r="A4" s="7" t="s">
        <v>501</v>
      </c>
      <c r="B4" s="14">
        <v>44364</v>
      </c>
      <c r="C4" s="7" t="s">
        <v>502</v>
      </c>
      <c r="D4" s="8" t="s">
        <v>6140</v>
      </c>
      <c r="E4" s="7">
        <v>1</v>
      </c>
      <c r="F4" s="7" t="str">
        <f>_xlfn.XLOOKUP(C4,customers!$A$2:$A$1001,customers!$B$2:$B$1001," ",0)</f>
        <v>Jami Redholes</v>
      </c>
      <c r="G4" s="7" t="str">
        <f>IF(_xlfn.XLOOKUP(C4,customers!$A$2:$A$1001,customers!$C$2:$C$1001," ",0)=0," ",_xlfn.XLOOKUP(C4,customers!$A$2:$A$1001,customers!$C$2:$C$1001," ",0))</f>
        <v>jredholes2@tmall.com</v>
      </c>
      <c r="H4" s="7" t="str">
        <f>_xlfn.XLOOKUP(orders!C4,customers!$A$1:$A$1001,customers!$G$1:$G$1001)</f>
        <v>United States</v>
      </c>
      <c r="I4" s="8" t="str">
        <f>INDEX(products!$A$1:$G$49,MATCH(orders!$D4,products!$A$1:$A$49,0),MATCH(orders!I$1,products!$A$1:$G$1,0))</f>
        <v>Ara</v>
      </c>
      <c r="J4" s="8" t="str">
        <f>INDEX(products!$A$1:$G$49,MATCH(orders!$D4,products!$A$1:$A$49,0),MATCH(orders!J$1,products!$A$1:$G$1,0))</f>
        <v>L</v>
      </c>
      <c r="K4" s="9">
        <f>INDEX(products!$A$1:$G$49,MATCH(orders!$D4,products!$A$1:$A$49,0),MATCH(orders!K$1,products!$A$1:$G$1,0))</f>
        <v>1</v>
      </c>
      <c r="L4" s="10">
        <f>INDEX(products!$A$1:$G$49,MATCH(orders!$D4,products!$A$1:$A$49,0),MATCH(orders!L$1,products!$A$1:$G$1,0))</f>
        <v>12.95</v>
      </c>
      <c r="M4" s="10">
        <f t="shared" si="0"/>
        <v>12.95</v>
      </c>
      <c r="N4" s="8" t="str" cm="1">
        <f t="array" ref="N4">_xlfn.IFS(I4="Rob", "Robusta",I4="Exc","Excelsa",I4="Ara","Arabica",I4="Lib","Liberica",TRUE," ")</f>
        <v>Arabica</v>
      </c>
      <c r="O4" s="8" t="str" cm="1">
        <f t="array" ref="O4">_xlfn.IFS(J4="m","Medium",J4="l","Light",J4="d","Dark",TRUE,"")</f>
        <v>Light</v>
      </c>
      <c r="P4" s="8" t="str">
        <f>_xlfn.XLOOKUP(Table1[[#This Row],[Customer ID]],customers!$A$1:$A$1001,customers!$I$1:$I$1001," ",0)</f>
        <v>Yes</v>
      </c>
    </row>
    <row r="5" spans="1:16" x14ac:dyDescent="0.35">
      <c r="A5" s="7" t="s">
        <v>512</v>
      </c>
      <c r="B5" s="14">
        <v>44392</v>
      </c>
      <c r="C5" s="7" t="s">
        <v>513</v>
      </c>
      <c r="D5" s="8" t="s">
        <v>6141</v>
      </c>
      <c r="E5" s="7">
        <v>2</v>
      </c>
      <c r="F5" s="7" t="str">
        <f>_xlfn.XLOOKUP(C5,customers!$A$2:$A$1001,customers!$B$2:$B$1001," ",0)</f>
        <v>Christoffer O' Shea</v>
      </c>
      <c r="G5" s="7" t="str">
        <f>IF(_xlfn.XLOOKUP(C5,customers!$A$2:$A$1001,customers!$C$2:$C$1001," ",0)=0," ",_xlfn.XLOOKUP(C5,customers!$A$2:$A$1001,customers!$C$2:$C$1001," ",0))</f>
        <v xml:space="preserve"> </v>
      </c>
      <c r="H5" s="7" t="str">
        <f>_xlfn.XLOOKUP(orders!C5,customers!$A$1:$A$1001,customers!$G$1:$G$1001)</f>
        <v>Ireland</v>
      </c>
      <c r="I5" s="8" t="str">
        <f>INDEX(products!$A$1:$G$49,MATCH(orders!$D5,products!$A$1:$A$49,0),MATCH(orders!I$1,products!$A$1:$G$1,0))</f>
        <v>Exc</v>
      </c>
      <c r="J5" s="8" t="str">
        <f>INDEX(products!$A$1:$G$49,MATCH(orders!$D5,products!$A$1:$A$49,0),MATCH(orders!J$1,products!$A$1:$G$1,0))</f>
        <v>M</v>
      </c>
      <c r="K5" s="9">
        <f>INDEX(products!$A$1:$G$49,MATCH(orders!$D5,products!$A$1:$A$49,0),MATCH(orders!K$1,products!$A$1:$G$1,0))</f>
        <v>1</v>
      </c>
      <c r="L5" s="10">
        <f>INDEX(products!$A$1:$G$49,MATCH(orders!$D5,products!$A$1:$A$49,0),MATCH(orders!L$1,products!$A$1:$G$1,0))</f>
        <v>13.75</v>
      </c>
      <c r="M5" s="10">
        <f t="shared" si="0"/>
        <v>27.5</v>
      </c>
      <c r="N5" s="8" t="str" cm="1">
        <f t="array" ref="N5">_xlfn.IFS(I5="Rob", "Robusta",I5="Exc","Excelsa",I5="Ara","Arabica",I5="Lib","Liberica",TRUE," ")</f>
        <v>Excelsa</v>
      </c>
      <c r="O5" s="8" t="str" cm="1">
        <f t="array" ref="O5">_xlfn.IFS(J5="m","Medium",J5="l","Light",J5="d","Dark",TRUE,"")</f>
        <v>Medium</v>
      </c>
      <c r="P5" s="8" t="str">
        <f>_xlfn.XLOOKUP(Table1[[#This Row],[Customer ID]],customers!$A$1:$A$1001,customers!$I$1:$I$1001," ",0)</f>
        <v>No</v>
      </c>
    </row>
    <row r="6" spans="1:16" x14ac:dyDescent="0.35">
      <c r="A6" s="7" t="s">
        <v>512</v>
      </c>
      <c r="B6" s="14">
        <v>44392</v>
      </c>
      <c r="C6" s="7" t="s">
        <v>513</v>
      </c>
      <c r="D6" s="8" t="s">
        <v>6142</v>
      </c>
      <c r="E6" s="7">
        <v>2</v>
      </c>
      <c r="F6" s="7" t="str">
        <f>_xlfn.XLOOKUP(C6,customers!$A$2:$A$1001,customers!$B$2:$B$1001," ",0)</f>
        <v>Christoffer O' Shea</v>
      </c>
      <c r="G6" s="7" t="str">
        <f>IF(_xlfn.XLOOKUP(C6,customers!$A$2:$A$1001,customers!$C$2:$C$1001," ",0)=0," ",_xlfn.XLOOKUP(C6,customers!$A$2:$A$1001,customers!$C$2:$C$1001," ",0))</f>
        <v xml:space="preserve"> </v>
      </c>
      <c r="H6" s="7" t="str">
        <f>_xlfn.XLOOKUP(orders!C6,customers!$A$1:$A$1001,customers!$G$1:$G$1001)</f>
        <v>Ireland</v>
      </c>
      <c r="I6" s="8" t="str">
        <f>INDEX(products!$A$1:$G$49,MATCH(orders!$D6,products!$A$1:$A$49,0),MATCH(orders!I$1,products!$A$1:$G$1,0))</f>
        <v>Rob</v>
      </c>
      <c r="J6" s="8" t="str">
        <f>INDEX(products!$A$1:$G$49,MATCH(orders!$D6,products!$A$1:$A$49,0),MATCH(orders!J$1,products!$A$1:$G$1,0))</f>
        <v>L</v>
      </c>
      <c r="K6" s="9">
        <f>INDEX(products!$A$1:$G$49,MATCH(orders!$D6,products!$A$1:$A$49,0),MATCH(orders!K$1,products!$A$1:$G$1,0))</f>
        <v>2.5</v>
      </c>
      <c r="L6" s="10">
        <f>INDEX(products!$A$1:$G$49,MATCH(orders!$D6,products!$A$1:$A$49,0),MATCH(orders!L$1,products!$A$1:$G$1,0))</f>
        <v>27.484999999999996</v>
      </c>
      <c r="M6" s="10">
        <f t="shared" si="0"/>
        <v>54.969999999999992</v>
      </c>
      <c r="N6" s="8" t="str" cm="1">
        <f t="array" ref="N6">_xlfn.IFS(I6="Rob", "Robusta",I6="Exc","Excelsa",I6="Ara","Arabica",I6="Lib","Liberica",TRUE," ")</f>
        <v>Robusta</v>
      </c>
      <c r="O6" s="8" t="str" cm="1">
        <f t="array" ref="O6">_xlfn.IFS(J6="m","Medium",J6="l","Light",J6="d","Dark",TRUE,"")</f>
        <v>Light</v>
      </c>
      <c r="P6" s="8" t="str">
        <f>_xlfn.XLOOKUP(Table1[[#This Row],[Customer ID]],customers!$A$1:$A$1001,customers!$I$1:$I$1001," ",0)</f>
        <v>No</v>
      </c>
    </row>
    <row r="7" spans="1:16" x14ac:dyDescent="0.35">
      <c r="A7" s="7" t="s">
        <v>519</v>
      </c>
      <c r="B7" s="14">
        <v>44412</v>
      </c>
      <c r="C7" s="7" t="s">
        <v>520</v>
      </c>
      <c r="D7" s="8" t="s">
        <v>6143</v>
      </c>
      <c r="E7" s="7">
        <v>3</v>
      </c>
      <c r="F7" s="7" t="str">
        <f>_xlfn.XLOOKUP(C7,customers!$A$2:$A$1001,customers!$B$2:$B$1001," ",0)</f>
        <v>Beryle Cottier</v>
      </c>
      <c r="G7" s="7" t="str">
        <f>IF(_xlfn.XLOOKUP(C7,customers!$A$2:$A$1001,customers!$C$2:$C$1001," ",0)=0," ",_xlfn.XLOOKUP(C7,customers!$A$2:$A$1001,customers!$C$2:$C$1001," ",0))</f>
        <v xml:space="preserve"> </v>
      </c>
      <c r="H7" s="7" t="str">
        <f>_xlfn.XLOOKUP(orders!C7,customers!$A$1:$A$1001,customers!$G$1:$G$1001)</f>
        <v>United States</v>
      </c>
      <c r="I7" s="8" t="str">
        <f>INDEX(products!$A$1:$G$49,MATCH(orders!$D7,products!$A$1:$A$49,0),MATCH(orders!I$1,products!$A$1:$G$1,0))</f>
        <v>Lib</v>
      </c>
      <c r="J7" s="8" t="str">
        <f>INDEX(products!$A$1:$G$49,MATCH(orders!$D7,products!$A$1:$A$49,0),MATCH(orders!J$1,products!$A$1:$G$1,0))</f>
        <v>D</v>
      </c>
      <c r="K7" s="9">
        <f>INDEX(products!$A$1:$G$49,MATCH(orders!$D7,products!$A$1:$A$49,0),MATCH(orders!K$1,products!$A$1:$G$1,0))</f>
        <v>1</v>
      </c>
      <c r="L7" s="10">
        <f>INDEX(products!$A$1:$G$49,MATCH(orders!$D7,products!$A$1:$A$49,0),MATCH(orders!L$1,products!$A$1:$G$1,0))</f>
        <v>12.95</v>
      </c>
      <c r="M7" s="10">
        <f t="shared" si="0"/>
        <v>38.849999999999994</v>
      </c>
      <c r="N7" s="8" t="str" cm="1">
        <f t="array" ref="N7">_xlfn.IFS(I7="Rob", "Robusta",I7="Exc","Excelsa",I7="Ara","Arabica",I7="Lib","Liberica",TRUE," ")</f>
        <v>Liberica</v>
      </c>
      <c r="O7" s="8" t="str" cm="1">
        <f t="array" ref="O7">_xlfn.IFS(J7="m","Medium",J7="l","Light",J7="d","Dark",TRUE,"")</f>
        <v>Dark</v>
      </c>
      <c r="P7" s="8" t="str">
        <f>_xlfn.XLOOKUP(Table1[[#This Row],[Customer ID]],customers!$A$1:$A$1001,customers!$I$1:$I$1001," ",0)</f>
        <v>No</v>
      </c>
    </row>
    <row r="8" spans="1:16" x14ac:dyDescent="0.35">
      <c r="A8" s="7" t="s">
        <v>524</v>
      </c>
      <c r="B8" s="14">
        <v>44582</v>
      </c>
      <c r="C8" s="7" t="s">
        <v>525</v>
      </c>
      <c r="D8" s="8" t="s">
        <v>6144</v>
      </c>
      <c r="E8" s="7">
        <v>3</v>
      </c>
      <c r="F8" s="7" t="str">
        <f>_xlfn.XLOOKUP(C8,customers!$A$2:$A$1001,customers!$B$2:$B$1001," ",0)</f>
        <v>Shaylynn Lobe</v>
      </c>
      <c r="G8" s="7" t="str">
        <f>IF(_xlfn.XLOOKUP(C8,customers!$A$2:$A$1001,customers!$C$2:$C$1001," ",0)=0," ",_xlfn.XLOOKUP(C8,customers!$A$2:$A$1001,customers!$C$2:$C$1001," ",0))</f>
        <v>slobe6@nifty.com</v>
      </c>
      <c r="H8" s="7" t="str">
        <f>_xlfn.XLOOKUP(orders!C8,customers!$A$1:$A$1001,customers!$G$1:$G$1001)</f>
        <v>United States</v>
      </c>
      <c r="I8" s="8" t="str">
        <f>INDEX(products!$A$1:$G$49,MATCH(orders!$D8,products!$A$1:$A$49,0),MATCH(orders!I$1,products!$A$1:$G$1,0))</f>
        <v>Exc</v>
      </c>
      <c r="J8" s="8" t="str">
        <f>INDEX(products!$A$1:$G$49,MATCH(orders!$D8,products!$A$1:$A$49,0),MATCH(orders!J$1,products!$A$1:$G$1,0))</f>
        <v>D</v>
      </c>
      <c r="K8" s="9">
        <f>INDEX(products!$A$1:$G$49,MATCH(orders!$D8,products!$A$1:$A$49,0),MATCH(orders!K$1,products!$A$1:$G$1,0))</f>
        <v>0.5</v>
      </c>
      <c r="L8" s="10">
        <f>INDEX(products!$A$1:$G$49,MATCH(orders!$D8,products!$A$1:$A$49,0),MATCH(orders!L$1,products!$A$1:$G$1,0))</f>
        <v>7.29</v>
      </c>
      <c r="M8" s="10">
        <f t="shared" si="0"/>
        <v>21.87</v>
      </c>
      <c r="N8" s="8" t="str" cm="1">
        <f t="array" ref="N8">_xlfn.IFS(I8="Rob", "Robusta",I8="Exc","Excelsa",I8="Ara","Arabica",I8="Lib","Liberica",TRUE," ")</f>
        <v>Excelsa</v>
      </c>
      <c r="O8" s="8" t="str" cm="1">
        <f t="array" ref="O8">_xlfn.IFS(J8="m","Medium",J8="l","Light",J8="d","Dark",TRUE,"")</f>
        <v>Dark</v>
      </c>
      <c r="P8" s="8" t="str">
        <f>_xlfn.XLOOKUP(Table1[[#This Row],[Customer ID]],customers!$A$1:$A$1001,customers!$I$1:$I$1001," ",0)</f>
        <v>Yes</v>
      </c>
    </row>
    <row r="9" spans="1:16" x14ac:dyDescent="0.35">
      <c r="A9" s="7" t="s">
        <v>530</v>
      </c>
      <c r="B9" s="14">
        <v>44701</v>
      </c>
      <c r="C9" s="7" t="s">
        <v>531</v>
      </c>
      <c r="D9" s="8" t="s">
        <v>6145</v>
      </c>
      <c r="E9" s="7">
        <v>1</v>
      </c>
      <c r="F9" s="7" t="str">
        <f>_xlfn.XLOOKUP(C9,customers!$A$2:$A$1001,customers!$B$2:$B$1001," ",0)</f>
        <v>Melvin Wharfe</v>
      </c>
      <c r="G9" s="7" t="str">
        <f>IF(_xlfn.XLOOKUP(C9,customers!$A$2:$A$1001,customers!$C$2:$C$1001," ",0)=0," ",_xlfn.XLOOKUP(C9,customers!$A$2:$A$1001,customers!$C$2:$C$1001," ",0))</f>
        <v xml:space="preserve"> </v>
      </c>
      <c r="H9" s="7" t="str">
        <f>_xlfn.XLOOKUP(orders!C9,customers!$A$1:$A$1001,customers!$G$1:$G$1001)</f>
        <v>Ireland</v>
      </c>
      <c r="I9" s="8" t="str">
        <f>INDEX(products!$A$1:$G$49,MATCH(orders!$D9,products!$A$1:$A$49,0),MATCH(orders!I$1,products!$A$1:$G$1,0))</f>
        <v>Lib</v>
      </c>
      <c r="J9" s="8" t="str">
        <f>INDEX(products!$A$1:$G$49,MATCH(orders!$D9,products!$A$1:$A$49,0),MATCH(orders!J$1,products!$A$1:$G$1,0))</f>
        <v>L</v>
      </c>
      <c r="K9" s="9">
        <f>INDEX(products!$A$1:$G$49,MATCH(orders!$D9,products!$A$1:$A$49,0),MATCH(orders!K$1,products!$A$1:$G$1,0))</f>
        <v>0.2</v>
      </c>
      <c r="L9" s="10">
        <f>INDEX(products!$A$1:$G$49,MATCH(orders!$D9,products!$A$1:$A$49,0),MATCH(orders!L$1,products!$A$1:$G$1,0))</f>
        <v>4.7549999999999999</v>
      </c>
      <c r="M9" s="10">
        <f t="shared" si="0"/>
        <v>4.7549999999999999</v>
      </c>
      <c r="N9" s="8" t="str" cm="1">
        <f t="array" ref="N9">_xlfn.IFS(I9="Rob", "Robusta",I9="Exc","Excelsa",I9="Ara","Arabica",I9="Lib","Liberica",TRUE," ")</f>
        <v>Liberica</v>
      </c>
      <c r="O9" s="8" t="str" cm="1">
        <f t="array" ref="O9">_xlfn.IFS(J9="m","Medium",J9="l","Light",J9="d","Dark",TRUE,"")</f>
        <v>Light</v>
      </c>
      <c r="P9" s="8" t="str">
        <f>_xlfn.XLOOKUP(Table1[[#This Row],[Customer ID]],customers!$A$1:$A$1001,customers!$I$1:$I$1001," ",0)</f>
        <v>Yes</v>
      </c>
    </row>
    <row r="10" spans="1:16" x14ac:dyDescent="0.35">
      <c r="A10" s="7" t="s">
        <v>535</v>
      </c>
      <c r="B10" s="14">
        <v>43467</v>
      </c>
      <c r="C10" s="7" t="s">
        <v>536</v>
      </c>
      <c r="D10" s="8" t="s">
        <v>6146</v>
      </c>
      <c r="E10" s="7">
        <v>3</v>
      </c>
      <c r="F10" s="7" t="str">
        <f>_xlfn.XLOOKUP(C10,customers!$A$2:$A$1001,customers!$B$2:$B$1001," ",0)</f>
        <v>Guthrey Petracci</v>
      </c>
      <c r="G10" s="7" t="str">
        <f>IF(_xlfn.XLOOKUP(C10,customers!$A$2:$A$1001,customers!$C$2:$C$1001," ",0)=0," ",_xlfn.XLOOKUP(C10,customers!$A$2:$A$1001,customers!$C$2:$C$1001," ",0))</f>
        <v>gpetracci8@livejournal.com</v>
      </c>
      <c r="H10" s="7" t="str">
        <f>_xlfn.XLOOKUP(orders!C10,customers!$A$1:$A$1001,customers!$G$1:$G$1001)</f>
        <v>United States</v>
      </c>
      <c r="I10" s="8" t="str">
        <f>INDEX(products!$A$1:$G$49,MATCH(orders!$D10,products!$A$1:$A$49,0),MATCH(orders!I$1,products!$A$1:$G$1,0))</f>
        <v>Rob</v>
      </c>
      <c r="J10" s="8" t="str">
        <f>INDEX(products!$A$1:$G$49,MATCH(orders!$D10,products!$A$1:$A$49,0),MATCH(orders!J$1,products!$A$1:$G$1,0))</f>
        <v>M</v>
      </c>
      <c r="K10" s="9">
        <f>INDEX(products!$A$1:$G$49,MATCH(orders!$D10,products!$A$1:$A$49,0),MATCH(orders!K$1,products!$A$1:$G$1,0))</f>
        <v>0.5</v>
      </c>
      <c r="L10" s="10">
        <f>INDEX(products!$A$1:$G$49,MATCH(orders!$D10,products!$A$1:$A$49,0),MATCH(orders!L$1,products!$A$1:$G$1,0))</f>
        <v>5.97</v>
      </c>
      <c r="M10" s="10">
        <f t="shared" si="0"/>
        <v>17.91</v>
      </c>
      <c r="N10" s="8" t="str" cm="1">
        <f t="array" ref="N10">_xlfn.IFS(I10="Rob", "Robusta",I10="Exc","Excelsa",I10="Ara","Arabica",I10="Lib","Liberica",TRUE," ")</f>
        <v>Robusta</v>
      </c>
      <c r="O10" s="8" t="str" cm="1">
        <f t="array" ref="O10">_xlfn.IFS(J10="m","Medium",J10="l","Light",J10="d","Dark",TRUE,"")</f>
        <v>Medium</v>
      </c>
      <c r="P10" s="8" t="str">
        <f>_xlfn.XLOOKUP(Table1[[#This Row],[Customer ID]],customers!$A$1:$A$1001,customers!$I$1:$I$1001," ",0)</f>
        <v>No</v>
      </c>
    </row>
    <row r="11" spans="1:16" x14ac:dyDescent="0.35">
      <c r="A11" s="7" t="s">
        <v>541</v>
      </c>
      <c r="B11" s="14">
        <v>43713</v>
      </c>
      <c r="C11" s="7" t="s">
        <v>542</v>
      </c>
      <c r="D11" s="8" t="s">
        <v>6146</v>
      </c>
      <c r="E11" s="7">
        <v>1</v>
      </c>
      <c r="F11" s="7" t="str">
        <f>_xlfn.XLOOKUP(C11,customers!$A$2:$A$1001,customers!$B$2:$B$1001," ",0)</f>
        <v>Rodger Raven</v>
      </c>
      <c r="G11" s="7" t="str">
        <f>IF(_xlfn.XLOOKUP(C11,customers!$A$2:$A$1001,customers!$C$2:$C$1001," ",0)=0," ",_xlfn.XLOOKUP(C11,customers!$A$2:$A$1001,customers!$C$2:$C$1001," ",0))</f>
        <v>rraven9@ed.gov</v>
      </c>
      <c r="H11" s="7" t="str">
        <f>_xlfn.XLOOKUP(orders!C11,customers!$A$1:$A$1001,customers!$G$1:$G$1001)</f>
        <v>United States</v>
      </c>
      <c r="I11" s="8" t="str">
        <f>INDEX(products!$A$1:$G$49,MATCH(orders!$D11,products!$A$1:$A$49,0),MATCH(orders!I$1,products!$A$1:$G$1,0))</f>
        <v>Rob</v>
      </c>
      <c r="J11" s="8" t="str">
        <f>INDEX(products!$A$1:$G$49,MATCH(orders!$D11,products!$A$1:$A$49,0),MATCH(orders!J$1,products!$A$1:$G$1,0))</f>
        <v>M</v>
      </c>
      <c r="K11" s="9">
        <f>INDEX(products!$A$1:$G$49,MATCH(orders!$D11,products!$A$1:$A$49,0),MATCH(orders!K$1,products!$A$1:$G$1,0))</f>
        <v>0.5</v>
      </c>
      <c r="L11" s="10">
        <f>INDEX(products!$A$1:$G$49,MATCH(orders!$D11,products!$A$1:$A$49,0),MATCH(orders!L$1,products!$A$1:$G$1,0))</f>
        <v>5.97</v>
      </c>
      <c r="M11" s="10">
        <f t="shared" si="0"/>
        <v>5.97</v>
      </c>
      <c r="N11" s="8" t="str" cm="1">
        <f t="array" ref="N11">_xlfn.IFS(I11="Rob", "Robusta",I11="Exc","Excelsa",I11="Ara","Arabica",I11="Lib","Liberica",TRUE," ")</f>
        <v>Robusta</v>
      </c>
      <c r="O11" s="8" t="str" cm="1">
        <f t="array" ref="O11">_xlfn.IFS(J11="m","Medium",J11="l","Light",J11="d","Dark",TRUE,"")</f>
        <v>Medium</v>
      </c>
      <c r="P11" s="8" t="str">
        <f>_xlfn.XLOOKUP(Table1[[#This Row],[Customer ID]],customers!$A$1:$A$1001,customers!$I$1:$I$1001," ",0)</f>
        <v>No</v>
      </c>
    </row>
    <row r="12" spans="1:16" x14ac:dyDescent="0.35">
      <c r="A12" s="7" t="s">
        <v>547</v>
      </c>
      <c r="B12" s="14">
        <v>44263</v>
      </c>
      <c r="C12" s="7" t="s">
        <v>548</v>
      </c>
      <c r="D12" s="8" t="s">
        <v>6147</v>
      </c>
      <c r="E12" s="7">
        <v>4</v>
      </c>
      <c r="F12" s="7" t="str">
        <f>_xlfn.XLOOKUP(C12,customers!$A$2:$A$1001,customers!$B$2:$B$1001," ",0)</f>
        <v>Ferrell Ferber</v>
      </c>
      <c r="G12" s="7" t="str">
        <f>IF(_xlfn.XLOOKUP(C12,customers!$A$2:$A$1001,customers!$C$2:$C$1001," ",0)=0," ",_xlfn.XLOOKUP(C12,customers!$A$2:$A$1001,customers!$C$2:$C$1001," ",0))</f>
        <v>fferbera@businesswire.com</v>
      </c>
      <c r="H12" s="7" t="str">
        <f>_xlfn.XLOOKUP(orders!C12,customers!$A$1:$A$1001,customers!$G$1:$G$1001)</f>
        <v>United States</v>
      </c>
      <c r="I12" s="8" t="str">
        <f>INDEX(products!$A$1:$G$49,MATCH(orders!$D12,products!$A$1:$A$49,0),MATCH(orders!I$1,products!$A$1:$G$1,0))</f>
        <v>Ara</v>
      </c>
      <c r="J12" s="8" t="str">
        <f>INDEX(products!$A$1:$G$49,MATCH(orders!$D12,products!$A$1:$A$49,0),MATCH(orders!J$1,products!$A$1:$G$1,0))</f>
        <v>D</v>
      </c>
      <c r="K12" s="9">
        <f>INDEX(products!$A$1:$G$49,MATCH(orders!$D12,products!$A$1:$A$49,0),MATCH(orders!K$1,products!$A$1:$G$1,0))</f>
        <v>1</v>
      </c>
      <c r="L12" s="10">
        <f>INDEX(products!$A$1:$G$49,MATCH(orders!$D12,products!$A$1:$A$49,0),MATCH(orders!L$1,products!$A$1:$G$1,0))</f>
        <v>9.9499999999999993</v>
      </c>
      <c r="M12" s="10">
        <f t="shared" si="0"/>
        <v>39.799999999999997</v>
      </c>
      <c r="N12" s="8" t="str" cm="1">
        <f t="array" ref="N12">_xlfn.IFS(I12="Rob", "Robusta",I12="Exc","Excelsa",I12="Ara","Arabica",I12="Lib","Liberica",TRUE," ")</f>
        <v>Arabica</v>
      </c>
      <c r="O12" s="8" t="str" cm="1">
        <f t="array" ref="O12">_xlfn.IFS(J12="m","Medium",J12="l","Light",J12="d","Dark",TRUE,"")</f>
        <v>Dark</v>
      </c>
      <c r="P12" s="8" t="str">
        <f>_xlfn.XLOOKUP(Table1[[#This Row],[Customer ID]],customers!$A$1:$A$1001,customers!$I$1:$I$1001," ",0)</f>
        <v>No</v>
      </c>
    </row>
    <row r="13" spans="1:16" x14ac:dyDescent="0.35">
      <c r="A13" s="7" t="s">
        <v>553</v>
      </c>
      <c r="B13" s="14">
        <v>44132</v>
      </c>
      <c r="C13" s="7" t="s">
        <v>554</v>
      </c>
      <c r="D13" s="8" t="s">
        <v>6148</v>
      </c>
      <c r="E13" s="7">
        <v>5</v>
      </c>
      <c r="F13" s="7" t="str">
        <f>_xlfn.XLOOKUP(C13,customers!$A$2:$A$1001,customers!$B$2:$B$1001," ",0)</f>
        <v>Duky Phizackerly</v>
      </c>
      <c r="G13" s="7" t="str">
        <f>IF(_xlfn.XLOOKUP(C13,customers!$A$2:$A$1001,customers!$C$2:$C$1001," ",0)=0," ",_xlfn.XLOOKUP(C13,customers!$A$2:$A$1001,customers!$C$2:$C$1001," ",0))</f>
        <v>dphizackerlyb@utexas.edu</v>
      </c>
      <c r="H13" s="7" t="str">
        <f>_xlfn.XLOOKUP(orders!C13,customers!$A$1:$A$1001,customers!$G$1:$G$1001)</f>
        <v>United States</v>
      </c>
      <c r="I13" s="8" t="str">
        <f>INDEX(products!$A$1:$G$49,MATCH(orders!$D13,products!$A$1:$A$49,0),MATCH(orders!I$1,products!$A$1:$G$1,0))</f>
        <v>Exc</v>
      </c>
      <c r="J13" s="8" t="str">
        <f>INDEX(products!$A$1:$G$49,MATCH(orders!$D13,products!$A$1:$A$49,0),MATCH(orders!J$1,products!$A$1:$G$1,0))</f>
        <v>L</v>
      </c>
      <c r="K13" s="9">
        <f>INDEX(products!$A$1:$G$49,MATCH(orders!$D13,products!$A$1:$A$49,0),MATCH(orders!K$1,products!$A$1:$G$1,0))</f>
        <v>2.5</v>
      </c>
      <c r="L13" s="10">
        <f>INDEX(products!$A$1:$G$49,MATCH(orders!$D13,products!$A$1:$A$49,0),MATCH(orders!L$1,products!$A$1:$G$1,0))</f>
        <v>34.154999999999994</v>
      </c>
      <c r="M13" s="10">
        <f t="shared" si="0"/>
        <v>170.77499999999998</v>
      </c>
      <c r="N13" s="8" t="str" cm="1">
        <f t="array" ref="N13">_xlfn.IFS(I13="Rob", "Robusta",I13="Exc","Excelsa",I13="Ara","Arabica",I13="Lib","Liberica",TRUE," ")</f>
        <v>Excelsa</v>
      </c>
      <c r="O13" s="8" t="str" cm="1">
        <f t="array" ref="O13">_xlfn.IFS(J13="m","Medium",J13="l","Light",J13="d","Dark",TRUE,"")</f>
        <v>Light</v>
      </c>
      <c r="P13" s="8" t="str">
        <f>_xlfn.XLOOKUP(Table1[[#This Row],[Customer ID]],customers!$A$1:$A$1001,customers!$I$1:$I$1001," ",0)</f>
        <v>Yes</v>
      </c>
    </row>
    <row r="14" spans="1:16" x14ac:dyDescent="0.35">
      <c r="A14" s="7" t="s">
        <v>559</v>
      </c>
      <c r="B14" s="14">
        <v>44744</v>
      </c>
      <c r="C14" s="7" t="s">
        <v>560</v>
      </c>
      <c r="D14" s="8" t="s">
        <v>6138</v>
      </c>
      <c r="E14" s="7">
        <v>5</v>
      </c>
      <c r="F14" s="7" t="str">
        <f>_xlfn.XLOOKUP(C14,customers!$A$2:$A$1001,customers!$B$2:$B$1001," ",0)</f>
        <v>Rosaleen Scholar</v>
      </c>
      <c r="G14" s="7" t="str">
        <f>IF(_xlfn.XLOOKUP(C14,customers!$A$2:$A$1001,customers!$C$2:$C$1001," ",0)=0," ",_xlfn.XLOOKUP(C14,customers!$A$2:$A$1001,customers!$C$2:$C$1001," ",0))</f>
        <v>rscholarc@nyu.edu</v>
      </c>
      <c r="H14" s="7" t="str">
        <f>_xlfn.XLOOKUP(orders!C14,customers!$A$1:$A$1001,customers!$G$1:$G$1001)</f>
        <v>United States</v>
      </c>
      <c r="I14" s="8" t="str">
        <f>INDEX(products!$A$1:$G$49,MATCH(orders!$D14,products!$A$1:$A$49,0),MATCH(orders!I$1,products!$A$1:$G$1,0))</f>
        <v>Rob</v>
      </c>
      <c r="J14" s="8" t="str">
        <f>INDEX(products!$A$1:$G$49,MATCH(orders!$D14,products!$A$1:$A$49,0),MATCH(orders!J$1,products!$A$1:$G$1,0))</f>
        <v>M</v>
      </c>
      <c r="K14" s="9">
        <f>INDEX(products!$A$1:$G$49,MATCH(orders!$D14,products!$A$1:$A$49,0),MATCH(orders!K$1,products!$A$1:$G$1,0))</f>
        <v>1</v>
      </c>
      <c r="L14" s="10">
        <f>INDEX(products!$A$1:$G$49,MATCH(orders!$D14,products!$A$1:$A$49,0),MATCH(orders!L$1,products!$A$1:$G$1,0))</f>
        <v>9.9499999999999993</v>
      </c>
      <c r="M14" s="10">
        <f t="shared" si="0"/>
        <v>49.75</v>
      </c>
      <c r="N14" s="8" t="str" cm="1">
        <f t="array" ref="N14">_xlfn.IFS(I14="Rob", "Robusta",I14="Exc","Excelsa",I14="Ara","Arabica",I14="Lib","Liberica",TRUE," ")</f>
        <v>Robusta</v>
      </c>
      <c r="O14" s="8" t="str" cm="1">
        <f t="array" ref="O14">_xlfn.IFS(J14="m","Medium",J14="l","Light",J14="d","Dark",TRUE,"")</f>
        <v>Medium</v>
      </c>
      <c r="P14" s="8" t="str">
        <f>_xlfn.XLOOKUP(Table1[[#This Row],[Customer ID]],customers!$A$1:$A$1001,customers!$I$1:$I$1001," ",0)</f>
        <v>No</v>
      </c>
    </row>
    <row r="15" spans="1:16" x14ac:dyDescent="0.35">
      <c r="A15" s="7" t="s">
        <v>565</v>
      </c>
      <c r="B15" s="14">
        <v>43973</v>
      </c>
      <c r="C15" s="7" t="s">
        <v>566</v>
      </c>
      <c r="D15" s="8" t="s">
        <v>6149</v>
      </c>
      <c r="E15" s="7">
        <v>2</v>
      </c>
      <c r="F15" s="7" t="str">
        <f>_xlfn.XLOOKUP(C15,customers!$A$2:$A$1001,customers!$B$2:$B$1001," ",0)</f>
        <v>Terence Vanyutin</v>
      </c>
      <c r="G15" s="7" t="str">
        <f>IF(_xlfn.XLOOKUP(C15,customers!$A$2:$A$1001,customers!$C$2:$C$1001," ",0)=0," ",_xlfn.XLOOKUP(C15,customers!$A$2:$A$1001,customers!$C$2:$C$1001," ",0))</f>
        <v>tvanyutind@wix.com</v>
      </c>
      <c r="H15" s="7" t="str">
        <f>_xlfn.XLOOKUP(orders!C15,customers!$A$1:$A$1001,customers!$G$1:$G$1001)</f>
        <v>United States</v>
      </c>
      <c r="I15" s="8" t="str">
        <f>INDEX(products!$A$1:$G$49,MATCH(orders!$D15,products!$A$1:$A$49,0),MATCH(orders!I$1,products!$A$1:$G$1,0))</f>
        <v>Rob</v>
      </c>
      <c r="J15" s="8" t="str">
        <f>INDEX(products!$A$1:$G$49,MATCH(orders!$D15,products!$A$1:$A$49,0),MATCH(orders!J$1,products!$A$1:$G$1,0))</f>
        <v>D</v>
      </c>
      <c r="K15" s="9">
        <f>INDEX(products!$A$1:$G$49,MATCH(orders!$D15,products!$A$1:$A$49,0),MATCH(orders!K$1,products!$A$1:$G$1,0))</f>
        <v>2.5</v>
      </c>
      <c r="L15" s="10">
        <f>INDEX(products!$A$1:$G$49,MATCH(orders!$D15,products!$A$1:$A$49,0),MATCH(orders!L$1,products!$A$1:$G$1,0))</f>
        <v>20.584999999999997</v>
      </c>
      <c r="M15" s="10">
        <f t="shared" si="0"/>
        <v>41.169999999999995</v>
      </c>
      <c r="N15" s="8" t="str" cm="1">
        <f t="array" ref="N15">_xlfn.IFS(I15="Rob", "Robusta",I15="Exc","Excelsa",I15="Ara","Arabica",I15="Lib","Liberica",TRUE," ")</f>
        <v>Robusta</v>
      </c>
      <c r="O15" s="8" t="str" cm="1">
        <f t="array" ref="O15">_xlfn.IFS(J15="m","Medium",J15="l","Light",J15="d","Dark",TRUE,"")</f>
        <v>Dark</v>
      </c>
      <c r="P15" s="8" t="str">
        <f>_xlfn.XLOOKUP(Table1[[#This Row],[Customer ID]],customers!$A$1:$A$1001,customers!$I$1:$I$1001," ",0)</f>
        <v>No</v>
      </c>
    </row>
    <row r="16" spans="1:16" x14ac:dyDescent="0.35">
      <c r="A16" s="7" t="s">
        <v>570</v>
      </c>
      <c r="B16" s="14">
        <v>44656</v>
      </c>
      <c r="C16" s="7" t="s">
        <v>571</v>
      </c>
      <c r="D16" s="8" t="s">
        <v>6150</v>
      </c>
      <c r="E16" s="7">
        <v>3</v>
      </c>
      <c r="F16" s="7" t="str">
        <f>_xlfn.XLOOKUP(C16,customers!$A$2:$A$1001,customers!$B$2:$B$1001," ",0)</f>
        <v>Patrice Trobe</v>
      </c>
      <c r="G16" s="7" t="str">
        <f>IF(_xlfn.XLOOKUP(C16,customers!$A$2:$A$1001,customers!$C$2:$C$1001," ",0)=0," ",_xlfn.XLOOKUP(C16,customers!$A$2:$A$1001,customers!$C$2:$C$1001," ",0))</f>
        <v>ptrobee@wunderground.com</v>
      </c>
      <c r="H16" s="7" t="str">
        <f>_xlfn.XLOOKUP(orders!C16,customers!$A$1:$A$1001,customers!$G$1:$G$1001)</f>
        <v>United States</v>
      </c>
      <c r="I16" s="8" t="str">
        <f>INDEX(products!$A$1:$G$49,MATCH(orders!$D16,products!$A$1:$A$49,0),MATCH(orders!I$1,products!$A$1:$G$1,0))</f>
        <v>Lib</v>
      </c>
      <c r="J16" s="8" t="str">
        <f>INDEX(products!$A$1:$G$49,MATCH(orders!$D16,products!$A$1:$A$49,0),MATCH(orders!J$1,products!$A$1:$G$1,0))</f>
        <v>D</v>
      </c>
      <c r="K16" s="9">
        <f>INDEX(products!$A$1:$G$49,MATCH(orders!$D16,products!$A$1:$A$49,0),MATCH(orders!K$1,products!$A$1:$G$1,0))</f>
        <v>0.2</v>
      </c>
      <c r="L16" s="10">
        <f>INDEX(products!$A$1:$G$49,MATCH(orders!$D16,products!$A$1:$A$49,0),MATCH(orders!L$1,products!$A$1:$G$1,0))</f>
        <v>3.8849999999999998</v>
      </c>
      <c r="M16" s="10">
        <f t="shared" si="0"/>
        <v>11.654999999999999</v>
      </c>
      <c r="N16" s="8" t="str" cm="1">
        <f t="array" ref="N16">_xlfn.IFS(I16="Rob", "Robusta",I16="Exc","Excelsa",I16="Ara","Arabica",I16="Lib","Liberica",TRUE," ")</f>
        <v>Liberica</v>
      </c>
      <c r="O16" s="8" t="str" cm="1">
        <f t="array" ref="O16">_xlfn.IFS(J16="m","Medium",J16="l","Light",J16="d","Dark",TRUE,"")</f>
        <v>Dark</v>
      </c>
      <c r="P16" s="8" t="str">
        <f>_xlfn.XLOOKUP(Table1[[#This Row],[Customer ID]],customers!$A$1:$A$1001,customers!$I$1:$I$1001," ",0)</f>
        <v>Yes</v>
      </c>
    </row>
    <row r="17" spans="1:16" x14ac:dyDescent="0.35">
      <c r="A17" s="7" t="s">
        <v>576</v>
      </c>
      <c r="B17" s="14">
        <v>44719</v>
      </c>
      <c r="C17" s="7" t="s">
        <v>577</v>
      </c>
      <c r="D17" s="8" t="s">
        <v>6151</v>
      </c>
      <c r="E17" s="7">
        <v>5</v>
      </c>
      <c r="F17" s="7" t="str">
        <f>_xlfn.XLOOKUP(C17,customers!$A$2:$A$1001,customers!$B$2:$B$1001," ",0)</f>
        <v>Llywellyn Oscroft</v>
      </c>
      <c r="G17" s="7" t="str">
        <f>IF(_xlfn.XLOOKUP(C17,customers!$A$2:$A$1001,customers!$C$2:$C$1001," ",0)=0," ",_xlfn.XLOOKUP(C17,customers!$A$2:$A$1001,customers!$C$2:$C$1001," ",0))</f>
        <v>loscroftf@ebay.co.uk</v>
      </c>
      <c r="H17" s="7" t="str">
        <f>_xlfn.XLOOKUP(orders!C17,customers!$A$1:$A$1001,customers!$G$1:$G$1001)</f>
        <v>United States</v>
      </c>
      <c r="I17" s="8" t="str">
        <f>INDEX(products!$A$1:$G$49,MATCH(orders!$D17,products!$A$1:$A$49,0),MATCH(orders!I$1,products!$A$1:$G$1,0))</f>
        <v>Rob</v>
      </c>
      <c r="J17" s="8" t="str">
        <f>INDEX(products!$A$1:$G$49,MATCH(orders!$D17,products!$A$1:$A$49,0),MATCH(orders!J$1,products!$A$1:$G$1,0))</f>
        <v>M</v>
      </c>
      <c r="K17" s="9">
        <f>INDEX(products!$A$1:$G$49,MATCH(orders!$D17,products!$A$1:$A$49,0),MATCH(orders!K$1,products!$A$1:$G$1,0))</f>
        <v>2.5</v>
      </c>
      <c r="L17" s="10">
        <f>INDEX(products!$A$1:$G$49,MATCH(orders!$D17,products!$A$1:$A$49,0),MATCH(orders!L$1,products!$A$1:$G$1,0))</f>
        <v>22.884999999999998</v>
      </c>
      <c r="M17" s="10">
        <f t="shared" si="0"/>
        <v>114.42499999999998</v>
      </c>
      <c r="N17" s="8" t="str" cm="1">
        <f t="array" ref="N17">_xlfn.IFS(I17="Rob", "Robusta",I17="Exc","Excelsa",I17="Ara","Arabica",I17="Lib","Liberica",TRUE," ")</f>
        <v>Robusta</v>
      </c>
      <c r="O17" s="8" t="str" cm="1">
        <f t="array" ref="O17">_xlfn.IFS(J17="m","Medium",J17="l","Light",J17="d","Dark",TRUE,"")</f>
        <v>Medium</v>
      </c>
      <c r="P17" s="8" t="str">
        <f>_xlfn.XLOOKUP(Table1[[#This Row],[Customer ID]],customers!$A$1:$A$1001,customers!$I$1:$I$1001," ",0)</f>
        <v>No</v>
      </c>
    </row>
    <row r="18" spans="1:16" x14ac:dyDescent="0.35">
      <c r="A18" s="7" t="s">
        <v>581</v>
      </c>
      <c r="B18" s="14">
        <v>43544</v>
      </c>
      <c r="C18" s="7" t="s">
        <v>582</v>
      </c>
      <c r="D18" s="8" t="s">
        <v>6152</v>
      </c>
      <c r="E18" s="7">
        <v>6</v>
      </c>
      <c r="F18" s="7" t="str">
        <f>_xlfn.XLOOKUP(C18,customers!$A$2:$A$1001,customers!$B$2:$B$1001," ",0)</f>
        <v>Minni Alabaster</v>
      </c>
      <c r="G18" s="7" t="str">
        <f>IF(_xlfn.XLOOKUP(C18,customers!$A$2:$A$1001,customers!$C$2:$C$1001," ",0)=0," ",_xlfn.XLOOKUP(C18,customers!$A$2:$A$1001,customers!$C$2:$C$1001," ",0))</f>
        <v>malabasterg@hexun.com</v>
      </c>
      <c r="H18" s="7" t="str">
        <f>_xlfn.XLOOKUP(orders!C18,customers!$A$1:$A$1001,customers!$G$1:$G$1001)</f>
        <v>United States</v>
      </c>
      <c r="I18" s="8" t="str">
        <f>INDEX(products!$A$1:$G$49,MATCH(orders!$D18,products!$A$1:$A$49,0),MATCH(orders!I$1,products!$A$1:$G$1,0))</f>
        <v>Ara</v>
      </c>
      <c r="J18" s="8" t="str">
        <f>INDEX(products!$A$1:$G$49,MATCH(orders!$D18,products!$A$1:$A$49,0),MATCH(orders!J$1,products!$A$1:$G$1,0))</f>
        <v>M</v>
      </c>
      <c r="K18" s="9">
        <f>INDEX(products!$A$1:$G$49,MATCH(orders!$D18,products!$A$1:$A$49,0),MATCH(orders!K$1,products!$A$1:$G$1,0))</f>
        <v>0.2</v>
      </c>
      <c r="L18" s="10">
        <f>INDEX(products!$A$1:$G$49,MATCH(orders!$D18,products!$A$1:$A$49,0),MATCH(orders!L$1,products!$A$1:$G$1,0))</f>
        <v>3.375</v>
      </c>
      <c r="M18" s="10">
        <f t="shared" si="0"/>
        <v>20.25</v>
      </c>
      <c r="N18" s="8" t="str" cm="1">
        <f t="array" ref="N18">_xlfn.IFS(I18="Rob", "Robusta",I18="Exc","Excelsa",I18="Ara","Arabica",I18="Lib","Liberica",TRUE," ")</f>
        <v>Arabica</v>
      </c>
      <c r="O18" s="8" t="str" cm="1">
        <f t="array" ref="O18">_xlfn.IFS(J18="m","Medium",J18="l","Light",J18="d","Dark",TRUE,"")</f>
        <v>Medium</v>
      </c>
      <c r="P18" s="8" t="str">
        <f>_xlfn.XLOOKUP(Table1[[#This Row],[Customer ID]],customers!$A$1:$A$1001,customers!$I$1:$I$1001," ",0)</f>
        <v>No</v>
      </c>
    </row>
    <row r="19" spans="1:16" x14ac:dyDescent="0.35">
      <c r="A19" s="7" t="s">
        <v>587</v>
      </c>
      <c r="B19" s="14">
        <v>43757</v>
      </c>
      <c r="C19" s="7" t="s">
        <v>588</v>
      </c>
      <c r="D19" s="8" t="s">
        <v>6140</v>
      </c>
      <c r="E19" s="7">
        <v>6</v>
      </c>
      <c r="F19" s="7" t="str">
        <f>_xlfn.XLOOKUP(C19,customers!$A$2:$A$1001,customers!$B$2:$B$1001," ",0)</f>
        <v>Rhianon Broxup</v>
      </c>
      <c r="G19" s="7" t="str">
        <f>IF(_xlfn.XLOOKUP(C19,customers!$A$2:$A$1001,customers!$C$2:$C$1001," ",0)=0," ",_xlfn.XLOOKUP(C19,customers!$A$2:$A$1001,customers!$C$2:$C$1001," ",0))</f>
        <v>rbroxuph@jimdo.com</v>
      </c>
      <c r="H19" s="7" t="str">
        <f>_xlfn.XLOOKUP(orders!C19,customers!$A$1:$A$1001,customers!$G$1:$G$1001)</f>
        <v>United States</v>
      </c>
      <c r="I19" s="8" t="str">
        <f>INDEX(products!$A$1:$G$49,MATCH(orders!$D19,products!$A$1:$A$49,0),MATCH(orders!I$1,products!$A$1:$G$1,0))</f>
        <v>Ara</v>
      </c>
      <c r="J19" s="8" t="str">
        <f>INDEX(products!$A$1:$G$49,MATCH(orders!$D19,products!$A$1:$A$49,0),MATCH(orders!J$1,products!$A$1:$G$1,0))</f>
        <v>L</v>
      </c>
      <c r="K19" s="9">
        <f>INDEX(products!$A$1:$G$49,MATCH(orders!$D19,products!$A$1:$A$49,0),MATCH(orders!K$1,products!$A$1:$G$1,0))</f>
        <v>1</v>
      </c>
      <c r="L19" s="10">
        <f>INDEX(products!$A$1:$G$49,MATCH(orders!$D19,products!$A$1:$A$49,0),MATCH(orders!L$1,products!$A$1:$G$1,0))</f>
        <v>12.95</v>
      </c>
      <c r="M19" s="10">
        <f t="shared" si="0"/>
        <v>77.699999999999989</v>
      </c>
      <c r="N19" s="8" t="str" cm="1">
        <f t="array" ref="N19">_xlfn.IFS(I19="Rob", "Robusta",I19="Exc","Excelsa",I19="Ara","Arabica",I19="Lib","Liberica",TRUE," ")</f>
        <v>Arabica</v>
      </c>
      <c r="O19" s="8" t="str" cm="1">
        <f t="array" ref="O19">_xlfn.IFS(J19="m","Medium",J19="l","Light",J19="d","Dark",TRUE,"")</f>
        <v>Light</v>
      </c>
      <c r="P19" s="8" t="str">
        <f>_xlfn.XLOOKUP(Table1[[#This Row],[Customer ID]],customers!$A$1:$A$1001,customers!$I$1:$I$1001," ",0)</f>
        <v>No</v>
      </c>
    </row>
    <row r="20" spans="1:16" x14ac:dyDescent="0.35">
      <c r="A20" s="7" t="s">
        <v>593</v>
      </c>
      <c r="B20" s="14">
        <v>43629</v>
      </c>
      <c r="C20" s="7" t="s">
        <v>594</v>
      </c>
      <c r="D20" s="8" t="s">
        <v>6149</v>
      </c>
      <c r="E20" s="7">
        <v>4</v>
      </c>
      <c r="F20" s="7" t="str">
        <f>_xlfn.XLOOKUP(C20,customers!$A$2:$A$1001,customers!$B$2:$B$1001," ",0)</f>
        <v>Pall Redford</v>
      </c>
      <c r="G20" s="7" t="str">
        <f>IF(_xlfn.XLOOKUP(C20,customers!$A$2:$A$1001,customers!$C$2:$C$1001," ",0)=0," ",_xlfn.XLOOKUP(C20,customers!$A$2:$A$1001,customers!$C$2:$C$1001," ",0))</f>
        <v>predfordi@ow.ly</v>
      </c>
      <c r="H20" s="7" t="str">
        <f>_xlfn.XLOOKUP(orders!C20,customers!$A$1:$A$1001,customers!$G$1:$G$1001)</f>
        <v>Ireland</v>
      </c>
      <c r="I20" s="8" t="str">
        <f>INDEX(products!$A$1:$G$49,MATCH(orders!$D20,products!$A$1:$A$49,0),MATCH(orders!I$1,products!$A$1:$G$1,0))</f>
        <v>Rob</v>
      </c>
      <c r="J20" s="8" t="str">
        <f>INDEX(products!$A$1:$G$49,MATCH(orders!$D20,products!$A$1:$A$49,0),MATCH(orders!J$1,products!$A$1:$G$1,0))</f>
        <v>D</v>
      </c>
      <c r="K20" s="9">
        <f>INDEX(products!$A$1:$G$49,MATCH(orders!$D20,products!$A$1:$A$49,0),MATCH(orders!K$1,products!$A$1:$G$1,0))</f>
        <v>2.5</v>
      </c>
      <c r="L20" s="10">
        <f>INDEX(products!$A$1:$G$49,MATCH(orders!$D20,products!$A$1:$A$49,0),MATCH(orders!L$1,products!$A$1:$G$1,0))</f>
        <v>20.584999999999997</v>
      </c>
      <c r="M20" s="10">
        <f t="shared" si="0"/>
        <v>82.339999999999989</v>
      </c>
      <c r="N20" s="8" t="str" cm="1">
        <f t="array" ref="N20">_xlfn.IFS(I20="Rob", "Robusta",I20="Exc","Excelsa",I20="Ara","Arabica",I20="Lib","Liberica",TRUE," ")</f>
        <v>Robusta</v>
      </c>
      <c r="O20" s="8" t="str" cm="1">
        <f t="array" ref="O20">_xlfn.IFS(J20="m","Medium",J20="l","Light",J20="d","Dark",TRUE,"")</f>
        <v>Dark</v>
      </c>
      <c r="P20" s="8" t="str">
        <f>_xlfn.XLOOKUP(Table1[[#This Row],[Customer ID]],customers!$A$1:$A$1001,customers!$I$1:$I$1001," ",0)</f>
        <v>Yes</v>
      </c>
    </row>
    <row r="21" spans="1:16" x14ac:dyDescent="0.35">
      <c r="A21" s="7" t="s">
        <v>598</v>
      </c>
      <c r="B21" s="14">
        <v>44169</v>
      </c>
      <c r="C21" s="7" t="s">
        <v>599</v>
      </c>
      <c r="D21" s="8" t="s">
        <v>6152</v>
      </c>
      <c r="E21" s="7">
        <v>5</v>
      </c>
      <c r="F21" s="7" t="str">
        <f>_xlfn.XLOOKUP(C21,customers!$A$2:$A$1001,customers!$B$2:$B$1001," ",0)</f>
        <v>Aurea Corradino</v>
      </c>
      <c r="G21" s="7" t="str">
        <f>IF(_xlfn.XLOOKUP(C21,customers!$A$2:$A$1001,customers!$C$2:$C$1001," ",0)=0," ",_xlfn.XLOOKUP(C21,customers!$A$2:$A$1001,customers!$C$2:$C$1001," ",0))</f>
        <v>acorradinoj@harvard.edu</v>
      </c>
      <c r="H21" s="7" t="str">
        <f>_xlfn.XLOOKUP(orders!C21,customers!$A$1:$A$1001,customers!$G$1:$G$1001)</f>
        <v>United States</v>
      </c>
      <c r="I21" s="8" t="str">
        <f>INDEX(products!$A$1:$G$49,MATCH(orders!$D21,products!$A$1:$A$49,0),MATCH(orders!I$1,products!$A$1:$G$1,0))</f>
        <v>Ara</v>
      </c>
      <c r="J21" s="8" t="str">
        <f>INDEX(products!$A$1:$G$49,MATCH(orders!$D21,products!$A$1:$A$49,0),MATCH(orders!J$1,products!$A$1:$G$1,0))</f>
        <v>M</v>
      </c>
      <c r="K21" s="9">
        <f>INDEX(products!$A$1:$G$49,MATCH(orders!$D21,products!$A$1:$A$49,0),MATCH(orders!K$1,products!$A$1:$G$1,0))</f>
        <v>0.2</v>
      </c>
      <c r="L21" s="10">
        <f>INDEX(products!$A$1:$G$49,MATCH(orders!$D21,products!$A$1:$A$49,0),MATCH(orders!L$1,products!$A$1:$G$1,0))</f>
        <v>3.375</v>
      </c>
      <c r="M21" s="10">
        <f t="shared" si="0"/>
        <v>16.875</v>
      </c>
      <c r="N21" s="8" t="str" cm="1">
        <f t="array" ref="N21">_xlfn.IFS(I21="Rob", "Robusta",I21="Exc","Excelsa",I21="Ara","Arabica",I21="Lib","Liberica",TRUE," ")</f>
        <v>Arabica</v>
      </c>
      <c r="O21" s="8" t="str" cm="1">
        <f t="array" ref="O21">_xlfn.IFS(J21="m","Medium",J21="l","Light",J21="d","Dark",TRUE,"")</f>
        <v>Medium</v>
      </c>
      <c r="P21" s="8" t="str">
        <f>_xlfn.XLOOKUP(Table1[[#This Row],[Customer ID]],customers!$A$1:$A$1001,customers!$I$1:$I$1001," ",0)</f>
        <v>Yes</v>
      </c>
    </row>
    <row r="22" spans="1:16" x14ac:dyDescent="0.35">
      <c r="A22" s="7" t="s">
        <v>598</v>
      </c>
      <c r="B22" s="14">
        <v>44169</v>
      </c>
      <c r="C22" s="7" t="s">
        <v>599</v>
      </c>
      <c r="D22" s="8" t="s">
        <v>6153</v>
      </c>
      <c r="E22" s="7">
        <v>4</v>
      </c>
      <c r="F22" s="7" t="str">
        <f>_xlfn.XLOOKUP(C22,customers!$A$2:$A$1001,customers!$B$2:$B$1001," ",0)</f>
        <v>Aurea Corradino</v>
      </c>
      <c r="G22" s="7" t="str">
        <f>IF(_xlfn.XLOOKUP(C22,customers!$A$2:$A$1001,customers!$C$2:$C$1001," ",0)=0," ",_xlfn.XLOOKUP(C22,customers!$A$2:$A$1001,customers!$C$2:$C$1001," ",0))</f>
        <v>acorradinoj@harvard.edu</v>
      </c>
      <c r="H22" s="7" t="str">
        <f>_xlfn.XLOOKUP(orders!C22,customers!$A$1:$A$1001,customers!$G$1:$G$1001)</f>
        <v>United States</v>
      </c>
      <c r="I22" s="8" t="str">
        <f>INDEX(products!$A$1:$G$49,MATCH(orders!$D22,products!$A$1:$A$49,0),MATCH(orders!I$1,products!$A$1:$G$1,0))</f>
        <v>Exc</v>
      </c>
      <c r="J22" s="8" t="str">
        <f>INDEX(products!$A$1:$G$49,MATCH(orders!$D22,products!$A$1:$A$49,0),MATCH(orders!J$1,products!$A$1:$G$1,0))</f>
        <v>D</v>
      </c>
      <c r="K22" s="9">
        <f>INDEX(products!$A$1:$G$49,MATCH(orders!$D22,products!$A$1:$A$49,0),MATCH(orders!K$1,products!$A$1:$G$1,0))</f>
        <v>0.2</v>
      </c>
      <c r="L22" s="10">
        <f>INDEX(products!$A$1:$G$49,MATCH(orders!$D22,products!$A$1:$A$49,0),MATCH(orders!L$1,products!$A$1:$G$1,0))</f>
        <v>3.645</v>
      </c>
      <c r="M22" s="10">
        <f t="shared" si="0"/>
        <v>14.58</v>
      </c>
      <c r="N22" s="8" t="str" cm="1">
        <f t="array" ref="N22">_xlfn.IFS(I22="Rob", "Robusta",I22="Exc","Excelsa",I22="Ara","Arabica",I22="Lib","Liberica",TRUE," ")</f>
        <v>Excelsa</v>
      </c>
      <c r="O22" s="8" t="str" cm="1">
        <f t="array" ref="O22">_xlfn.IFS(J22="m","Medium",J22="l","Light",J22="d","Dark",TRUE,"")</f>
        <v>Dark</v>
      </c>
      <c r="P22" s="8" t="str">
        <f>_xlfn.XLOOKUP(Table1[[#This Row],[Customer ID]],customers!$A$1:$A$1001,customers!$I$1:$I$1001," ",0)</f>
        <v>Yes</v>
      </c>
    </row>
    <row r="23" spans="1:16" x14ac:dyDescent="0.35">
      <c r="A23" s="7" t="s">
        <v>608</v>
      </c>
      <c r="B23" s="14">
        <v>44169</v>
      </c>
      <c r="C23" s="7" t="s">
        <v>609</v>
      </c>
      <c r="D23" s="8" t="s">
        <v>6154</v>
      </c>
      <c r="E23" s="7">
        <v>6</v>
      </c>
      <c r="F23" s="7" t="str">
        <f>_xlfn.XLOOKUP(C23,customers!$A$2:$A$1001,customers!$B$2:$B$1001," ",0)</f>
        <v>Avrit Davidowsky</v>
      </c>
      <c r="G23" s="7" t="str">
        <f>IF(_xlfn.XLOOKUP(C23,customers!$A$2:$A$1001,customers!$C$2:$C$1001," ",0)=0," ",_xlfn.XLOOKUP(C23,customers!$A$2:$A$1001,customers!$C$2:$C$1001," ",0))</f>
        <v>adavidowskyl@netvibes.com</v>
      </c>
      <c r="H23" s="7" t="str">
        <f>_xlfn.XLOOKUP(orders!C23,customers!$A$1:$A$1001,customers!$G$1:$G$1001)</f>
        <v>United States</v>
      </c>
      <c r="I23" s="8" t="str">
        <f>INDEX(products!$A$1:$G$49,MATCH(orders!$D23,products!$A$1:$A$49,0),MATCH(orders!I$1,products!$A$1:$G$1,0))</f>
        <v>Ara</v>
      </c>
      <c r="J23" s="8" t="str">
        <f>INDEX(products!$A$1:$G$49,MATCH(orders!$D23,products!$A$1:$A$49,0),MATCH(orders!J$1,products!$A$1:$G$1,0))</f>
        <v>D</v>
      </c>
      <c r="K23" s="9">
        <f>INDEX(products!$A$1:$G$49,MATCH(orders!$D23,products!$A$1:$A$49,0),MATCH(orders!K$1,products!$A$1:$G$1,0))</f>
        <v>0.2</v>
      </c>
      <c r="L23" s="10">
        <f>INDEX(products!$A$1:$G$49,MATCH(orders!$D23,products!$A$1:$A$49,0),MATCH(orders!L$1,products!$A$1:$G$1,0))</f>
        <v>2.9849999999999999</v>
      </c>
      <c r="M23" s="10">
        <f t="shared" si="0"/>
        <v>17.91</v>
      </c>
      <c r="N23" s="8" t="str" cm="1">
        <f t="array" ref="N23">_xlfn.IFS(I23="Rob", "Robusta",I23="Exc","Excelsa",I23="Ara","Arabica",I23="Lib","Liberica",TRUE," ")</f>
        <v>Arabica</v>
      </c>
      <c r="O23" s="8" t="str" cm="1">
        <f t="array" ref="O23">_xlfn.IFS(J23="m","Medium",J23="l","Light",J23="d","Dark",TRUE,"")</f>
        <v>Dark</v>
      </c>
      <c r="P23" s="8" t="str">
        <f>_xlfn.XLOOKUP(Table1[[#This Row],[Customer ID]],customers!$A$1:$A$1001,customers!$I$1:$I$1001," ",0)</f>
        <v>No</v>
      </c>
    </row>
    <row r="24" spans="1:16" x14ac:dyDescent="0.35">
      <c r="A24" s="7" t="s">
        <v>614</v>
      </c>
      <c r="B24" s="14">
        <v>44218</v>
      </c>
      <c r="C24" s="7" t="s">
        <v>615</v>
      </c>
      <c r="D24" s="8" t="s">
        <v>6151</v>
      </c>
      <c r="E24" s="7">
        <v>4</v>
      </c>
      <c r="F24" s="7" t="str">
        <f>_xlfn.XLOOKUP(C24,customers!$A$2:$A$1001,customers!$B$2:$B$1001," ",0)</f>
        <v>Annabel Antuk</v>
      </c>
      <c r="G24" s="7" t="str">
        <f>IF(_xlfn.XLOOKUP(C24,customers!$A$2:$A$1001,customers!$C$2:$C$1001," ",0)=0," ",_xlfn.XLOOKUP(C24,customers!$A$2:$A$1001,customers!$C$2:$C$1001," ",0))</f>
        <v>aantukm@kickstarter.com</v>
      </c>
      <c r="H24" s="7" t="str">
        <f>_xlfn.XLOOKUP(orders!C24,customers!$A$1:$A$1001,customers!$G$1:$G$1001)</f>
        <v>United States</v>
      </c>
      <c r="I24" s="8" t="str">
        <f>INDEX(products!$A$1:$G$49,MATCH(orders!$D24,products!$A$1:$A$49,0),MATCH(orders!I$1,products!$A$1:$G$1,0))</f>
        <v>Rob</v>
      </c>
      <c r="J24" s="8" t="str">
        <f>INDEX(products!$A$1:$G$49,MATCH(orders!$D24,products!$A$1:$A$49,0),MATCH(orders!J$1,products!$A$1:$G$1,0))</f>
        <v>M</v>
      </c>
      <c r="K24" s="9">
        <f>INDEX(products!$A$1:$G$49,MATCH(orders!$D24,products!$A$1:$A$49,0),MATCH(orders!K$1,products!$A$1:$G$1,0))</f>
        <v>2.5</v>
      </c>
      <c r="L24" s="10">
        <f>INDEX(products!$A$1:$G$49,MATCH(orders!$D24,products!$A$1:$A$49,0),MATCH(orders!L$1,products!$A$1:$G$1,0))</f>
        <v>22.884999999999998</v>
      </c>
      <c r="M24" s="10">
        <f t="shared" si="0"/>
        <v>91.539999999999992</v>
      </c>
      <c r="N24" s="8" t="str" cm="1">
        <f t="array" ref="N24">_xlfn.IFS(I24="Rob", "Robusta",I24="Exc","Excelsa",I24="Ara","Arabica",I24="Lib","Liberica",TRUE," ")</f>
        <v>Robusta</v>
      </c>
      <c r="O24" s="8" t="str" cm="1">
        <f t="array" ref="O24">_xlfn.IFS(J24="m","Medium",J24="l","Light",J24="d","Dark",TRUE,"")</f>
        <v>Medium</v>
      </c>
      <c r="P24" s="8" t="str">
        <f>_xlfn.XLOOKUP(Table1[[#This Row],[Customer ID]],customers!$A$1:$A$1001,customers!$I$1:$I$1001," ",0)</f>
        <v>Yes</v>
      </c>
    </row>
    <row r="25" spans="1:16" x14ac:dyDescent="0.35">
      <c r="A25" s="7" t="s">
        <v>620</v>
      </c>
      <c r="B25" s="14">
        <v>44603</v>
      </c>
      <c r="C25" s="7" t="s">
        <v>621</v>
      </c>
      <c r="D25" s="8" t="s">
        <v>6154</v>
      </c>
      <c r="E25" s="7">
        <v>4</v>
      </c>
      <c r="F25" s="7" t="str">
        <f>_xlfn.XLOOKUP(C25,customers!$A$2:$A$1001,customers!$B$2:$B$1001," ",0)</f>
        <v>Iorgo Kleinert</v>
      </c>
      <c r="G25" s="7" t="str">
        <f>IF(_xlfn.XLOOKUP(C25,customers!$A$2:$A$1001,customers!$C$2:$C$1001," ",0)=0," ",_xlfn.XLOOKUP(C25,customers!$A$2:$A$1001,customers!$C$2:$C$1001," ",0))</f>
        <v>ikleinertn@timesonline.co.uk</v>
      </c>
      <c r="H25" s="7" t="str">
        <f>_xlfn.XLOOKUP(orders!C25,customers!$A$1:$A$1001,customers!$G$1:$G$1001)</f>
        <v>United States</v>
      </c>
      <c r="I25" s="8" t="str">
        <f>INDEX(products!$A$1:$G$49,MATCH(orders!$D25,products!$A$1:$A$49,0),MATCH(orders!I$1,products!$A$1:$G$1,0))</f>
        <v>Ara</v>
      </c>
      <c r="J25" s="8" t="str">
        <f>INDEX(products!$A$1:$G$49,MATCH(orders!$D25,products!$A$1:$A$49,0),MATCH(orders!J$1,products!$A$1:$G$1,0))</f>
        <v>D</v>
      </c>
      <c r="K25" s="9">
        <f>INDEX(products!$A$1:$G$49,MATCH(orders!$D25,products!$A$1:$A$49,0),MATCH(orders!K$1,products!$A$1:$G$1,0))</f>
        <v>0.2</v>
      </c>
      <c r="L25" s="10">
        <f>INDEX(products!$A$1:$G$49,MATCH(orders!$D25,products!$A$1:$A$49,0),MATCH(orders!L$1,products!$A$1:$G$1,0))</f>
        <v>2.9849999999999999</v>
      </c>
      <c r="M25" s="10">
        <f t="shared" si="0"/>
        <v>11.94</v>
      </c>
      <c r="N25" s="8" t="str" cm="1">
        <f t="array" ref="N25">_xlfn.IFS(I25="Rob", "Robusta",I25="Exc","Excelsa",I25="Ara","Arabica",I25="Lib","Liberica",TRUE," ")</f>
        <v>Arabica</v>
      </c>
      <c r="O25" s="8" t="str" cm="1">
        <f t="array" ref="O25">_xlfn.IFS(J25="m","Medium",J25="l","Light",J25="d","Dark",TRUE,"")</f>
        <v>Dark</v>
      </c>
      <c r="P25" s="8" t="str">
        <f>_xlfn.XLOOKUP(Table1[[#This Row],[Customer ID]],customers!$A$1:$A$1001,customers!$I$1:$I$1001," ",0)</f>
        <v>Yes</v>
      </c>
    </row>
    <row r="26" spans="1:16" x14ac:dyDescent="0.35">
      <c r="A26" s="7" t="s">
        <v>626</v>
      </c>
      <c r="B26" s="14">
        <v>44454</v>
      </c>
      <c r="C26" s="7" t="s">
        <v>627</v>
      </c>
      <c r="D26" s="8" t="s">
        <v>6155</v>
      </c>
      <c r="E26" s="7">
        <v>1</v>
      </c>
      <c r="F26" s="7" t="str">
        <f>_xlfn.XLOOKUP(C26,customers!$A$2:$A$1001,customers!$B$2:$B$1001," ",0)</f>
        <v>Chrisy Blofeld</v>
      </c>
      <c r="G26" s="7" t="str">
        <f>IF(_xlfn.XLOOKUP(C26,customers!$A$2:$A$1001,customers!$C$2:$C$1001," ",0)=0," ",_xlfn.XLOOKUP(C26,customers!$A$2:$A$1001,customers!$C$2:$C$1001," ",0))</f>
        <v>cblofeldo@amazon.co.uk</v>
      </c>
      <c r="H26" s="7" t="str">
        <f>_xlfn.XLOOKUP(orders!C26,customers!$A$1:$A$1001,customers!$G$1:$G$1001)</f>
        <v>United States</v>
      </c>
      <c r="I26" s="8" t="str">
        <f>INDEX(products!$A$1:$G$49,MATCH(orders!$D26,products!$A$1:$A$49,0),MATCH(orders!I$1,products!$A$1:$G$1,0))</f>
        <v>Ara</v>
      </c>
      <c r="J26" s="8" t="str">
        <f>INDEX(products!$A$1:$G$49,MATCH(orders!$D26,products!$A$1:$A$49,0),MATCH(orders!J$1,products!$A$1:$G$1,0))</f>
        <v>M</v>
      </c>
      <c r="K26" s="9">
        <f>INDEX(products!$A$1:$G$49,MATCH(orders!$D26,products!$A$1:$A$49,0),MATCH(orders!K$1,products!$A$1:$G$1,0))</f>
        <v>1</v>
      </c>
      <c r="L26" s="10">
        <f>INDEX(products!$A$1:$G$49,MATCH(orders!$D26,products!$A$1:$A$49,0),MATCH(orders!L$1,products!$A$1:$G$1,0))</f>
        <v>11.25</v>
      </c>
      <c r="M26" s="10">
        <f t="shared" si="0"/>
        <v>11.25</v>
      </c>
      <c r="N26" s="8" t="str" cm="1">
        <f t="array" ref="N26">_xlfn.IFS(I26="Rob", "Robusta",I26="Exc","Excelsa",I26="Ara","Arabica",I26="Lib","Liberica",TRUE," ")</f>
        <v>Arabica</v>
      </c>
      <c r="O26" s="8" t="str" cm="1">
        <f t="array" ref="O26">_xlfn.IFS(J26="m","Medium",J26="l","Light",J26="d","Dark",TRUE,"")</f>
        <v>Medium</v>
      </c>
      <c r="P26" s="8" t="str">
        <f>_xlfn.XLOOKUP(Table1[[#This Row],[Customer ID]],customers!$A$1:$A$1001,customers!$I$1:$I$1001," ",0)</f>
        <v>No</v>
      </c>
    </row>
    <row r="27" spans="1:16" x14ac:dyDescent="0.35">
      <c r="A27" s="7" t="s">
        <v>632</v>
      </c>
      <c r="B27" s="14">
        <v>44128</v>
      </c>
      <c r="C27" s="7" t="s">
        <v>633</v>
      </c>
      <c r="D27" s="8" t="s">
        <v>6156</v>
      </c>
      <c r="E27" s="7">
        <v>3</v>
      </c>
      <c r="F27" s="7" t="str">
        <f>_xlfn.XLOOKUP(C27,customers!$A$2:$A$1001,customers!$B$2:$B$1001," ",0)</f>
        <v>Culley Farris</v>
      </c>
      <c r="G27" s="7" t="str">
        <f>IF(_xlfn.XLOOKUP(C27,customers!$A$2:$A$1001,customers!$C$2:$C$1001," ",0)=0," ",_xlfn.XLOOKUP(C27,customers!$A$2:$A$1001,customers!$C$2:$C$1001," ",0))</f>
        <v xml:space="preserve"> </v>
      </c>
      <c r="H27" s="7" t="str">
        <f>_xlfn.XLOOKUP(orders!C27,customers!$A$1:$A$1001,customers!$G$1:$G$1001)</f>
        <v>United States</v>
      </c>
      <c r="I27" s="8" t="str">
        <f>INDEX(products!$A$1:$G$49,MATCH(orders!$D27,products!$A$1:$A$49,0),MATCH(orders!I$1,products!$A$1:$G$1,0))</f>
        <v>Exc</v>
      </c>
      <c r="J27" s="8" t="str">
        <f>INDEX(products!$A$1:$G$49,MATCH(orders!$D27,products!$A$1:$A$49,0),MATCH(orders!J$1,products!$A$1:$G$1,0))</f>
        <v>M</v>
      </c>
      <c r="K27" s="9">
        <f>INDEX(products!$A$1:$G$49,MATCH(orders!$D27,products!$A$1:$A$49,0),MATCH(orders!K$1,products!$A$1:$G$1,0))</f>
        <v>0.2</v>
      </c>
      <c r="L27" s="10">
        <f>INDEX(products!$A$1:$G$49,MATCH(orders!$D27,products!$A$1:$A$49,0),MATCH(orders!L$1,products!$A$1:$G$1,0))</f>
        <v>4.125</v>
      </c>
      <c r="M27" s="10">
        <f t="shared" si="0"/>
        <v>12.375</v>
      </c>
      <c r="N27" s="8" t="str" cm="1">
        <f t="array" ref="N27">_xlfn.IFS(I27="Rob", "Robusta",I27="Exc","Excelsa",I27="Ara","Arabica",I27="Lib","Liberica",TRUE," ")</f>
        <v>Excelsa</v>
      </c>
      <c r="O27" s="8" t="str" cm="1">
        <f t="array" ref="O27">_xlfn.IFS(J27="m","Medium",J27="l","Light",J27="d","Dark",TRUE,"")</f>
        <v>Medium</v>
      </c>
      <c r="P27" s="8" t="str">
        <f>_xlfn.XLOOKUP(Table1[[#This Row],[Customer ID]],customers!$A$1:$A$1001,customers!$I$1:$I$1001," ",0)</f>
        <v>Yes</v>
      </c>
    </row>
    <row r="28" spans="1:16" x14ac:dyDescent="0.35">
      <c r="A28" s="7" t="s">
        <v>637</v>
      </c>
      <c r="B28" s="14">
        <v>43516</v>
      </c>
      <c r="C28" s="7" t="s">
        <v>638</v>
      </c>
      <c r="D28" s="8" t="s">
        <v>6157</v>
      </c>
      <c r="E28" s="7">
        <v>4</v>
      </c>
      <c r="F28" s="7" t="str">
        <f>_xlfn.XLOOKUP(C28,customers!$A$2:$A$1001,customers!$B$2:$B$1001," ",0)</f>
        <v>Selene Shales</v>
      </c>
      <c r="G28" s="7" t="str">
        <f>IF(_xlfn.XLOOKUP(C28,customers!$A$2:$A$1001,customers!$C$2:$C$1001," ",0)=0," ",_xlfn.XLOOKUP(C28,customers!$A$2:$A$1001,customers!$C$2:$C$1001," ",0))</f>
        <v>sshalesq@umich.edu</v>
      </c>
      <c r="H28" s="7" t="str">
        <f>_xlfn.XLOOKUP(orders!C28,customers!$A$1:$A$1001,customers!$G$1:$G$1001)</f>
        <v>United States</v>
      </c>
      <c r="I28" s="8" t="str">
        <f>INDEX(products!$A$1:$G$49,MATCH(orders!$D28,products!$A$1:$A$49,0),MATCH(orders!I$1,products!$A$1:$G$1,0))</f>
        <v>Ara</v>
      </c>
      <c r="J28" s="8" t="str">
        <f>INDEX(products!$A$1:$G$49,MATCH(orders!$D28,products!$A$1:$A$49,0),MATCH(orders!J$1,products!$A$1:$G$1,0))</f>
        <v>M</v>
      </c>
      <c r="K28" s="9">
        <f>INDEX(products!$A$1:$G$49,MATCH(orders!$D28,products!$A$1:$A$49,0),MATCH(orders!K$1,products!$A$1:$G$1,0))</f>
        <v>0.5</v>
      </c>
      <c r="L28" s="10">
        <f>INDEX(products!$A$1:$G$49,MATCH(orders!$D28,products!$A$1:$A$49,0),MATCH(orders!L$1,products!$A$1:$G$1,0))</f>
        <v>6.75</v>
      </c>
      <c r="M28" s="10">
        <f t="shared" si="0"/>
        <v>27</v>
      </c>
      <c r="N28" s="8" t="str" cm="1">
        <f t="array" ref="N28">_xlfn.IFS(I28="Rob", "Robusta",I28="Exc","Excelsa",I28="Ara","Arabica",I28="Lib","Liberica",TRUE," ")</f>
        <v>Arabica</v>
      </c>
      <c r="O28" s="8" t="str" cm="1">
        <f t="array" ref="O28">_xlfn.IFS(J28="m","Medium",J28="l","Light",J28="d","Dark",TRUE,"")</f>
        <v>Medium</v>
      </c>
      <c r="P28" s="8" t="str">
        <f>_xlfn.XLOOKUP(Table1[[#This Row],[Customer ID]],customers!$A$1:$A$1001,customers!$I$1:$I$1001," ",0)</f>
        <v>Yes</v>
      </c>
    </row>
    <row r="29" spans="1:16" x14ac:dyDescent="0.35">
      <c r="A29" s="7" t="s">
        <v>643</v>
      </c>
      <c r="B29" s="14">
        <v>43746</v>
      </c>
      <c r="C29" s="7" t="s">
        <v>644</v>
      </c>
      <c r="D29" s="8" t="s">
        <v>6152</v>
      </c>
      <c r="E29" s="7">
        <v>5</v>
      </c>
      <c r="F29" s="7" t="str">
        <f>_xlfn.XLOOKUP(C29,customers!$A$2:$A$1001,customers!$B$2:$B$1001," ",0)</f>
        <v>Vivie Danneil</v>
      </c>
      <c r="G29" s="7" t="str">
        <f>IF(_xlfn.XLOOKUP(C29,customers!$A$2:$A$1001,customers!$C$2:$C$1001," ",0)=0," ",_xlfn.XLOOKUP(C29,customers!$A$2:$A$1001,customers!$C$2:$C$1001," ",0))</f>
        <v>vdanneilr@mtv.com</v>
      </c>
      <c r="H29" s="7" t="str">
        <f>_xlfn.XLOOKUP(orders!C29,customers!$A$1:$A$1001,customers!$G$1:$G$1001)</f>
        <v>Ireland</v>
      </c>
      <c r="I29" s="8" t="str">
        <f>INDEX(products!$A$1:$G$49,MATCH(orders!$D29,products!$A$1:$A$49,0),MATCH(orders!I$1,products!$A$1:$G$1,0))</f>
        <v>Ara</v>
      </c>
      <c r="J29" s="8" t="str">
        <f>INDEX(products!$A$1:$G$49,MATCH(orders!$D29,products!$A$1:$A$49,0),MATCH(orders!J$1,products!$A$1:$G$1,0))</f>
        <v>M</v>
      </c>
      <c r="K29" s="9">
        <f>INDEX(products!$A$1:$G$49,MATCH(orders!$D29,products!$A$1:$A$49,0),MATCH(orders!K$1,products!$A$1:$G$1,0))</f>
        <v>0.2</v>
      </c>
      <c r="L29" s="10">
        <f>INDEX(products!$A$1:$G$49,MATCH(orders!$D29,products!$A$1:$A$49,0),MATCH(orders!L$1,products!$A$1:$G$1,0))</f>
        <v>3.375</v>
      </c>
      <c r="M29" s="10">
        <f t="shared" si="0"/>
        <v>16.875</v>
      </c>
      <c r="N29" s="8" t="str" cm="1">
        <f t="array" ref="N29">_xlfn.IFS(I29="Rob", "Robusta",I29="Exc","Excelsa",I29="Ara","Arabica",I29="Lib","Liberica",TRUE," ")</f>
        <v>Arabica</v>
      </c>
      <c r="O29" s="8" t="str" cm="1">
        <f t="array" ref="O29">_xlfn.IFS(J29="m","Medium",J29="l","Light",J29="d","Dark",TRUE,"")</f>
        <v>Medium</v>
      </c>
      <c r="P29" s="8" t="str">
        <f>_xlfn.XLOOKUP(Table1[[#This Row],[Customer ID]],customers!$A$1:$A$1001,customers!$I$1:$I$1001," ",0)</f>
        <v>No</v>
      </c>
    </row>
    <row r="30" spans="1:16" x14ac:dyDescent="0.35">
      <c r="A30" s="7" t="s">
        <v>649</v>
      </c>
      <c r="B30" s="14">
        <v>44775</v>
      </c>
      <c r="C30" s="7" t="s">
        <v>650</v>
      </c>
      <c r="D30" s="8" t="s">
        <v>6158</v>
      </c>
      <c r="E30" s="7">
        <v>3</v>
      </c>
      <c r="F30" s="7" t="str">
        <f>_xlfn.XLOOKUP(C30,customers!$A$2:$A$1001,customers!$B$2:$B$1001," ",0)</f>
        <v>Theresita Newbury</v>
      </c>
      <c r="G30" s="7" t="str">
        <f>IF(_xlfn.XLOOKUP(C30,customers!$A$2:$A$1001,customers!$C$2:$C$1001," ",0)=0," ",_xlfn.XLOOKUP(C30,customers!$A$2:$A$1001,customers!$C$2:$C$1001," ",0))</f>
        <v>tnewburys@usda.gov</v>
      </c>
      <c r="H30" s="7" t="str">
        <f>_xlfn.XLOOKUP(orders!C30,customers!$A$1:$A$1001,customers!$G$1:$G$1001)</f>
        <v>Ireland</v>
      </c>
      <c r="I30" s="8" t="str">
        <f>INDEX(products!$A$1:$G$49,MATCH(orders!$D30,products!$A$1:$A$49,0),MATCH(orders!I$1,products!$A$1:$G$1,0))</f>
        <v>Ara</v>
      </c>
      <c r="J30" s="8" t="str">
        <f>INDEX(products!$A$1:$G$49,MATCH(orders!$D30,products!$A$1:$A$49,0),MATCH(orders!J$1,products!$A$1:$G$1,0))</f>
        <v>D</v>
      </c>
      <c r="K30" s="9">
        <f>INDEX(products!$A$1:$G$49,MATCH(orders!$D30,products!$A$1:$A$49,0),MATCH(orders!K$1,products!$A$1:$G$1,0))</f>
        <v>0.5</v>
      </c>
      <c r="L30" s="10">
        <f>INDEX(products!$A$1:$G$49,MATCH(orders!$D30,products!$A$1:$A$49,0),MATCH(orders!L$1,products!$A$1:$G$1,0))</f>
        <v>5.97</v>
      </c>
      <c r="M30" s="10">
        <f t="shared" si="0"/>
        <v>17.91</v>
      </c>
      <c r="N30" s="8" t="str" cm="1">
        <f t="array" ref="N30">_xlfn.IFS(I30="Rob", "Robusta",I30="Exc","Excelsa",I30="Ara","Arabica",I30="Lib","Liberica",TRUE," ")</f>
        <v>Arabica</v>
      </c>
      <c r="O30" s="8" t="str" cm="1">
        <f t="array" ref="O30">_xlfn.IFS(J30="m","Medium",J30="l","Light",J30="d","Dark",TRUE,"")</f>
        <v>Dark</v>
      </c>
      <c r="P30" s="8" t="str">
        <f>_xlfn.XLOOKUP(Table1[[#This Row],[Customer ID]],customers!$A$1:$A$1001,customers!$I$1:$I$1001," ",0)</f>
        <v>No</v>
      </c>
    </row>
    <row r="31" spans="1:16" x14ac:dyDescent="0.35">
      <c r="A31" s="7" t="s">
        <v>655</v>
      </c>
      <c r="B31" s="14">
        <v>43516</v>
      </c>
      <c r="C31" s="7" t="s">
        <v>656</v>
      </c>
      <c r="D31" s="8" t="s">
        <v>6147</v>
      </c>
      <c r="E31" s="7">
        <v>4</v>
      </c>
      <c r="F31" s="7" t="str">
        <f>_xlfn.XLOOKUP(C31,customers!$A$2:$A$1001,customers!$B$2:$B$1001," ",0)</f>
        <v>Mozelle Calcutt</v>
      </c>
      <c r="G31" s="7" t="str">
        <f>IF(_xlfn.XLOOKUP(C31,customers!$A$2:$A$1001,customers!$C$2:$C$1001," ",0)=0," ",_xlfn.XLOOKUP(C31,customers!$A$2:$A$1001,customers!$C$2:$C$1001," ",0))</f>
        <v>mcalcuttt@baidu.com</v>
      </c>
      <c r="H31" s="7" t="str">
        <f>_xlfn.XLOOKUP(orders!C31,customers!$A$1:$A$1001,customers!$G$1:$G$1001)</f>
        <v>Ireland</v>
      </c>
      <c r="I31" s="8" t="str">
        <f>INDEX(products!$A$1:$G$49,MATCH(orders!$D31,products!$A$1:$A$49,0),MATCH(orders!I$1,products!$A$1:$G$1,0))</f>
        <v>Ara</v>
      </c>
      <c r="J31" s="8" t="str">
        <f>INDEX(products!$A$1:$G$49,MATCH(orders!$D31,products!$A$1:$A$49,0),MATCH(orders!J$1,products!$A$1:$G$1,0))</f>
        <v>D</v>
      </c>
      <c r="K31" s="9">
        <f>INDEX(products!$A$1:$G$49,MATCH(orders!$D31,products!$A$1:$A$49,0),MATCH(orders!K$1,products!$A$1:$G$1,0))</f>
        <v>1</v>
      </c>
      <c r="L31" s="10">
        <f>INDEX(products!$A$1:$G$49,MATCH(orders!$D31,products!$A$1:$A$49,0),MATCH(orders!L$1,products!$A$1:$G$1,0))</f>
        <v>9.9499999999999993</v>
      </c>
      <c r="M31" s="10">
        <f t="shared" si="0"/>
        <v>39.799999999999997</v>
      </c>
      <c r="N31" s="8" t="str" cm="1">
        <f t="array" ref="N31">_xlfn.IFS(I31="Rob", "Robusta",I31="Exc","Excelsa",I31="Ara","Arabica",I31="Lib","Liberica",TRUE," ")</f>
        <v>Arabica</v>
      </c>
      <c r="O31" s="8" t="str" cm="1">
        <f t="array" ref="O31">_xlfn.IFS(J31="m","Medium",J31="l","Light",J31="d","Dark",TRUE,"")</f>
        <v>Dark</v>
      </c>
      <c r="P31" s="8" t="str">
        <f>_xlfn.XLOOKUP(Table1[[#This Row],[Customer ID]],customers!$A$1:$A$1001,customers!$I$1:$I$1001," ",0)</f>
        <v>Yes</v>
      </c>
    </row>
    <row r="32" spans="1:16" x14ac:dyDescent="0.35">
      <c r="A32" s="7" t="s">
        <v>661</v>
      </c>
      <c r="B32" s="14">
        <v>44464</v>
      </c>
      <c r="C32" s="7" t="s">
        <v>662</v>
      </c>
      <c r="D32" s="8" t="s">
        <v>6159</v>
      </c>
      <c r="E32" s="7">
        <v>5</v>
      </c>
      <c r="F32" s="7" t="str">
        <f>_xlfn.XLOOKUP(C32,customers!$A$2:$A$1001,customers!$B$2:$B$1001," ",0)</f>
        <v>Adrian Swaine</v>
      </c>
      <c r="G32" s="7" t="str">
        <f>IF(_xlfn.XLOOKUP(C32,customers!$A$2:$A$1001,customers!$C$2:$C$1001," ",0)=0," ",_xlfn.XLOOKUP(C32,customers!$A$2:$A$1001,customers!$C$2:$C$1001," ",0))</f>
        <v xml:space="preserve"> </v>
      </c>
      <c r="H32" s="7" t="str">
        <f>_xlfn.XLOOKUP(orders!C32,customers!$A$1:$A$1001,customers!$G$1:$G$1001)</f>
        <v>United States</v>
      </c>
      <c r="I32" s="8" t="str">
        <f>INDEX(products!$A$1:$G$49,MATCH(orders!$D32,products!$A$1:$A$49,0),MATCH(orders!I$1,products!$A$1:$G$1,0))</f>
        <v>Lib</v>
      </c>
      <c r="J32" s="8" t="str">
        <f>INDEX(products!$A$1:$G$49,MATCH(orders!$D32,products!$A$1:$A$49,0),MATCH(orders!J$1,products!$A$1:$G$1,0))</f>
        <v>M</v>
      </c>
      <c r="K32" s="9">
        <f>INDEX(products!$A$1:$G$49,MATCH(orders!$D32,products!$A$1:$A$49,0),MATCH(orders!K$1,products!$A$1:$G$1,0))</f>
        <v>0.2</v>
      </c>
      <c r="L32" s="10">
        <f>INDEX(products!$A$1:$G$49,MATCH(orders!$D32,products!$A$1:$A$49,0),MATCH(orders!L$1,products!$A$1:$G$1,0))</f>
        <v>4.3650000000000002</v>
      </c>
      <c r="M32" s="10">
        <f t="shared" si="0"/>
        <v>21.825000000000003</v>
      </c>
      <c r="N32" s="8" t="str" cm="1">
        <f t="array" ref="N32">_xlfn.IFS(I32="Rob", "Robusta",I32="Exc","Excelsa",I32="Ara","Arabica",I32="Lib","Liberica",TRUE," ")</f>
        <v>Liberica</v>
      </c>
      <c r="O32" s="8" t="str" cm="1">
        <f t="array" ref="O32">_xlfn.IFS(J32="m","Medium",J32="l","Light",J32="d","Dark",TRUE,"")</f>
        <v>Medium</v>
      </c>
      <c r="P32" s="8" t="str">
        <f>_xlfn.XLOOKUP(Table1[[#This Row],[Customer ID]],customers!$A$1:$A$1001,customers!$I$1:$I$1001," ",0)</f>
        <v>No</v>
      </c>
    </row>
    <row r="33" spans="1:16" x14ac:dyDescent="0.35">
      <c r="A33" s="7" t="s">
        <v>661</v>
      </c>
      <c r="B33" s="14">
        <v>44464</v>
      </c>
      <c r="C33" s="7" t="s">
        <v>662</v>
      </c>
      <c r="D33" s="8" t="s">
        <v>6158</v>
      </c>
      <c r="E33" s="7">
        <v>6</v>
      </c>
      <c r="F33" s="7" t="str">
        <f>_xlfn.XLOOKUP(C33,customers!$A$2:$A$1001,customers!$B$2:$B$1001," ",0)</f>
        <v>Adrian Swaine</v>
      </c>
      <c r="G33" s="7" t="str">
        <f>IF(_xlfn.XLOOKUP(C33,customers!$A$2:$A$1001,customers!$C$2:$C$1001," ",0)=0," ",_xlfn.XLOOKUP(C33,customers!$A$2:$A$1001,customers!$C$2:$C$1001," ",0))</f>
        <v xml:space="preserve"> </v>
      </c>
      <c r="H33" s="7" t="str">
        <f>_xlfn.XLOOKUP(orders!C33,customers!$A$1:$A$1001,customers!$G$1:$G$1001)</f>
        <v>United States</v>
      </c>
      <c r="I33" s="8" t="str">
        <f>INDEX(products!$A$1:$G$49,MATCH(orders!$D33,products!$A$1:$A$49,0),MATCH(orders!I$1,products!$A$1:$G$1,0))</f>
        <v>Ara</v>
      </c>
      <c r="J33" s="8" t="str">
        <f>INDEX(products!$A$1:$G$49,MATCH(orders!$D33,products!$A$1:$A$49,0),MATCH(orders!J$1,products!$A$1:$G$1,0))</f>
        <v>D</v>
      </c>
      <c r="K33" s="9">
        <f>INDEX(products!$A$1:$G$49,MATCH(orders!$D33,products!$A$1:$A$49,0),MATCH(orders!K$1,products!$A$1:$G$1,0))</f>
        <v>0.5</v>
      </c>
      <c r="L33" s="10">
        <f>INDEX(products!$A$1:$G$49,MATCH(orders!$D33,products!$A$1:$A$49,0),MATCH(orders!L$1,products!$A$1:$G$1,0))</f>
        <v>5.97</v>
      </c>
      <c r="M33" s="10">
        <f t="shared" si="0"/>
        <v>35.82</v>
      </c>
      <c r="N33" s="8" t="str" cm="1">
        <f t="array" ref="N33">_xlfn.IFS(I33="Rob", "Robusta",I33="Exc","Excelsa",I33="Ara","Arabica",I33="Lib","Liberica",TRUE," ")</f>
        <v>Arabica</v>
      </c>
      <c r="O33" s="8" t="str" cm="1">
        <f t="array" ref="O33">_xlfn.IFS(J33="m","Medium",J33="l","Light",J33="d","Dark",TRUE,"")</f>
        <v>Dark</v>
      </c>
      <c r="P33" s="8" t="str">
        <f>_xlfn.XLOOKUP(Table1[[#This Row],[Customer ID]],customers!$A$1:$A$1001,customers!$I$1:$I$1001," ",0)</f>
        <v>No</v>
      </c>
    </row>
    <row r="34" spans="1:16" x14ac:dyDescent="0.35">
      <c r="A34" s="7" t="s">
        <v>661</v>
      </c>
      <c r="B34" s="14">
        <v>44464</v>
      </c>
      <c r="C34" s="7" t="s">
        <v>662</v>
      </c>
      <c r="D34" s="8" t="s">
        <v>6160</v>
      </c>
      <c r="E34" s="7">
        <v>6</v>
      </c>
      <c r="F34" s="7" t="str">
        <f>_xlfn.XLOOKUP(C34,customers!$A$2:$A$1001,customers!$B$2:$B$1001," ",0)</f>
        <v>Adrian Swaine</v>
      </c>
      <c r="G34" s="7" t="str">
        <f>IF(_xlfn.XLOOKUP(C34,customers!$A$2:$A$1001,customers!$C$2:$C$1001," ",0)=0," ",_xlfn.XLOOKUP(C34,customers!$A$2:$A$1001,customers!$C$2:$C$1001," ",0))</f>
        <v xml:space="preserve"> </v>
      </c>
      <c r="H34" s="7" t="str">
        <f>_xlfn.XLOOKUP(orders!C34,customers!$A$1:$A$1001,customers!$G$1:$G$1001)</f>
        <v>United States</v>
      </c>
      <c r="I34" s="8" t="str">
        <f>INDEX(products!$A$1:$G$49,MATCH(orders!$D34,products!$A$1:$A$49,0),MATCH(orders!I$1,products!$A$1:$G$1,0))</f>
        <v>Lib</v>
      </c>
      <c r="J34" s="8" t="str">
        <f>INDEX(products!$A$1:$G$49,MATCH(orders!$D34,products!$A$1:$A$49,0),MATCH(orders!J$1,products!$A$1:$G$1,0))</f>
        <v>M</v>
      </c>
      <c r="K34" s="9">
        <f>INDEX(products!$A$1:$G$49,MATCH(orders!$D34,products!$A$1:$A$49,0),MATCH(orders!K$1,products!$A$1:$G$1,0))</f>
        <v>0.5</v>
      </c>
      <c r="L34" s="10">
        <f>INDEX(products!$A$1:$G$49,MATCH(orders!$D34,products!$A$1:$A$49,0),MATCH(orders!L$1,products!$A$1:$G$1,0))</f>
        <v>8.73</v>
      </c>
      <c r="M34" s="10">
        <f t="shared" si="0"/>
        <v>52.38</v>
      </c>
      <c r="N34" s="8" t="str" cm="1">
        <f t="array" ref="N34">_xlfn.IFS(I34="Rob", "Robusta",I34="Exc","Excelsa",I34="Ara","Arabica",I34="Lib","Liberica",TRUE," ")</f>
        <v>Liberica</v>
      </c>
      <c r="O34" s="8" t="str" cm="1">
        <f t="array" ref="O34">_xlfn.IFS(J34="m","Medium",J34="l","Light",J34="d","Dark",TRUE,"")</f>
        <v>Medium</v>
      </c>
      <c r="P34" s="8" t="str">
        <f>_xlfn.XLOOKUP(Table1[[#This Row],[Customer ID]],customers!$A$1:$A$1001,customers!$I$1:$I$1001," ",0)</f>
        <v>No</v>
      </c>
    </row>
    <row r="35" spans="1:16" x14ac:dyDescent="0.35">
      <c r="A35" s="7" t="s">
        <v>676</v>
      </c>
      <c r="B35" s="14">
        <v>44394</v>
      </c>
      <c r="C35" s="7" t="s">
        <v>677</v>
      </c>
      <c r="D35" s="8" t="s">
        <v>6145</v>
      </c>
      <c r="E35" s="7">
        <v>5</v>
      </c>
      <c r="F35" s="7" t="str">
        <f>_xlfn.XLOOKUP(C35,customers!$A$2:$A$1001,customers!$B$2:$B$1001," ",0)</f>
        <v>Gallard Gatheral</v>
      </c>
      <c r="G35" s="7" t="str">
        <f>IF(_xlfn.XLOOKUP(C35,customers!$A$2:$A$1001,customers!$C$2:$C$1001," ",0)=0," ",_xlfn.XLOOKUP(C35,customers!$A$2:$A$1001,customers!$C$2:$C$1001," ",0))</f>
        <v>ggatheralx@123-reg.co.uk</v>
      </c>
      <c r="H35" s="7" t="str">
        <f>_xlfn.XLOOKUP(orders!C35,customers!$A$1:$A$1001,customers!$G$1:$G$1001)</f>
        <v>United States</v>
      </c>
      <c r="I35" s="8" t="str">
        <f>INDEX(products!$A$1:$G$49,MATCH(orders!$D35,products!$A$1:$A$49,0),MATCH(orders!I$1,products!$A$1:$G$1,0))</f>
        <v>Lib</v>
      </c>
      <c r="J35" s="8" t="str">
        <f>INDEX(products!$A$1:$G$49,MATCH(orders!$D35,products!$A$1:$A$49,0),MATCH(orders!J$1,products!$A$1:$G$1,0))</f>
        <v>L</v>
      </c>
      <c r="K35" s="9">
        <f>INDEX(products!$A$1:$G$49,MATCH(orders!$D35,products!$A$1:$A$49,0),MATCH(orders!K$1,products!$A$1:$G$1,0))</f>
        <v>0.2</v>
      </c>
      <c r="L35" s="10">
        <f>INDEX(products!$A$1:$G$49,MATCH(orders!$D35,products!$A$1:$A$49,0),MATCH(orders!L$1,products!$A$1:$G$1,0))</f>
        <v>4.7549999999999999</v>
      </c>
      <c r="M35" s="10">
        <f t="shared" si="0"/>
        <v>23.774999999999999</v>
      </c>
      <c r="N35" s="8" t="str" cm="1">
        <f t="array" ref="N35">_xlfn.IFS(I35="Rob", "Robusta",I35="Exc","Excelsa",I35="Ara","Arabica",I35="Lib","Liberica",TRUE," ")</f>
        <v>Liberica</v>
      </c>
      <c r="O35" s="8" t="str" cm="1">
        <f t="array" ref="O35">_xlfn.IFS(J35="m","Medium",J35="l","Light",J35="d","Dark",TRUE,"")</f>
        <v>Light</v>
      </c>
      <c r="P35" s="8" t="str">
        <f>_xlfn.XLOOKUP(Table1[[#This Row],[Customer ID]],customers!$A$1:$A$1001,customers!$I$1:$I$1001," ",0)</f>
        <v>No</v>
      </c>
    </row>
    <row r="36" spans="1:16" x14ac:dyDescent="0.35">
      <c r="A36" s="7" t="s">
        <v>681</v>
      </c>
      <c r="B36" s="14">
        <v>44011</v>
      </c>
      <c r="C36" s="7" t="s">
        <v>682</v>
      </c>
      <c r="D36" s="8" t="s">
        <v>6161</v>
      </c>
      <c r="E36" s="7">
        <v>6</v>
      </c>
      <c r="F36" s="7" t="str">
        <f>_xlfn.XLOOKUP(C36,customers!$A$2:$A$1001,customers!$B$2:$B$1001," ",0)</f>
        <v>Una Welberry</v>
      </c>
      <c r="G36" s="7" t="str">
        <f>IF(_xlfn.XLOOKUP(C36,customers!$A$2:$A$1001,customers!$C$2:$C$1001," ",0)=0," ",_xlfn.XLOOKUP(C36,customers!$A$2:$A$1001,customers!$C$2:$C$1001," ",0))</f>
        <v>uwelberryy@ebay.co.uk</v>
      </c>
      <c r="H36" s="7" t="str">
        <f>_xlfn.XLOOKUP(orders!C36,customers!$A$1:$A$1001,customers!$G$1:$G$1001)</f>
        <v>United Kingdom</v>
      </c>
      <c r="I36" s="8" t="str">
        <f>INDEX(products!$A$1:$G$49,MATCH(orders!$D36,products!$A$1:$A$49,0),MATCH(orders!I$1,products!$A$1:$G$1,0))</f>
        <v>Lib</v>
      </c>
      <c r="J36" s="8" t="str">
        <f>INDEX(products!$A$1:$G$49,MATCH(orders!$D36,products!$A$1:$A$49,0),MATCH(orders!J$1,products!$A$1:$G$1,0))</f>
        <v>L</v>
      </c>
      <c r="K36" s="9">
        <f>INDEX(products!$A$1:$G$49,MATCH(orders!$D36,products!$A$1:$A$49,0),MATCH(orders!K$1,products!$A$1:$G$1,0))</f>
        <v>0.5</v>
      </c>
      <c r="L36" s="10">
        <f>INDEX(products!$A$1:$G$49,MATCH(orders!$D36,products!$A$1:$A$49,0),MATCH(orders!L$1,products!$A$1:$G$1,0))</f>
        <v>9.51</v>
      </c>
      <c r="M36" s="10">
        <f t="shared" si="0"/>
        <v>57.06</v>
      </c>
      <c r="N36" s="8" t="str" cm="1">
        <f t="array" ref="N36">_xlfn.IFS(I36="Rob", "Robusta",I36="Exc","Excelsa",I36="Ara","Arabica",I36="Lib","Liberica",TRUE," ")</f>
        <v>Liberica</v>
      </c>
      <c r="O36" s="8" t="str" cm="1">
        <f t="array" ref="O36">_xlfn.IFS(J36="m","Medium",J36="l","Light",J36="d","Dark",TRUE,"")</f>
        <v>Light</v>
      </c>
      <c r="P36" s="8" t="str">
        <f>_xlfn.XLOOKUP(Table1[[#This Row],[Customer ID]],customers!$A$1:$A$1001,customers!$I$1:$I$1001," ",0)</f>
        <v>Yes</v>
      </c>
    </row>
    <row r="37" spans="1:16" x14ac:dyDescent="0.35">
      <c r="A37" s="7" t="s">
        <v>687</v>
      </c>
      <c r="B37" s="14">
        <v>44348</v>
      </c>
      <c r="C37" s="7" t="s">
        <v>688</v>
      </c>
      <c r="D37" s="8" t="s">
        <v>6158</v>
      </c>
      <c r="E37" s="7">
        <v>6</v>
      </c>
      <c r="F37" s="7" t="str">
        <f>_xlfn.XLOOKUP(C37,customers!$A$2:$A$1001,customers!$B$2:$B$1001," ",0)</f>
        <v>Faber Eilhart</v>
      </c>
      <c r="G37" s="7" t="str">
        <f>IF(_xlfn.XLOOKUP(C37,customers!$A$2:$A$1001,customers!$C$2:$C$1001," ",0)=0," ",_xlfn.XLOOKUP(C37,customers!$A$2:$A$1001,customers!$C$2:$C$1001," ",0))</f>
        <v>feilhartz@who.int</v>
      </c>
      <c r="H37" s="7" t="str">
        <f>_xlfn.XLOOKUP(orders!C37,customers!$A$1:$A$1001,customers!$G$1:$G$1001)</f>
        <v>United States</v>
      </c>
      <c r="I37" s="8" t="str">
        <f>INDEX(products!$A$1:$G$49,MATCH(orders!$D37,products!$A$1:$A$49,0),MATCH(orders!I$1,products!$A$1:$G$1,0))</f>
        <v>Ara</v>
      </c>
      <c r="J37" s="8" t="str">
        <f>INDEX(products!$A$1:$G$49,MATCH(orders!$D37,products!$A$1:$A$49,0),MATCH(orders!J$1,products!$A$1:$G$1,0))</f>
        <v>D</v>
      </c>
      <c r="K37" s="9">
        <f>INDEX(products!$A$1:$G$49,MATCH(orders!$D37,products!$A$1:$A$49,0),MATCH(orders!K$1,products!$A$1:$G$1,0))</f>
        <v>0.5</v>
      </c>
      <c r="L37" s="10">
        <f>INDEX(products!$A$1:$G$49,MATCH(orders!$D37,products!$A$1:$A$49,0),MATCH(orders!L$1,products!$A$1:$G$1,0))</f>
        <v>5.97</v>
      </c>
      <c r="M37" s="10">
        <f t="shared" si="0"/>
        <v>35.82</v>
      </c>
      <c r="N37" s="8" t="str" cm="1">
        <f t="array" ref="N37">_xlfn.IFS(I37="Rob", "Robusta",I37="Exc","Excelsa",I37="Ara","Arabica",I37="Lib","Liberica",TRUE," ")</f>
        <v>Arabica</v>
      </c>
      <c r="O37" s="8" t="str" cm="1">
        <f t="array" ref="O37">_xlfn.IFS(J37="m","Medium",J37="l","Light",J37="d","Dark",TRUE,"")</f>
        <v>Dark</v>
      </c>
      <c r="P37" s="8" t="str">
        <f>_xlfn.XLOOKUP(Table1[[#This Row],[Customer ID]],customers!$A$1:$A$1001,customers!$I$1:$I$1001," ",0)</f>
        <v>No</v>
      </c>
    </row>
    <row r="38" spans="1:16" x14ac:dyDescent="0.35">
      <c r="A38" s="7" t="s">
        <v>693</v>
      </c>
      <c r="B38" s="14">
        <v>44233</v>
      </c>
      <c r="C38" s="7" t="s">
        <v>694</v>
      </c>
      <c r="D38" s="8" t="s">
        <v>6159</v>
      </c>
      <c r="E38" s="7">
        <v>2</v>
      </c>
      <c r="F38" s="7" t="str">
        <f>_xlfn.XLOOKUP(C38,customers!$A$2:$A$1001,customers!$B$2:$B$1001," ",0)</f>
        <v>Zorina Ponting</v>
      </c>
      <c r="G38" s="7" t="str">
        <f>IF(_xlfn.XLOOKUP(C38,customers!$A$2:$A$1001,customers!$C$2:$C$1001," ",0)=0," ",_xlfn.XLOOKUP(C38,customers!$A$2:$A$1001,customers!$C$2:$C$1001," ",0))</f>
        <v>zponting10@altervista.org</v>
      </c>
      <c r="H38" s="7" t="str">
        <f>_xlfn.XLOOKUP(orders!C38,customers!$A$1:$A$1001,customers!$G$1:$G$1001)</f>
        <v>United States</v>
      </c>
      <c r="I38" s="8" t="str">
        <f>INDEX(products!$A$1:$G$49,MATCH(orders!$D38,products!$A$1:$A$49,0),MATCH(orders!I$1,products!$A$1:$G$1,0))</f>
        <v>Lib</v>
      </c>
      <c r="J38" s="8" t="str">
        <f>INDEX(products!$A$1:$G$49,MATCH(orders!$D38,products!$A$1:$A$49,0),MATCH(orders!J$1,products!$A$1:$G$1,0))</f>
        <v>M</v>
      </c>
      <c r="K38" s="9">
        <f>INDEX(products!$A$1:$G$49,MATCH(orders!$D38,products!$A$1:$A$49,0),MATCH(orders!K$1,products!$A$1:$G$1,0))</f>
        <v>0.2</v>
      </c>
      <c r="L38" s="10">
        <f>INDEX(products!$A$1:$G$49,MATCH(orders!$D38,products!$A$1:$A$49,0),MATCH(orders!L$1,products!$A$1:$G$1,0))</f>
        <v>4.3650000000000002</v>
      </c>
      <c r="M38" s="10">
        <f t="shared" si="0"/>
        <v>8.73</v>
      </c>
      <c r="N38" s="8" t="str" cm="1">
        <f t="array" ref="N38">_xlfn.IFS(I38="Rob", "Robusta",I38="Exc","Excelsa",I38="Ara","Arabica",I38="Lib","Liberica",TRUE," ")</f>
        <v>Liberica</v>
      </c>
      <c r="O38" s="8" t="str" cm="1">
        <f t="array" ref="O38">_xlfn.IFS(J38="m","Medium",J38="l","Light",J38="d","Dark",TRUE,"")</f>
        <v>Medium</v>
      </c>
      <c r="P38" s="8" t="str">
        <f>_xlfn.XLOOKUP(Table1[[#This Row],[Customer ID]],customers!$A$1:$A$1001,customers!$I$1:$I$1001," ",0)</f>
        <v>No</v>
      </c>
    </row>
    <row r="39" spans="1:16" x14ac:dyDescent="0.35">
      <c r="A39" s="7" t="s">
        <v>699</v>
      </c>
      <c r="B39" s="14">
        <v>43580</v>
      </c>
      <c r="C39" s="7" t="s">
        <v>700</v>
      </c>
      <c r="D39" s="8" t="s">
        <v>6161</v>
      </c>
      <c r="E39" s="7">
        <v>3</v>
      </c>
      <c r="F39" s="7" t="str">
        <f>_xlfn.XLOOKUP(C39,customers!$A$2:$A$1001,customers!$B$2:$B$1001," ",0)</f>
        <v>Silvio Strase</v>
      </c>
      <c r="G39" s="7" t="str">
        <f>IF(_xlfn.XLOOKUP(C39,customers!$A$2:$A$1001,customers!$C$2:$C$1001," ",0)=0," ",_xlfn.XLOOKUP(C39,customers!$A$2:$A$1001,customers!$C$2:$C$1001," ",0))</f>
        <v>sstrase11@booking.com</v>
      </c>
      <c r="H39" s="7" t="str">
        <f>_xlfn.XLOOKUP(orders!C39,customers!$A$1:$A$1001,customers!$G$1:$G$1001)</f>
        <v>United States</v>
      </c>
      <c r="I39" s="8" t="str">
        <f>INDEX(products!$A$1:$G$49,MATCH(orders!$D39,products!$A$1:$A$49,0),MATCH(orders!I$1,products!$A$1:$G$1,0))</f>
        <v>Lib</v>
      </c>
      <c r="J39" s="8" t="str">
        <f>INDEX(products!$A$1:$G$49,MATCH(orders!$D39,products!$A$1:$A$49,0),MATCH(orders!J$1,products!$A$1:$G$1,0))</f>
        <v>L</v>
      </c>
      <c r="K39" s="9">
        <f>INDEX(products!$A$1:$G$49,MATCH(orders!$D39,products!$A$1:$A$49,0),MATCH(orders!K$1,products!$A$1:$G$1,0))</f>
        <v>0.5</v>
      </c>
      <c r="L39" s="10">
        <f>INDEX(products!$A$1:$G$49,MATCH(orders!$D39,products!$A$1:$A$49,0),MATCH(orders!L$1,products!$A$1:$G$1,0))</f>
        <v>9.51</v>
      </c>
      <c r="M39" s="10">
        <f t="shared" si="0"/>
        <v>28.53</v>
      </c>
      <c r="N39" s="8" t="str" cm="1">
        <f t="array" ref="N39">_xlfn.IFS(I39="Rob", "Robusta",I39="Exc","Excelsa",I39="Ara","Arabica",I39="Lib","Liberica",TRUE," ")</f>
        <v>Liberica</v>
      </c>
      <c r="O39" s="8" t="str" cm="1">
        <f t="array" ref="O39">_xlfn.IFS(J39="m","Medium",J39="l","Light",J39="d","Dark",TRUE,"")</f>
        <v>Light</v>
      </c>
      <c r="P39" s="8" t="str">
        <f>_xlfn.XLOOKUP(Table1[[#This Row],[Customer ID]],customers!$A$1:$A$1001,customers!$I$1:$I$1001," ",0)</f>
        <v>No</v>
      </c>
    </row>
    <row r="40" spans="1:16" x14ac:dyDescent="0.35">
      <c r="A40" s="7" t="s">
        <v>705</v>
      </c>
      <c r="B40" s="14">
        <v>43946</v>
      </c>
      <c r="C40" s="7" t="s">
        <v>706</v>
      </c>
      <c r="D40" s="8" t="s">
        <v>6151</v>
      </c>
      <c r="E40" s="7">
        <v>5</v>
      </c>
      <c r="F40" s="7" t="str">
        <f>_xlfn.XLOOKUP(C40,customers!$A$2:$A$1001,customers!$B$2:$B$1001," ",0)</f>
        <v>Dorie de la Tremoille</v>
      </c>
      <c r="G40" s="7" t="str">
        <f>IF(_xlfn.XLOOKUP(C40,customers!$A$2:$A$1001,customers!$C$2:$C$1001," ",0)=0," ",_xlfn.XLOOKUP(C40,customers!$A$2:$A$1001,customers!$C$2:$C$1001," ",0))</f>
        <v>dde12@unesco.org</v>
      </c>
      <c r="H40" s="7" t="str">
        <f>_xlfn.XLOOKUP(orders!C40,customers!$A$1:$A$1001,customers!$G$1:$G$1001)</f>
        <v>United States</v>
      </c>
      <c r="I40" s="8" t="str">
        <f>INDEX(products!$A$1:$G$49,MATCH(orders!$D40,products!$A$1:$A$49,0),MATCH(orders!I$1,products!$A$1:$G$1,0))</f>
        <v>Rob</v>
      </c>
      <c r="J40" s="8" t="str">
        <f>INDEX(products!$A$1:$G$49,MATCH(orders!$D40,products!$A$1:$A$49,0),MATCH(orders!J$1,products!$A$1:$G$1,0))</f>
        <v>M</v>
      </c>
      <c r="K40" s="9">
        <f>INDEX(products!$A$1:$G$49,MATCH(orders!$D40,products!$A$1:$A$49,0),MATCH(orders!K$1,products!$A$1:$G$1,0))</f>
        <v>2.5</v>
      </c>
      <c r="L40" s="10">
        <f>INDEX(products!$A$1:$G$49,MATCH(orders!$D40,products!$A$1:$A$49,0),MATCH(orders!L$1,products!$A$1:$G$1,0))</f>
        <v>22.884999999999998</v>
      </c>
      <c r="M40" s="10">
        <f t="shared" si="0"/>
        <v>114.42499999999998</v>
      </c>
      <c r="N40" s="8" t="str" cm="1">
        <f t="array" ref="N40">_xlfn.IFS(I40="Rob", "Robusta",I40="Exc","Excelsa",I40="Ara","Arabica",I40="Lib","Liberica",TRUE," ")</f>
        <v>Robusta</v>
      </c>
      <c r="O40" s="8" t="str" cm="1">
        <f t="array" ref="O40">_xlfn.IFS(J40="m","Medium",J40="l","Light",J40="d","Dark",TRUE,"")</f>
        <v>Medium</v>
      </c>
      <c r="P40" s="8" t="str">
        <f>_xlfn.XLOOKUP(Table1[[#This Row],[Customer ID]],customers!$A$1:$A$1001,customers!$I$1:$I$1001," ",0)</f>
        <v>No</v>
      </c>
    </row>
    <row r="41" spans="1:16" x14ac:dyDescent="0.35">
      <c r="A41" s="7" t="s">
        <v>711</v>
      </c>
      <c r="B41" s="14">
        <v>44524</v>
      </c>
      <c r="C41" s="7" t="s">
        <v>712</v>
      </c>
      <c r="D41" s="8" t="s">
        <v>6138</v>
      </c>
      <c r="E41" s="7">
        <v>6</v>
      </c>
      <c r="F41" s="7" t="str">
        <f>_xlfn.XLOOKUP(C41,customers!$A$2:$A$1001,customers!$B$2:$B$1001," ",0)</f>
        <v>Hy Zanetto</v>
      </c>
      <c r="G41" s="7" t="str">
        <f>IF(_xlfn.XLOOKUP(C41,customers!$A$2:$A$1001,customers!$C$2:$C$1001," ",0)=0," ",_xlfn.XLOOKUP(C41,customers!$A$2:$A$1001,customers!$C$2:$C$1001," ",0))</f>
        <v xml:space="preserve"> </v>
      </c>
      <c r="H41" s="7" t="str">
        <f>_xlfn.XLOOKUP(orders!C41,customers!$A$1:$A$1001,customers!$G$1:$G$1001)</f>
        <v>United States</v>
      </c>
      <c r="I41" s="8" t="str">
        <f>INDEX(products!$A$1:$G$49,MATCH(orders!$D41,products!$A$1:$A$49,0),MATCH(orders!I$1,products!$A$1:$G$1,0))</f>
        <v>Rob</v>
      </c>
      <c r="J41" s="8" t="str">
        <f>INDEX(products!$A$1:$G$49,MATCH(orders!$D41,products!$A$1:$A$49,0),MATCH(orders!J$1,products!$A$1:$G$1,0))</f>
        <v>M</v>
      </c>
      <c r="K41" s="9">
        <f>INDEX(products!$A$1:$G$49,MATCH(orders!$D41,products!$A$1:$A$49,0),MATCH(orders!K$1,products!$A$1:$G$1,0))</f>
        <v>1</v>
      </c>
      <c r="L41" s="10">
        <f>INDEX(products!$A$1:$G$49,MATCH(orders!$D41,products!$A$1:$A$49,0),MATCH(orders!L$1,products!$A$1:$G$1,0))</f>
        <v>9.9499999999999993</v>
      </c>
      <c r="M41" s="10">
        <f t="shared" si="0"/>
        <v>59.699999999999996</v>
      </c>
      <c r="N41" s="8" t="str" cm="1">
        <f t="array" ref="N41">_xlfn.IFS(I41="Rob", "Robusta",I41="Exc","Excelsa",I41="Ara","Arabica",I41="Lib","Liberica",TRUE," ")</f>
        <v>Robusta</v>
      </c>
      <c r="O41" s="8" t="str" cm="1">
        <f t="array" ref="O41">_xlfn.IFS(J41="m","Medium",J41="l","Light",J41="d","Dark",TRUE,"")</f>
        <v>Medium</v>
      </c>
      <c r="P41" s="8" t="str">
        <f>_xlfn.XLOOKUP(Table1[[#This Row],[Customer ID]],customers!$A$1:$A$1001,customers!$I$1:$I$1001," ",0)</f>
        <v>Yes</v>
      </c>
    </row>
    <row r="42" spans="1:16" x14ac:dyDescent="0.35">
      <c r="A42" s="7" t="s">
        <v>715</v>
      </c>
      <c r="B42" s="14">
        <v>44305</v>
      </c>
      <c r="C42" s="7" t="s">
        <v>716</v>
      </c>
      <c r="D42" s="8" t="s">
        <v>6162</v>
      </c>
      <c r="E42" s="7">
        <v>3</v>
      </c>
      <c r="F42" s="7" t="str">
        <f>_xlfn.XLOOKUP(C42,customers!$A$2:$A$1001,customers!$B$2:$B$1001," ",0)</f>
        <v>Jessica McNess</v>
      </c>
      <c r="G42" s="7" t="str">
        <f>IF(_xlfn.XLOOKUP(C42,customers!$A$2:$A$1001,customers!$C$2:$C$1001," ",0)=0," ",_xlfn.XLOOKUP(C42,customers!$A$2:$A$1001,customers!$C$2:$C$1001," ",0))</f>
        <v xml:space="preserve"> </v>
      </c>
      <c r="H42" s="7" t="str">
        <f>_xlfn.XLOOKUP(orders!C42,customers!$A$1:$A$1001,customers!$G$1:$G$1001)</f>
        <v>United States</v>
      </c>
      <c r="I42" s="8" t="str">
        <f>INDEX(products!$A$1:$G$49,MATCH(orders!$D42,products!$A$1:$A$49,0),MATCH(orders!I$1,products!$A$1:$G$1,0))</f>
        <v>Lib</v>
      </c>
      <c r="J42" s="8" t="str">
        <f>INDEX(products!$A$1:$G$49,MATCH(orders!$D42,products!$A$1:$A$49,0),MATCH(orders!J$1,products!$A$1:$G$1,0))</f>
        <v>M</v>
      </c>
      <c r="K42" s="9">
        <f>INDEX(products!$A$1:$G$49,MATCH(orders!$D42,products!$A$1:$A$49,0),MATCH(orders!K$1,products!$A$1:$G$1,0))</f>
        <v>1</v>
      </c>
      <c r="L42" s="10">
        <f>INDEX(products!$A$1:$G$49,MATCH(orders!$D42,products!$A$1:$A$49,0),MATCH(orders!L$1,products!$A$1:$G$1,0))</f>
        <v>14.55</v>
      </c>
      <c r="M42" s="10">
        <f t="shared" si="0"/>
        <v>43.650000000000006</v>
      </c>
      <c r="N42" s="8" t="str" cm="1">
        <f t="array" ref="N42">_xlfn.IFS(I42="Rob", "Robusta",I42="Exc","Excelsa",I42="Ara","Arabica",I42="Lib","Liberica",TRUE," ")</f>
        <v>Liberica</v>
      </c>
      <c r="O42" s="8" t="str" cm="1">
        <f t="array" ref="O42">_xlfn.IFS(J42="m","Medium",J42="l","Light",J42="d","Dark",TRUE,"")</f>
        <v>Medium</v>
      </c>
      <c r="P42" s="8" t="str">
        <f>_xlfn.XLOOKUP(Table1[[#This Row],[Customer ID]],customers!$A$1:$A$1001,customers!$I$1:$I$1001," ",0)</f>
        <v>No</v>
      </c>
    </row>
    <row r="43" spans="1:16" x14ac:dyDescent="0.35">
      <c r="A43" s="7" t="s">
        <v>720</v>
      </c>
      <c r="B43" s="14">
        <v>44749</v>
      </c>
      <c r="C43" s="7" t="s">
        <v>721</v>
      </c>
      <c r="D43" s="8" t="s">
        <v>6153</v>
      </c>
      <c r="E43" s="7">
        <v>2</v>
      </c>
      <c r="F43" s="7" t="str">
        <f>_xlfn.XLOOKUP(C43,customers!$A$2:$A$1001,customers!$B$2:$B$1001," ",0)</f>
        <v>Lorenzo Yeoland</v>
      </c>
      <c r="G43" s="7" t="str">
        <f>IF(_xlfn.XLOOKUP(C43,customers!$A$2:$A$1001,customers!$C$2:$C$1001," ",0)=0," ",_xlfn.XLOOKUP(C43,customers!$A$2:$A$1001,customers!$C$2:$C$1001," ",0))</f>
        <v>lyeoland15@pbs.org</v>
      </c>
      <c r="H43" s="7" t="str">
        <f>_xlfn.XLOOKUP(orders!C43,customers!$A$1:$A$1001,customers!$G$1:$G$1001)</f>
        <v>United States</v>
      </c>
      <c r="I43" s="8" t="str">
        <f>INDEX(products!$A$1:$G$49,MATCH(orders!$D43,products!$A$1:$A$49,0),MATCH(orders!I$1,products!$A$1:$G$1,0))</f>
        <v>Exc</v>
      </c>
      <c r="J43" s="8" t="str">
        <f>INDEX(products!$A$1:$G$49,MATCH(orders!$D43,products!$A$1:$A$49,0),MATCH(orders!J$1,products!$A$1:$G$1,0))</f>
        <v>D</v>
      </c>
      <c r="K43" s="9">
        <f>INDEX(products!$A$1:$G$49,MATCH(orders!$D43,products!$A$1:$A$49,0),MATCH(orders!K$1,products!$A$1:$G$1,0))</f>
        <v>0.2</v>
      </c>
      <c r="L43" s="10">
        <f>INDEX(products!$A$1:$G$49,MATCH(orders!$D43,products!$A$1:$A$49,0),MATCH(orders!L$1,products!$A$1:$G$1,0))</f>
        <v>3.645</v>
      </c>
      <c r="M43" s="10">
        <f t="shared" si="0"/>
        <v>7.29</v>
      </c>
      <c r="N43" s="8" t="str" cm="1">
        <f t="array" ref="N43">_xlfn.IFS(I43="Rob", "Robusta",I43="Exc","Excelsa",I43="Ara","Arabica",I43="Lib","Liberica",TRUE," ")</f>
        <v>Excelsa</v>
      </c>
      <c r="O43" s="8" t="str" cm="1">
        <f t="array" ref="O43">_xlfn.IFS(J43="m","Medium",J43="l","Light",J43="d","Dark",TRUE,"")</f>
        <v>Dark</v>
      </c>
      <c r="P43" s="8" t="str">
        <f>_xlfn.XLOOKUP(Table1[[#This Row],[Customer ID]],customers!$A$1:$A$1001,customers!$I$1:$I$1001," ",0)</f>
        <v>Yes</v>
      </c>
    </row>
    <row r="44" spans="1:16" x14ac:dyDescent="0.35">
      <c r="A44" s="7" t="s">
        <v>726</v>
      </c>
      <c r="B44" s="14">
        <v>43607</v>
      </c>
      <c r="C44" s="7" t="s">
        <v>727</v>
      </c>
      <c r="D44" s="8" t="s">
        <v>6163</v>
      </c>
      <c r="E44" s="7">
        <v>3</v>
      </c>
      <c r="F44" s="7" t="str">
        <f>_xlfn.XLOOKUP(C44,customers!$A$2:$A$1001,customers!$B$2:$B$1001," ",0)</f>
        <v>Abigail Tolworthy</v>
      </c>
      <c r="G44" s="7" t="str">
        <f>IF(_xlfn.XLOOKUP(C44,customers!$A$2:$A$1001,customers!$C$2:$C$1001," ",0)=0," ",_xlfn.XLOOKUP(C44,customers!$A$2:$A$1001,customers!$C$2:$C$1001," ",0))</f>
        <v>atolworthy16@toplist.cz</v>
      </c>
      <c r="H44" s="7" t="str">
        <f>_xlfn.XLOOKUP(orders!C44,customers!$A$1:$A$1001,customers!$G$1:$G$1001)</f>
        <v>United States</v>
      </c>
      <c r="I44" s="8" t="str">
        <f>INDEX(products!$A$1:$G$49,MATCH(orders!$D44,products!$A$1:$A$49,0),MATCH(orders!I$1,products!$A$1:$G$1,0))</f>
        <v>Rob</v>
      </c>
      <c r="J44" s="8" t="str">
        <f>INDEX(products!$A$1:$G$49,MATCH(orders!$D44,products!$A$1:$A$49,0),MATCH(orders!J$1,products!$A$1:$G$1,0))</f>
        <v>D</v>
      </c>
      <c r="K44" s="9">
        <f>INDEX(products!$A$1:$G$49,MATCH(orders!$D44,products!$A$1:$A$49,0),MATCH(orders!K$1,products!$A$1:$G$1,0))</f>
        <v>0.2</v>
      </c>
      <c r="L44" s="10">
        <f>INDEX(products!$A$1:$G$49,MATCH(orders!$D44,products!$A$1:$A$49,0),MATCH(orders!L$1,products!$A$1:$G$1,0))</f>
        <v>2.6849999999999996</v>
      </c>
      <c r="M44" s="10">
        <f t="shared" si="0"/>
        <v>8.0549999999999997</v>
      </c>
      <c r="N44" s="8" t="str" cm="1">
        <f t="array" ref="N44">_xlfn.IFS(I44="Rob", "Robusta",I44="Exc","Excelsa",I44="Ara","Arabica",I44="Lib","Liberica",TRUE," ")</f>
        <v>Robusta</v>
      </c>
      <c r="O44" s="8" t="str" cm="1">
        <f t="array" ref="O44">_xlfn.IFS(J44="m","Medium",J44="l","Light",J44="d","Dark",TRUE,"")</f>
        <v>Dark</v>
      </c>
      <c r="P44" s="8" t="str">
        <f>_xlfn.XLOOKUP(Table1[[#This Row],[Customer ID]],customers!$A$1:$A$1001,customers!$I$1:$I$1001," ",0)</f>
        <v>Yes</v>
      </c>
    </row>
    <row r="45" spans="1:16" x14ac:dyDescent="0.35">
      <c r="A45" s="7" t="s">
        <v>733</v>
      </c>
      <c r="B45" s="14">
        <v>44473</v>
      </c>
      <c r="C45" s="7" t="s">
        <v>734</v>
      </c>
      <c r="D45" s="8" t="s">
        <v>6164</v>
      </c>
      <c r="E45" s="7">
        <v>2</v>
      </c>
      <c r="F45" s="7" t="str">
        <f>_xlfn.XLOOKUP(C45,customers!$A$2:$A$1001,customers!$B$2:$B$1001," ",0)</f>
        <v>Maurie Bartol</v>
      </c>
      <c r="G45" s="7" t="str">
        <f>IF(_xlfn.XLOOKUP(C45,customers!$A$2:$A$1001,customers!$C$2:$C$1001," ",0)=0," ",_xlfn.XLOOKUP(C45,customers!$A$2:$A$1001,customers!$C$2:$C$1001," ",0))</f>
        <v xml:space="preserve"> </v>
      </c>
      <c r="H45" s="7" t="str">
        <f>_xlfn.XLOOKUP(orders!C45,customers!$A$1:$A$1001,customers!$G$1:$G$1001)</f>
        <v>United States</v>
      </c>
      <c r="I45" s="8" t="str">
        <f>INDEX(products!$A$1:$G$49,MATCH(orders!$D45,products!$A$1:$A$49,0),MATCH(orders!I$1,products!$A$1:$G$1,0))</f>
        <v>Lib</v>
      </c>
      <c r="J45" s="8" t="str">
        <f>INDEX(products!$A$1:$G$49,MATCH(orders!$D45,products!$A$1:$A$49,0),MATCH(orders!J$1,products!$A$1:$G$1,0))</f>
        <v>L</v>
      </c>
      <c r="K45" s="9">
        <f>INDEX(products!$A$1:$G$49,MATCH(orders!$D45,products!$A$1:$A$49,0),MATCH(orders!K$1,products!$A$1:$G$1,0))</f>
        <v>2.5</v>
      </c>
      <c r="L45" s="10">
        <f>INDEX(products!$A$1:$G$49,MATCH(orders!$D45,products!$A$1:$A$49,0),MATCH(orders!L$1,products!$A$1:$G$1,0))</f>
        <v>36.454999999999998</v>
      </c>
      <c r="M45" s="10">
        <f t="shared" si="0"/>
        <v>72.91</v>
      </c>
      <c r="N45" s="8" t="str" cm="1">
        <f t="array" ref="N45">_xlfn.IFS(I45="Rob", "Robusta",I45="Exc","Excelsa",I45="Ara","Arabica",I45="Lib","Liberica",TRUE," ")</f>
        <v>Liberica</v>
      </c>
      <c r="O45" s="8" t="str" cm="1">
        <f t="array" ref="O45">_xlfn.IFS(J45="m","Medium",J45="l","Light",J45="d","Dark",TRUE,"")</f>
        <v>Light</v>
      </c>
      <c r="P45" s="8" t="str">
        <f>_xlfn.XLOOKUP(Table1[[#This Row],[Customer ID]],customers!$A$1:$A$1001,customers!$I$1:$I$1001," ",0)</f>
        <v>No</v>
      </c>
    </row>
    <row r="46" spans="1:16" x14ac:dyDescent="0.35">
      <c r="A46" s="7" t="s">
        <v>738</v>
      </c>
      <c r="B46" s="14">
        <v>43932</v>
      </c>
      <c r="C46" s="7" t="s">
        <v>739</v>
      </c>
      <c r="D46" s="8" t="s">
        <v>6139</v>
      </c>
      <c r="E46" s="7">
        <v>2</v>
      </c>
      <c r="F46" s="7" t="str">
        <f>_xlfn.XLOOKUP(C46,customers!$A$2:$A$1001,customers!$B$2:$B$1001," ",0)</f>
        <v>Olag Baudassi</v>
      </c>
      <c r="G46" s="7" t="str">
        <f>IF(_xlfn.XLOOKUP(C46,customers!$A$2:$A$1001,customers!$C$2:$C$1001," ",0)=0," ",_xlfn.XLOOKUP(C46,customers!$A$2:$A$1001,customers!$C$2:$C$1001," ",0))</f>
        <v>obaudassi18@seesaa.net</v>
      </c>
      <c r="H46" s="7" t="str">
        <f>_xlfn.XLOOKUP(orders!C46,customers!$A$1:$A$1001,customers!$G$1:$G$1001)</f>
        <v>United States</v>
      </c>
      <c r="I46" s="8" t="str">
        <f>INDEX(products!$A$1:$G$49,MATCH(orders!$D46,products!$A$1:$A$49,0),MATCH(orders!I$1,products!$A$1:$G$1,0))</f>
        <v>Exc</v>
      </c>
      <c r="J46" s="8" t="str">
        <f>INDEX(products!$A$1:$G$49,MATCH(orders!$D46,products!$A$1:$A$49,0),MATCH(orders!J$1,products!$A$1:$G$1,0))</f>
        <v>M</v>
      </c>
      <c r="K46" s="9">
        <f>INDEX(products!$A$1:$G$49,MATCH(orders!$D46,products!$A$1:$A$49,0),MATCH(orders!K$1,products!$A$1:$G$1,0))</f>
        <v>0.5</v>
      </c>
      <c r="L46" s="10">
        <f>INDEX(products!$A$1:$G$49,MATCH(orders!$D46,products!$A$1:$A$49,0),MATCH(orders!L$1,products!$A$1:$G$1,0))</f>
        <v>8.25</v>
      </c>
      <c r="M46" s="10">
        <f t="shared" si="0"/>
        <v>16.5</v>
      </c>
      <c r="N46" s="8" t="str" cm="1">
        <f t="array" ref="N46">_xlfn.IFS(I46="Rob", "Robusta",I46="Exc","Excelsa",I46="Ara","Arabica",I46="Lib","Liberica",TRUE," ")</f>
        <v>Excelsa</v>
      </c>
      <c r="O46" s="8" t="str" cm="1">
        <f t="array" ref="O46">_xlfn.IFS(J46="m","Medium",J46="l","Light",J46="d","Dark",TRUE,"")</f>
        <v>Medium</v>
      </c>
      <c r="P46" s="8" t="str">
        <f>_xlfn.XLOOKUP(Table1[[#This Row],[Customer ID]],customers!$A$1:$A$1001,customers!$I$1:$I$1001," ",0)</f>
        <v>Yes</v>
      </c>
    </row>
    <row r="47" spans="1:16" x14ac:dyDescent="0.35">
      <c r="A47" s="7" t="s">
        <v>744</v>
      </c>
      <c r="B47" s="14">
        <v>44592</v>
      </c>
      <c r="C47" s="7" t="s">
        <v>745</v>
      </c>
      <c r="D47" s="8" t="s">
        <v>6165</v>
      </c>
      <c r="E47" s="7">
        <v>6</v>
      </c>
      <c r="F47" s="7" t="str">
        <f>_xlfn.XLOOKUP(C47,customers!$A$2:$A$1001,customers!$B$2:$B$1001," ",0)</f>
        <v>Petey Kingsbury</v>
      </c>
      <c r="G47" s="7" t="str">
        <f>IF(_xlfn.XLOOKUP(C47,customers!$A$2:$A$1001,customers!$C$2:$C$1001," ",0)=0," ",_xlfn.XLOOKUP(C47,customers!$A$2:$A$1001,customers!$C$2:$C$1001," ",0))</f>
        <v>pkingsbury19@comcast.net</v>
      </c>
      <c r="H47" s="7" t="str">
        <f>_xlfn.XLOOKUP(orders!C47,customers!$A$1:$A$1001,customers!$G$1:$G$1001)</f>
        <v>United States</v>
      </c>
      <c r="I47" s="8" t="str">
        <f>INDEX(products!$A$1:$G$49,MATCH(orders!$D47,products!$A$1:$A$49,0),MATCH(orders!I$1,products!$A$1:$G$1,0))</f>
        <v>Lib</v>
      </c>
      <c r="J47" s="8" t="str">
        <f>INDEX(products!$A$1:$G$49,MATCH(orders!$D47,products!$A$1:$A$49,0),MATCH(orders!J$1,products!$A$1:$G$1,0))</f>
        <v>D</v>
      </c>
      <c r="K47" s="9">
        <f>INDEX(products!$A$1:$G$49,MATCH(orders!$D47,products!$A$1:$A$49,0),MATCH(orders!K$1,products!$A$1:$G$1,0))</f>
        <v>2.5</v>
      </c>
      <c r="L47" s="10">
        <f>INDEX(products!$A$1:$G$49,MATCH(orders!$D47,products!$A$1:$A$49,0),MATCH(orders!L$1,products!$A$1:$G$1,0))</f>
        <v>29.784999999999997</v>
      </c>
      <c r="M47" s="10">
        <f t="shared" si="0"/>
        <v>178.70999999999998</v>
      </c>
      <c r="N47" s="8" t="str" cm="1">
        <f t="array" ref="N47">_xlfn.IFS(I47="Rob", "Robusta",I47="Exc","Excelsa",I47="Ara","Arabica",I47="Lib","Liberica",TRUE," ")</f>
        <v>Liberica</v>
      </c>
      <c r="O47" s="8" t="str" cm="1">
        <f t="array" ref="O47">_xlfn.IFS(J47="m","Medium",J47="l","Light",J47="d","Dark",TRUE,"")</f>
        <v>Dark</v>
      </c>
      <c r="P47" s="8" t="str">
        <f>_xlfn.XLOOKUP(Table1[[#This Row],[Customer ID]],customers!$A$1:$A$1001,customers!$I$1:$I$1001," ",0)</f>
        <v>No</v>
      </c>
    </row>
    <row r="48" spans="1:16" x14ac:dyDescent="0.35">
      <c r="A48" s="7" t="s">
        <v>750</v>
      </c>
      <c r="B48" s="14">
        <v>43776</v>
      </c>
      <c r="C48" s="7" t="s">
        <v>751</v>
      </c>
      <c r="D48" s="8" t="s">
        <v>6166</v>
      </c>
      <c r="E48" s="7">
        <v>2</v>
      </c>
      <c r="F48" s="7" t="str">
        <f>_xlfn.XLOOKUP(C48,customers!$A$2:$A$1001,customers!$B$2:$B$1001," ",0)</f>
        <v>Donna Baskeyfied</v>
      </c>
      <c r="G48" s="7" t="str">
        <f>IF(_xlfn.XLOOKUP(C48,customers!$A$2:$A$1001,customers!$C$2:$C$1001," ",0)=0," ",_xlfn.XLOOKUP(C48,customers!$A$2:$A$1001,customers!$C$2:$C$1001," ",0))</f>
        <v xml:space="preserve"> </v>
      </c>
      <c r="H48" s="7" t="str">
        <f>_xlfn.XLOOKUP(orders!C48,customers!$A$1:$A$1001,customers!$G$1:$G$1001)</f>
        <v>United States</v>
      </c>
      <c r="I48" s="8" t="str">
        <f>INDEX(products!$A$1:$G$49,MATCH(orders!$D48,products!$A$1:$A$49,0),MATCH(orders!I$1,products!$A$1:$G$1,0))</f>
        <v>Exc</v>
      </c>
      <c r="J48" s="8" t="str">
        <f>INDEX(products!$A$1:$G$49,MATCH(orders!$D48,products!$A$1:$A$49,0),MATCH(orders!J$1,products!$A$1:$G$1,0))</f>
        <v>M</v>
      </c>
      <c r="K48" s="9">
        <f>INDEX(products!$A$1:$G$49,MATCH(orders!$D48,products!$A$1:$A$49,0),MATCH(orders!K$1,products!$A$1:$G$1,0))</f>
        <v>2.5</v>
      </c>
      <c r="L48" s="10">
        <f>INDEX(products!$A$1:$G$49,MATCH(orders!$D48,products!$A$1:$A$49,0),MATCH(orders!L$1,products!$A$1:$G$1,0))</f>
        <v>31.624999999999996</v>
      </c>
      <c r="M48" s="10">
        <f t="shared" si="0"/>
        <v>63.249999999999993</v>
      </c>
      <c r="N48" s="8" t="str" cm="1">
        <f t="array" ref="N48">_xlfn.IFS(I48="Rob", "Robusta",I48="Exc","Excelsa",I48="Ara","Arabica",I48="Lib","Liberica",TRUE," ")</f>
        <v>Excelsa</v>
      </c>
      <c r="O48" s="8" t="str" cm="1">
        <f t="array" ref="O48">_xlfn.IFS(J48="m","Medium",J48="l","Light",J48="d","Dark",TRUE,"")</f>
        <v>Medium</v>
      </c>
      <c r="P48" s="8" t="str">
        <f>_xlfn.XLOOKUP(Table1[[#This Row],[Customer ID]],customers!$A$1:$A$1001,customers!$I$1:$I$1001," ",0)</f>
        <v>Yes</v>
      </c>
    </row>
    <row r="49" spans="1:16" x14ac:dyDescent="0.35">
      <c r="A49" s="7" t="s">
        <v>755</v>
      </c>
      <c r="B49" s="14">
        <v>43644</v>
      </c>
      <c r="C49" s="7" t="s">
        <v>756</v>
      </c>
      <c r="D49" s="8" t="s">
        <v>6167</v>
      </c>
      <c r="E49" s="7">
        <v>2</v>
      </c>
      <c r="F49" s="7" t="str">
        <f>_xlfn.XLOOKUP(C49,customers!$A$2:$A$1001,customers!$B$2:$B$1001," ",0)</f>
        <v>Arda Curley</v>
      </c>
      <c r="G49" s="7" t="str">
        <f>IF(_xlfn.XLOOKUP(C49,customers!$A$2:$A$1001,customers!$C$2:$C$1001," ",0)=0," ",_xlfn.XLOOKUP(C49,customers!$A$2:$A$1001,customers!$C$2:$C$1001," ",0))</f>
        <v>acurley1b@hao123.com</v>
      </c>
      <c r="H49" s="7" t="str">
        <f>_xlfn.XLOOKUP(orders!C49,customers!$A$1:$A$1001,customers!$G$1:$G$1001)</f>
        <v>United States</v>
      </c>
      <c r="I49" s="8" t="str">
        <f>INDEX(products!$A$1:$G$49,MATCH(orders!$D49,products!$A$1:$A$49,0),MATCH(orders!I$1,products!$A$1:$G$1,0))</f>
        <v>Ara</v>
      </c>
      <c r="J49" s="8" t="str">
        <f>INDEX(products!$A$1:$G$49,MATCH(orders!$D49,products!$A$1:$A$49,0),MATCH(orders!J$1,products!$A$1:$G$1,0))</f>
        <v>L</v>
      </c>
      <c r="K49" s="9">
        <f>INDEX(products!$A$1:$G$49,MATCH(orders!$D49,products!$A$1:$A$49,0),MATCH(orders!K$1,products!$A$1:$G$1,0))</f>
        <v>0.2</v>
      </c>
      <c r="L49" s="10">
        <f>INDEX(products!$A$1:$G$49,MATCH(orders!$D49,products!$A$1:$A$49,0),MATCH(orders!L$1,products!$A$1:$G$1,0))</f>
        <v>3.8849999999999998</v>
      </c>
      <c r="M49" s="10">
        <f t="shared" si="0"/>
        <v>7.77</v>
      </c>
      <c r="N49" s="8" t="str" cm="1">
        <f t="array" ref="N49">_xlfn.IFS(I49="Rob", "Robusta",I49="Exc","Excelsa",I49="Ara","Arabica",I49="Lib","Liberica",TRUE," ")</f>
        <v>Arabica</v>
      </c>
      <c r="O49" s="8" t="str" cm="1">
        <f t="array" ref="O49">_xlfn.IFS(J49="m","Medium",J49="l","Light",J49="d","Dark",TRUE,"")</f>
        <v>Light</v>
      </c>
      <c r="P49" s="8" t="str">
        <f>_xlfn.XLOOKUP(Table1[[#This Row],[Customer ID]],customers!$A$1:$A$1001,customers!$I$1:$I$1001," ",0)</f>
        <v>Yes</v>
      </c>
    </row>
    <row r="50" spans="1:16" x14ac:dyDescent="0.35">
      <c r="A50" s="7" t="s">
        <v>761</v>
      </c>
      <c r="B50" s="14">
        <v>44085</v>
      </c>
      <c r="C50" s="7" t="s">
        <v>762</v>
      </c>
      <c r="D50" s="8" t="s">
        <v>6168</v>
      </c>
      <c r="E50" s="7">
        <v>4</v>
      </c>
      <c r="F50" s="7" t="str">
        <f>_xlfn.XLOOKUP(C50,customers!$A$2:$A$1001,customers!$B$2:$B$1001," ",0)</f>
        <v>Raynor McGilvary</v>
      </c>
      <c r="G50" s="7" t="str">
        <f>IF(_xlfn.XLOOKUP(C50,customers!$A$2:$A$1001,customers!$C$2:$C$1001," ",0)=0," ",_xlfn.XLOOKUP(C50,customers!$A$2:$A$1001,customers!$C$2:$C$1001," ",0))</f>
        <v>rmcgilvary1c@tamu.edu</v>
      </c>
      <c r="H50" s="7" t="str">
        <f>_xlfn.XLOOKUP(orders!C50,customers!$A$1:$A$1001,customers!$G$1:$G$1001)</f>
        <v>United States</v>
      </c>
      <c r="I50" s="8" t="str">
        <f>INDEX(products!$A$1:$G$49,MATCH(orders!$D50,products!$A$1:$A$49,0),MATCH(orders!I$1,products!$A$1:$G$1,0))</f>
        <v>Ara</v>
      </c>
      <c r="J50" s="8" t="str">
        <f>INDEX(products!$A$1:$G$49,MATCH(orders!$D50,products!$A$1:$A$49,0),MATCH(orders!J$1,products!$A$1:$G$1,0))</f>
        <v>D</v>
      </c>
      <c r="K50" s="9">
        <f>INDEX(products!$A$1:$G$49,MATCH(orders!$D50,products!$A$1:$A$49,0),MATCH(orders!K$1,products!$A$1:$G$1,0))</f>
        <v>2.5</v>
      </c>
      <c r="L50" s="10">
        <f>INDEX(products!$A$1:$G$49,MATCH(orders!$D50,products!$A$1:$A$49,0),MATCH(orders!L$1,products!$A$1:$G$1,0))</f>
        <v>22.884999999999998</v>
      </c>
      <c r="M50" s="10">
        <f t="shared" si="0"/>
        <v>91.539999999999992</v>
      </c>
      <c r="N50" s="8" t="str" cm="1">
        <f t="array" ref="N50">_xlfn.IFS(I50="Rob", "Robusta",I50="Exc","Excelsa",I50="Ara","Arabica",I50="Lib","Liberica",TRUE," ")</f>
        <v>Arabica</v>
      </c>
      <c r="O50" s="8" t="str" cm="1">
        <f t="array" ref="O50">_xlfn.IFS(J50="m","Medium",J50="l","Light",J50="d","Dark",TRUE,"")</f>
        <v>Dark</v>
      </c>
      <c r="P50" s="8" t="str">
        <f>_xlfn.XLOOKUP(Table1[[#This Row],[Customer ID]],customers!$A$1:$A$1001,customers!$I$1:$I$1001," ",0)</f>
        <v>No</v>
      </c>
    </row>
    <row r="51" spans="1:16" x14ac:dyDescent="0.35">
      <c r="A51" s="7" t="s">
        <v>766</v>
      </c>
      <c r="B51" s="14">
        <v>44790</v>
      </c>
      <c r="C51" s="7" t="s">
        <v>767</v>
      </c>
      <c r="D51" s="8" t="s">
        <v>6140</v>
      </c>
      <c r="E51" s="7">
        <v>3</v>
      </c>
      <c r="F51" s="7" t="str">
        <f>_xlfn.XLOOKUP(C51,customers!$A$2:$A$1001,customers!$B$2:$B$1001," ",0)</f>
        <v>Isis Pikett</v>
      </c>
      <c r="G51" s="7" t="str">
        <f>IF(_xlfn.XLOOKUP(C51,customers!$A$2:$A$1001,customers!$C$2:$C$1001," ",0)=0," ",_xlfn.XLOOKUP(C51,customers!$A$2:$A$1001,customers!$C$2:$C$1001," ",0))</f>
        <v>ipikett1d@xinhuanet.com</v>
      </c>
      <c r="H51" s="7" t="str">
        <f>_xlfn.XLOOKUP(orders!C51,customers!$A$1:$A$1001,customers!$G$1:$G$1001)</f>
        <v>United States</v>
      </c>
      <c r="I51" s="8" t="str">
        <f>INDEX(products!$A$1:$G$49,MATCH(orders!$D51,products!$A$1:$A$49,0),MATCH(orders!I$1,products!$A$1:$G$1,0))</f>
        <v>Ara</v>
      </c>
      <c r="J51" s="8" t="str">
        <f>INDEX(products!$A$1:$G$49,MATCH(orders!$D51,products!$A$1:$A$49,0),MATCH(orders!J$1,products!$A$1:$G$1,0))</f>
        <v>L</v>
      </c>
      <c r="K51" s="9">
        <f>INDEX(products!$A$1:$G$49,MATCH(orders!$D51,products!$A$1:$A$49,0),MATCH(orders!K$1,products!$A$1:$G$1,0))</f>
        <v>1</v>
      </c>
      <c r="L51" s="10">
        <f>INDEX(products!$A$1:$G$49,MATCH(orders!$D51,products!$A$1:$A$49,0),MATCH(orders!L$1,products!$A$1:$G$1,0))</f>
        <v>12.95</v>
      </c>
      <c r="M51" s="10">
        <f t="shared" si="0"/>
        <v>38.849999999999994</v>
      </c>
      <c r="N51" s="8" t="str" cm="1">
        <f t="array" ref="N51">_xlfn.IFS(I51="Rob", "Robusta",I51="Exc","Excelsa",I51="Ara","Arabica",I51="Lib","Liberica",TRUE," ")</f>
        <v>Arabica</v>
      </c>
      <c r="O51" s="8" t="str" cm="1">
        <f t="array" ref="O51">_xlfn.IFS(J51="m","Medium",J51="l","Light",J51="d","Dark",TRUE,"")</f>
        <v>Light</v>
      </c>
      <c r="P51" s="8" t="str">
        <f>_xlfn.XLOOKUP(Table1[[#This Row],[Customer ID]],customers!$A$1:$A$1001,customers!$I$1:$I$1001," ",0)</f>
        <v>No</v>
      </c>
    </row>
    <row r="52" spans="1:16" x14ac:dyDescent="0.35">
      <c r="A52" s="7" t="s">
        <v>772</v>
      </c>
      <c r="B52" s="14">
        <v>44792</v>
      </c>
      <c r="C52" s="7" t="s">
        <v>773</v>
      </c>
      <c r="D52" s="8" t="s">
        <v>6169</v>
      </c>
      <c r="E52" s="7">
        <v>2</v>
      </c>
      <c r="F52" s="7" t="str">
        <f>_xlfn.XLOOKUP(C52,customers!$A$2:$A$1001,customers!$B$2:$B$1001," ",0)</f>
        <v>Inger Bouldon</v>
      </c>
      <c r="G52" s="7" t="str">
        <f>IF(_xlfn.XLOOKUP(C52,customers!$A$2:$A$1001,customers!$C$2:$C$1001," ",0)=0," ",_xlfn.XLOOKUP(C52,customers!$A$2:$A$1001,customers!$C$2:$C$1001," ",0))</f>
        <v>ibouldon1e@gizmodo.com</v>
      </c>
      <c r="H52" s="7" t="str">
        <f>_xlfn.XLOOKUP(orders!C52,customers!$A$1:$A$1001,customers!$G$1:$G$1001)</f>
        <v>United States</v>
      </c>
      <c r="I52" s="8" t="str">
        <f>INDEX(products!$A$1:$G$49,MATCH(orders!$D52,products!$A$1:$A$49,0),MATCH(orders!I$1,products!$A$1:$G$1,0))</f>
        <v>Lib</v>
      </c>
      <c r="J52" s="8" t="str">
        <f>INDEX(products!$A$1:$G$49,MATCH(orders!$D52,products!$A$1:$A$49,0),MATCH(orders!J$1,products!$A$1:$G$1,0))</f>
        <v>D</v>
      </c>
      <c r="K52" s="9">
        <f>INDEX(products!$A$1:$G$49,MATCH(orders!$D52,products!$A$1:$A$49,0),MATCH(orders!K$1,products!$A$1:$G$1,0))</f>
        <v>0.5</v>
      </c>
      <c r="L52" s="10">
        <f>INDEX(products!$A$1:$G$49,MATCH(orders!$D52,products!$A$1:$A$49,0),MATCH(orders!L$1,products!$A$1:$G$1,0))</f>
        <v>7.77</v>
      </c>
      <c r="M52" s="10">
        <f t="shared" si="0"/>
        <v>15.54</v>
      </c>
      <c r="N52" s="8" t="str" cm="1">
        <f t="array" ref="N52">_xlfn.IFS(I52="Rob", "Robusta",I52="Exc","Excelsa",I52="Ara","Arabica",I52="Lib","Liberica",TRUE," ")</f>
        <v>Liberica</v>
      </c>
      <c r="O52" s="8" t="str" cm="1">
        <f t="array" ref="O52">_xlfn.IFS(J52="m","Medium",J52="l","Light",J52="d","Dark",TRUE,"")</f>
        <v>Dark</v>
      </c>
      <c r="P52" s="8" t="str">
        <f>_xlfn.XLOOKUP(Table1[[#This Row],[Customer ID]],customers!$A$1:$A$1001,customers!$I$1:$I$1001," ",0)</f>
        <v>No</v>
      </c>
    </row>
    <row r="53" spans="1:16" x14ac:dyDescent="0.35">
      <c r="A53" s="7" t="s">
        <v>778</v>
      </c>
      <c r="B53" s="14">
        <v>43600</v>
      </c>
      <c r="C53" s="7" t="s">
        <v>779</v>
      </c>
      <c r="D53" s="8" t="s">
        <v>6164</v>
      </c>
      <c r="E53" s="7">
        <v>4</v>
      </c>
      <c r="F53" s="7" t="str">
        <f>_xlfn.XLOOKUP(C53,customers!$A$2:$A$1001,customers!$B$2:$B$1001," ",0)</f>
        <v>Karry Flanders</v>
      </c>
      <c r="G53" s="7" t="str">
        <f>IF(_xlfn.XLOOKUP(C53,customers!$A$2:$A$1001,customers!$C$2:$C$1001," ",0)=0," ",_xlfn.XLOOKUP(C53,customers!$A$2:$A$1001,customers!$C$2:$C$1001," ",0))</f>
        <v>kflanders1f@over-blog.com</v>
      </c>
      <c r="H53" s="7" t="str">
        <f>_xlfn.XLOOKUP(orders!C53,customers!$A$1:$A$1001,customers!$G$1:$G$1001)</f>
        <v>Ireland</v>
      </c>
      <c r="I53" s="8" t="str">
        <f>INDEX(products!$A$1:$G$49,MATCH(orders!$D53,products!$A$1:$A$49,0),MATCH(orders!I$1,products!$A$1:$G$1,0))</f>
        <v>Lib</v>
      </c>
      <c r="J53" s="8" t="str">
        <f>INDEX(products!$A$1:$G$49,MATCH(orders!$D53,products!$A$1:$A$49,0),MATCH(orders!J$1,products!$A$1:$G$1,0))</f>
        <v>L</v>
      </c>
      <c r="K53" s="9">
        <f>INDEX(products!$A$1:$G$49,MATCH(orders!$D53,products!$A$1:$A$49,0),MATCH(orders!K$1,products!$A$1:$G$1,0))</f>
        <v>2.5</v>
      </c>
      <c r="L53" s="10">
        <f>INDEX(products!$A$1:$G$49,MATCH(orders!$D53,products!$A$1:$A$49,0),MATCH(orders!L$1,products!$A$1:$G$1,0))</f>
        <v>36.454999999999998</v>
      </c>
      <c r="M53" s="10">
        <f t="shared" si="0"/>
        <v>145.82</v>
      </c>
      <c r="N53" s="8" t="str" cm="1">
        <f t="array" ref="N53">_xlfn.IFS(I53="Rob", "Robusta",I53="Exc","Excelsa",I53="Ara","Arabica",I53="Lib","Liberica",TRUE," ")</f>
        <v>Liberica</v>
      </c>
      <c r="O53" s="8" t="str" cm="1">
        <f t="array" ref="O53">_xlfn.IFS(J53="m","Medium",J53="l","Light",J53="d","Dark",TRUE,"")</f>
        <v>Light</v>
      </c>
      <c r="P53" s="8" t="str">
        <f>_xlfn.XLOOKUP(Table1[[#This Row],[Customer ID]],customers!$A$1:$A$1001,customers!$I$1:$I$1001," ",0)</f>
        <v>Yes</v>
      </c>
    </row>
    <row r="54" spans="1:16" x14ac:dyDescent="0.35">
      <c r="A54" s="7" t="s">
        <v>784</v>
      </c>
      <c r="B54" s="14">
        <v>43719</v>
      </c>
      <c r="C54" s="7" t="s">
        <v>785</v>
      </c>
      <c r="D54" s="8" t="s">
        <v>6146</v>
      </c>
      <c r="E54" s="7">
        <v>5</v>
      </c>
      <c r="F54" s="7" t="str">
        <f>_xlfn.XLOOKUP(C54,customers!$A$2:$A$1001,customers!$B$2:$B$1001," ",0)</f>
        <v>Hartley Mattioli</v>
      </c>
      <c r="G54" s="7" t="str">
        <f>IF(_xlfn.XLOOKUP(C54,customers!$A$2:$A$1001,customers!$C$2:$C$1001," ",0)=0," ",_xlfn.XLOOKUP(C54,customers!$A$2:$A$1001,customers!$C$2:$C$1001," ",0))</f>
        <v>hmattioli1g@webmd.com</v>
      </c>
      <c r="H54" s="7" t="str">
        <f>_xlfn.XLOOKUP(orders!C54,customers!$A$1:$A$1001,customers!$G$1:$G$1001)</f>
        <v>United Kingdom</v>
      </c>
      <c r="I54" s="8" t="str">
        <f>INDEX(products!$A$1:$G$49,MATCH(orders!$D54,products!$A$1:$A$49,0),MATCH(orders!I$1,products!$A$1:$G$1,0))</f>
        <v>Rob</v>
      </c>
      <c r="J54" s="8" t="str">
        <f>INDEX(products!$A$1:$G$49,MATCH(orders!$D54,products!$A$1:$A$49,0),MATCH(orders!J$1,products!$A$1:$G$1,0))</f>
        <v>M</v>
      </c>
      <c r="K54" s="9">
        <f>INDEX(products!$A$1:$G$49,MATCH(orders!$D54,products!$A$1:$A$49,0),MATCH(orders!K$1,products!$A$1:$G$1,0))</f>
        <v>0.5</v>
      </c>
      <c r="L54" s="10">
        <f>INDEX(products!$A$1:$G$49,MATCH(orders!$D54,products!$A$1:$A$49,0),MATCH(orders!L$1,products!$A$1:$G$1,0))</f>
        <v>5.97</v>
      </c>
      <c r="M54" s="10">
        <f t="shared" si="0"/>
        <v>29.849999999999998</v>
      </c>
      <c r="N54" s="8" t="str" cm="1">
        <f t="array" ref="N54">_xlfn.IFS(I54="Rob", "Robusta",I54="Exc","Excelsa",I54="Ara","Arabica",I54="Lib","Liberica",TRUE," ")</f>
        <v>Robusta</v>
      </c>
      <c r="O54" s="8" t="str" cm="1">
        <f t="array" ref="O54">_xlfn.IFS(J54="m","Medium",J54="l","Light",J54="d","Dark",TRUE,"")</f>
        <v>Medium</v>
      </c>
      <c r="P54" s="8" t="str">
        <f>_xlfn.XLOOKUP(Table1[[#This Row],[Customer ID]],customers!$A$1:$A$1001,customers!$I$1:$I$1001," ",0)</f>
        <v>No</v>
      </c>
    </row>
    <row r="55" spans="1:16" x14ac:dyDescent="0.35">
      <c r="A55" s="7" t="s">
        <v>784</v>
      </c>
      <c r="B55" s="14">
        <v>43719</v>
      </c>
      <c r="C55" s="7" t="s">
        <v>785</v>
      </c>
      <c r="D55" s="8" t="s">
        <v>6164</v>
      </c>
      <c r="E55" s="7">
        <v>2</v>
      </c>
      <c r="F55" s="7" t="str">
        <f>_xlfn.XLOOKUP(C55,customers!$A$2:$A$1001,customers!$B$2:$B$1001," ",0)</f>
        <v>Hartley Mattioli</v>
      </c>
      <c r="G55" s="7" t="str">
        <f>IF(_xlfn.XLOOKUP(C55,customers!$A$2:$A$1001,customers!$C$2:$C$1001," ",0)=0," ",_xlfn.XLOOKUP(C55,customers!$A$2:$A$1001,customers!$C$2:$C$1001," ",0))</f>
        <v>hmattioli1g@webmd.com</v>
      </c>
      <c r="H55" s="7" t="str">
        <f>_xlfn.XLOOKUP(orders!C55,customers!$A$1:$A$1001,customers!$G$1:$G$1001)</f>
        <v>United Kingdom</v>
      </c>
      <c r="I55" s="8" t="str">
        <f>INDEX(products!$A$1:$G$49,MATCH(orders!$D55,products!$A$1:$A$49,0),MATCH(orders!I$1,products!$A$1:$G$1,0))</f>
        <v>Lib</v>
      </c>
      <c r="J55" s="8" t="str">
        <f>INDEX(products!$A$1:$G$49,MATCH(orders!$D55,products!$A$1:$A$49,0),MATCH(orders!J$1,products!$A$1:$G$1,0))</f>
        <v>L</v>
      </c>
      <c r="K55" s="9">
        <f>INDEX(products!$A$1:$G$49,MATCH(orders!$D55,products!$A$1:$A$49,0),MATCH(orders!K$1,products!$A$1:$G$1,0))</f>
        <v>2.5</v>
      </c>
      <c r="L55" s="10">
        <f>INDEX(products!$A$1:$G$49,MATCH(orders!$D55,products!$A$1:$A$49,0),MATCH(orders!L$1,products!$A$1:$G$1,0))</f>
        <v>36.454999999999998</v>
      </c>
      <c r="M55" s="10">
        <f t="shared" si="0"/>
        <v>72.91</v>
      </c>
      <c r="N55" s="8" t="str" cm="1">
        <f t="array" ref="N55">_xlfn.IFS(I55="Rob", "Robusta",I55="Exc","Excelsa",I55="Ara","Arabica",I55="Lib","Liberica",TRUE," ")</f>
        <v>Liberica</v>
      </c>
      <c r="O55" s="8" t="str" cm="1">
        <f t="array" ref="O55">_xlfn.IFS(J55="m","Medium",J55="l","Light",J55="d","Dark",TRUE,"")</f>
        <v>Light</v>
      </c>
      <c r="P55" s="8" t="str">
        <f>_xlfn.XLOOKUP(Table1[[#This Row],[Customer ID]],customers!$A$1:$A$1001,customers!$I$1:$I$1001," ",0)</f>
        <v>No</v>
      </c>
    </row>
    <row r="56" spans="1:16" x14ac:dyDescent="0.35">
      <c r="A56" s="7" t="s">
        <v>794</v>
      </c>
      <c r="B56" s="14">
        <v>44271</v>
      </c>
      <c r="C56" s="7" t="s">
        <v>795</v>
      </c>
      <c r="D56" s="8" t="s">
        <v>6162</v>
      </c>
      <c r="E56" s="7">
        <v>5</v>
      </c>
      <c r="F56" s="7" t="str">
        <f>_xlfn.XLOOKUP(C56,customers!$A$2:$A$1001,customers!$B$2:$B$1001," ",0)</f>
        <v>Archambault Gillard</v>
      </c>
      <c r="G56" s="7" t="str">
        <f>IF(_xlfn.XLOOKUP(C56,customers!$A$2:$A$1001,customers!$C$2:$C$1001," ",0)=0," ",_xlfn.XLOOKUP(C56,customers!$A$2:$A$1001,customers!$C$2:$C$1001," ",0))</f>
        <v>agillard1i@issuu.com</v>
      </c>
      <c r="H56" s="7" t="str">
        <f>_xlfn.XLOOKUP(orders!C56,customers!$A$1:$A$1001,customers!$G$1:$G$1001)</f>
        <v>United States</v>
      </c>
      <c r="I56" s="8" t="str">
        <f>INDEX(products!$A$1:$G$49,MATCH(orders!$D56,products!$A$1:$A$49,0),MATCH(orders!I$1,products!$A$1:$G$1,0))</f>
        <v>Lib</v>
      </c>
      <c r="J56" s="8" t="str">
        <f>INDEX(products!$A$1:$G$49,MATCH(orders!$D56,products!$A$1:$A$49,0),MATCH(orders!J$1,products!$A$1:$G$1,0))</f>
        <v>M</v>
      </c>
      <c r="K56" s="9">
        <f>INDEX(products!$A$1:$G$49,MATCH(orders!$D56,products!$A$1:$A$49,0),MATCH(orders!K$1,products!$A$1:$G$1,0))</f>
        <v>1</v>
      </c>
      <c r="L56" s="10">
        <f>INDEX(products!$A$1:$G$49,MATCH(orders!$D56,products!$A$1:$A$49,0),MATCH(orders!L$1,products!$A$1:$G$1,0))</f>
        <v>14.55</v>
      </c>
      <c r="M56" s="10">
        <f t="shared" si="0"/>
        <v>72.75</v>
      </c>
      <c r="N56" s="8" t="str" cm="1">
        <f t="array" ref="N56">_xlfn.IFS(I56="Rob", "Robusta",I56="Exc","Excelsa",I56="Ara","Arabica",I56="Lib","Liberica",TRUE," ")</f>
        <v>Liberica</v>
      </c>
      <c r="O56" s="8" t="str" cm="1">
        <f t="array" ref="O56">_xlfn.IFS(J56="m","Medium",J56="l","Light",J56="d","Dark",TRUE,"")</f>
        <v>Medium</v>
      </c>
      <c r="P56" s="8" t="str">
        <f>_xlfn.XLOOKUP(Table1[[#This Row],[Customer ID]],customers!$A$1:$A$1001,customers!$I$1:$I$1001," ",0)</f>
        <v>No</v>
      </c>
    </row>
    <row r="57" spans="1:16" x14ac:dyDescent="0.35">
      <c r="A57" s="7" t="s">
        <v>800</v>
      </c>
      <c r="B57" s="14">
        <v>44168</v>
      </c>
      <c r="C57" s="7" t="s">
        <v>801</v>
      </c>
      <c r="D57" s="8" t="s">
        <v>6170</v>
      </c>
      <c r="E57" s="7">
        <v>3</v>
      </c>
      <c r="F57" s="7" t="str">
        <f>_xlfn.XLOOKUP(C57,customers!$A$2:$A$1001,customers!$B$2:$B$1001," ",0)</f>
        <v>Salomo Cushworth</v>
      </c>
      <c r="G57" s="7" t="str">
        <f>IF(_xlfn.XLOOKUP(C57,customers!$A$2:$A$1001,customers!$C$2:$C$1001," ",0)=0," ",_xlfn.XLOOKUP(C57,customers!$A$2:$A$1001,customers!$C$2:$C$1001," ",0))</f>
        <v xml:space="preserve"> </v>
      </c>
      <c r="H57" s="7" t="str">
        <f>_xlfn.XLOOKUP(orders!C57,customers!$A$1:$A$1001,customers!$G$1:$G$1001)</f>
        <v>United States</v>
      </c>
      <c r="I57" s="8" t="str">
        <f>INDEX(products!$A$1:$G$49,MATCH(orders!$D57,products!$A$1:$A$49,0),MATCH(orders!I$1,products!$A$1:$G$1,0))</f>
        <v>Lib</v>
      </c>
      <c r="J57" s="8" t="str">
        <f>INDEX(products!$A$1:$G$49,MATCH(orders!$D57,products!$A$1:$A$49,0),MATCH(orders!J$1,products!$A$1:$G$1,0))</f>
        <v>L</v>
      </c>
      <c r="K57" s="9">
        <f>INDEX(products!$A$1:$G$49,MATCH(orders!$D57,products!$A$1:$A$49,0),MATCH(orders!K$1,products!$A$1:$G$1,0))</f>
        <v>1</v>
      </c>
      <c r="L57" s="10">
        <f>INDEX(products!$A$1:$G$49,MATCH(orders!$D57,products!$A$1:$A$49,0),MATCH(orders!L$1,products!$A$1:$G$1,0))</f>
        <v>15.85</v>
      </c>
      <c r="M57" s="10">
        <f t="shared" si="0"/>
        <v>47.55</v>
      </c>
      <c r="N57" s="8" t="str" cm="1">
        <f t="array" ref="N57">_xlfn.IFS(I57="Rob", "Robusta",I57="Exc","Excelsa",I57="Ara","Arabica",I57="Lib","Liberica",TRUE," ")</f>
        <v>Liberica</v>
      </c>
      <c r="O57" s="8" t="str" cm="1">
        <f t="array" ref="O57">_xlfn.IFS(J57="m","Medium",J57="l","Light",J57="d","Dark",TRUE,"")</f>
        <v>Light</v>
      </c>
      <c r="P57" s="8" t="str">
        <f>_xlfn.XLOOKUP(Table1[[#This Row],[Customer ID]],customers!$A$1:$A$1001,customers!$I$1:$I$1001," ",0)</f>
        <v>No</v>
      </c>
    </row>
    <row r="58" spans="1:16" x14ac:dyDescent="0.35">
      <c r="A58" s="7" t="s">
        <v>805</v>
      </c>
      <c r="B58" s="14">
        <v>43857</v>
      </c>
      <c r="C58" s="7" t="s">
        <v>806</v>
      </c>
      <c r="D58" s="8" t="s">
        <v>6153</v>
      </c>
      <c r="E58" s="7">
        <v>3</v>
      </c>
      <c r="F58" s="7" t="str">
        <f>_xlfn.XLOOKUP(C58,customers!$A$2:$A$1001,customers!$B$2:$B$1001," ",0)</f>
        <v>Theda Grizard</v>
      </c>
      <c r="G58" s="7" t="str">
        <f>IF(_xlfn.XLOOKUP(C58,customers!$A$2:$A$1001,customers!$C$2:$C$1001," ",0)=0," ",_xlfn.XLOOKUP(C58,customers!$A$2:$A$1001,customers!$C$2:$C$1001," ",0))</f>
        <v>tgrizard1k@odnoklassniki.ru</v>
      </c>
      <c r="H58" s="7" t="str">
        <f>_xlfn.XLOOKUP(orders!C58,customers!$A$1:$A$1001,customers!$G$1:$G$1001)</f>
        <v>United States</v>
      </c>
      <c r="I58" s="8" t="str">
        <f>INDEX(products!$A$1:$G$49,MATCH(orders!$D58,products!$A$1:$A$49,0),MATCH(orders!I$1,products!$A$1:$G$1,0))</f>
        <v>Exc</v>
      </c>
      <c r="J58" s="8" t="str">
        <f>INDEX(products!$A$1:$G$49,MATCH(orders!$D58,products!$A$1:$A$49,0),MATCH(orders!J$1,products!$A$1:$G$1,0))</f>
        <v>D</v>
      </c>
      <c r="K58" s="9">
        <f>INDEX(products!$A$1:$G$49,MATCH(orders!$D58,products!$A$1:$A$49,0),MATCH(orders!K$1,products!$A$1:$G$1,0))</f>
        <v>0.2</v>
      </c>
      <c r="L58" s="10">
        <f>INDEX(products!$A$1:$G$49,MATCH(orders!$D58,products!$A$1:$A$49,0),MATCH(orders!L$1,products!$A$1:$G$1,0))</f>
        <v>3.645</v>
      </c>
      <c r="M58" s="10">
        <f t="shared" si="0"/>
        <v>10.935</v>
      </c>
      <c r="N58" s="8" t="str" cm="1">
        <f t="array" ref="N58">_xlfn.IFS(I58="Rob", "Robusta",I58="Exc","Excelsa",I58="Ara","Arabica",I58="Lib","Liberica",TRUE," ")</f>
        <v>Excelsa</v>
      </c>
      <c r="O58" s="8" t="str" cm="1">
        <f t="array" ref="O58">_xlfn.IFS(J58="m","Medium",J58="l","Light",J58="d","Dark",TRUE,"")</f>
        <v>Dark</v>
      </c>
      <c r="P58" s="8" t="str">
        <f>_xlfn.XLOOKUP(Table1[[#This Row],[Customer ID]],customers!$A$1:$A$1001,customers!$I$1:$I$1001," ",0)</f>
        <v>Yes</v>
      </c>
    </row>
    <row r="59" spans="1:16" x14ac:dyDescent="0.35">
      <c r="A59" s="7" t="s">
        <v>811</v>
      </c>
      <c r="B59" s="14">
        <v>44759</v>
      </c>
      <c r="C59" s="7" t="s">
        <v>812</v>
      </c>
      <c r="D59" s="8" t="s">
        <v>6171</v>
      </c>
      <c r="E59" s="7">
        <v>4</v>
      </c>
      <c r="F59" s="7" t="str">
        <f>_xlfn.XLOOKUP(C59,customers!$A$2:$A$1001,customers!$B$2:$B$1001," ",0)</f>
        <v>Rozele Relton</v>
      </c>
      <c r="G59" s="7" t="str">
        <f>IF(_xlfn.XLOOKUP(C59,customers!$A$2:$A$1001,customers!$C$2:$C$1001," ",0)=0," ",_xlfn.XLOOKUP(C59,customers!$A$2:$A$1001,customers!$C$2:$C$1001," ",0))</f>
        <v>rrelton1l@stanford.edu</v>
      </c>
      <c r="H59" s="7" t="str">
        <f>_xlfn.XLOOKUP(orders!C59,customers!$A$1:$A$1001,customers!$G$1:$G$1001)</f>
        <v>United States</v>
      </c>
      <c r="I59" s="8" t="str">
        <f>INDEX(products!$A$1:$G$49,MATCH(orders!$D59,products!$A$1:$A$49,0),MATCH(orders!I$1,products!$A$1:$G$1,0))</f>
        <v>Exc</v>
      </c>
      <c r="J59" s="8" t="str">
        <f>INDEX(products!$A$1:$G$49,MATCH(orders!$D59,products!$A$1:$A$49,0),MATCH(orders!J$1,products!$A$1:$G$1,0))</f>
        <v>L</v>
      </c>
      <c r="K59" s="9">
        <f>INDEX(products!$A$1:$G$49,MATCH(orders!$D59,products!$A$1:$A$49,0),MATCH(orders!K$1,products!$A$1:$G$1,0))</f>
        <v>1</v>
      </c>
      <c r="L59" s="10">
        <f>INDEX(products!$A$1:$G$49,MATCH(orders!$D59,products!$A$1:$A$49,0),MATCH(orders!L$1,products!$A$1:$G$1,0))</f>
        <v>14.85</v>
      </c>
      <c r="M59" s="10">
        <f t="shared" si="0"/>
        <v>59.4</v>
      </c>
      <c r="N59" s="8" t="str" cm="1">
        <f t="array" ref="N59">_xlfn.IFS(I59="Rob", "Robusta",I59="Exc","Excelsa",I59="Ara","Arabica",I59="Lib","Liberica",TRUE," ")</f>
        <v>Excelsa</v>
      </c>
      <c r="O59" s="8" t="str" cm="1">
        <f t="array" ref="O59">_xlfn.IFS(J59="m","Medium",J59="l","Light",J59="d","Dark",TRUE,"")</f>
        <v>Light</v>
      </c>
      <c r="P59" s="8" t="str">
        <f>_xlfn.XLOOKUP(Table1[[#This Row],[Customer ID]],customers!$A$1:$A$1001,customers!$I$1:$I$1001," ",0)</f>
        <v>No</v>
      </c>
    </row>
    <row r="60" spans="1:16" x14ac:dyDescent="0.35">
      <c r="A60" s="7" t="s">
        <v>817</v>
      </c>
      <c r="B60" s="14">
        <v>44624</v>
      </c>
      <c r="C60" s="7" t="s">
        <v>818</v>
      </c>
      <c r="D60" s="8" t="s">
        <v>6165</v>
      </c>
      <c r="E60" s="7">
        <v>3</v>
      </c>
      <c r="F60" s="7" t="str">
        <f>_xlfn.XLOOKUP(C60,customers!$A$2:$A$1001,customers!$B$2:$B$1001," ",0)</f>
        <v>Willa Rolling</v>
      </c>
      <c r="G60" s="7" t="str">
        <f>IF(_xlfn.XLOOKUP(C60,customers!$A$2:$A$1001,customers!$C$2:$C$1001," ",0)=0," ",_xlfn.XLOOKUP(C60,customers!$A$2:$A$1001,customers!$C$2:$C$1001," ",0))</f>
        <v xml:space="preserve"> </v>
      </c>
      <c r="H60" s="7" t="str">
        <f>_xlfn.XLOOKUP(orders!C60,customers!$A$1:$A$1001,customers!$G$1:$G$1001)</f>
        <v>United States</v>
      </c>
      <c r="I60" s="8" t="str">
        <f>INDEX(products!$A$1:$G$49,MATCH(orders!$D60,products!$A$1:$A$49,0),MATCH(orders!I$1,products!$A$1:$G$1,0))</f>
        <v>Lib</v>
      </c>
      <c r="J60" s="8" t="str">
        <f>INDEX(products!$A$1:$G$49,MATCH(orders!$D60,products!$A$1:$A$49,0),MATCH(orders!J$1,products!$A$1:$G$1,0))</f>
        <v>D</v>
      </c>
      <c r="K60" s="9">
        <f>INDEX(products!$A$1:$G$49,MATCH(orders!$D60,products!$A$1:$A$49,0),MATCH(orders!K$1,products!$A$1:$G$1,0))</f>
        <v>2.5</v>
      </c>
      <c r="L60" s="10">
        <f>INDEX(products!$A$1:$G$49,MATCH(orders!$D60,products!$A$1:$A$49,0),MATCH(orders!L$1,products!$A$1:$G$1,0))</f>
        <v>29.784999999999997</v>
      </c>
      <c r="M60" s="10">
        <f t="shared" si="0"/>
        <v>89.35499999999999</v>
      </c>
      <c r="N60" s="8" t="str" cm="1">
        <f t="array" ref="N60">_xlfn.IFS(I60="Rob", "Robusta",I60="Exc","Excelsa",I60="Ara","Arabica",I60="Lib","Liberica",TRUE," ")</f>
        <v>Liberica</v>
      </c>
      <c r="O60" s="8" t="str" cm="1">
        <f t="array" ref="O60">_xlfn.IFS(J60="m","Medium",J60="l","Light",J60="d","Dark",TRUE,"")</f>
        <v>Dark</v>
      </c>
      <c r="P60" s="8" t="str">
        <f>_xlfn.XLOOKUP(Table1[[#This Row],[Customer ID]],customers!$A$1:$A$1001,customers!$I$1:$I$1001," ",0)</f>
        <v>Yes</v>
      </c>
    </row>
    <row r="61" spans="1:16" x14ac:dyDescent="0.35">
      <c r="A61" s="7" t="s">
        <v>822</v>
      </c>
      <c r="B61" s="14">
        <v>44537</v>
      </c>
      <c r="C61" s="7" t="s">
        <v>823</v>
      </c>
      <c r="D61" s="8" t="s">
        <v>6160</v>
      </c>
      <c r="E61" s="7">
        <v>3</v>
      </c>
      <c r="F61" s="7" t="str">
        <f>_xlfn.XLOOKUP(C61,customers!$A$2:$A$1001,customers!$B$2:$B$1001," ",0)</f>
        <v>Stanislaus Gilroy</v>
      </c>
      <c r="G61" s="7" t="str">
        <f>IF(_xlfn.XLOOKUP(C61,customers!$A$2:$A$1001,customers!$C$2:$C$1001," ",0)=0," ",_xlfn.XLOOKUP(C61,customers!$A$2:$A$1001,customers!$C$2:$C$1001," ",0))</f>
        <v>sgilroy1n@eepurl.com</v>
      </c>
      <c r="H61" s="7" t="str">
        <f>_xlfn.XLOOKUP(orders!C61,customers!$A$1:$A$1001,customers!$G$1:$G$1001)</f>
        <v>United States</v>
      </c>
      <c r="I61" s="8" t="str">
        <f>INDEX(products!$A$1:$G$49,MATCH(orders!$D61,products!$A$1:$A$49,0),MATCH(orders!I$1,products!$A$1:$G$1,0))</f>
        <v>Lib</v>
      </c>
      <c r="J61" s="8" t="str">
        <f>INDEX(products!$A$1:$G$49,MATCH(orders!$D61,products!$A$1:$A$49,0),MATCH(orders!J$1,products!$A$1:$G$1,0))</f>
        <v>M</v>
      </c>
      <c r="K61" s="9">
        <f>INDEX(products!$A$1:$G$49,MATCH(orders!$D61,products!$A$1:$A$49,0),MATCH(orders!K$1,products!$A$1:$G$1,0))</f>
        <v>0.5</v>
      </c>
      <c r="L61" s="10">
        <f>INDEX(products!$A$1:$G$49,MATCH(orders!$D61,products!$A$1:$A$49,0),MATCH(orders!L$1,products!$A$1:$G$1,0))</f>
        <v>8.73</v>
      </c>
      <c r="M61" s="10">
        <f t="shared" si="0"/>
        <v>26.19</v>
      </c>
      <c r="N61" s="8" t="str" cm="1">
        <f t="array" ref="N61">_xlfn.IFS(I61="Rob", "Robusta",I61="Exc","Excelsa",I61="Ara","Arabica",I61="Lib","Liberica",TRUE," ")</f>
        <v>Liberica</v>
      </c>
      <c r="O61" s="8" t="str" cm="1">
        <f t="array" ref="O61">_xlfn.IFS(J61="m","Medium",J61="l","Light",J61="d","Dark",TRUE,"")</f>
        <v>Medium</v>
      </c>
      <c r="P61" s="8" t="str">
        <f>_xlfn.XLOOKUP(Table1[[#This Row],[Customer ID]],customers!$A$1:$A$1001,customers!$I$1:$I$1001," ",0)</f>
        <v>Yes</v>
      </c>
    </row>
    <row r="62" spans="1:16" x14ac:dyDescent="0.35">
      <c r="A62" s="7" t="s">
        <v>827</v>
      </c>
      <c r="B62" s="14">
        <v>44252</v>
      </c>
      <c r="C62" s="7" t="s">
        <v>828</v>
      </c>
      <c r="D62" s="8" t="s">
        <v>6168</v>
      </c>
      <c r="E62" s="7">
        <v>5</v>
      </c>
      <c r="F62" s="7" t="str">
        <f>_xlfn.XLOOKUP(C62,customers!$A$2:$A$1001,customers!$B$2:$B$1001," ",0)</f>
        <v>Correy Cottingham</v>
      </c>
      <c r="G62" s="7" t="str">
        <f>IF(_xlfn.XLOOKUP(C62,customers!$A$2:$A$1001,customers!$C$2:$C$1001," ",0)=0," ",_xlfn.XLOOKUP(C62,customers!$A$2:$A$1001,customers!$C$2:$C$1001," ",0))</f>
        <v>ccottingham1o@wikipedia.org</v>
      </c>
      <c r="H62" s="7" t="str">
        <f>_xlfn.XLOOKUP(orders!C62,customers!$A$1:$A$1001,customers!$G$1:$G$1001)</f>
        <v>United States</v>
      </c>
      <c r="I62" s="8" t="str">
        <f>INDEX(products!$A$1:$G$49,MATCH(orders!$D62,products!$A$1:$A$49,0),MATCH(orders!I$1,products!$A$1:$G$1,0))</f>
        <v>Ara</v>
      </c>
      <c r="J62" s="8" t="str">
        <f>INDEX(products!$A$1:$G$49,MATCH(orders!$D62,products!$A$1:$A$49,0),MATCH(orders!J$1,products!$A$1:$G$1,0))</f>
        <v>D</v>
      </c>
      <c r="K62" s="9">
        <f>INDEX(products!$A$1:$G$49,MATCH(orders!$D62,products!$A$1:$A$49,0),MATCH(orders!K$1,products!$A$1:$G$1,0))</f>
        <v>2.5</v>
      </c>
      <c r="L62" s="10">
        <f>INDEX(products!$A$1:$G$49,MATCH(orders!$D62,products!$A$1:$A$49,0),MATCH(orders!L$1,products!$A$1:$G$1,0))</f>
        <v>22.884999999999998</v>
      </c>
      <c r="M62" s="10">
        <f t="shared" si="0"/>
        <v>114.42499999999998</v>
      </c>
      <c r="N62" s="8" t="str" cm="1">
        <f t="array" ref="N62">_xlfn.IFS(I62="Rob", "Robusta",I62="Exc","Excelsa",I62="Ara","Arabica",I62="Lib","Liberica",TRUE," ")</f>
        <v>Arabica</v>
      </c>
      <c r="O62" s="8" t="str" cm="1">
        <f t="array" ref="O62">_xlfn.IFS(J62="m","Medium",J62="l","Light",J62="d","Dark",TRUE,"")</f>
        <v>Dark</v>
      </c>
      <c r="P62" s="8" t="str">
        <f>_xlfn.XLOOKUP(Table1[[#This Row],[Customer ID]],customers!$A$1:$A$1001,customers!$I$1:$I$1001," ",0)</f>
        <v>No</v>
      </c>
    </row>
    <row r="63" spans="1:16" x14ac:dyDescent="0.35">
      <c r="A63" s="7" t="s">
        <v>833</v>
      </c>
      <c r="B63" s="14">
        <v>43521</v>
      </c>
      <c r="C63" s="7" t="s">
        <v>834</v>
      </c>
      <c r="D63" s="8" t="s">
        <v>6172</v>
      </c>
      <c r="E63" s="7">
        <v>5</v>
      </c>
      <c r="F63" s="7" t="str">
        <f>_xlfn.XLOOKUP(C63,customers!$A$2:$A$1001,customers!$B$2:$B$1001," ",0)</f>
        <v>Pammi Endacott</v>
      </c>
      <c r="G63" s="7" t="str">
        <f>IF(_xlfn.XLOOKUP(C63,customers!$A$2:$A$1001,customers!$C$2:$C$1001," ",0)=0," ",_xlfn.XLOOKUP(C63,customers!$A$2:$A$1001,customers!$C$2:$C$1001," ",0))</f>
        <v xml:space="preserve"> </v>
      </c>
      <c r="H63" s="7" t="str">
        <f>_xlfn.XLOOKUP(orders!C63,customers!$A$1:$A$1001,customers!$G$1:$G$1001)</f>
        <v>United Kingdom</v>
      </c>
      <c r="I63" s="8" t="str">
        <f>INDEX(products!$A$1:$G$49,MATCH(orders!$D63,products!$A$1:$A$49,0),MATCH(orders!I$1,products!$A$1:$G$1,0))</f>
        <v>Rob</v>
      </c>
      <c r="J63" s="8" t="str">
        <f>INDEX(products!$A$1:$G$49,MATCH(orders!$D63,products!$A$1:$A$49,0),MATCH(orders!J$1,products!$A$1:$G$1,0))</f>
        <v>D</v>
      </c>
      <c r="K63" s="9">
        <f>INDEX(products!$A$1:$G$49,MATCH(orders!$D63,products!$A$1:$A$49,0),MATCH(orders!K$1,products!$A$1:$G$1,0))</f>
        <v>0.5</v>
      </c>
      <c r="L63" s="10">
        <f>INDEX(products!$A$1:$G$49,MATCH(orders!$D63,products!$A$1:$A$49,0),MATCH(orders!L$1,products!$A$1:$G$1,0))</f>
        <v>5.3699999999999992</v>
      </c>
      <c r="M63" s="10">
        <f t="shared" si="0"/>
        <v>26.849999999999994</v>
      </c>
      <c r="N63" s="8" t="str" cm="1">
        <f t="array" ref="N63">_xlfn.IFS(I63="Rob", "Robusta",I63="Exc","Excelsa",I63="Ara","Arabica",I63="Lib","Liberica",TRUE," ")</f>
        <v>Robusta</v>
      </c>
      <c r="O63" s="8" t="str" cm="1">
        <f t="array" ref="O63">_xlfn.IFS(J63="m","Medium",J63="l","Light",J63="d","Dark",TRUE,"")</f>
        <v>Dark</v>
      </c>
      <c r="P63" s="8" t="str">
        <f>_xlfn.XLOOKUP(Table1[[#This Row],[Customer ID]],customers!$A$1:$A$1001,customers!$I$1:$I$1001," ",0)</f>
        <v>Yes</v>
      </c>
    </row>
    <row r="64" spans="1:16" x14ac:dyDescent="0.35">
      <c r="A64" s="7" t="s">
        <v>838</v>
      </c>
      <c r="B64" s="14">
        <v>43505</v>
      </c>
      <c r="C64" s="7" t="s">
        <v>839</v>
      </c>
      <c r="D64" s="8" t="s">
        <v>6145</v>
      </c>
      <c r="E64" s="7">
        <v>5</v>
      </c>
      <c r="F64" s="7" t="str">
        <f>_xlfn.XLOOKUP(C64,customers!$A$2:$A$1001,customers!$B$2:$B$1001," ",0)</f>
        <v>Nona Linklater</v>
      </c>
      <c r="G64" s="7" t="str">
        <f>IF(_xlfn.XLOOKUP(C64,customers!$A$2:$A$1001,customers!$C$2:$C$1001," ",0)=0," ",_xlfn.XLOOKUP(C64,customers!$A$2:$A$1001,customers!$C$2:$C$1001," ",0))</f>
        <v xml:space="preserve"> </v>
      </c>
      <c r="H64" s="7" t="str">
        <f>_xlfn.XLOOKUP(orders!C64,customers!$A$1:$A$1001,customers!$G$1:$G$1001)</f>
        <v>United States</v>
      </c>
      <c r="I64" s="8" t="str">
        <f>INDEX(products!$A$1:$G$49,MATCH(orders!$D64,products!$A$1:$A$49,0),MATCH(orders!I$1,products!$A$1:$G$1,0))</f>
        <v>Lib</v>
      </c>
      <c r="J64" s="8" t="str">
        <f>INDEX(products!$A$1:$G$49,MATCH(orders!$D64,products!$A$1:$A$49,0),MATCH(orders!J$1,products!$A$1:$G$1,0))</f>
        <v>L</v>
      </c>
      <c r="K64" s="9">
        <f>INDEX(products!$A$1:$G$49,MATCH(orders!$D64,products!$A$1:$A$49,0),MATCH(orders!K$1,products!$A$1:$G$1,0))</f>
        <v>0.2</v>
      </c>
      <c r="L64" s="10">
        <f>INDEX(products!$A$1:$G$49,MATCH(orders!$D64,products!$A$1:$A$49,0),MATCH(orders!L$1,products!$A$1:$G$1,0))</f>
        <v>4.7549999999999999</v>
      </c>
      <c r="M64" s="10">
        <f t="shared" si="0"/>
        <v>23.774999999999999</v>
      </c>
      <c r="N64" s="8" t="str" cm="1">
        <f t="array" ref="N64">_xlfn.IFS(I64="Rob", "Robusta",I64="Exc","Excelsa",I64="Ara","Arabica",I64="Lib","Liberica",TRUE," ")</f>
        <v>Liberica</v>
      </c>
      <c r="O64" s="8" t="str" cm="1">
        <f t="array" ref="O64">_xlfn.IFS(J64="m","Medium",J64="l","Light",J64="d","Dark",TRUE,"")</f>
        <v>Light</v>
      </c>
      <c r="P64" s="8" t="str">
        <f>_xlfn.XLOOKUP(Table1[[#This Row],[Customer ID]],customers!$A$1:$A$1001,customers!$I$1:$I$1001," ",0)</f>
        <v>Yes</v>
      </c>
    </row>
    <row r="65" spans="1:16" x14ac:dyDescent="0.35">
      <c r="A65" s="7" t="s">
        <v>843</v>
      </c>
      <c r="B65" s="14">
        <v>43868</v>
      </c>
      <c r="C65" s="7" t="s">
        <v>844</v>
      </c>
      <c r="D65" s="8" t="s">
        <v>6157</v>
      </c>
      <c r="E65" s="7">
        <v>1</v>
      </c>
      <c r="F65" s="7" t="str">
        <f>_xlfn.XLOOKUP(C65,customers!$A$2:$A$1001,customers!$B$2:$B$1001," ",0)</f>
        <v>Annadiane Dykes</v>
      </c>
      <c r="G65" s="7" t="str">
        <f>IF(_xlfn.XLOOKUP(C65,customers!$A$2:$A$1001,customers!$C$2:$C$1001," ",0)=0," ",_xlfn.XLOOKUP(C65,customers!$A$2:$A$1001,customers!$C$2:$C$1001," ",0))</f>
        <v>adykes1r@eventbrite.com</v>
      </c>
      <c r="H65" s="7" t="str">
        <f>_xlfn.XLOOKUP(orders!C65,customers!$A$1:$A$1001,customers!$G$1:$G$1001)</f>
        <v>United States</v>
      </c>
      <c r="I65" s="8" t="str">
        <f>INDEX(products!$A$1:$G$49,MATCH(orders!$D65,products!$A$1:$A$49,0),MATCH(orders!I$1,products!$A$1:$G$1,0))</f>
        <v>Ara</v>
      </c>
      <c r="J65" s="8" t="str">
        <f>INDEX(products!$A$1:$G$49,MATCH(orders!$D65,products!$A$1:$A$49,0),MATCH(orders!J$1,products!$A$1:$G$1,0))</f>
        <v>M</v>
      </c>
      <c r="K65" s="9">
        <f>INDEX(products!$A$1:$G$49,MATCH(orders!$D65,products!$A$1:$A$49,0),MATCH(orders!K$1,products!$A$1:$G$1,0))</f>
        <v>0.5</v>
      </c>
      <c r="L65" s="10">
        <f>INDEX(products!$A$1:$G$49,MATCH(orders!$D65,products!$A$1:$A$49,0),MATCH(orders!L$1,products!$A$1:$G$1,0))</f>
        <v>6.75</v>
      </c>
      <c r="M65" s="10">
        <f t="shared" si="0"/>
        <v>6.75</v>
      </c>
      <c r="N65" s="8" t="str" cm="1">
        <f t="array" ref="N65">_xlfn.IFS(I65="Rob", "Robusta",I65="Exc","Excelsa",I65="Ara","Arabica",I65="Lib","Liberica",TRUE," ")</f>
        <v>Arabica</v>
      </c>
      <c r="O65" s="8" t="str" cm="1">
        <f t="array" ref="O65">_xlfn.IFS(J65="m","Medium",J65="l","Light",J65="d","Dark",TRUE,"")</f>
        <v>Medium</v>
      </c>
      <c r="P65" s="8" t="str">
        <f>_xlfn.XLOOKUP(Table1[[#This Row],[Customer ID]],customers!$A$1:$A$1001,customers!$I$1:$I$1001," ",0)</f>
        <v>No</v>
      </c>
    </row>
    <row r="66" spans="1:16" x14ac:dyDescent="0.35">
      <c r="A66" s="7" t="s">
        <v>849</v>
      </c>
      <c r="B66" s="14">
        <v>43913</v>
      </c>
      <c r="C66" s="7" t="s">
        <v>850</v>
      </c>
      <c r="D66" s="8" t="s">
        <v>6146</v>
      </c>
      <c r="E66" s="7">
        <v>6</v>
      </c>
      <c r="F66" s="7" t="str">
        <f>_xlfn.XLOOKUP(C66,customers!$A$2:$A$1001,customers!$B$2:$B$1001," ",0)</f>
        <v>Felecia Dodgson</v>
      </c>
      <c r="G66" s="7" t="str">
        <f>IF(_xlfn.XLOOKUP(C66,customers!$A$2:$A$1001,customers!$C$2:$C$1001," ",0)=0," ",_xlfn.XLOOKUP(C66,customers!$A$2:$A$1001,customers!$C$2:$C$1001," ",0))</f>
        <v xml:space="preserve"> </v>
      </c>
      <c r="H66" s="7" t="str">
        <f>_xlfn.XLOOKUP(orders!C66,customers!$A$1:$A$1001,customers!$G$1:$G$1001)</f>
        <v>United States</v>
      </c>
      <c r="I66" s="8" t="str">
        <f>INDEX(products!$A$1:$G$49,MATCH(orders!$D66,products!$A$1:$A$49,0),MATCH(orders!I$1,products!$A$1:$G$1,0))</f>
        <v>Rob</v>
      </c>
      <c r="J66" s="8" t="str">
        <f>INDEX(products!$A$1:$G$49,MATCH(orders!$D66,products!$A$1:$A$49,0),MATCH(orders!J$1,products!$A$1:$G$1,0))</f>
        <v>M</v>
      </c>
      <c r="K66" s="9">
        <f>INDEX(products!$A$1:$G$49,MATCH(orders!$D66,products!$A$1:$A$49,0),MATCH(orders!K$1,products!$A$1:$G$1,0))</f>
        <v>0.5</v>
      </c>
      <c r="L66" s="10">
        <f>INDEX(products!$A$1:$G$49,MATCH(orders!$D66,products!$A$1:$A$49,0),MATCH(orders!L$1,products!$A$1:$G$1,0))</f>
        <v>5.97</v>
      </c>
      <c r="M66" s="10">
        <f t="shared" ref="M66:M129" si="1">L66*E66</f>
        <v>35.82</v>
      </c>
      <c r="N66" s="8" t="str" cm="1">
        <f t="array" ref="N66">_xlfn.IFS(I66="Rob", "Robusta",I66="Exc","Excelsa",I66="Ara","Arabica",I66="Lib","Liberica",TRUE," ")</f>
        <v>Robusta</v>
      </c>
      <c r="O66" s="8" t="str" cm="1">
        <f t="array" ref="O66">_xlfn.IFS(J66="m","Medium",J66="l","Light",J66="d","Dark",TRUE,"")</f>
        <v>Medium</v>
      </c>
      <c r="P66" s="8" t="str">
        <f>_xlfn.XLOOKUP(Table1[[#This Row],[Customer ID]],customers!$A$1:$A$1001,customers!$I$1:$I$1001," ",0)</f>
        <v>Yes</v>
      </c>
    </row>
    <row r="67" spans="1:16" x14ac:dyDescent="0.35">
      <c r="A67" s="7" t="s">
        <v>854</v>
      </c>
      <c r="B67" s="14">
        <v>44626</v>
      </c>
      <c r="C67" s="7" t="s">
        <v>855</v>
      </c>
      <c r="D67" s="8" t="s">
        <v>6149</v>
      </c>
      <c r="E67" s="7">
        <v>4</v>
      </c>
      <c r="F67" s="7" t="str">
        <f>_xlfn.XLOOKUP(C67,customers!$A$2:$A$1001,customers!$B$2:$B$1001," ",0)</f>
        <v>Angelia Cockrem</v>
      </c>
      <c r="G67" s="7" t="str">
        <f>IF(_xlfn.XLOOKUP(C67,customers!$A$2:$A$1001,customers!$C$2:$C$1001," ",0)=0," ",_xlfn.XLOOKUP(C67,customers!$A$2:$A$1001,customers!$C$2:$C$1001," ",0))</f>
        <v>acockrem1t@engadget.com</v>
      </c>
      <c r="H67" s="7" t="str">
        <f>_xlfn.XLOOKUP(orders!C67,customers!$A$1:$A$1001,customers!$G$1:$G$1001)</f>
        <v>United States</v>
      </c>
      <c r="I67" s="8" t="str">
        <f>INDEX(products!$A$1:$G$49,MATCH(orders!$D67,products!$A$1:$A$49,0),MATCH(orders!I$1,products!$A$1:$G$1,0))</f>
        <v>Rob</v>
      </c>
      <c r="J67" s="8" t="str">
        <f>INDEX(products!$A$1:$G$49,MATCH(orders!$D67,products!$A$1:$A$49,0),MATCH(orders!J$1,products!$A$1:$G$1,0))</f>
        <v>D</v>
      </c>
      <c r="K67" s="9">
        <f>INDEX(products!$A$1:$G$49,MATCH(orders!$D67,products!$A$1:$A$49,0),MATCH(orders!K$1,products!$A$1:$G$1,0))</f>
        <v>2.5</v>
      </c>
      <c r="L67" s="10">
        <f>INDEX(products!$A$1:$G$49,MATCH(orders!$D67,products!$A$1:$A$49,0),MATCH(orders!L$1,products!$A$1:$G$1,0))</f>
        <v>20.584999999999997</v>
      </c>
      <c r="M67" s="10">
        <f t="shared" si="1"/>
        <v>82.339999999999989</v>
      </c>
      <c r="N67" s="8" t="str" cm="1">
        <f t="array" ref="N67">_xlfn.IFS(I67="Rob", "Robusta",I67="Exc","Excelsa",I67="Ara","Arabica",I67="Lib","Liberica",TRUE," ")</f>
        <v>Robusta</v>
      </c>
      <c r="O67" s="8" t="str" cm="1">
        <f t="array" ref="O67">_xlfn.IFS(J67="m","Medium",J67="l","Light",J67="d","Dark",TRUE,"")</f>
        <v>Dark</v>
      </c>
      <c r="P67" s="8" t="str">
        <f>_xlfn.XLOOKUP(Table1[[#This Row],[Customer ID]],customers!$A$1:$A$1001,customers!$I$1:$I$1001," ",0)</f>
        <v>Yes</v>
      </c>
    </row>
    <row r="68" spans="1:16" x14ac:dyDescent="0.35">
      <c r="A68" s="7" t="s">
        <v>860</v>
      </c>
      <c r="B68" s="14">
        <v>44666</v>
      </c>
      <c r="C68" s="7" t="s">
        <v>861</v>
      </c>
      <c r="D68" s="8" t="s">
        <v>6173</v>
      </c>
      <c r="E68" s="7">
        <v>1</v>
      </c>
      <c r="F68" s="7" t="str">
        <f>_xlfn.XLOOKUP(C68,customers!$A$2:$A$1001,customers!$B$2:$B$1001," ",0)</f>
        <v>Belvia Umpleby</v>
      </c>
      <c r="G68" s="7" t="str">
        <f>IF(_xlfn.XLOOKUP(C68,customers!$A$2:$A$1001,customers!$C$2:$C$1001," ",0)=0," ",_xlfn.XLOOKUP(C68,customers!$A$2:$A$1001,customers!$C$2:$C$1001," ",0))</f>
        <v>bumpleby1u@soundcloud.com</v>
      </c>
      <c r="H68" s="7" t="str">
        <f>_xlfn.XLOOKUP(orders!C68,customers!$A$1:$A$1001,customers!$G$1:$G$1001)</f>
        <v>United States</v>
      </c>
      <c r="I68" s="8" t="str">
        <f>INDEX(products!$A$1:$G$49,MATCH(orders!$D68,products!$A$1:$A$49,0),MATCH(orders!I$1,products!$A$1:$G$1,0))</f>
        <v>Rob</v>
      </c>
      <c r="J68" s="8" t="str">
        <f>INDEX(products!$A$1:$G$49,MATCH(orders!$D68,products!$A$1:$A$49,0),MATCH(orders!J$1,products!$A$1:$G$1,0))</f>
        <v>L</v>
      </c>
      <c r="K68" s="9">
        <f>INDEX(products!$A$1:$G$49,MATCH(orders!$D68,products!$A$1:$A$49,0),MATCH(orders!K$1,products!$A$1:$G$1,0))</f>
        <v>0.5</v>
      </c>
      <c r="L68" s="10">
        <f>INDEX(products!$A$1:$G$49,MATCH(orders!$D68,products!$A$1:$A$49,0),MATCH(orders!L$1,products!$A$1:$G$1,0))</f>
        <v>7.169999999999999</v>
      </c>
      <c r="M68" s="10">
        <f t="shared" si="1"/>
        <v>7.169999999999999</v>
      </c>
      <c r="N68" s="8" t="str" cm="1">
        <f t="array" ref="N68">_xlfn.IFS(I68="Rob", "Robusta",I68="Exc","Excelsa",I68="Ara","Arabica",I68="Lib","Liberica",TRUE," ")</f>
        <v>Robusta</v>
      </c>
      <c r="O68" s="8" t="str" cm="1">
        <f t="array" ref="O68">_xlfn.IFS(J68="m","Medium",J68="l","Light",J68="d","Dark",TRUE,"")</f>
        <v>Light</v>
      </c>
      <c r="P68" s="8" t="str">
        <f>_xlfn.XLOOKUP(Table1[[#This Row],[Customer ID]],customers!$A$1:$A$1001,customers!$I$1:$I$1001," ",0)</f>
        <v>Yes</v>
      </c>
    </row>
    <row r="69" spans="1:16" x14ac:dyDescent="0.35">
      <c r="A69" s="7" t="s">
        <v>866</v>
      </c>
      <c r="B69" s="14">
        <v>44519</v>
      </c>
      <c r="C69" s="7" t="s">
        <v>867</v>
      </c>
      <c r="D69" s="8" t="s">
        <v>6145</v>
      </c>
      <c r="E69" s="7">
        <v>2</v>
      </c>
      <c r="F69" s="7" t="str">
        <f>_xlfn.XLOOKUP(C69,customers!$A$2:$A$1001,customers!$B$2:$B$1001," ",0)</f>
        <v>Nat Saleway</v>
      </c>
      <c r="G69" s="7" t="str">
        <f>IF(_xlfn.XLOOKUP(C69,customers!$A$2:$A$1001,customers!$C$2:$C$1001," ",0)=0," ",_xlfn.XLOOKUP(C69,customers!$A$2:$A$1001,customers!$C$2:$C$1001," ",0))</f>
        <v>nsaleway1v@dedecms.com</v>
      </c>
      <c r="H69" s="7" t="str">
        <f>_xlfn.XLOOKUP(orders!C69,customers!$A$1:$A$1001,customers!$G$1:$G$1001)</f>
        <v>United States</v>
      </c>
      <c r="I69" s="8" t="str">
        <f>INDEX(products!$A$1:$G$49,MATCH(orders!$D69,products!$A$1:$A$49,0),MATCH(orders!I$1,products!$A$1:$G$1,0))</f>
        <v>Lib</v>
      </c>
      <c r="J69" s="8" t="str">
        <f>INDEX(products!$A$1:$G$49,MATCH(orders!$D69,products!$A$1:$A$49,0),MATCH(orders!J$1,products!$A$1:$G$1,0))</f>
        <v>L</v>
      </c>
      <c r="K69" s="9">
        <f>INDEX(products!$A$1:$G$49,MATCH(orders!$D69,products!$A$1:$A$49,0),MATCH(orders!K$1,products!$A$1:$G$1,0))</f>
        <v>0.2</v>
      </c>
      <c r="L69" s="10">
        <f>INDEX(products!$A$1:$G$49,MATCH(orders!$D69,products!$A$1:$A$49,0),MATCH(orders!L$1,products!$A$1:$G$1,0))</f>
        <v>4.7549999999999999</v>
      </c>
      <c r="M69" s="10">
        <f t="shared" si="1"/>
        <v>9.51</v>
      </c>
      <c r="N69" s="8" t="str" cm="1">
        <f t="array" ref="N69">_xlfn.IFS(I69="Rob", "Robusta",I69="Exc","Excelsa",I69="Ara","Arabica",I69="Lib","Liberica",TRUE," ")</f>
        <v>Liberica</v>
      </c>
      <c r="O69" s="8" t="str" cm="1">
        <f t="array" ref="O69">_xlfn.IFS(J69="m","Medium",J69="l","Light",J69="d","Dark",TRUE,"")</f>
        <v>Light</v>
      </c>
      <c r="P69" s="8" t="str">
        <f>_xlfn.XLOOKUP(Table1[[#This Row],[Customer ID]],customers!$A$1:$A$1001,customers!$I$1:$I$1001," ",0)</f>
        <v>No</v>
      </c>
    </row>
    <row r="70" spans="1:16" x14ac:dyDescent="0.35">
      <c r="A70" s="7" t="s">
        <v>872</v>
      </c>
      <c r="B70" s="14">
        <v>43754</v>
      </c>
      <c r="C70" s="7" t="s">
        <v>873</v>
      </c>
      <c r="D70" s="8" t="s">
        <v>6174</v>
      </c>
      <c r="E70" s="7">
        <v>1</v>
      </c>
      <c r="F70" s="7" t="str">
        <f>_xlfn.XLOOKUP(C70,customers!$A$2:$A$1001,customers!$B$2:$B$1001," ",0)</f>
        <v>Hayward Goulter</v>
      </c>
      <c r="G70" s="7" t="str">
        <f>IF(_xlfn.XLOOKUP(C70,customers!$A$2:$A$1001,customers!$C$2:$C$1001," ",0)=0," ",_xlfn.XLOOKUP(C70,customers!$A$2:$A$1001,customers!$C$2:$C$1001," ",0))</f>
        <v>hgoulter1w@abc.net.au</v>
      </c>
      <c r="H70" s="7" t="str">
        <f>_xlfn.XLOOKUP(orders!C70,customers!$A$1:$A$1001,customers!$G$1:$G$1001)</f>
        <v>United States</v>
      </c>
      <c r="I70" s="8" t="str">
        <f>INDEX(products!$A$1:$G$49,MATCH(orders!$D70,products!$A$1:$A$49,0),MATCH(orders!I$1,products!$A$1:$G$1,0))</f>
        <v>Rob</v>
      </c>
      <c r="J70" s="8" t="str">
        <f>INDEX(products!$A$1:$G$49,MATCH(orders!$D70,products!$A$1:$A$49,0),MATCH(orders!J$1,products!$A$1:$G$1,0))</f>
        <v>M</v>
      </c>
      <c r="K70" s="9">
        <f>INDEX(products!$A$1:$G$49,MATCH(orders!$D70,products!$A$1:$A$49,0),MATCH(orders!K$1,products!$A$1:$G$1,0))</f>
        <v>0.2</v>
      </c>
      <c r="L70" s="10">
        <f>INDEX(products!$A$1:$G$49,MATCH(orders!$D70,products!$A$1:$A$49,0),MATCH(orders!L$1,products!$A$1:$G$1,0))</f>
        <v>2.9849999999999999</v>
      </c>
      <c r="M70" s="10">
        <f t="shared" si="1"/>
        <v>2.9849999999999999</v>
      </c>
      <c r="N70" s="8" t="str" cm="1">
        <f t="array" ref="N70">_xlfn.IFS(I70="Rob", "Robusta",I70="Exc","Excelsa",I70="Ara","Arabica",I70="Lib","Liberica",TRUE," ")</f>
        <v>Robusta</v>
      </c>
      <c r="O70" s="8" t="str" cm="1">
        <f t="array" ref="O70">_xlfn.IFS(J70="m","Medium",J70="l","Light",J70="d","Dark",TRUE,"")</f>
        <v>Medium</v>
      </c>
      <c r="P70" s="8" t="str">
        <f>_xlfn.XLOOKUP(Table1[[#This Row],[Customer ID]],customers!$A$1:$A$1001,customers!$I$1:$I$1001," ",0)</f>
        <v>No</v>
      </c>
    </row>
    <row r="71" spans="1:16" x14ac:dyDescent="0.35">
      <c r="A71" s="7" t="s">
        <v>878</v>
      </c>
      <c r="B71" s="14">
        <v>43795</v>
      </c>
      <c r="C71" s="7" t="s">
        <v>879</v>
      </c>
      <c r="D71" s="8" t="s">
        <v>6138</v>
      </c>
      <c r="E71" s="7">
        <v>6</v>
      </c>
      <c r="F71" s="7" t="str">
        <f>_xlfn.XLOOKUP(C71,customers!$A$2:$A$1001,customers!$B$2:$B$1001," ",0)</f>
        <v>Gay Rizzello</v>
      </c>
      <c r="G71" s="7" t="str">
        <f>IF(_xlfn.XLOOKUP(C71,customers!$A$2:$A$1001,customers!$C$2:$C$1001," ",0)=0," ",_xlfn.XLOOKUP(C71,customers!$A$2:$A$1001,customers!$C$2:$C$1001," ",0))</f>
        <v>grizzello1x@symantec.com</v>
      </c>
      <c r="H71" s="7" t="str">
        <f>_xlfn.XLOOKUP(orders!C71,customers!$A$1:$A$1001,customers!$G$1:$G$1001)</f>
        <v>United Kingdom</v>
      </c>
      <c r="I71" s="8" t="str">
        <f>INDEX(products!$A$1:$G$49,MATCH(orders!$D71,products!$A$1:$A$49,0),MATCH(orders!I$1,products!$A$1:$G$1,0))</f>
        <v>Rob</v>
      </c>
      <c r="J71" s="8" t="str">
        <f>INDEX(products!$A$1:$G$49,MATCH(orders!$D71,products!$A$1:$A$49,0),MATCH(orders!J$1,products!$A$1:$G$1,0))</f>
        <v>M</v>
      </c>
      <c r="K71" s="9">
        <f>INDEX(products!$A$1:$G$49,MATCH(orders!$D71,products!$A$1:$A$49,0),MATCH(orders!K$1,products!$A$1:$G$1,0))</f>
        <v>1</v>
      </c>
      <c r="L71" s="10">
        <f>INDEX(products!$A$1:$G$49,MATCH(orders!$D71,products!$A$1:$A$49,0),MATCH(orders!L$1,products!$A$1:$G$1,0))</f>
        <v>9.9499999999999993</v>
      </c>
      <c r="M71" s="10">
        <f t="shared" si="1"/>
        <v>59.699999999999996</v>
      </c>
      <c r="N71" s="8" t="str" cm="1">
        <f t="array" ref="N71">_xlfn.IFS(I71="Rob", "Robusta",I71="Exc","Excelsa",I71="Ara","Arabica",I71="Lib","Liberica",TRUE," ")</f>
        <v>Robusta</v>
      </c>
      <c r="O71" s="8" t="str" cm="1">
        <f t="array" ref="O71">_xlfn.IFS(J71="m","Medium",J71="l","Light",J71="d","Dark",TRUE,"")</f>
        <v>Medium</v>
      </c>
      <c r="P71" s="8" t="str">
        <f>_xlfn.XLOOKUP(Table1[[#This Row],[Customer ID]],customers!$A$1:$A$1001,customers!$I$1:$I$1001," ",0)</f>
        <v>Yes</v>
      </c>
    </row>
    <row r="72" spans="1:16" x14ac:dyDescent="0.35">
      <c r="A72" s="7" t="s">
        <v>885</v>
      </c>
      <c r="B72" s="14">
        <v>43646</v>
      </c>
      <c r="C72" s="7" t="s">
        <v>886</v>
      </c>
      <c r="D72" s="8" t="s">
        <v>6148</v>
      </c>
      <c r="E72" s="7">
        <v>4</v>
      </c>
      <c r="F72" s="7" t="str">
        <f>_xlfn.XLOOKUP(C72,customers!$A$2:$A$1001,customers!$B$2:$B$1001," ",0)</f>
        <v>Shannon List</v>
      </c>
      <c r="G72" s="7" t="str">
        <f>IF(_xlfn.XLOOKUP(C72,customers!$A$2:$A$1001,customers!$C$2:$C$1001," ",0)=0," ",_xlfn.XLOOKUP(C72,customers!$A$2:$A$1001,customers!$C$2:$C$1001," ",0))</f>
        <v>slist1y@mapquest.com</v>
      </c>
      <c r="H72" s="7" t="str">
        <f>_xlfn.XLOOKUP(orders!C72,customers!$A$1:$A$1001,customers!$G$1:$G$1001)</f>
        <v>United States</v>
      </c>
      <c r="I72" s="8" t="str">
        <f>INDEX(products!$A$1:$G$49,MATCH(orders!$D72,products!$A$1:$A$49,0),MATCH(orders!I$1,products!$A$1:$G$1,0))</f>
        <v>Exc</v>
      </c>
      <c r="J72" s="8" t="str">
        <f>INDEX(products!$A$1:$G$49,MATCH(orders!$D72,products!$A$1:$A$49,0),MATCH(orders!J$1,products!$A$1:$G$1,0))</f>
        <v>L</v>
      </c>
      <c r="K72" s="9">
        <f>INDEX(products!$A$1:$G$49,MATCH(orders!$D72,products!$A$1:$A$49,0),MATCH(orders!K$1,products!$A$1:$G$1,0))</f>
        <v>2.5</v>
      </c>
      <c r="L72" s="10">
        <f>INDEX(products!$A$1:$G$49,MATCH(orders!$D72,products!$A$1:$A$49,0),MATCH(orders!L$1,products!$A$1:$G$1,0))</f>
        <v>34.154999999999994</v>
      </c>
      <c r="M72" s="10">
        <f t="shared" si="1"/>
        <v>136.61999999999998</v>
      </c>
      <c r="N72" s="8" t="str" cm="1">
        <f t="array" ref="N72">_xlfn.IFS(I72="Rob", "Robusta",I72="Exc","Excelsa",I72="Ara","Arabica",I72="Lib","Liberica",TRUE," ")</f>
        <v>Excelsa</v>
      </c>
      <c r="O72" s="8" t="str" cm="1">
        <f t="array" ref="O72">_xlfn.IFS(J72="m","Medium",J72="l","Light",J72="d","Dark",TRUE,"")</f>
        <v>Light</v>
      </c>
      <c r="P72" s="8" t="str">
        <f>_xlfn.XLOOKUP(Table1[[#This Row],[Customer ID]],customers!$A$1:$A$1001,customers!$I$1:$I$1001," ",0)</f>
        <v>No</v>
      </c>
    </row>
    <row r="73" spans="1:16" x14ac:dyDescent="0.35">
      <c r="A73" s="7" t="s">
        <v>891</v>
      </c>
      <c r="B73" s="14">
        <v>44200</v>
      </c>
      <c r="C73" s="7" t="s">
        <v>892</v>
      </c>
      <c r="D73" s="8" t="s">
        <v>6145</v>
      </c>
      <c r="E73" s="7">
        <v>2</v>
      </c>
      <c r="F73" s="7" t="str">
        <f>_xlfn.XLOOKUP(C73,customers!$A$2:$A$1001,customers!$B$2:$B$1001," ",0)</f>
        <v>Shirlene Edmondson</v>
      </c>
      <c r="G73" s="7" t="str">
        <f>IF(_xlfn.XLOOKUP(C73,customers!$A$2:$A$1001,customers!$C$2:$C$1001," ",0)=0," ",_xlfn.XLOOKUP(C73,customers!$A$2:$A$1001,customers!$C$2:$C$1001," ",0))</f>
        <v>sedmondson1z@theguardian.com</v>
      </c>
      <c r="H73" s="7" t="str">
        <f>_xlfn.XLOOKUP(orders!C73,customers!$A$1:$A$1001,customers!$G$1:$G$1001)</f>
        <v>Ireland</v>
      </c>
      <c r="I73" s="8" t="str">
        <f>INDEX(products!$A$1:$G$49,MATCH(orders!$D73,products!$A$1:$A$49,0),MATCH(orders!I$1,products!$A$1:$G$1,0))</f>
        <v>Lib</v>
      </c>
      <c r="J73" s="8" t="str">
        <f>INDEX(products!$A$1:$G$49,MATCH(orders!$D73,products!$A$1:$A$49,0),MATCH(orders!J$1,products!$A$1:$G$1,0))</f>
        <v>L</v>
      </c>
      <c r="K73" s="9">
        <f>INDEX(products!$A$1:$G$49,MATCH(orders!$D73,products!$A$1:$A$49,0),MATCH(orders!K$1,products!$A$1:$G$1,0))</f>
        <v>0.2</v>
      </c>
      <c r="L73" s="10">
        <f>INDEX(products!$A$1:$G$49,MATCH(orders!$D73,products!$A$1:$A$49,0),MATCH(orders!L$1,products!$A$1:$G$1,0))</f>
        <v>4.7549999999999999</v>
      </c>
      <c r="M73" s="10">
        <f t="shared" si="1"/>
        <v>9.51</v>
      </c>
      <c r="N73" s="8" t="str" cm="1">
        <f t="array" ref="N73">_xlfn.IFS(I73="Rob", "Robusta",I73="Exc","Excelsa",I73="Ara","Arabica",I73="Lib","Liberica",TRUE," ")</f>
        <v>Liberica</v>
      </c>
      <c r="O73" s="8" t="str" cm="1">
        <f t="array" ref="O73">_xlfn.IFS(J73="m","Medium",J73="l","Light",J73="d","Dark",TRUE,"")</f>
        <v>Light</v>
      </c>
      <c r="P73" s="8" t="str">
        <f>_xlfn.XLOOKUP(Table1[[#This Row],[Customer ID]],customers!$A$1:$A$1001,customers!$I$1:$I$1001," ",0)</f>
        <v>No</v>
      </c>
    </row>
    <row r="74" spans="1:16" x14ac:dyDescent="0.35">
      <c r="A74" s="7" t="s">
        <v>897</v>
      </c>
      <c r="B74" s="14">
        <v>44131</v>
      </c>
      <c r="C74" s="7" t="s">
        <v>898</v>
      </c>
      <c r="D74" s="8" t="s">
        <v>6175</v>
      </c>
      <c r="E74" s="7">
        <v>3</v>
      </c>
      <c r="F74" s="7" t="str">
        <f>_xlfn.XLOOKUP(C74,customers!$A$2:$A$1001,customers!$B$2:$B$1001," ",0)</f>
        <v>Aurlie McCarl</v>
      </c>
      <c r="G74" s="7" t="str">
        <f>IF(_xlfn.XLOOKUP(C74,customers!$A$2:$A$1001,customers!$C$2:$C$1001," ",0)=0," ",_xlfn.XLOOKUP(C74,customers!$A$2:$A$1001,customers!$C$2:$C$1001," ",0))</f>
        <v xml:space="preserve"> </v>
      </c>
      <c r="H74" s="7" t="str">
        <f>_xlfn.XLOOKUP(orders!C74,customers!$A$1:$A$1001,customers!$G$1:$G$1001)</f>
        <v>United States</v>
      </c>
      <c r="I74" s="8" t="str">
        <f>INDEX(products!$A$1:$G$49,MATCH(orders!$D74,products!$A$1:$A$49,0),MATCH(orders!I$1,products!$A$1:$G$1,0))</f>
        <v>Ara</v>
      </c>
      <c r="J74" s="8" t="str">
        <f>INDEX(products!$A$1:$G$49,MATCH(orders!$D74,products!$A$1:$A$49,0),MATCH(orders!J$1,products!$A$1:$G$1,0))</f>
        <v>M</v>
      </c>
      <c r="K74" s="9">
        <f>INDEX(products!$A$1:$G$49,MATCH(orders!$D74,products!$A$1:$A$49,0),MATCH(orders!K$1,products!$A$1:$G$1,0))</f>
        <v>2.5</v>
      </c>
      <c r="L74" s="10">
        <f>INDEX(products!$A$1:$G$49,MATCH(orders!$D74,products!$A$1:$A$49,0),MATCH(orders!L$1,products!$A$1:$G$1,0))</f>
        <v>25.874999999999996</v>
      </c>
      <c r="M74" s="10">
        <f t="shared" si="1"/>
        <v>77.624999999999986</v>
      </c>
      <c r="N74" s="8" t="str" cm="1">
        <f t="array" ref="N74">_xlfn.IFS(I74="Rob", "Robusta",I74="Exc","Excelsa",I74="Ara","Arabica",I74="Lib","Liberica",TRUE," ")</f>
        <v>Arabica</v>
      </c>
      <c r="O74" s="8" t="str" cm="1">
        <f t="array" ref="O74">_xlfn.IFS(J74="m","Medium",J74="l","Light",J74="d","Dark",TRUE,"")</f>
        <v>Medium</v>
      </c>
      <c r="P74" s="8" t="str">
        <f>_xlfn.XLOOKUP(Table1[[#This Row],[Customer ID]],customers!$A$1:$A$1001,customers!$I$1:$I$1001," ",0)</f>
        <v>No</v>
      </c>
    </row>
    <row r="75" spans="1:16" x14ac:dyDescent="0.35">
      <c r="A75" s="7" t="s">
        <v>902</v>
      </c>
      <c r="B75" s="14">
        <v>44362</v>
      </c>
      <c r="C75" s="7" t="s">
        <v>903</v>
      </c>
      <c r="D75" s="8" t="s">
        <v>6159</v>
      </c>
      <c r="E75" s="7">
        <v>5</v>
      </c>
      <c r="F75" s="7" t="str">
        <f>_xlfn.XLOOKUP(C75,customers!$A$2:$A$1001,customers!$B$2:$B$1001," ",0)</f>
        <v>Alikee Carryer</v>
      </c>
      <c r="G75" s="7" t="str">
        <f>IF(_xlfn.XLOOKUP(C75,customers!$A$2:$A$1001,customers!$C$2:$C$1001," ",0)=0," ",_xlfn.XLOOKUP(C75,customers!$A$2:$A$1001,customers!$C$2:$C$1001," ",0))</f>
        <v xml:space="preserve"> </v>
      </c>
      <c r="H75" s="7" t="str">
        <f>_xlfn.XLOOKUP(orders!C75,customers!$A$1:$A$1001,customers!$G$1:$G$1001)</f>
        <v>United States</v>
      </c>
      <c r="I75" s="8" t="str">
        <f>INDEX(products!$A$1:$G$49,MATCH(orders!$D75,products!$A$1:$A$49,0),MATCH(orders!I$1,products!$A$1:$G$1,0))</f>
        <v>Lib</v>
      </c>
      <c r="J75" s="8" t="str">
        <f>INDEX(products!$A$1:$G$49,MATCH(orders!$D75,products!$A$1:$A$49,0),MATCH(orders!J$1,products!$A$1:$G$1,0))</f>
        <v>M</v>
      </c>
      <c r="K75" s="9">
        <f>INDEX(products!$A$1:$G$49,MATCH(orders!$D75,products!$A$1:$A$49,0),MATCH(orders!K$1,products!$A$1:$G$1,0))</f>
        <v>0.2</v>
      </c>
      <c r="L75" s="10">
        <f>INDEX(products!$A$1:$G$49,MATCH(orders!$D75,products!$A$1:$A$49,0),MATCH(orders!L$1,products!$A$1:$G$1,0))</f>
        <v>4.3650000000000002</v>
      </c>
      <c r="M75" s="10">
        <f t="shared" si="1"/>
        <v>21.825000000000003</v>
      </c>
      <c r="N75" s="8" t="str" cm="1">
        <f t="array" ref="N75">_xlfn.IFS(I75="Rob", "Robusta",I75="Exc","Excelsa",I75="Ara","Arabica",I75="Lib","Liberica",TRUE," ")</f>
        <v>Liberica</v>
      </c>
      <c r="O75" s="8" t="str" cm="1">
        <f t="array" ref="O75">_xlfn.IFS(J75="m","Medium",J75="l","Light",J75="d","Dark",TRUE,"")</f>
        <v>Medium</v>
      </c>
      <c r="P75" s="8" t="str">
        <f>_xlfn.XLOOKUP(Table1[[#This Row],[Customer ID]],customers!$A$1:$A$1001,customers!$I$1:$I$1001," ",0)</f>
        <v>Yes</v>
      </c>
    </row>
    <row r="76" spans="1:16" x14ac:dyDescent="0.35">
      <c r="A76" s="7" t="s">
        <v>907</v>
      </c>
      <c r="B76" s="14">
        <v>44396</v>
      </c>
      <c r="C76" s="7" t="s">
        <v>908</v>
      </c>
      <c r="D76" s="8" t="s">
        <v>6176</v>
      </c>
      <c r="E76" s="7">
        <v>2</v>
      </c>
      <c r="F76" s="7" t="str">
        <f>_xlfn.XLOOKUP(C76,customers!$A$2:$A$1001,customers!$B$2:$B$1001," ",0)</f>
        <v>Jennifer Rangall</v>
      </c>
      <c r="G76" s="7" t="str">
        <f>IF(_xlfn.XLOOKUP(C76,customers!$A$2:$A$1001,customers!$C$2:$C$1001," ",0)=0," ",_xlfn.XLOOKUP(C76,customers!$A$2:$A$1001,customers!$C$2:$C$1001," ",0))</f>
        <v>jrangall22@newsvine.com</v>
      </c>
      <c r="H76" s="7" t="str">
        <f>_xlfn.XLOOKUP(orders!C76,customers!$A$1:$A$1001,customers!$G$1:$G$1001)</f>
        <v>United States</v>
      </c>
      <c r="I76" s="8" t="str">
        <f>INDEX(products!$A$1:$G$49,MATCH(orders!$D76,products!$A$1:$A$49,0),MATCH(orders!I$1,products!$A$1:$G$1,0))</f>
        <v>Exc</v>
      </c>
      <c r="J76" s="8" t="str">
        <f>INDEX(products!$A$1:$G$49,MATCH(orders!$D76,products!$A$1:$A$49,0),MATCH(orders!J$1,products!$A$1:$G$1,0))</f>
        <v>L</v>
      </c>
      <c r="K76" s="9">
        <f>INDEX(products!$A$1:$G$49,MATCH(orders!$D76,products!$A$1:$A$49,0),MATCH(orders!K$1,products!$A$1:$G$1,0))</f>
        <v>0.5</v>
      </c>
      <c r="L76" s="10">
        <f>INDEX(products!$A$1:$G$49,MATCH(orders!$D76,products!$A$1:$A$49,0),MATCH(orders!L$1,products!$A$1:$G$1,0))</f>
        <v>8.91</v>
      </c>
      <c r="M76" s="10">
        <f t="shared" si="1"/>
        <v>17.82</v>
      </c>
      <c r="N76" s="8" t="str" cm="1">
        <f t="array" ref="N76">_xlfn.IFS(I76="Rob", "Robusta",I76="Exc","Excelsa",I76="Ara","Arabica",I76="Lib","Liberica",TRUE," ")</f>
        <v>Excelsa</v>
      </c>
      <c r="O76" s="8" t="str" cm="1">
        <f t="array" ref="O76">_xlfn.IFS(J76="m","Medium",J76="l","Light",J76="d","Dark",TRUE,"")</f>
        <v>Light</v>
      </c>
      <c r="P76" s="8" t="str">
        <f>_xlfn.XLOOKUP(Table1[[#This Row],[Customer ID]],customers!$A$1:$A$1001,customers!$I$1:$I$1001," ",0)</f>
        <v>Yes</v>
      </c>
    </row>
    <row r="77" spans="1:16" x14ac:dyDescent="0.35">
      <c r="A77" s="7" t="s">
        <v>913</v>
      </c>
      <c r="B77" s="14">
        <v>44400</v>
      </c>
      <c r="C77" s="7" t="s">
        <v>914</v>
      </c>
      <c r="D77" s="8" t="s">
        <v>6177</v>
      </c>
      <c r="E77" s="7">
        <v>6</v>
      </c>
      <c r="F77" s="7" t="str">
        <f>_xlfn.XLOOKUP(C77,customers!$A$2:$A$1001,customers!$B$2:$B$1001," ",0)</f>
        <v>Kipper Boorn</v>
      </c>
      <c r="G77" s="7" t="str">
        <f>IF(_xlfn.XLOOKUP(C77,customers!$A$2:$A$1001,customers!$C$2:$C$1001," ",0)=0," ",_xlfn.XLOOKUP(C77,customers!$A$2:$A$1001,customers!$C$2:$C$1001," ",0))</f>
        <v>kboorn23@ezinearticles.com</v>
      </c>
      <c r="H77" s="7" t="str">
        <f>_xlfn.XLOOKUP(orders!C77,customers!$A$1:$A$1001,customers!$G$1:$G$1001)</f>
        <v>Ireland</v>
      </c>
      <c r="I77" s="8" t="str">
        <f>INDEX(products!$A$1:$G$49,MATCH(orders!$D77,products!$A$1:$A$49,0),MATCH(orders!I$1,products!$A$1:$G$1,0))</f>
        <v>Rob</v>
      </c>
      <c r="J77" s="8" t="str">
        <f>INDEX(products!$A$1:$G$49,MATCH(orders!$D77,products!$A$1:$A$49,0),MATCH(orders!J$1,products!$A$1:$G$1,0))</f>
        <v>D</v>
      </c>
      <c r="K77" s="9">
        <f>INDEX(products!$A$1:$G$49,MATCH(orders!$D77,products!$A$1:$A$49,0),MATCH(orders!K$1,products!$A$1:$G$1,0))</f>
        <v>1</v>
      </c>
      <c r="L77" s="10">
        <f>INDEX(products!$A$1:$G$49,MATCH(orders!$D77,products!$A$1:$A$49,0),MATCH(orders!L$1,products!$A$1:$G$1,0))</f>
        <v>8.9499999999999993</v>
      </c>
      <c r="M77" s="10">
        <f t="shared" si="1"/>
        <v>53.699999999999996</v>
      </c>
      <c r="N77" s="8" t="str" cm="1">
        <f t="array" ref="N77">_xlfn.IFS(I77="Rob", "Robusta",I77="Exc","Excelsa",I77="Ara","Arabica",I77="Lib","Liberica",TRUE," ")</f>
        <v>Robusta</v>
      </c>
      <c r="O77" s="8" t="str" cm="1">
        <f t="array" ref="O77">_xlfn.IFS(J77="m","Medium",J77="l","Light",J77="d","Dark",TRUE,"")</f>
        <v>Dark</v>
      </c>
      <c r="P77" s="8" t="str">
        <f>_xlfn.XLOOKUP(Table1[[#This Row],[Customer ID]],customers!$A$1:$A$1001,customers!$I$1:$I$1001," ",0)</f>
        <v>Yes</v>
      </c>
    </row>
    <row r="78" spans="1:16" x14ac:dyDescent="0.35">
      <c r="A78" s="7" t="s">
        <v>919</v>
      </c>
      <c r="B78" s="14">
        <v>43855</v>
      </c>
      <c r="C78" s="7" t="s">
        <v>920</v>
      </c>
      <c r="D78" s="8" t="s">
        <v>6178</v>
      </c>
      <c r="E78" s="7">
        <v>1</v>
      </c>
      <c r="F78" s="7" t="str">
        <f>_xlfn.XLOOKUP(C78,customers!$A$2:$A$1001,customers!$B$2:$B$1001," ",0)</f>
        <v>Melania Beadle</v>
      </c>
      <c r="G78" s="7" t="str">
        <f>IF(_xlfn.XLOOKUP(C78,customers!$A$2:$A$1001,customers!$C$2:$C$1001," ",0)=0," ",_xlfn.XLOOKUP(C78,customers!$A$2:$A$1001,customers!$C$2:$C$1001," ",0))</f>
        <v xml:space="preserve"> </v>
      </c>
      <c r="H78" s="7" t="str">
        <f>_xlfn.XLOOKUP(orders!C78,customers!$A$1:$A$1001,customers!$G$1:$G$1001)</f>
        <v>Ireland</v>
      </c>
      <c r="I78" s="8" t="str">
        <f>INDEX(products!$A$1:$G$49,MATCH(orders!$D78,products!$A$1:$A$49,0),MATCH(orders!I$1,products!$A$1:$G$1,0))</f>
        <v>Rob</v>
      </c>
      <c r="J78" s="8" t="str">
        <f>INDEX(products!$A$1:$G$49,MATCH(orders!$D78,products!$A$1:$A$49,0),MATCH(orders!J$1,products!$A$1:$G$1,0))</f>
        <v>L</v>
      </c>
      <c r="K78" s="9">
        <f>INDEX(products!$A$1:$G$49,MATCH(orders!$D78,products!$A$1:$A$49,0),MATCH(orders!K$1,products!$A$1:$G$1,0))</f>
        <v>0.2</v>
      </c>
      <c r="L78" s="10">
        <f>INDEX(products!$A$1:$G$49,MATCH(orders!$D78,products!$A$1:$A$49,0),MATCH(orders!L$1,products!$A$1:$G$1,0))</f>
        <v>3.5849999999999995</v>
      </c>
      <c r="M78" s="10">
        <f t="shared" si="1"/>
        <v>3.5849999999999995</v>
      </c>
      <c r="N78" s="8" t="str" cm="1">
        <f t="array" ref="N78">_xlfn.IFS(I78="Rob", "Robusta",I78="Exc","Excelsa",I78="Ara","Arabica",I78="Lib","Liberica",TRUE," ")</f>
        <v>Robusta</v>
      </c>
      <c r="O78" s="8" t="str" cm="1">
        <f t="array" ref="O78">_xlfn.IFS(J78="m","Medium",J78="l","Light",J78="d","Dark",TRUE,"")</f>
        <v>Light</v>
      </c>
      <c r="P78" s="8" t="str">
        <f>_xlfn.XLOOKUP(Table1[[#This Row],[Customer ID]],customers!$A$1:$A$1001,customers!$I$1:$I$1001," ",0)</f>
        <v>Yes</v>
      </c>
    </row>
    <row r="79" spans="1:16" x14ac:dyDescent="0.35">
      <c r="A79" s="7" t="s">
        <v>924</v>
      </c>
      <c r="B79" s="14">
        <v>43594</v>
      </c>
      <c r="C79" s="7" t="s">
        <v>925</v>
      </c>
      <c r="D79" s="8" t="s">
        <v>6153</v>
      </c>
      <c r="E79" s="7">
        <v>2</v>
      </c>
      <c r="F79" s="7" t="str">
        <f>_xlfn.XLOOKUP(C79,customers!$A$2:$A$1001,customers!$B$2:$B$1001," ",0)</f>
        <v>Colene Elgey</v>
      </c>
      <c r="G79" s="7" t="str">
        <f>IF(_xlfn.XLOOKUP(C79,customers!$A$2:$A$1001,customers!$C$2:$C$1001," ",0)=0," ",_xlfn.XLOOKUP(C79,customers!$A$2:$A$1001,customers!$C$2:$C$1001," ",0))</f>
        <v>celgey25@webs.com</v>
      </c>
      <c r="H79" s="7" t="str">
        <f>_xlfn.XLOOKUP(orders!C79,customers!$A$1:$A$1001,customers!$G$1:$G$1001)</f>
        <v>United States</v>
      </c>
      <c r="I79" s="8" t="str">
        <f>INDEX(products!$A$1:$G$49,MATCH(orders!$D79,products!$A$1:$A$49,0),MATCH(orders!I$1,products!$A$1:$G$1,0))</f>
        <v>Exc</v>
      </c>
      <c r="J79" s="8" t="str">
        <f>INDEX(products!$A$1:$G$49,MATCH(orders!$D79,products!$A$1:$A$49,0),MATCH(orders!J$1,products!$A$1:$G$1,0))</f>
        <v>D</v>
      </c>
      <c r="K79" s="9">
        <f>INDEX(products!$A$1:$G$49,MATCH(orders!$D79,products!$A$1:$A$49,0),MATCH(orders!K$1,products!$A$1:$G$1,0))</f>
        <v>0.2</v>
      </c>
      <c r="L79" s="10">
        <f>INDEX(products!$A$1:$G$49,MATCH(orders!$D79,products!$A$1:$A$49,0),MATCH(orders!L$1,products!$A$1:$G$1,0))</f>
        <v>3.645</v>
      </c>
      <c r="M79" s="10">
        <f t="shared" si="1"/>
        <v>7.29</v>
      </c>
      <c r="N79" s="8" t="str" cm="1">
        <f t="array" ref="N79">_xlfn.IFS(I79="Rob", "Robusta",I79="Exc","Excelsa",I79="Ara","Arabica",I79="Lib","Liberica",TRUE," ")</f>
        <v>Excelsa</v>
      </c>
      <c r="O79" s="8" t="str" cm="1">
        <f t="array" ref="O79">_xlfn.IFS(J79="m","Medium",J79="l","Light",J79="d","Dark",TRUE,"")</f>
        <v>Dark</v>
      </c>
      <c r="P79" s="8" t="str">
        <f>_xlfn.XLOOKUP(Table1[[#This Row],[Customer ID]],customers!$A$1:$A$1001,customers!$I$1:$I$1001," ",0)</f>
        <v>No</v>
      </c>
    </row>
    <row r="80" spans="1:16" x14ac:dyDescent="0.35">
      <c r="A80" s="7" t="s">
        <v>930</v>
      </c>
      <c r="B80" s="14">
        <v>43920</v>
      </c>
      <c r="C80" s="7" t="s">
        <v>931</v>
      </c>
      <c r="D80" s="8" t="s">
        <v>6157</v>
      </c>
      <c r="E80" s="7">
        <v>6</v>
      </c>
      <c r="F80" s="7" t="str">
        <f>_xlfn.XLOOKUP(C80,customers!$A$2:$A$1001,customers!$B$2:$B$1001," ",0)</f>
        <v>Lothaire Mizzi</v>
      </c>
      <c r="G80" s="7" t="str">
        <f>IF(_xlfn.XLOOKUP(C80,customers!$A$2:$A$1001,customers!$C$2:$C$1001," ",0)=0," ",_xlfn.XLOOKUP(C80,customers!$A$2:$A$1001,customers!$C$2:$C$1001," ",0))</f>
        <v>lmizzi26@rakuten.co.jp</v>
      </c>
      <c r="H80" s="7" t="str">
        <f>_xlfn.XLOOKUP(orders!C80,customers!$A$1:$A$1001,customers!$G$1:$G$1001)</f>
        <v>United States</v>
      </c>
      <c r="I80" s="8" t="str">
        <f>INDEX(products!$A$1:$G$49,MATCH(orders!$D80,products!$A$1:$A$49,0),MATCH(orders!I$1,products!$A$1:$G$1,0))</f>
        <v>Ara</v>
      </c>
      <c r="J80" s="8" t="str">
        <f>INDEX(products!$A$1:$G$49,MATCH(orders!$D80,products!$A$1:$A$49,0),MATCH(orders!J$1,products!$A$1:$G$1,0))</f>
        <v>M</v>
      </c>
      <c r="K80" s="9">
        <f>INDEX(products!$A$1:$G$49,MATCH(orders!$D80,products!$A$1:$A$49,0),MATCH(orders!K$1,products!$A$1:$G$1,0))</f>
        <v>0.5</v>
      </c>
      <c r="L80" s="10">
        <f>INDEX(products!$A$1:$G$49,MATCH(orders!$D80,products!$A$1:$A$49,0),MATCH(orders!L$1,products!$A$1:$G$1,0))</f>
        <v>6.75</v>
      </c>
      <c r="M80" s="10">
        <f t="shared" si="1"/>
        <v>40.5</v>
      </c>
      <c r="N80" s="8" t="str" cm="1">
        <f t="array" ref="N80">_xlfn.IFS(I80="Rob", "Robusta",I80="Exc","Excelsa",I80="Ara","Arabica",I80="Lib","Liberica",TRUE," ")</f>
        <v>Arabica</v>
      </c>
      <c r="O80" s="8" t="str" cm="1">
        <f t="array" ref="O80">_xlfn.IFS(J80="m","Medium",J80="l","Light",J80="d","Dark",TRUE,"")</f>
        <v>Medium</v>
      </c>
      <c r="P80" s="8" t="str">
        <f>_xlfn.XLOOKUP(Table1[[#This Row],[Customer ID]],customers!$A$1:$A$1001,customers!$I$1:$I$1001," ",0)</f>
        <v>Yes</v>
      </c>
    </row>
    <row r="81" spans="1:16" x14ac:dyDescent="0.35">
      <c r="A81" s="7" t="s">
        <v>936</v>
      </c>
      <c r="B81" s="14">
        <v>44633</v>
      </c>
      <c r="C81" s="7" t="s">
        <v>937</v>
      </c>
      <c r="D81" s="8" t="s">
        <v>6179</v>
      </c>
      <c r="E81" s="7">
        <v>4</v>
      </c>
      <c r="F81" s="7" t="str">
        <f>_xlfn.XLOOKUP(C81,customers!$A$2:$A$1001,customers!$B$2:$B$1001," ",0)</f>
        <v>Cletis Giacomazzo</v>
      </c>
      <c r="G81" s="7" t="str">
        <f>IF(_xlfn.XLOOKUP(C81,customers!$A$2:$A$1001,customers!$C$2:$C$1001," ",0)=0," ",_xlfn.XLOOKUP(C81,customers!$A$2:$A$1001,customers!$C$2:$C$1001," ",0))</f>
        <v>cgiacomazzo27@jigsy.com</v>
      </c>
      <c r="H81" s="7" t="str">
        <f>_xlfn.XLOOKUP(orders!C81,customers!$A$1:$A$1001,customers!$G$1:$G$1001)</f>
        <v>United States</v>
      </c>
      <c r="I81" s="8" t="str">
        <f>INDEX(products!$A$1:$G$49,MATCH(orders!$D81,products!$A$1:$A$49,0),MATCH(orders!I$1,products!$A$1:$G$1,0))</f>
        <v>Rob</v>
      </c>
      <c r="J81" s="8" t="str">
        <f>INDEX(products!$A$1:$G$49,MATCH(orders!$D81,products!$A$1:$A$49,0),MATCH(orders!J$1,products!$A$1:$G$1,0))</f>
        <v>L</v>
      </c>
      <c r="K81" s="9">
        <f>INDEX(products!$A$1:$G$49,MATCH(orders!$D81,products!$A$1:$A$49,0),MATCH(orders!K$1,products!$A$1:$G$1,0))</f>
        <v>1</v>
      </c>
      <c r="L81" s="10">
        <f>INDEX(products!$A$1:$G$49,MATCH(orders!$D81,products!$A$1:$A$49,0),MATCH(orders!L$1,products!$A$1:$G$1,0))</f>
        <v>11.95</v>
      </c>
      <c r="M81" s="10">
        <f t="shared" si="1"/>
        <v>47.8</v>
      </c>
      <c r="N81" s="8" t="str" cm="1">
        <f t="array" ref="N81">_xlfn.IFS(I81="Rob", "Robusta",I81="Exc","Excelsa",I81="Ara","Arabica",I81="Lib","Liberica",TRUE," ")</f>
        <v>Robusta</v>
      </c>
      <c r="O81" s="8" t="str" cm="1">
        <f t="array" ref="O81">_xlfn.IFS(J81="m","Medium",J81="l","Light",J81="d","Dark",TRUE,"")</f>
        <v>Light</v>
      </c>
      <c r="P81" s="8" t="str">
        <f>_xlfn.XLOOKUP(Table1[[#This Row],[Customer ID]],customers!$A$1:$A$1001,customers!$I$1:$I$1001," ",0)</f>
        <v>No</v>
      </c>
    </row>
    <row r="82" spans="1:16" x14ac:dyDescent="0.35">
      <c r="A82" s="7" t="s">
        <v>942</v>
      </c>
      <c r="B82" s="14">
        <v>43572</v>
      </c>
      <c r="C82" s="7" t="s">
        <v>943</v>
      </c>
      <c r="D82" s="8" t="s">
        <v>6180</v>
      </c>
      <c r="E82" s="7">
        <v>5</v>
      </c>
      <c r="F82" s="7" t="str">
        <f>_xlfn.XLOOKUP(C82,customers!$A$2:$A$1001,customers!$B$2:$B$1001," ",0)</f>
        <v>Ami Arnow</v>
      </c>
      <c r="G82" s="7" t="str">
        <f>IF(_xlfn.XLOOKUP(C82,customers!$A$2:$A$1001,customers!$C$2:$C$1001," ",0)=0," ",_xlfn.XLOOKUP(C82,customers!$A$2:$A$1001,customers!$C$2:$C$1001," ",0))</f>
        <v>aarnow28@arizona.edu</v>
      </c>
      <c r="H82" s="7" t="str">
        <f>_xlfn.XLOOKUP(orders!C82,customers!$A$1:$A$1001,customers!$G$1:$G$1001)</f>
        <v>United States</v>
      </c>
      <c r="I82" s="8" t="str">
        <f>INDEX(products!$A$1:$G$49,MATCH(orders!$D82,products!$A$1:$A$49,0),MATCH(orders!I$1,products!$A$1:$G$1,0))</f>
        <v>Ara</v>
      </c>
      <c r="J82" s="8" t="str">
        <f>INDEX(products!$A$1:$G$49,MATCH(orders!$D82,products!$A$1:$A$49,0),MATCH(orders!J$1,products!$A$1:$G$1,0))</f>
        <v>L</v>
      </c>
      <c r="K82" s="9">
        <f>INDEX(products!$A$1:$G$49,MATCH(orders!$D82,products!$A$1:$A$49,0),MATCH(orders!K$1,products!$A$1:$G$1,0))</f>
        <v>0.5</v>
      </c>
      <c r="L82" s="10">
        <f>INDEX(products!$A$1:$G$49,MATCH(orders!$D82,products!$A$1:$A$49,0),MATCH(orders!L$1,products!$A$1:$G$1,0))</f>
        <v>7.77</v>
      </c>
      <c r="M82" s="10">
        <f t="shared" si="1"/>
        <v>38.849999999999994</v>
      </c>
      <c r="N82" s="8" t="str" cm="1">
        <f t="array" ref="N82">_xlfn.IFS(I82="Rob", "Robusta",I82="Exc","Excelsa",I82="Ara","Arabica",I82="Lib","Liberica",TRUE," ")</f>
        <v>Arabica</v>
      </c>
      <c r="O82" s="8" t="str" cm="1">
        <f t="array" ref="O82">_xlfn.IFS(J82="m","Medium",J82="l","Light",J82="d","Dark",TRUE,"")</f>
        <v>Light</v>
      </c>
      <c r="P82" s="8" t="str">
        <f>_xlfn.XLOOKUP(Table1[[#This Row],[Customer ID]],customers!$A$1:$A$1001,customers!$I$1:$I$1001," ",0)</f>
        <v>Yes</v>
      </c>
    </row>
    <row r="83" spans="1:16" x14ac:dyDescent="0.35">
      <c r="A83" s="7" t="s">
        <v>948</v>
      </c>
      <c r="B83" s="14">
        <v>43763</v>
      </c>
      <c r="C83" s="7" t="s">
        <v>949</v>
      </c>
      <c r="D83" s="8" t="s">
        <v>6164</v>
      </c>
      <c r="E83" s="7">
        <v>3</v>
      </c>
      <c r="F83" s="7" t="str">
        <f>_xlfn.XLOOKUP(C83,customers!$A$2:$A$1001,customers!$B$2:$B$1001," ",0)</f>
        <v>Sheppard Yann</v>
      </c>
      <c r="G83" s="7" t="str">
        <f>IF(_xlfn.XLOOKUP(C83,customers!$A$2:$A$1001,customers!$C$2:$C$1001," ",0)=0," ",_xlfn.XLOOKUP(C83,customers!$A$2:$A$1001,customers!$C$2:$C$1001," ",0))</f>
        <v>syann29@senate.gov</v>
      </c>
      <c r="H83" s="7" t="str">
        <f>_xlfn.XLOOKUP(orders!C83,customers!$A$1:$A$1001,customers!$G$1:$G$1001)</f>
        <v>United States</v>
      </c>
      <c r="I83" s="8" t="str">
        <f>INDEX(products!$A$1:$G$49,MATCH(orders!$D83,products!$A$1:$A$49,0),MATCH(orders!I$1,products!$A$1:$G$1,0))</f>
        <v>Lib</v>
      </c>
      <c r="J83" s="8" t="str">
        <f>INDEX(products!$A$1:$G$49,MATCH(orders!$D83,products!$A$1:$A$49,0),MATCH(orders!J$1,products!$A$1:$G$1,0))</f>
        <v>L</v>
      </c>
      <c r="K83" s="9">
        <f>INDEX(products!$A$1:$G$49,MATCH(orders!$D83,products!$A$1:$A$49,0),MATCH(orders!K$1,products!$A$1:$G$1,0))</f>
        <v>2.5</v>
      </c>
      <c r="L83" s="10">
        <f>INDEX(products!$A$1:$G$49,MATCH(orders!$D83,products!$A$1:$A$49,0),MATCH(orders!L$1,products!$A$1:$G$1,0))</f>
        <v>36.454999999999998</v>
      </c>
      <c r="M83" s="10">
        <f t="shared" si="1"/>
        <v>109.36499999999999</v>
      </c>
      <c r="N83" s="8" t="str" cm="1">
        <f t="array" ref="N83">_xlfn.IFS(I83="Rob", "Robusta",I83="Exc","Excelsa",I83="Ara","Arabica",I83="Lib","Liberica",TRUE," ")</f>
        <v>Liberica</v>
      </c>
      <c r="O83" s="8" t="str" cm="1">
        <f t="array" ref="O83">_xlfn.IFS(J83="m","Medium",J83="l","Light",J83="d","Dark",TRUE,"")</f>
        <v>Light</v>
      </c>
      <c r="P83" s="8" t="str">
        <f>_xlfn.XLOOKUP(Table1[[#This Row],[Customer ID]],customers!$A$1:$A$1001,customers!$I$1:$I$1001," ",0)</f>
        <v>Yes</v>
      </c>
    </row>
    <row r="84" spans="1:16" x14ac:dyDescent="0.35">
      <c r="A84" s="7" t="s">
        <v>954</v>
      </c>
      <c r="B84" s="14">
        <v>43721</v>
      </c>
      <c r="C84" s="7" t="s">
        <v>955</v>
      </c>
      <c r="D84" s="8" t="s">
        <v>6181</v>
      </c>
      <c r="E84" s="7">
        <v>3</v>
      </c>
      <c r="F84" s="7" t="str">
        <f>_xlfn.XLOOKUP(C84,customers!$A$2:$A$1001,customers!$B$2:$B$1001," ",0)</f>
        <v>Bunny Naulls</v>
      </c>
      <c r="G84" s="7" t="str">
        <f>IF(_xlfn.XLOOKUP(C84,customers!$A$2:$A$1001,customers!$C$2:$C$1001," ",0)=0," ",_xlfn.XLOOKUP(C84,customers!$A$2:$A$1001,customers!$C$2:$C$1001," ",0))</f>
        <v>bnaulls2a@tiny.cc</v>
      </c>
      <c r="H84" s="7" t="str">
        <f>_xlfn.XLOOKUP(orders!C84,customers!$A$1:$A$1001,customers!$G$1:$G$1001)</f>
        <v>Ireland</v>
      </c>
      <c r="I84" s="8" t="str">
        <f>INDEX(products!$A$1:$G$49,MATCH(orders!$D84,products!$A$1:$A$49,0),MATCH(orders!I$1,products!$A$1:$G$1,0))</f>
        <v>Lib</v>
      </c>
      <c r="J84" s="8" t="str">
        <f>INDEX(products!$A$1:$G$49,MATCH(orders!$D84,products!$A$1:$A$49,0),MATCH(orders!J$1,products!$A$1:$G$1,0))</f>
        <v>M</v>
      </c>
      <c r="K84" s="9">
        <f>INDEX(products!$A$1:$G$49,MATCH(orders!$D84,products!$A$1:$A$49,0),MATCH(orders!K$1,products!$A$1:$G$1,0))</f>
        <v>2.5</v>
      </c>
      <c r="L84" s="10">
        <f>INDEX(products!$A$1:$G$49,MATCH(orders!$D84,products!$A$1:$A$49,0),MATCH(orders!L$1,products!$A$1:$G$1,0))</f>
        <v>33.464999999999996</v>
      </c>
      <c r="M84" s="10">
        <f t="shared" si="1"/>
        <v>100.39499999999998</v>
      </c>
      <c r="N84" s="8" t="str" cm="1">
        <f t="array" ref="N84">_xlfn.IFS(I84="Rob", "Robusta",I84="Exc","Excelsa",I84="Ara","Arabica",I84="Lib","Liberica",TRUE," ")</f>
        <v>Liberica</v>
      </c>
      <c r="O84" s="8" t="str" cm="1">
        <f t="array" ref="O84">_xlfn.IFS(J84="m","Medium",J84="l","Light",J84="d","Dark",TRUE,"")</f>
        <v>Medium</v>
      </c>
      <c r="P84" s="8" t="str">
        <f>_xlfn.XLOOKUP(Table1[[#This Row],[Customer ID]],customers!$A$1:$A$1001,customers!$I$1:$I$1001," ",0)</f>
        <v>Yes</v>
      </c>
    </row>
    <row r="85" spans="1:16" x14ac:dyDescent="0.35">
      <c r="A85" s="7" t="s">
        <v>960</v>
      </c>
      <c r="B85" s="14">
        <v>43933</v>
      </c>
      <c r="C85" s="7" t="s">
        <v>961</v>
      </c>
      <c r="D85" s="8" t="s">
        <v>6149</v>
      </c>
      <c r="E85" s="7">
        <v>4</v>
      </c>
      <c r="F85" s="7" t="str">
        <f>_xlfn.XLOOKUP(C85,customers!$A$2:$A$1001,customers!$B$2:$B$1001," ",0)</f>
        <v>Hally Lorait</v>
      </c>
      <c r="G85" s="7" t="str">
        <f>IF(_xlfn.XLOOKUP(C85,customers!$A$2:$A$1001,customers!$C$2:$C$1001," ",0)=0," ",_xlfn.XLOOKUP(C85,customers!$A$2:$A$1001,customers!$C$2:$C$1001," ",0))</f>
        <v xml:space="preserve"> </v>
      </c>
      <c r="H85" s="7" t="str">
        <f>_xlfn.XLOOKUP(orders!C85,customers!$A$1:$A$1001,customers!$G$1:$G$1001)</f>
        <v>United States</v>
      </c>
      <c r="I85" s="8" t="str">
        <f>INDEX(products!$A$1:$G$49,MATCH(orders!$D85,products!$A$1:$A$49,0),MATCH(orders!I$1,products!$A$1:$G$1,0))</f>
        <v>Rob</v>
      </c>
      <c r="J85" s="8" t="str">
        <f>INDEX(products!$A$1:$G$49,MATCH(orders!$D85,products!$A$1:$A$49,0),MATCH(orders!J$1,products!$A$1:$G$1,0))</f>
        <v>D</v>
      </c>
      <c r="K85" s="9">
        <f>INDEX(products!$A$1:$G$49,MATCH(orders!$D85,products!$A$1:$A$49,0),MATCH(orders!K$1,products!$A$1:$G$1,0))</f>
        <v>2.5</v>
      </c>
      <c r="L85" s="10">
        <f>INDEX(products!$A$1:$G$49,MATCH(orders!$D85,products!$A$1:$A$49,0),MATCH(orders!L$1,products!$A$1:$G$1,0))</f>
        <v>20.584999999999997</v>
      </c>
      <c r="M85" s="10">
        <f t="shared" si="1"/>
        <v>82.339999999999989</v>
      </c>
      <c r="N85" s="8" t="str" cm="1">
        <f t="array" ref="N85">_xlfn.IFS(I85="Rob", "Robusta",I85="Exc","Excelsa",I85="Ara","Arabica",I85="Lib","Liberica",TRUE," ")</f>
        <v>Robusta</v>
      </c>
      <c r="O85" s="8" t="str" cm="1">
        <f t="array" ref="O85">_xlfn.IFS(J85="m","Medium",J85="l","Light",J85="d","Dark",TRUE,"")</f>
        <v>Dark</v>
      </c>
      <c r="P85" s="8" t="str">
        <f>_xlfn.XLOOKUP(Table1[[#This Row],[Customer ID]],customers!$A$1:$A$1001,customers!$I$1:$I$1001," ",0)</f>
        <v>Yes</v>
      </c>
    </row>
    <row r="86" spans="1:16" x14ac:dyDescent="0.35">
      <c r="A86" s="7" t="s">
        <v>965</v>
      </c>
      <c r="B86" s="14">
        <v>43783</v>
      </c>
      <c r="C86" s="7" t="s">
        <v>966</v>
      </c>
      <c r="D86" s="8" t="s">
        <v>6161</v>
      </c>
      <c r="E86" s="7">
        <v>1</v>
      </c>
      <c r="F86" s="7" t="str">
        <f>_xlfn.XLOOKUP(C86,customers!$A$2:$A$1001,customers!$B$2:$B$1001," ",0)</f>
        <v>Zaccaria Sherewood</v>
      </c>
      <c r="G86" s="7" t="str">
        <f>IF(_xlfn.XLOOKUP(C86,customers!$A$2:$A$1001,customers!$C$2:$C$1001," ",0)=0," ",_xlfn.XLOOKUP(C86,customers!$A$2:$A$1001,customers!$C$2:$C$1001," ",0))</f>
        <v>zsherewood2c@apache.org</v>
      </c>
      <c r="H86" s="7" t="str">
        <f>_xlfn.XLOOKUP(orders!C86,customers!$A$1:$A$1001,customers!$G$1:$G$1001)</f>
        <v>United States</v>
      </c>
      <c r="I86" s="8" t="str">
        <f>INDEX(products!$A$1:$G$49,MATCH(orders!$D86,products!$A$1:$A$49,0),MATCH(orders!I$1,products!$A$1:$G$1,0))</f>
        <v>Lib</v>
      </c>
      <c r="J86" s="8" t="str">
        <f>INDEX(products!$A$1:$G$49,MATCH(orders!$D86,products!$A$1:$A$49,0),MATCH(orders!J$1,products!$A$1:$G$1,0))</f>
        <v>L</v>
      </c>
      <c r="K86" s="9">
        <f>INDEX(products!$A$1:$G$49,MATCH(orders!$D86,products!$A$1:$A$49,0),MATCH(orders!K$1,products!$A$1:$G$1,0))</f>
        <v>0.5</v>
      </c>
      <c r="L86" s="10">
        <f>INDEX(products!$A$1:$G$49,MATCH(orders!$D86,products!$A$1:$A$49,0),MATCH(orders!L$1,products!$A$1:$G$1,0))</f>
        <v>9.51</v>
      </c>
      <c r="M86" s="10">
        <f t="shared" si="1"/>
        <v>9.51</v>
      </c>
      <c r="N86" s="8" t="str" cm="1">
        <f t="array" ref="N86">_xlfn.IFS(I86="Rob", "Robusta",I86="Exc","Excelsa",I86="Ara","Arabica",I86="Lib","Liberica",TRUE," ")</f>
        <v>Liberica</v>
      </c>
      <c r="O86" s="8" t="str" cm="1">
        <f t="array" ref="O86">_xlfn.IFS(J86="m","Medium",J86="l","Light",J86="d","Dark",TRUE,"")</f>
        <v>Light</v>
      </c>
      <c r="P86" s="8" t="str">
        <f>_xlfn.XLOOKUP(Table1[[#This Row],[Customer ID]],customers!$A$1:$A$1001,customers!$I$1:$I$1001," ",0)</f>
        <v>No</v>
      </c>
    </row>
    <row r="87" spans="1:16" x14ac:dyDescent="0.35">
      <c r="A87" s="7" t="s">
        <v>971</v>
      </c>
      <c r="B87" s="14">
        <v>43664</v>
      </c>
      <c r="C87" s="7" t="s">
        <v>972</v>
      </c>
      <c r="D87" s="8" t="s">
        <v>6182</v>
      </c>
      <c r="E87" s="7">
        <v>3</v>
      </c>
      <c r="F87" s="7" t="str">
        <f>_xlfn.XLOOKUP(C87,customers!$A$2:$A$1001,customers!$B$2:$B$1001," ",0)</f>
        <v>Jeffrey Dufaire</v>
      </c>
      <c r="G87" s="7" t="str">
        <f>IF(_xlfn.XLOOKUP(C87,customers!$A$2:$A$1001,customers!$C$2:$C$1001," ",0)=0," ",_xlfn.XLOOKUP(C87,customers!$A$2:$A$1001,customers!$C$2:$C$1001," ",0))</f>
        <v>jdufaire2d@fc2.com</v>
      </c>
      <c r="H87" s="7" t="str">
        <f>_xlfn.XLOOKUP(orders!C87,customers!$A$1:$A$1001,customers!$G$1:$G$1001)</f>
        <v>United States</v>
      </c>
      <c r="I87" s="8" t="str">
        <f>INDEX(products!$A$1:$G$49,MATCH(orders!$D87,products!$A$1:$A$49,0),MATCH(orders!I$1,products!$A$1:$G$1,0))</f>
        <v>Ara</v>
      </c>
      <c r="J87" s="8" t="str">
        <f>INDEX(products!$A$1:$G$49,MATCH(orders!$D87,products!$A$1:$A$49,0),MATCH(orders!J$1,products!$A$1:$G$1,0))</f>
        <v>L</v>
      </c>
      <c r="K87" s="9">
        <f>INDEX(products!$A$1:$G$49,MATCH(orders!$D87,products!$A$1:$A$49,0),MATCH(orders!K$1,products!$A$1:$G$1,0))</f>
        <v>2.5</v>
      </c>
      <c r="L87" s="10">
        <f>INDEX(products!$A$1:$G$49,MATCH(orders!$D87,products!$A$1:$A$49,0),MATCH(orders!L$1,products!$A$1:$G$1,0))</f>
        <v>29.784999999999997</v>
      </c>
      <c r="M87" s="10">
        <f t="shared" si="1"/>
        <v>89.35499999999999</v>
      </c>
      <c r="N87" s="8" t="str" cm="1">
        <f t="array" ref="N87">_xlfn.IFS(I87="Rob", "Robusta",I87="Exc","Excelsa",I87="Ara","Arabica",I87="Lib","Liberica",TRUE," ")</f>
        <v>Arabica</v>
      </c>
      <c r="O87" s="8" t="str" cm="1">
        <f t="array" ref="O87">_xlfn.IFS(J87="m","Medium",J87="l","Light",J87="d","Dark",TRUE,"")</f>
        <v>Light</v>
      </c>
      <c r="P87" s="8" t="str">
        <f>_xlfn.XLOOKUP(Table1[[#This Row],[Customer ID]],customers!$A$1:$A$1001,customers!$I$1:$I$1001," ",0)</f>
        <v>No</v>
      </c>
    </row>
    <row r="88" spans="1:16" x14ac:dyDescent="0.35">
      <c r="A88" s="7" t="s">
        <v>971</v>
      </c>
      <c r="B88" s="14">
        <v>43664</v>
      </c>
      <c r="C88" s="7" t="s">
        <v>972</v>
      </c>
      <c r="D88" s="8" t="s">
        <v>6154</v>
      </c>
      <c r="E88" s="7">
        <v>4</v>
      </c>
      <c r="F88" s="7" t="str">
        <f>_xlfn.XLOOKUP(C88,customers!$A$2:$A$1001,customers!$B$2:$B$1001," ",0)</f>
        <v>Jeffrey Dufaire</v>
      </c>
      <c r="G88" s="7" t="str">
        <f>IF(_xlfn.XLOOKUP(C88,customers!$A$2:$A$1001,customers!$C$2:$C$1001," ",0)=0," ",_xlfn.XLOOKUP(C88,customers!$A$2:$A$1001,customers!$C$2:$C$1001," ",0))</f>
        <v>jdufaire2d@fc2.com</v>
      </c>
      <c r="H88" s="7" t="str">
        <f>_xlfn.XLOOKUP(orders!C88,customers!$A$1:$A$1001,customers!$G$1:$G$1001)</f>
        <v>United States</v>
      </c>
      <c r="I88" s="8" t="str">
        <f>INDEX(products!$A$1:$G$49,MATCH(orders!$D88,products!$A$1:$A$49,0),MATCH(orders!I$1,products!$A$1:$G$1,0))</f>
        <v>Ara</v>
      </c>
      <c r="J88" s="8" t="str">
        <f>INDEX(products!$A$1:$G$49,MATCH(orders!$D88,products!$A$1:$A$49,0),MATCH(orders!J$1,products!$A$1:$G$1,0))</f>
        <v>D</v>
      </c>
      <c r="K88" s="9">
        <f>INDEX(products!$A$1:$G$49,MATCH(orders!$D88,products!$A$1:$A$49,0),MATCH(orders!K$1,products!$A$1:$G$1,0))</f>
        <v>0.2</v>
      </c>
      <c r="L88" s="10">
        <f>INDEX(products!$A$1:$G$49,MATCH(orders!$D88,products!$A$1:$A$49,0),MATCH(orders!L$1,products!$A$1:$G$1,0))</f>
        <v>2.9849999999999999</v>
      </c>
      <c r="M88" s="10">
        <f t="shared" si="1"/>
        <v>11.94</v>
      </c>
      <c r="N88" s="8" t="str" cm="1">
        <f t="array" ref="N88">_xlfn.IFS(I88="Rob", "Robusta",I88="Exc","Excelsa",I88="Ara","Arabica",I88="Lib","Liberica",TRUE," ")</f>
        <v>Arabica</v>
      </c>
      <c r="O88" s="8" t="str" cm="1">
        <f t="array" ref="O88">_xlfn.IFS(J88="m","Medium",J88="l","Light",J88="d","Dark",TRUE,"")</f>
        <v>Dark</v>
      </c>
      <c r="P88" s="8" t="str">
        <f>_xlfn.XLOOKUP(Table1[[#This Row],[Customer ID]],customers!$A$1:$A$1001,customers!$I$1:$I$1001," ",0)</f>
        <v>No</v>
      </c>
    </row>
    <row r="89" spans="1:16" x14ac:dyDescent="0.35">
      <c r="A89" s="7" t="s">
        <v>980</v>
      </c>
      <c r="B89" s="14">
        <v>44289</v>
      </c>
      <c r="C89" s="7" t="s">
        <v>981</v>
      </c>
      <c r="D89" s="8" t="s">
        <v>6155</v>
      </c>
      <c r="E89" s="7">
        <v>3</v>
      </c>
      <c r="F89" s="7" t="str">
        <f>_xlfn.XLOOKUP(C89,customers!$A$2:$A$1001,customers!$B$2:$B$1001," ",0)</f>
        <v>Beitris Keaveney</v>
      </c>
      <c r="G89" s="7" t="str">
        <f>IF(_xlfn.XLOOKUP(C89,customers!$A$2:$A$1001,customers!$C$2:$C$1001," ",0)=0," ",_xlfn.XLOOKUP(C89,customers!$A$2:$A$1001,customers!$C$2:$C$1001," ",0))</f>
        <v>bkeaveney2f@netlog.com</v>
      </c>
      <c r="H89" s="7" t="str">
        <f>_xlfn.XLOOKUP(orders!C89,customers!$A$1:$A$1001,customers!$G$1:$G$1001)</f>
        <v>United States</v>
      </c>
      <c r="I89" s="8" t="str">
        <f>INDEX(products!$A$1:$G$49,MATCH(orders!$D89,products!$A$1:$A$49,0),MATCH(orders!I$1,products!$A$1:$G$1,0))</f>
        <v>Ara</v>
      </c>
      <c r="J89" s="8" t="str">
        <f>INDEX(products!$A$1:$G$49,MATCH(orders!$D89,products!$A$1:$A$49,0),MATCH(orders!J$1,products!$A$1:$G$1,0))</f>
        <v>M</v>
      </c>
      <c r="K89" s="9">
        <f>INDEX(products!$A$1:$G$49,MATCH(orders!$D89,products!$A$1:$A$49,0),MATCH(orders!K$1,products!$A$1:$G$1,0))</f>
        <v>1</v>
      </c>
      <c r="L89" s="10">
        <f>INDEX(products!$A$1:$G$49,MATCH(orders!$D89,products!$A$1:$A$49,0),MATCH(orders!L$1,products!$A$1:$G$1,0))</f>
        <v>11.25</v>
      </c>
      <c r="M89" s="10">
        <f t="shared" si="1"/>
        <v>33.75</v>
      </c>
      <c r="N89" s="8" t="str" cm="1">
        <f t="array" ref="N89">_xlfn.IFS(I89="Rob", "Robusta",I89="Exc","Excelsa",I89="Ara","Arabica",I89="Lib","Liberica",TRUE," ")</f>
        <v>Arabica</v>
      </c>
      <c r="O89" s="8" t="str" cm="1">
        <f t="array" ref="O89">_xlfn.IFS(J89="m","Medium",J89="l","Light",J89="d","Dark",TRUE,"")</f>
        <v>Medium</v>
      </c>
      <c r="P89" s="8" t="str">
        <f>_xlfn.XLOOKUP(Table1[[#This Row],[Customer ID]],customers!$A$1:$A$1001,customers!$I$1:$I$1001," ",0)</f>
        <v>No</v>
      </c>
    </row>
    <row r="90" spans="1:16" x14ac:dyDescent="0.35">
      <c r="A90" s="7" t="s">
        <v>985</v>
      </c>
      <c r="B90" s="14">
        <v>44284</v>
      </c>
      <c r="C90" s="7" t="s">
        <v>986</v>
      </c>
      <c r="D90" s="8" t="s">
        <v>6179</v>
      </c>
      <c r="E90" s="7">
        <v>3</v>
      </c>
      <c r="F90" s="7" t="str">
        <f>_xlfn.XLOOKUP(C90,customers!$A$2:$A$1001,customers!$B$2:$B$1001," ",0)</f>
        <v>Elna Grise</v>
      </c>
      <c r="G90" s="7" t="str">
        <f>IF(_xlfn.XLOOKUP(C90,customers!$A$2:$A$1001,customers!$C$2:$C$1001," ",0)=0," ",_xlfn.XLOOKUP(C90,customers!$A$2:$A$1001,customers!$C$2:$C$1001," ",0))</f>
        <v>egrise2g@cargocollective.com</v>
      </c>
      <c r="H90" s="7" t="str">
        <f>_xlfn.XLOOKUP(orders!C90,customers!$A$1:$A$1001,customers!$G$1:$G$1001)</f>
        <v>United States</v>
      </c>
      <c r="I90" s="8" t="str">
        <f>INDEX(products!$A$1:$G$49,MATCH(orders!$D90,products!$A$1:$A$49,0),MATCH(orders!I$1,products!$A$1:$G$1,0))</f>
        <v>Rob</v>
      </c>
      <c r="J90" s="8" t="str">
        <f>INDEX(products!$A$1:$G$49,MATCH(orders!$D90,products!$A$1:$A$49,0),MATCH(orders!J$1,products!$A$1:$G$1,0))</f>
        <v>L</v>
      </c>
      <c r="K90" s="9">
        <f>INDEX(products!$A$1:$G$49,MATCH(orders!$D90,products!$A$1:$A$49,0),MATCH(orders!K$1,products!$A$1:$G$1,0))</f>
        <v>1</v>
      </c>
      <c r="L90" s="10">
        <f>INDEX(products!$A$1:$G$49,MATCH(orders!$D90,products!$A$1:$A$49,0),MATCH(orders!L$1,products!$A$1:$G$1,0))</f>
        <v>11.95</v>
      </c>
      <c r="M90" s="10">
        <f t="shared" si="1"/>
        <v>35.849999999999994</v>
      </c>
      <c r="N90" s="8" t="str" cm="1">
        <f t="array" ref="N90">_xlfn.IFS(I90="Rob", "Robusta",I90="Exc","Excelsa",I90="Ara","Arabica",I90="Lib","Liberica",TRUE," ")</f>
        <v>Robusta</v>
      </c>
      <c r="O90" s="8" t="str" cm="1">
        <f t="array" ref="O90">_xlfn.IFS(J90="m","Medium",J90="l","Light",J90="d","Dark",TRUE,"")</f>
        <v>Light</v>
      </c>
      <c r="P90" s="8" t="str">
        <f>_xlfn.XLOOKUP(Table1[[#This Row],[Customer ID]],customers!$A$1:$A$1001,customers!$I$1:$I$1001," ",0)</f>
        <v>No</v>
      </c>
    </row>
    <row r="91" spans="1:16" x14ac:dyDescent="0.35">
      <c r="A91" s="7" t="s">
        <v>990</v>
      </c>
      <c r="B91" s="14">
        <v>44545</v>
      </c>
      <c r="C91" s="7" t="s">
        <v>991</v>
      </c>
      <c r="D91" s="8" t="s">
        <v>6140</v>
      </c>
      <c r="E91" s="7">
        <v>6</v>
      </c>
      <c r="F91" s="7" t="str">
        <f>_xlfn.XLOOKUP(C91,customers!$A$2:$A$1001,customers!$B$2:$B$1001," ",0)</f>
        <v>Torie Gottelier</v>
      </c>
      <c r="G91" s="7" t="str">
        <f>IF(_xlfn.XLOOKUP(C91,customers!$A$2:$A$1001,customers!$C$2:$C$1001," ",0)=0," ",_xlfn.XLOOKUP(C91,customers!$A$2:$A$1001,customers!$C$2:$C$1001," ",0))</f>
        <v>tgottelier2h@vistaprint.com</v>
      </c>
      <c r="H91" s="7" t="str">
        <f>_xlfn.XLOOKUP(orders!C91,customers!$A$1:$A$1001,customers!$G$1:$G$1001)</f>
        <v>United States</v>
      </c>
      <c r="I91" s="8" t="str">
        <f>INDEX(products!$A$1:$G$49,MATCH(orders!$D91,products!$A$1:$A$49,0),MATCH(orders!I$1,products!$A$1:$G$1,0))</f>
        <v>Ara</v>
      </c>
      <c r="J91" s="8" t="str">
        <f>INDEX(products!$A$1:$G$49,MATCH(orders!$D91,products!$A$1:$A$49,0),MATCH(orders!J$1,products!$A$1:$G$1,0))</f>
        <v>L</v>
      </c>
      <c r="K91" s="9">
        <f>INDEX(products!$A$1:$G$49,MATCH(orders!$D91,products!$A$1:$A$49,0),MATCH(orders!K$1,products!$A$1:$G$1,0))</f>
        <v>1</v>
      </c>
      <c r="L91" s="10">
        <f>INDEX(products!$A$1:$G$49,MATCH(orders!$D91,products!$A$1:$A$49,0),MATCH(orders!L$1,products!$A$1:$G$1,0))</f>
        <v>12.95</v>
      </c>
      <c r="M91" s="10">
        <f t="shared" si="1"/>
        <v>77.699999999999989</v>
      </c>
      <c r="N91" s="8" t="str" cm="1">
        <f t="array" ref="N91">_xlfn.IFS(I91="Rob", "Robusta",I91="Exc","Excelsa",I91="Ara","Arabica",I91="Lib","Liberica",TRUE," ")</f>
        <v>Arabica</v>
      </c>
      <c r="O91" s="8" t="str" cm="1">
        <f t="array" ref="O91">_xlfn.IFS(J91="m","Medium",J91="l","Light",J91="d","Dark",TRUE,"")</f>
        <v>Light</v>
      </c>
      <c r="P91" s="8" t="str">
        <f>_xlfn.XLOOKUP(Table1[[#This Row],[Customer ID]],customers!$A$1:$A$1001,customers!$I$1:$I$1001," ",0)</f>
        <v>No</v>
      </c>
    </row>
    <row r="92" spans="1:16" x14ac:dyDescent="0.35">
      <c r="A92" s="7" t="s">
        <v>996</v>
      </c>
      <c r="B92" s="14">
        <v>43971</v>
      </c>
      <c r="C92" s="7" t="s">
        <v>997</v>
      </c>
      <c r="D92" s="8" t="s">
        <v>6140</v>
      </c>
      <c r="E92" s="7">
        <v>4</v>
      </c>
      <c r="F92" s="7" t="str">
        <f>_xlfn.XLOOKUP(C92,customers!$A$2:$A$1001,customers!$B$2:$B$1001," ",0)</f>
        <v>Loydie Langlais</v>
      </c>
      <c r="G92" s="7" t="str">
        <f>IF(_xlfn.XLOOKUP(C92,customers!$A$2:$A$1001,customers!$C$2:$C$1001," ",0)=0," ",_xlfn.XLOOKUP(C92,customers!$A$2:$A$1001,customers!$C$2:$C$1001," ",0))</f>
        <v xml:space="preserve"> </v>
      </c>
      <c r="H92" s="7" t="str">
        <f>_xlfn.XLOOKUP(orders!C92,customers!$A$1:$A$1001,customers!$G$1:$G$1001)</f>
        <v>Ireland</v>
      </c>
      <c r="I92" s="8" t="str">
        <f>INDEX(products!$A$1:$G$49,MATCH(orders!$D92,products!$A$1:$A$49,0),MATCH(orders!I$1,products!$A$1:$G$1,0))</f>
        <v>Ara</v>
      </c>
      <c r="J92" s="8" t="str">
        <f>INDEX(products!$A$1:$G$49,MATCH(orders!$D92,products!$A$1:$A$49,0),MATCH(orders!J$1,products!$A$1:$G$1,0))</f>
        <v>L</v>
      </c>
      <c r="K92" s="9">
        <f>INDEX(products!$A$1:$G$49,MATCH(orders!$D92,products!$A$1:$A$49,0),MATCH(orders!K$1,products!$A$1:$G$1,0))</f>
        <v>1</v>
      </c>
      <c r="L92" s="10">
        <f>INDEX(products!$A$1:$G$49,MATCH(orders!$D92,products!$A$1:$A$49,0),MATCH(orders!L$1,products!$A$1:$G$1,0))</f>
        <v>12.95</v>
      </c>
      <c r="M92" s="10">
        <f t="shared" si="1"/>
        <v>51.8</v>
      </c>
      <c r="N92" s="8" t="str" cm="1">
        <f t="array" ref="N92">_xlfn.IFS(I92="Rob", "Robusta",I92="Exc","Excelsa",I92="Ara","Arabica",I92="Lib","Liberica",TRUE," ")</f>
        <v>Arabica</v>
      </c>
      <c r="O92" s="8" t="str" cm="1">
        <f t="array" ref="O92">_xlfn.IFS(J92="m","Medium",J92="l","Light",J92="d","Dark",TRUE,"")</f>
        <v>Light</v>
      </c>
      <c r="P92" s="8" t="str">
        <f>_xlfn.XLOOKUP(Table1[[#This Row],[Customer ID]],customers!$A$1:$A$1001,customers!$I$1:$I$1001," ",0)</f>
        <v>Yes</v>
      </c>
    </row>
    <row r="93" spans="1:16" x14ac:dyDescent="0.35">
      <c r="A93" s="7" t="s">
        <v>1001</v>
      </c>
      <c r="B93" s="14">
        <v>44137</v>
      </c>
      <c r="C93" s="7" t="s">
        <v>1002</v>
      </c>
      <c r="D93" s="8" t="s">
        <v>6175</v>
      </c>
      <c r="E93" s="7">
        <v>4</v>
      </c>
      <c r="F93" s="7" t="str">
        <f>_xlfn.XLOOKUP(C93,customers!$A$2:$A$1001,customers!$B$2:$B$1001," ",0)</f>
        <v>Adham Greenhead</v>
      </c>
      <c r="G93" s="7" t="str">
        <f>IF(_xlfn.XLOOKUP(C93,customers!$A$2:$A$1001,customers!$C$2:$C$1001," ",0)=0," ",_xlfn.XLOOKUP(C93,customers!$A$2:$A$1001,customers!$C$2:$C$1001," ",0))</f>
        <v>agreenhead2j@dailymail.co.uk</v>
      </c>
      <c r="H93" s="7" t="str">
        <f>_xlfn.XLOOKUP(orders!C93,customers!$A$1:$A$1001,customers!$G$1:$G$1001)</f>
        <v>United States</v>
      </c>
      <c r="I93" s="8" t="str">
        <f>INDEX(products!$A$1:$G$49,MATCH(orders!$D93,products!$A$1:$A$49,0),MATCH(orders!I$1,products!$A$1:$G$1,0))</f>
        <v>Ara</v>
      </c>
      <c r="J93" s="8" t="str">
        <f>INDEX(products!$A$1:$G$49,MATCH(orders!$D93,products!$A$1:$A$49,0),MATCH(orders!J$1,products!$A$1:$G$1,0))</f>
        <v>M</v>
      </c>
      <c r="K93" s="9">
        <f>INDEX(products!$A$1:$G$49,MATCH(orders!$D93,products!$A$1:$A$49,0),MATCH(orders!K$1,products!$A$1:$G$1,0))</f>
        <v>2.5</v>
      </c>
      <c r="L93" s="10">
        <f>INDEX(products!$A$1:$G$49,MATCH(orders!$D93,products!$A$1:$A$49,0),MATCH(orders!L$1,products!$A$1:$G$1,0))</f>
        <v>25.874999999999996</v>
      </c>
      <c r="M93" s="10">
        <f t="shared" si="1"/>
        <v>103.49999999999999</v>
      </c>
      <c r="N93" s="8" t="str" cm="1">
        <f t="array" ref="N93">_xlfn.IFS(I93="Rob", "Robusta",I93="Exc","Excelsa",I93="Ara","Arabica",I93="Lib","Liberica",TRUE," ")</f>
        <v>Arabica</v>
      </c>
      <c r="O93" s="8" t="str" cm="1">
        <f t="array" ref="O93">_xlfn.IFS(J93="m","Medium",J93="l","Light",J93="d","Dark",TRUE,"")</f>
        <v>Medium</v>
      </c>
      <c r="P93" s="8" t="str">
        <f>_xlfn.XLOOKUP(Table1[[#This Row],[Customer ID]],customers!$A$1:$A$1001,customers!$I$1:$I$1001," ",0)</f>
        <v>No</v>
      </c>
    </row>
    <row r="94" spans="1:16" x14ac:dyDescent="0.35">
      <c r="A94" s="7" t="s">
        <v>1007</v>
      </c>
      <c r="B94" s="14">
        <v>44037</v>
      </c>
      <c r="C94" s="7" t="s">
        <v>1008</v>
      </c>
      <c r="D94" s="8" t="s">
        <v>6171</v>
      </c>
      <c r="E94" s="7">
        <v>3</v>
      </c>
      <c r="F94" s="7" t="str">
        <f>_xlfn.XLOOKUP(C94,customers!$A$2:$A$1001,customers!$B$2:$B$1001," ",0)</f>
        <v>Hamish MacSherry</v>
      </c>
      <c r="G94" s="7" t="str">
        <f>IF(_xlfn.XLOOKUP(C94,customers!$A$2:$A$1001,customers!$C$2:$C$1001," ",0)=0," ",_xlfn.XLOOKUP(C94,customers!$A$2:$A$1001,customers!$C$2:$C$1001," ",0))</f>
        <v xml:space="preserve"> </v>
      </c>
      <c r="H94" s="7" t="str">
        <f>_xlfn.XLOOKUP(orders!C94,customers!$A$1:$A$1001,customers!$G$1:$G$1001)</f>
        <v>United States</v>
      </c>
      <c r="I94" s="8" t="str">
        <f>INDEX(products!$A$1:$G$49,MATCH(orders!$D94,products!$A$1:$A$49,0),MATCH(orders!I$1,products!$A$1:$G$1,0))</f>
        <v>Exc</v>
      </c>
      <c r="J94" s="8" t="str">
        <f>INDEX(products!$A$1:$G$49,MATCH(orders!$D94,products!$A$1:$A$49,0),MATCH(orders!J$1,products!$A$1:$G$1,0))</f>
        <v>L</v>
      </c>
      <c r="K94" s="9">
        <f>INDEX(products!$A$1:$G$49,MATCH(orders!$D94,products!$A$1:$A$49,0),MATCH(orders!K$1,products!$A$1:$G$1,0))</f>
        <v>1</v>
      </c>
      <c r="L94" s="10">
        <f>INDEX(products!$A$1:$G$49,MATCH(orders!$D94,products!$A$1:$A$49,0),MATCH(orders!L$1,products!$A$1:$G$1,0))</f>
        <v>14.85</v>
      </c>
      <c r="M94" s="10">
        <f t="shared" si="1"/>
        <v>44.55</v>
      </c>
      <c r="N94" s="8" t="str" cm="1">
        <f t="array" ref="N94">_xlfn.IFS(I94="Rob", "Robusta",I94="Exc","Excelsa",I94="Ara","Arabica",I94="Lib","Liberica",TRUE," ")</f>
        <v>Excelsa</v>
      </c>
      <c r="O94" s="8" t="str" cm="1">
        <f t="array" ref="O94">_xlfn.IFS(J94="m","Medium",J94="l","Light",J94="d","Dark",TRUE,"")</f>
        <v>Light</v>
      </c>
      <c r="P94" s="8" t="str">
        <f>_xlfn.XLOOKUP(Table1[[#This Row],[Customer ID]],customers!$A$1:$A$1001,customers!$I$1:$I$1001," ",0)</f>
        <v>Yes</v>
      </c>
    </row>
    <row r="95" spans="1:16" x14ac:dyDescent="0.35">
      <c r="A95" s="7" t="s">
        <v>1012</v>
      </c>
      <c r="B95" s="14">
        <v>43538</v>
      </c>
      <c r="C95" s="7" t="s">
        <v>1013</v>
      </c>
      <c r="D95" s="8" t="s">
        <v>6176</v>
      </c>
      <c r="E95" s="7">
        <v>4</v>
      </c>
      <c r="F95" s="7" t="str">
        <f>_xlfn.XLOOKUP(C95,customers!$A$2:$A$1001,customers!$B$2:$B$1001," ",0)</f>
        <v>Else Langcaster</v>
      </c>
      <c r="G95" s="7" t="str">
        <f>IF(_xlfn.XLOOKUP(C95,customers!$A$2:$A$1001,customers!$C$2:$C$1001," ",0)=0," ",_xlfn.XLOOKUP(C95,customers!$A$2:$A$1001,customers!$C$2:$C$1001," ",0))</f>
        <v>elangcaster2l@spotify.com</v>
      </c>
      <c r="H95" s="7" t="str">
        <f>_xlfn.XLOOKUP(orders!C95,customers!$A$1:$A$1001,customers!$G$1:$G$1001)</f>
        <v>United Kingdom</v>
      </c>
      <c r="I95" s="8" t="str">
        <f>INDEX(products!$A$1:$G$49,MATCH(orders!$D95,products!$A$1:$A$49,0),MATCH(orders!I$1,products!$A$1:$G$1,0))</f>
        <v>Exc</v>
      </c>
      <c r="J95" s="8" t="str">
        <f>INDEX(products!$A$1:$G$49,MATCH(orders!$D95,products!$A$1:$A$49,0),MATCH(orders!J$1,products!$A$1:$G$1,0))</f>
        <v>L</v>
      </c>
      <c r="K95" s="9">
        <f>INDEX(products!$A$1:$G$49,MATCH(orders!$D95,products!$A$1:$A$49,0),MATCH(orders!K$1,products!$A$1:$G$1,0))</f>
        <v>0.5</v>
      </c>
      <c r="L95" s="10">
        <f>INDEX(products!$A$1:$G$49,MATCH(orders!$D95,products!$A$1:$A$49,0),MATCH(orders!L$1,products!$A$1:$G$1,0))</f>
        <v>8.91</v>
      </c>
      <c r="M95" s="10">
        <f t="shared" si="1"/>
        <v>35.64</v>
      </c>
      <c r="N95" s="8" t="str" cm="1">
        <f t="array" ref="N95">_xlfn.IFS(I95="Rob", "Robusta",I95="Exc","Excelsa",I95="Ara","Arabica",I95="Lib","Liberica",TRUE," ")</f>
        <v>Excelsa</v>
      </c>
      <c r="O95" s="8" t="str" cm="1">
        <f t="array" ref="O95">_xlfn.IFS(J95="m","Medium",J95="l","Light",J95="d","Dark",TRUE,"")</f>
        <v>Light</v>
      </c>
      <c r="P95" s="8" t="str">
        <f>_xlfn.XLOOKUP(Table1[[#This Row],[Customer ID]],customers!$A$1:$A$1001,customers!$I$1:$I$1001," ",0)</f>
        <v>Yes</v>
      </c>
    </row>
    <row r="96" spans="1:16" x14ac:dyDescent="0.35">
      <c r="A96" s="7" t="s">
        <v>1018</v>
      </c>
      <c r="B96" s="14">
        <v>44014</v>
      </c>
      <c r="C96" s="7" t="s">
        <v>1019</v>
      </c>
      <c r="D96" s="8" t="s">
        <v>6154</v>
      </c>
      <c r="E96" s="7">
        <v>6</v>
      </c>
      <c r="F96" s="7" t="str">
        <f>_xlfn.XLOOKUP(C96,customers!$A$2:$A$1001,customers!$B$2:$B$1001," ",0)</f>
        <v>Rudy Farquharson</v>
      </c>
      <c r="G96" s="7" t="str">
        <f>IF(_xlfn.XLOOKUP(C96,customers!$A$2:$A$1001,customers!$C$2:$C$1001," ",0)=0," ",_xlfn.XLOOKUP(C96,customers!$A$2:$A$1001,customers!$C$2:$C$1001," ",0))</f>
        <v xml:space="preserve"> </v>
      </c>
      <c r="H96" s="7" t="str">
        <f>_xlfn.XLOOKUP(orders!C96,customers!$A$1:$A$1001,customers!$G$1:$G$1001)</f>
        <v>Ireland</v>
      </c>
      <c r="I96" s="8" t="str">
        <f>INDEX(products!$A$1:$G$49,MATCH(orders!$D96,products!$A$1:$A$49,0),MATCH(orders!I$1,products!$A$1:$G$1,0))</f>
        <v>Ara</v>
      </c>
      <c r="J96" s="8" t="str">
        <f>INDEX(products!$A$1:$G$49,MATCH(orders!$D96,products!$A$1:$A$49,0),MATCH(orders!J$1,products!$A$1:$G$1,0))</f>
        <v>D</v>
      </c>
      <c r="K96" s="9">
        <f>INDEX(products!$A$1:$G$49,MATCH(orders!$D96,products!$A$1:$A$49,0),MATCH(orders!K$1,products!$A$1:$G$1,0))</f>
        <v>0.2</v>
      </c>
      <c r="L96" s="10">
        <f>INDEX(products!$A$1:$G$49,MATCH(orders!$D96,products!$A$1:$A$49,0),MATCH(orders!L$1,products!$A$1:$G$1,0))</f>
        <v>2.9849999999999999</v>
      </c>
      <c r="M96" s="10">
        <f t="shared" si="1"/>
        <v>17.91</v>
      </c>
      <c r="N96" s="8" t="str" cm="1">
        <f t="array" ref="N96">_xlfn.IFS(I96="Rob", "Robusta",I96="Exc","Excelsa",I96="Ara","Arabica",I96="Lib","Liberica",TRUE," ")</f>
        <v>Arabica</v>
      </c>
      <c r="O96" s="8" t="str" cm="1">
        <f t="array" ref="O96">_xlfn.IFS(J96="m","Medium",J96="l","Light",J96="d","Dark",TRUE,"")</f>
        <v>Dark</v>
      </c>
      <c r="P96" s="8" t="str">
        <f>_xlfn.XLOOKUP(Table1[[#This Row],[Customer ID]],customers!$A$1:$A$1001,customers!$I$1:$I$1001," ",0)</f>
        <v>Yes</v>
      </c>
    </row>
    <row r="97" spans="1:16" x14ac:dyDescent="0.35">
      <c r="A97" s="7" t="s">
        <v>1022</v>
      </c>
      <c r="B97" s="14">
        <v>43816</v>
      </c>
      <c r="C97" s="7" t="s">
        <v>1023</v>
      </c>
      <c r="D97" s="8" t="s">
        <v>6175</v>
      </c>
      <c r="E97" s="7">
        <v>6</v>
      </c>
      <c r="F97" s="7" t="str">
        <f>_xlfn.XLOOKUP(C97,customers!$A$2:$A$1001,customers!$B$2:$B$1001," ",0)</f>
        <v>Norene Magauran</v>
      </c>
      <c r="G97" s="7" t="str">
        <f>IF(_xlfn.XLOOKUP(C97,customers!$A$2:$A$1001,customers!$C$2:$C$1001," ",0)=0," ",_xlfn.XLOOKUP(C97,customers!$A$2:$A$1001,customers!$C$2:$C$1001," ",0))</f>
        <v>nmagauran2n@51.la</v>
      </c>
      <c r="H97" s="7" t="str">
        <f>_xlfn.XLOOKUP(orders!C97,customers!$A$1:$A$1001,customers!$G$1:$G$1001)</f>
        <v>United States</v>
      </c>
      <c r="I97" s="8" t="str">
        <f>INDEX(products!$A$1:$G$49,MATCH(orders!$D97,products!$A$1:$A$49,0),MATCH(orders!I$1,products!$A$1:$G$1,0))</f>
        <v>Ara</v>
      </c>
      <c r="J97" s="8" t="str">
        <f>INDEX(products!$A$1:$G$49,MATCH(orders!$D97,products!$A$1:$A$49,0),MATCH(orders!J$1,products!$A$1:$G$1,0))</f>
        <v>M</v>
      </c>
      <c r="K97" s="9">
        <f>INDEX(products!$A$1:$G$49,MATCH(orders!$D97,products!$A$1:$A$49,0),MATCH(orders!K$1,products!$A$1:$G$1,0))</f>
        <v>2.5</v>
      </c>
      <c r="L97" s="10">
        <f>INDEX(products!$A$1:$G$49,MATCH(orders!$D97,products!$A$1:$A$49,0),MATCH(orders!L$1,products!$A$1:$G$1,0))</f>
        <v>25.874999999999996</v>
      </c>
      <c r="M97" s="10">
        <f t="shared" si="1"/>
        <v>155.24999999999997</v>
      </c>
      <c r="N97" s="8" t="str" cm="1">
        <f t="array" ref="N97">_xlfn.IFS(I97="Rob", "Robusta",I97="Exc","Excelsa",I97="Ara","Arabica",I97="Lib","Liberica",TRUE," ")</f>
        <v>Arabica</v>
      </c>
      <c r="O97" s="8" t="str" cm="1">
        <f t="array" ref="O97">_xlfn.IFS(J97="m","Medium",J97="l","Light",J97="d","Dark",TRUE,"")</f>
        <v>Medium</v>
      </c>
      <c r="P97" s="8" t="str">
        <f>_xlfn.XLOOKUP(Table1[[#This Row],[Customer ID]],customers!$A$1:$A$1001,customers!$I$1:$I$1001," ",0)</f>
        <v>No</v>
      </c>
    </row>
    <row r="98" spans="1:16" x14ac:dyDescent="0.35">
      <c r="A98" s="7" t="s">
        <v>1027</v>
      </c>
      <c r="B98" s="14">
        <v>44171</v>
      </c>
      <c r="C98" s="7" t="s">
        <v>1028</v>
      </c>
      <c r="D98" s="8" t="s">
        <v>6154</v>
      </c>
      <c r="E98" s="7">
        <v>2</v>
      </c>
      <c r="F98" s="7" t="str">
        <f>_xlfn.XLOOKUP(C98,customers!$A$2:$A$1001,customers!$B$2:$B$1001," ",0)</f>
        <v>Vicki Kirdsch</v>
      </c>
      <c r="G98" s="7" t="str">
        <f>IF(_xlfn.XLOOKUP(C98,customers!$A$2:$A$1001,customers!$C$2:$C$1001," ",0)=0," ",_xlfn.XLOOKUP(C98,customers!$A$2:$A$1001,customers!$C$2:$C$1001," ",0))</f>
        <v>vkirdsch2o@google.fr</v>
      </c>
      <c r="H98" s="7" t="str">
        <f>_xlfn.XLOOKUP(orders!C98,customers!$A$1:$A$1001,customers!$G$1:$G$1001)</f>
        <v>United States</v>
      </c>
      <c r="I98" s="8" t="str">
        <f>INDEX(products!$A$1:$G$49,MATCH(orders!$D98,products!$A$1:$A$49,0),MATCH(orders!I$1,products!$A$1:$G$1,0))</f>
        <v>Ara</v>
      </c>
      <c r="J98" s="8" t="str">
        <f>INDEX(products!$A$1:$G$49,MATCH(orders!$D98,products!$A$1:$A$49,0),MATCH(orders!J$1,products!$A$1:$G$1,0))</f>
        <v>D</v>
      </c>
      <c r="K98" s="9">
        <f>INDEX(products!$A$1:$G$49,MATCH(orders!$D98,products!$A$1:$A$49,0),MATCH(orders!K$1,products!$A$1:$G$1,0))</f>
        <v>0.2</v>
      </c>
      <c r="L98" s="10">
        <f>INDEX(products!$A$1:$G$49,MATCH(orders!$D98,products!$A$1:$A$49,0),MATCH(orders!L$1,products!$A$1:$G$1,0))</f>
        <v>2.9849999999999999</v>
      </c>
      <c r="M98" s="10">
        <f t="shared" si="1"/>
        <v>5.97</v>
      </c>
      <c r="N98" s="8" t="str" cm="1">
        <f t="array" ref="N98">_xlfn.IFS(I98="Rob", "Robusta",I98="Exc","Excelsa",I98="Ara","Arabica",I98="Lib","Liberica",TRUE," ")</f>
        <v>Arabica</v>
      </c>
      <c r="O98" s="8" t="str" cm="1">
        <f t="array" ref="O98">_xlfn.IFS(J98="m","Medium",J98="l","Light",J98="d","Dark",TRUE,"")</f>
        <v>Dark</v>
      </c>
      <c r="P98" s="8" t="str">
        <f>_xlfn.XLOOKUP(Table1[[#This Row],[Customer ID]],customers!$A$1:$A$1001,customers!$I$1:$I$1001," ",0)</f>
        <v>No</v>
      </c>
    </row>
    <row r="99" spans="1:16" x14ac:dyDescent="0.35">
      <c r="A99" s="7" t="s">
        <v>1032</v>
      </c>
      <c r="B99" s="14">
        <v>44259</v>
      </c>
      <c r="C99" s="7" t="s">
        <v>1033</v>
      </c>
      <c r="D99" s="8" t="s">
        <v>6157</v>
      </c>
      <c r="E99" s="7">
        <v>2</v>
      </c>
      <c r="F99" s="7" t="str">
        <f>_xlfn.XLOOKUP(C99,customers!$A$2:$A$1001,customers!$B$2:$B$1001," ",0)</f>
        <v>Ilysa Whapple</v>
      </c>
      <c r="G99" s="7" t="str">
        <f>IF(_xlfn.XLOOKUP(C99,customers!$A$2:$A$1001,customers!$C$2:$C$1001," ",0)=0," ",_xlfn.XLOOKUP(C99,customers!$A$2:$A$1001,customers!$C$2:$C$1001," ",0))</f>
        <v>iwhapple2p@com.com</v>
      </c>
      <c r="H99" s="7" t="str">
        <f>_xlfn.XLOOKUP(orders!C99,customers!$A$1:$A$1001,customers!$G$1:$G$1001)</f>
        <v>United States</v>
      </c>
      <c r="I99" s="8" t="str">
        <f>INDEX(products!$A$1:$G$49,MATCH(orders!$D99,products!$A$1:$A$49,0),MATCH(orders!I$1,products!$A$1:$G$1,0))</f>
        <v>Ara</v>
      </c>
      <c r="J99" s="8" t="str">
        <f>INDEX(products!$A$1:$G$49,MATCH(orders!$D99,products!$A$1:$A$49,0),MATCH(orders!J$1,products!$A$1:$G$1,0))</f>
        <v>M</v>
      </c>
      <c r="K99" s="9">
        <f>INDEX(products!$A$1:$G$49,MATCH(orders!$D99,products!$A$1:$A$49,0),MATCH(orders!K$1,products!$A$1:$G$1,0))</f>
        <v>0.5</v>
      </c>
      <c r="L99" s="10">
        <f>INDEX(products!$A$1:$G$49,MATCH(orders!$D99,products!$A$1:$A$49,0),MATCH(orders!L$1,products!$A$1:$G$1,0))</f>
        <v>6.75</v>
      </c>
      <c r="M99" s="10">
        <f t="shared" si="1"/>
        <v>13.5</v>
      </c>
      <c r="N99" s="8" t="str" cm="1">
        <f t="array" ref="N99">_xlfn.IFS(I99="Rob", "Robusta",I99="Exc","Excelsa",I99="Ara","Arabica",I99="Lib","Liberica",TRUE," ")</f>
        <v>Arabica</v>
      </c>
      <c r="O99" s="8" t="str" cm="1">
        <f t="array" ref="O99">_xlfn.IFS(J99="m","Medium",J99="l","Light",J99="d","Dark",TRUE,"")</f>
        <v>Medium</v>
      </c>
      <c r="P99" s="8" t="str">
        <f>_xlfn.XLOOKUP(Table1[[#This Row],[Customer ID]],customers!$A$1:$A$1001,customers!$I$1:$I$1001," ",0)</f>
        <v>No</v>
      </c>
    </row>
    <row r="100" spans="1:16" x14ac:dyDescent="0.35">
      <c r="A100" s="7" t="s">
        <v>1038</v>
      </c>
      <c r="B100" s="14">
        <v>44394</v>
      </c>
      <c r="C100" s="7" t="s">
        <v>1039</v>
      </c>
      <c r="D100" s="8" t="s">
        <v>6154</v>
      </c>
      <c r="E100" s="7">
        <v>1</v>
      </c>
      <c r="F100" s="7" t="str">
        <f>_xlfn.XLOOKUP(C100,customers!$A$2:$A$1001,customers!$B$2:$B$1001," ",0)</f>
        <v>Ruy Cancellieri</v>
      </c>
      <c r="G100" s="7" t="str">
        <f>IF(_xlfn.XLOOKUP(C100,customers!$A$2:$A$1001,customers!$C$2:$C$1001," ",0)=0," ",_xlfn.XLOOKUP(C100,customers!$A$2:$A$1001,customers!$C$2:$C$1001," ",0))</f>
        <v xml:space="preserve"> </v>
      </c>
      <c r="H100" s="7" t="str">
        <f>_xlfn.XLOOKUP(orders!C100,customers!$A$1:$A$1001,customers!$G$1:$G$1001)</f>
        <v>Ireland</v>
      </c>
      <c r="I100" s="8" t="str">
        <f>INDEX(products!$A$1:$G$49,MATCH(orders!$D100,products!$A$1:$A$49,0),MATCH(orders!I$1,products!$A$1:$G$1,0))</f>
        <v>Ara</v>
      </c>
      <c r="J100" s="8" t="str">
        <f>INDEX(products!$A$1:$G$49,MATCH(orders!$D100,products!$A$1:$A$49,0),MATCH(orders!J$1,products!$A$1:$G$1,0))</f>
        <v>D</v>
      </c>
      <c r="K100" s="9">
        <f>INDEX(products!$A$1:$G$49,MATCH(orders!$D100,products!$A$1:$A$49,0),MATCH(orders!K$1,products!$A$1:$G$1,0))</f>
        <v>0.2</v>
      </c>
      <c r="L100" s="10">
        <f>INDEX(products!$A$1:$G$49,MATCH(orders!$D100,products!$A$1:$A$49,0),MATCH(orders!L$1,products!$A$1:$G$1,0))</f>
        <v>2.9849999999999999</v>
      </c>
      <c r="M100" s="10">
        <f t="shared" si="1"/>
        <v>2.9849999999999999</v>
      </c>
      <c r="N100" s="8" t="str" cm="1">
        <f t="array" ref="N100">_xlfn.IFS(I100="Rob", "Robusta",I100="Exc","Excelsa",I100="Ara","Arabica",I100="Lib","Liberica",TRUE," ")</f>
        <v>Arabica</v>
      </c>
      <c r="O100" s="8" t="str" cm="1">
        <f t="array" ref="O100">_xlfn.IFS(J100="m","Medium",J100="l","Light",J100="d","Dark",TRUE,"")</f>
        <v>Dark</v>
      </c>
      <c r="P100" s="8" t="str">
        <f>_xlfn.XLOOKUP(Table1[[#This Row],[Customer ID]],customers!$A$1:$A$1001,customers!$I$1:$I$1001," ",0)</f>
        <v>No</v>
      </c>
    </row>
    <row r="101" spans="1:16" x14ac:dyDescent="0.35">
      <c r="A101" s="7" t="s">
        <v>1043</v>
      </c>
      <c r="B101" s="14">
        <v>44139</v>
      </c>
      <c r="C101" s="7" t="s">
        <v>1044</v>
      </c>
      <c r="D101" s="8" t="s">
        <v>6159</v>
      </c>
      <c r="E101" s="7">
        <v>3</v>
      </c>
      <c r="F101" s="7" t="str">
        <f>_xlfn.XLOOKUP(C101,customers!$A$2:$A$1001,customers!$B$2:$B$1001," ",0)</f>
        <v>Aube Follett</v>
      </c>
      <c r="G101" s="7" t="str">
        <f>IF(_xlfn.XLOOKUP(C101,customers!$A$2:$A$1001,customers!$C$2:$C$1001," ",0)=0," ",_xlfn.XLOOKUP(C101,customers!$A$2:$A$1001,customers!$C$2:$C$1001," ",0))</f>
        <v xml:space="preserve"> </v>
      </c>
      <c r="H101" s="7" t="str">
        <f>_xlfn.XLOOKUP(orders!C101,customers!$A$1:$A$1001,customers!$G$1:$G$1001)</f>
        <v>United States</v>
      </c>
      <c r="I101" s="8" t="str">
        <f>INDEX(products!$A$1:$G$49,MATCH(orders!$D101,products!$A$1:$A$49,0),MATCH(orders!I$1,products!$A$1:$G$1,0))</f>
        <v>Lib</v>
      </c>
      <c r="J101" s="8" t="str">
        <f>INDEX(products!$A$1:$G$49,MATCH(orders!$D101,products!$A$1:$A$49,0),MATCH(orders!J$1,products!$A$1:$G$1,0))</f>
        <v>M</v>
      </c>
      <c r="K101" s="9">
        <f>INDEX(products!$A$1:$G$49,MATCH(orders!$D101,products!$A$1:$A$49,0),MATCH(orders!K$1,products!$A$1:$G$1,0))</f>
        <v>0.2</v>
      </c>
      <c r="L101" s="10">
        <f>INDEX(products!$A$1:$G$49,MATCH(orders!$D101,products!$A$1:$A$49,0),MATCH(orders!L$1,products!$A$1:$G$1,0))</f>
        <v>4.3650000000000002</v>
      </c>
      <c r="M101" s="10">
        <f t="shared" si="1"/>
        <v>13.095000000000001</v>
      </c>
      <c r="N101" s="8" t="str" cm="1">
        <f t="array" ref="N101">_xlfn.IFS(I101="Rob", "Robusta",I101="Exc","Excelsa",I101="Ara","Arabica",I101="Lib","Liberica",TRUE," ")</f>
        <v>Liberica</v>
      </c>
      <c r="O101" s="8" t="str" cm="1">
        <f t="array" ref="O101">_xlfn.IFS(J101="m","Medium",J101="l","Light",J101="d","Dark",TRUE,"")</f>
        <v>Medium</v>
      </c>
      <c r="P101" s="8" t="str">
        <f>_xlfn.XLOOKUP(Table1[[#This Row],[Customer ID]],customers!$A$1:$A$1001,customers!$I$1:$I$1001," ",0)</f>
        <v>Yes</v>
      </c>
    </row>
    <row r="102" spans="1:16" x14ac:dyDescent="0.35">
      <c r="A102" s="7" t="s">
        <v>1048</v>
      </c>
      <c r="B102" s="14">
        <v>44291</v>
      </c>
      <c r="C102" s="7" t="s">
        <v>1049</v>
      </c>
      <c r="D102" s="8" t="s">
        <v>6167</v>
      </c>
      <c r="E102" s="7">
        <v>2</v>
      </c>
      <c r="F102" s="7" t="str">
        <f>_xlfn.XLOOKUP(C102,customers!$A$2:$A$1001,customers!$B$2:$B$1001," ",0)</f>
        <v>Rudiger Di Bartolomeo</v>
      </c>
      <c r="G102" s="7" t="str">
        <f>IF(_xlfn.XLOOKUP(C102,customers!$A$2:$A$1001,customers!$C$2:$C$1001," ",0)=0," ",_xlfn.XLOOKUP(C102,customers!$A$2:$A$1001,customers!$C$2:$C$1001," ",0))</f>
        <v xml:space="preserve"> </v>
      </c>
      <c r="H102" s="7" t="str">
        <f>_xlfn.XLOOKUP(orders!C102,customers!$A$1:$A$1001,customers!$G$1:$G$1001)</f>
        <v>United States</v>
      </c>
      <c r="I102" s="8" t="str">
        <f>INDEX(products!$A$1:$G$49,MATCH(orders!$D102,products!$A$1:$A$49,0),MATCH(orders!I$1,products!$A$1:$G$1,0))</f>
        <v>Ara</v>
      </c>
      <c r="J102" s="8" t="str">
        <f>INDEX(products!$A$1:$G$49,MATCH(orders!$D102,products!$A$1:$A$49,0),MATCH(orders!J$1,products!$A$1:$G$1,0))</f>
        <v>L</v>
      </c>
      <c r="K102" s="9">
        <f>INDEX(products!$A$1:$G$49,MATCH(orders!$D102,products!$A$1:$A$49,0),MATCH(orders!K$1,products!$A$1:$G$1,0))</f>
        <v>0.2</v>
      </c>
      <c r="L102" s="10">
        <f>INDEX(products!$A$1:$G$49,MATCH(orders!$D102,products!$A$1:$A$49,0),MATCH(orders!L$1,products!$A$1:$G$1,0))</f>
        <v>3.8849999999999998</v>
      </c>
      <c r="M102" s="10">
        <f t="shared" si="1"/>
        <v>7.77</v>
      </c>
      <c r="N102" s="8" t="str" cm="1">
        <f t="array" ref="N102">_xlfn.IFS(I102="Rob", "Robusta",I102="Exc","Excelsa",I102="Ara","Arabica",I102="Lib","Liberica",TRUE," ")</f>
        <v>Arabica</v>
      </c>
      <c r="O102" s="8" t="str" cm="1">
        <f t="array" ref="O102">_xlfn.IFS(J102="m","Medium",J102="l","Light",J102="d","Dark",TRUE,"")</f>
        <v>Light</v>
      </c>
      <c r="P102" s="8" t="str">
        <f>_xlfn.XLOOKUP(Table1[[#This Row],[Customer ID]],customers!$A$1:$A$1001,customers!$I$1:$I$1001," ",0)</f>
        <v>Yes</v>
      </c>
    </row>
    <row r="103" spans="1:16" x14ac:dyDescent="0.35">
      <c r="A103" s="7" t="s">
        <v>1053</v>
      </c>
      <c r="B103" s="14">
        <v>43891</v>
      </c>
      <c r="C103" s="7" t="s">
        <v>1054</v>
      </c>
      <c r="D103" s="8" t="s">
        <v>6165</v>
      </c>
      <c r="E103" s="7">
        <v>5</v>
      </c>
      <c r="F103" s="7" t="str">
        <f>_xlfn.XLOOKUP(C103,customers!$A$2:$A$1001,customers!$B$2:$B$1001," ",0)</f>
        <v>Nickey Youles</v>
      </c>
      <c r="G103" s="7" t="str">
        <f>IF(_xlfn.XLOOKUP(C103,customers!$A$2:$A$1001,customers!$C$2:$C$1001," ",0)=0," ",_xlfn.XLOOKUP(C103,customers!$A$2:$A$1001,customers!$C$2:$C$1001," ",0))</f>
        <v>nyoules2t@reference.com</v>
      </c>
      <c r="H103" s="7" t="str">
        <f>_xlfn.XLOOKUP(orders!C103,customers!$A$1:$A$1001,customers!$G$1:$G$1001)</f>
        <v>Ireland</v>
      </c>
      <c r="I103" s="8" t="str">
        <f>INDEX(products!$A$1:$G$49,MATCH(orders!$D103,products!$A$1:$A$49,0),MATCH(orders!I$1,products!$A$1:$G$1,0))</f>
        <v>Lib</v>
      </c>
      <c r="J103" s="8" t="str">
        <f>INDEX(products!$A$1:$G$49,MATCH(orders!$D103,products!$A$1:$A$49,0),MATCH(orders!J$1,products!$A$1:$G$1,0))</f>
        <v>D</v>
      </c>
      <c r="K103" s="9">
        <f>INDEX(products!$A$1:$G$49,MATCH(orders!$D103,products!$A$1:$A$49,0),MATCH(orders!K$1,products!$A$1:$G$1,0))</f>
        <v>2.5</v>
      </c>
      <c r="L103" s="10">
        <f>INDEX(products!$A$1:$G$49,MATCH(orders!$D103,products!$A$1:$A$49,0),MATCH(orders!L$1,products!$A$1:$G$1,0))</f>
        <v>29.784999999999997</v>
      </c>
      <c r="M103" s="10">
        <f t="shared" si="1"/>
        <v>148.92499999999998</v>
      </c>
      <c r="N103" s="8" t="str" cm="1">
        <f t="array" ref="N103">_xlfn.IFS(I103="Rob", "Robusta",I103="Exc","Excelsa",I103="Ara","Arabica",I103="Lib","Liberica",TRUE," ")</f>
        <v>Liberica</v>
      </c>
      <c r="O103" s="8" t="str" cm="1">
        <f t="array" ref="O103">_xlfn.IFS(J103="m","Medium",J103="l","Light",J103="d","Dark",TRUE,"")</f>
        <v>Dark</v>
      </c>
      <c r="P103" s="8" t="str">
        <f>_xlfn.XLOOKUP(Table1[[#This Row],[Customer ID]],customers!$A$1:$A$1001,customers!$I$1:$I$1001," ",0)</f>
        <v>Yes</v>
      </c>
    </row>
    <row r="104" spans="1:16" x14ac:dyDescent="0.35">
      <c r="A104" s="7" t="s">
        <v>1059</v>
      </c>
      <c r="B104" s="14">
        <v>44488</v>
      </c>
      <c r="C104" s="7" t="s">
        <v>1060</v>
      </c>
      <c r="D104" s="8" t="s">
        <v>6143</v>
      </c>
      <c r="E104" s="7">
        <v>3</v>
      </c>
      <c r="F104" s="7" t="str">
        <f>_xlfn.XLOOKUP(C104,customers!$A$2:$A$1001,customers!$B$2:$B$1001," ",0)</f>
        <v>Dyanna Aizikovitz</v>
      </c>
      <c r="G104" s="7" t="str">
        <f>IF(_xlfn.XLOOKUP(C104,customers!$A$2:$A$1001,customers!$C$2:$C$1001," ",0)=0," ",_xlfn.XLOOKUP(C104,customers!$A$2:$A$1001,customers!$C$2:$C$1001," ",0))</f>
        <v>daizikovitz2u@answers.com</v>
      </c>
      <c r="H104" s="7" t="str">
        <f>_xlfn.XLOOKUP(orders!C104,customers!$A$1:$A$1001,customers!$G$1:$G$1001)</f>
        <v>Ireland</v>
      </c>
      <c r="I104" s="8" t="str">
        <f>INDEX(products!$A$1:$G$49,MATCH(orders!$D104,products!$A$1:$A$49,0),MATCH(orders!I$1,products!$A$1:$G$1,0))</f>
        <v>Lib</v>
      </c>
      <c r="J104" s="8" t="str">
        <f>INDEX(products!$A$1:$G$49,MATCH(orders!$D104,products!$A$1:$A$49,0),MATCH(orders!J$1,products!$A$1:$G$1,0))</f>
        <v>D</v>
      </c>
      <c r="K104" s="9">
        <f>INDEX(products!$A$1:$G$49,MATCH(orders!$D104,products!$A$1:$A$49,0),MATCH(orders!K$1,products!$A$1:$G$1,0))</f>
        <v>1</v>
      </c>
      <c r="L104" s="10">
        <f>INDEX(products!$A$1:$G$49,MATCH(orders!$D104,products!$A$1:$A$49,0),MATCH(orders!L$1,products!$A$1:$G$1,0))</f>
        <v>12.95</v>
      </c>
      <c r="M104" s="10">
        <f t="shared" si="1"/>
        <v>38.849999999999994</v>
      </c>
      <c r="N104" s="8" t="str" cm="1">
        <f t="array" ref="N104">_xlfn.IFS(I104="Rob", "Robusta",I104="Exc","Excelsa",I104="Ara","Arabica",I104="Lib","Liberica",TRUE," ")</f>
        <v>Liberica</v>
      </c>
      <c r="O104" s="8" t="str" cm="1">
        <f t="array" ref="O104">_xlfn.IFS(J104="m","Medium",J104="l","Light",J104="d","Dark",TRUE,"")</f>
        <v>Dark</v>
      </c>
      <c r="P104" s="8" t="str">
        <f>_xlfn.XLOOKUP(Table1[[#This Row],[Customer ID]],customers!$A$1:$A$1001,customers!$I$1:$I$1001," ",0)</f>
        <v>Yes</v>
      </c>
    </row>
    <row r="105" spans="1:16" x14ac:dyDescent="0.35">
      <c r="A105" s="7" t="s">
        <v>1065</v>
      </c>
      <c r="B105" s="14">
        <v>44750</v>
      </c>
      <c r="C105" s="7" t="s">
        <v>1066</v>
      </c>
      <c r="D105" s="8" t="s">
        <v>6174</v>
      </c>
      <c r="E105" s="7">
        <v>4</v>
      </c>
      <c r="F105" s="7" t="str">
        <f>_xlfn.XLOOKUP(C105,customers!$A$2:$A$1001,customers!$B$2:$B$1001," ",0)</f>
        <v>Bram Revel</v>
      </c>
      <c r="G105" s="7" t="str">
        <f>IF(_xlfn.XLOOKUP(C105,customers!$A$2:$A$1001,customers!$C$2:$C$1001," ",0)=0," ",_xlfn.XLOOKUP(C105,customers!$A$2:$A$1001,customers!$C$2:$C$1001," ",0))</f>
        <v>brevel2v@fastcompany.com</v>
      </c>
      <c r="H105" s="7" t="str">
        <f>_xlfn.XLOOKUP(orders!C105,customers!$A$1:$A$1001,customers!$G$1:$G$1001)</f>
        <v>United States</v>
      </c>
      <c r="I105" s="8" t="str">
        <f>INDEX(products!$A$1:$G$49,MATCH(orders!$D105,products!$A$1:$A$49,0),MATCH(orders!I$1,products!$A$1:$G$1,0))</f>
        <v>Rob</v>
      </c>
      <c r="J105" s="8" t="str">
        <f>INDEX(products!$A$1:$G$49,MATCH(orders!$D105,products!$A$1:$A$49,0),MATCH(orders!J$1,products!$A$1:$G$1,0))</f>
        <v>M</v>
      </c>
      <c r="K105" s="9">
        <f>INDEX(products!$A$1:$G$49,MATCH(orders!$D105,products!$A$1:$A$49,0),MATCH(orders!K$1,products!$A$1:$G$1,0))</f>
        <v>0.2</v>
      </c>
      <c r="L105" s="10">
        <f>INDEX(products!$A$1:$G$49,MATCH(orders!$D105,products!$A$1:$A$49,0),MATCH(orders!L$1,products!$A$1:$G$1,0))</f>
        <v>2.9849999999999999</v>
      </c>
      <c r="M105" s="10">
        <f t="shared" si="1"/>
        <v>11.94</v>
      </c>
      <c r="N105" s="8" t="str" cm="1">
        <f t="array" ref="N105">_xlfn.IFS(I105="Rob", "Robusta",I105="Exc","Excelsa",I105="Ara","Arabica",I105="Lib","Liberica",TRUE," ")</f>
        <v>Robusta</v>
      </c>
      <c r="O105" s="8" t="str" cm="1">
        <f t="array" ref="O105">_xlfn.IFS(J105="m","Medium",J105="l","Light",J105="d","Dark",TRUE,"")</f>
        <v>Medium</v>
      </c>
      <c r="P105" s="8" t="str">
        <f>_xlfn.XLOOKUP(Table1[[#This Row],[Customer ID]],customers!$A$1:$A$1001,customers!$I$1:$I$1001," ",0)</f>
        <v>No</v>
      </c>
    </row>
    <row r="106" spans="1:16" x14ac:dyDescent="0.35">
      <c r="A106" s="7" t="s">
        <v>1071</v>
      </c>
      <c r="B106" s="14">
        <v>43694</v>
      </c>
      <c r="C106" s="7" t="s">
        <v>1072</v>
      </c>
      <c r="D106" s="8" t="s">
        <v>6162</v>
      </c>
      <c r="E106" s="7">
        <v>6</v>
      </c>
      <c r="F106" s="7" t="str">
        <f>_xlfn.XLOOKUP(C106,customers!$A$2:$A$1001,customers!$B$2:$B$1001," ",0)</f>
        <v>Emiline Priddis</v>
      </c>
      <c r="G106" s="7" t="str">
        <f>IF(_xlfn.XLOOKUP(C106,customers!$A$2:$A$1001,customers!$C$2:$C$1001," ",0)=0," ",_xlfn.XLOOKUP(C106,customers!$A$2:$A$1001,customers!$C$2:$C$1001," ",0))</f>
        <v>epriddis2w@nationalgeographic.com</v>
      </c>
      <c r="H106" s="7" t="str">
        <f>_xlfn.XLOOKUP(orders!C106,customers!$A$1:$A$1001,customers!$G$1:$G$1001)</f>
        <v>United States</v>
      </c>
      <c r="I106" s="8" t="str">
        <f>INDEX(products!$A$1:$G$49,MATCH(orders!$D106,products!$A$1:$A$49,0),MATCH(orders!I$1,products!$A$1:$G$1,0))</f>
        <v>Lib</v>
      </c>
      <c r="J106" s="8" t="str">
        <f>INDEX(products!$A$1:$G$49,MATCH(orders!$D106,products!$A$1:$A$49,0),MATCH(orders!J$1,products!$A$1:$G$1,0))</f>
        <v>M</v>
      </c>
      <c r="K106" s="9">
        <f>INDEX(products!$A$1:$G$49,MATCH(orders!$D106,products!$A$1:$A$49,0),MATCH(orders!K$1,products!$A$1:$G$1,0))</f>
        <v>1</v>
      </c>
      <c r="L106" s="10">
        <f>INDEX(products!$A$1:$G$49,MATCH(orders!$D106,products!$A$1:$A$49,0),MATCH(orders!L$1,products!$A$1:$G$1,0))</f>
        <v>14.55</v>
      </c>
      <c r="M106" s="10">
        <f t="shared" si="1"/>
        <v>87.300000000000011</v>
      </c>
      <c r="N106" s="8" t="str" cm="1">
        <f t="array" ref="N106">_xlfn.IFS(I106="Rob", "Robusta",I106="Exc","Excelsa",I106="Ara","Arabica",I106="Lib","Liberica",TRUE," ")</f>
        <v>Liberica</v>
      </c>
      <c r="O106" s="8" t="str" cm="1">
        <f t="array" ref="O106">_xlfn.IFS(J106="m","Medium",J106="l","Light",J106="d","Dark",TRUE,"")</f>
        <v>Medium</v>
      </c>
      <c r="P106" s="8" t="str">
        <f>_xlfn.XLOOKUP(Table1[[#This Row],[Customer ID]],customers!$A$1:$A$1001,customers!$I$1:$I$1001," ",0)</f>
        <v>No</v>
      </c>
    </row>
    <row r="107" spans="1:16" x14ac:dyDescent="0.35">
      <c r="A107" s="7" t="s">
        <v>1077</v>
      </c>
      <c r="B107" s="14">
        <v>43982</v>
      </c>
      <c r="C107" s="7" t="s">
        <v>1078</v>
      </c>
      <c r="D107" s="8" t="s">
        <v>6157</v>
      </c>
      <c r="E107" s="7">
        <v>6</v>
      </c>
      <c r="F107" s="7" t="str">
        <f>_xlfn.XLOOKUP(C107,customers!$A$2:$A$1001,customers!$B$2:$B$1001," ",0)</f>
        <v>Queenie Veel</v>
      </c>
      <c r="G107" s="7" t="str">
        <f>IF(_xlfn.XLOOKUP(C107,customers!$A$2:$A$1001,customers!$C$2:$C$1001," ",0)=0," ",_xlfn.XLOOKUP(C107,customers!$A$2:$A$1001,customers!$C$2:$C$1001," ",0))</f>
        <v>qveel2x@jugem.jp</v>
      </c>
      <c r="H107" s="7" t="str">
        <f>_xlfn.XLOOKUP(orders!C107,customers!$A$1:$A$1001,customers!$G$1:$G$1001)</f>
        <v>United States</v>
      </c>
      <c r="I107" s="8" t="str">
        <f>INDEX(products!$A$1:$G$49,MATCH(orders!$D107,products!$A$1:$A$49,0),MATCH(orders!I$1,products!$A$1:$G$1,0))</f>
        <v>Ara</v>
      </c>
      <c r="J107" s="8" t="str">
        <f>INDEX(products!$A$1:$G$49,MATCH(orders!$D107,products!$A$1:$A$49,0),MATCH(orders!J$1,products!$A$1:$G$1,0))</f>
        <v>M</v>
      </c>
      <c r="K107" s="9">
        <f>INDEX(products!$A$1:$G$49,MATCH(orders!$D107,products!$A$1:$A$49,0),MATCH(orders!K$1,products!$A$1:$G$1,0))</f>
        <v>0.5</v>
      </c>
      <c r="L107" s="10">
        <f>INDEX(products!$A$1:$G$49,MATCH(orders!$D107,products!$A$1:$A$49,0),MATCH(orders!L$1,products!$A$1:$G$1,0))</f>
        <v>6.75</v>
      </c>
      <c r="M107" s="10">
        <f t="shared" si="1"/>
        <v>40.5</v>
      </c>
      <c r="N107" s="8" t="str" cm="1">
        <f t="array" ref="N107">_xlfn.IFS(I107="Rob", "Robusta",I107="Exc","Excelsa",I107="Ara","Arabica",I107="Lib","Liberica",TRUE," ")</f>
        <v>Arabica</v>
      </c>
      <c r="O107" s="8" t="str" cm="1">
        <f t="array" ref="O107">_xlfn.IFS(J107="m","Medium",J107="l","Light",J107="d","Dark",TRUE,"")</f>
        <v>Medium</v>
      </c>
      <c r="P107" s="8" t="str">
        <f>_xlfn.XLOOKUP(Table1[[#This Row],[Customer ID]],customers!$A$1:$A$1001,customers!$I$1:$I$1001," ",0)</f>
        <v>Yes</v>
      </c>
    </row>
    <row r="108" spans="1:16" x14ac:dyDescent="0.35">
      <c r="A108" s="7" t="s">
        <v>1083</v>
      </c>
      <c r="B108" s="14">
        <v>43956</v>
      </c>
      <c r="C108" s="7" t="s">
        <v>1084</v>
      </c>
      <c r="D108" s="8" t="s">
        <v>6183</v>
      </c>
      <c r="E108" s="7">
        <v>2</v>
      </c>
      <c r="F108" s="7" t="str">
        <f>_xlfn.XLOOKUP(C108,customers!$A$2:$A$1001,customers!$B$2:$B$1001," ",0)</f>
        <v>Lind Conyers</v>
      </c>
      <c r="G108" s="7" t="str">
        <f>IF(_xlfn.XLOOKUP(C108,customers!$A$2:$A$1001,customers!$C$2:$C$1001," ",0)=0," ",_xlfn.XLOOKUP(C108,customers!$A$2:$A$1001,customers!$C$2:$C$1001," ",0))</f>
        <v>lconyers2y@twitter.com</v>
      </c>
      <c r="H108" s="7" t="str">
        <f>_xlfn.XLOOKUP(orders!C108,customers!$A$1:$A$1001,customers!$G$1:$G$1001)</f>
        <v>United States</v>
      </c>
      <c r="I108" s="8" t="str">
        <f>INDEX(products!$A$1:$G$49,MATCH(orders!$D108,products!$A$1:$A$49,0),MATCH(orders!I$1,products!$A$1:$G$1,0))</f>
        <v>Exc</v>
      </c>
      <c r="J108" s="8" t="str">
        <f>INDEX(products!$A$1:$G$49,MATCH(orders!$D108,products!$A$1:$A$49,0),MATCH(orders!J$1,products!$A$1:$G$1,0))</f>
        <v>D</v>
      </c>
      <c r="K108" s="9">
        <f>INDEX(products!$A$1:$G$49,MATCH(orders!$D108,products!$A$1:$A$49,0),MATCH(orders!K$1,products!$A$1:$G$1,0))</f>
        <v>1</v>
      </c>
      <c r="L108" s="10">
        <f>INDEX(products!$A$1:$G$49,MATCH(orders!$D108,products!$A$1:$A$49,0),MATCH(orders!L$1,products!$A$1:$G$1,0))</f>
        <v>12.15</v>
      </c>
      <c r="M108" s="10">
        <f t="shared" si="1"/>
        <v>24.3</v>
      </c>
      <c r="N108" s="8" t="str" cm="1">
        <f t="array" ref="N108">_xlfn.IFS(I108="Rob", "Robusta",I108="Exc","Excelsa",I108="Ara","Arabica",I108="Lib","Liberica",TRUE," ")</f>
        <v>Excelsa</v>
      </c>
      <c r="O108" s="8" t="str" cm="1">
        <f t="array" ref="O108">_xlfn.IFS(J108="m","Medium",J108="l","Light",J108="d","Dark",TRUE,"")</f>
        <v>Dark</v>
      </c>
      <c r="P108" s="8" t="str">
        <f>_xlfn.XLOOKUP(Table1[[#This Row],[Customer ID]],customers!$A$1:$A$1001,customers!$I$1:$I$1001," ",0)</f>
        <v>No</v>
      </c>
    </row>
    <row r="109" spans="1:16" x14ac:dyDescent="0.35">
      <c r="A109" s="7" t="s">
        <v>1089</v>
      </c>
      <c r="B109" s="14">
        <v>43569</v>
      </c>
      <c r="C109" s="7" t="s">
        <v>1090</v>
      </c>
      <c r="D109" s="8" t="s">
        <v>6146</v>
      </c>
      <c r="E109" s="7">
        <v>3</v>
      </c>
      <c r="F109" s="7" t="str">
        <f>_xlfn.XLOOKUP(C109,customers!$A$2:$A$1001,customers!$B$2:$B$1001," ",0)</f>
        <v>Pen Wye</v>
      </c>
      <c r="G109" s="7" t="str">
        <f>IF(_xlfn.XLOOKUP(C109,customers!$A$2:$A$1001,customers!$C$2:$C$1001," ",0)=0," ",_xlfn.XLOOKUP(C109,customers!$A$2:$A$1001,customers!$C$2:$C$1001," ",0))</f>
        <v>pwye2z@dagondesign.com</v>
      </c>
      <c r="H109" s="7" t="str">
        <f>_xlfn.XLOOKUP(orders!C109,customers!$A$1:$A$1001,customers!$G$1:$G$1001)</f>
        <v>United States</v>
      </c>
      <c r="I109" s="8" t="str">
        <f>INDEX(products!$A$1:$G$49,MATCH(orders!$D109,products!$A$1:$A$49,0),MATCH(orders!I$1,products!$A$1:$G$1,0))</f>
        <v>Rob</v>
      </c>
      <c r="J109" s="8" t="str">
        <f>INDEX(products!$A$1:$G$49,MATCH(orders!$D109,products!$A$1:$A$49,0),MATCH(orders!J$1,products!$A$1:$G$1,0))</f>
        <v>M</v>
      </c>
      <c r="K109" s="9">
        <f>INDEX(products!$A$1:$G$49,MATCH(orders!$D109,products!$A$1:$A$49,0),MATCH(orders!K$1,products!$A$1:$G$1,0))</f>
        <v>0.5</v>
      </c>
      <c r="L109" s="10">
        <f>INDEX(products!$A$1:$G$49,MATCH(orders!$D109,products!$A$1:$A$49,0),MATCH(orders!L$1,products!$A$1:$G$1,0))</f>
        <v>5.97</v>
      </c>
      <c r="M109" s="10">
        <f t="shared" si="1"/>
        <v>17.91</v>
      </c>
      <c r="N109" s="8" t="str" cm="1">
        <f t="array" ref="N109">_xlfn.IFS(I109="Rob", "Robusta",I109="Exc","Excelsa",I109="Ara","Arabica",I109="Lib","Liberica",TRUE," ")</f>
        <v>Robusta</v>
      </c>
      <c r="O109" s="8" t="str" cm="1">
        <f t="array" ref="O109">_xlfn.IFS(J109="m","Medium",J109="l","Light",J109="d","Dark",TRUE,"")</f>
        <v>Medium</v>
      </c>
      <c r="P109" s="8" t="str">
        <f>_xlfn.XLOOKUP(Table1[[#This Row],[Customer ID]],customers!$A$1:$A$1001,customers!$I$1:$I$1001," ",0)</f>
        <v>Yes</v>
      </c>
    </row>
    <row r="110" spans="1:16" x14ac:dyDescent="0.35">
      <c r="A110" s="7" t="s">
        <v>1095</v>
      </c>
      <c r="B110" s="14">
        <v>44041</v>
      </c>
      <c r="C110" s="7" t="s">
        <v>1096</v>
      </c>
      <c r="D110" s="8" t="s">
        <v>6157</v>
      </c>
      <c r="E110" s="7">
        <v>4</v>
      </c>
      <c r="F110" s="7" t="str">
        <f>_xlfn.XLOOKUP(C110,customers!$A$2:$A$1001,customers!$B$2:$B$1001," ",0)</f>
        <v>Isahella Hagland</v>
      </c>
      <c r="G110" s="7" t="str">
        <f>IF(_xlfn.XLOOKUP(C110,customers!$A$2:$A$1001,customers!$C$2:$C$1001," ",0)=0," ",_xlfn.XLOOKUP(C110,customers!$A$2:$A$1001,customers!$C$2:$C$1001," ",0))</f>
        <v xml:space="preserve"> </v>
      </c>
      <c r="H110" s="7" t="str">
        <f>_xlfn.XLOOKUP(orders!C110,customers!$A$1:$A$1001,customers!$G$1:$G$1001)</f>
        <v>United States</v>
      </c>
      <c r="I110" s="8" t="str">
        <f>INDEX(products!$A$1:$G$49,MATCH(orders!$D110,products!$A$1:$A$49,0),MATCH(orders!I$1,products!$A$1:$G$1,0))</f>
        <v>Ara</v>
      </c>
      <c r="J110" s="8" t="str">
        <f>INDEX(products!$A$1:$G$49,MATCH(orders!$D110,products!$A$1:$A$49,0),MATCH(orders!J$1,products!$A$1:$G$1,0))</f>
        <v>M</v>
      </c>
      <c r="K110" s="9">
        <f>INDEX(products!$A$1:$G$49,MATCH(orders!$D110,products!$A$1:$A$49,0),MATCH(orders!K$1,products!$A$1:$G$1,0))</f>
        <v>0.5</v>
      </c>
      <c r="L110" s="10">
        <f>INDEX(products!$A$1:$G$49,MATCH(orders!$D110,products!$A$1:$A$49,0),MATCH(orders!L$1,products!$A$1:$G$1,0))</f>
        <v>6.75</v>
      </c>
      <c r="M110" s="10">
        <f t="shared" si="1"/>
        <v>27</v>
      </c>
      <c r="N110" s="8" t="str" cm="1">
        <f t="array" ref="N110">_xlfn.IFS(I110="Rob", "Robusta",I110="Exc","Excelsa",I110="Ara","Arabica",I110="Lib","Liberica",TRUE," ")</f>
        <v>Arabica</v>
      </c>
      <c r="O110" s="8" t="str" cm="1">
        <f t="array" ref="O110">_xlfn.IFS(J110="m","Medium",J110="l","Light",J110="d","Dark",TRUE,"")</f>
        <v>Medium</v>
      </c>
      <c r="P110" s="8" t="str">
        <f>_xlfn.XLOOKUP(Table1[[#This Row],[Customer ID]],customers!$A$1:$A$1001,customers!$I$1:$I$1001," ",0)</f>
        <v>No</v>
      </c>
    </row>
    <row r="111" spans="1:16" x14ac:dyDescent="0.35">
      <c r="A111" s="7" t="s">
        <v>1100</v>
      </c>
      <c r="B111" s="14">
        <v>43811</v>
      </c>
      <c r="C111" s="7" t="s">
        <v>1101</v>
      </c>
      <c r="D111" s="8" t="s">
        <v>6169</v>
      </c>
      <c r="E111" s="7">
        <v>1</v>
      </c>
      <c r="F111" s="7" t="str">
        <f>_xlfn.XLOOKUP(C111,customers!$A$2:$A$1001,customers!$B$2:$B$1001," ",0)</f>
        <v>Terry Sheryn</v>
      </c>
      <c r="G111" s="7" t="str">
        <f>IF(_xlfn.XLOOKUP(C111,customers!$A$2:$A$1001,customers!$C$2:$C$1001," ",0)=0," ",_xlfn.XLOOKUP(C111,customers!$A$2:$A$1001,customers!$C$2:$C$1001," ",0))</f>
        <v>tsheryn31@mtv.com</v>
      </c>
      <c r="H111" s="7" t="str">
        <f>_xlfn.XLOOKUP(orders!C111,customers!$A$1:$A$1001,customers!$G$1:$G$1001)</f>
        <v>United States</v>
      </c>
      <c r="I111" s="8" t="str">
        <f>INDEX(products!$A$1:$G$49,MATCH(orders!$D111,products!$A$1:$A$49,0),MATCH(orders!I$1,products!$A$1:$G$1,0))</f>
        <v>Lib</v>
      </c>
      <c r="J111" s="8" t="str">
        <f>INDEX(products!$A$1:$G$49,MATCH(orders!$D111,products!$A$1:$A$49,0),MATCH(orders!J$1,products!$A$1:$G$1,0))</f>
        <v>D</v>
      </c>
      <c r="K111" s="9">
        <f>INDEX(products!$A$1:$G$49,MATCH(orders!$D111,products!$A$1:$A$49,0),MATCH(orders!K$1,products!$A$1:$G$1,0))</f>
        <v>0.5</v>
      </c>
      <c r="L111" s="10">
        <f>INDEX(products!$A$1:$G$49,MATCH(orders!$D111,products!$A$1:$A$49,0),MATCH(orders!L$1,products!$A$1:$G$1,0))</f>
        <v>7.77</v>
      </c>
      <c r="M111" s="10">
        <f t="shared" si="1"/>
        <v>7.77</v>
      </c>
      <c r="N111" s="8" t="str" cm="1">
        <f t="array" ref="N111">_xlfn.IFS(I111="Rob", "Robusta",I111="Exc","Excelsa",I111="Ara","Arabica",I111="Lib","Liberica",TRUE," ")</f>
        <v>Liberica</v>
      </c>
      <c r="O111" s="8" t="str" cm="1">
        <f t="array" ref="O111">_xlfn.IFS(J111="m","Medium",J111="l","Light",J111="d","Dark",TRUE,"")</f>
        <v>Dark</v>
      </c>
      <c r="P111" s="8" t="str">
        <f>_xlfn.XLOOKUP(Table1[[#This Row],[Customer ID]],customers!$A$1:$A$1001,customers!$I$1:$I$1001," ",0)</f>
        <v>Yes</v>
      </c>
    </row>
    <row r="112" spans="1:16" x14ac:dyDescent="0.35">
      <c r="A112" s="7" t="s">
        <v>1106</v>
      </c>
      <c r="B112" s="14">
        <v>44727</v>
      </c>
      <c r="C112" s="7" t="s">
        <v>1107</v>
      </c>
      <c r="D112" s="8" t="s">
        <v>6184</v>
      </c>
      <c r="E112" s="7">
        <v>3</v>
      </c>
      <c r="F112" s="7" t="str">
        <f>_xlfn.XLOOKUP(C112,customers!$A$2:$A$1001,customers!$B$2:$B$1001," ",0)</f>
        <v>Marie-jeanne Redgrave</v>
      </c>
      <c r="G112" s="7" t="str">
        <f>IF(_xlfn.XLOOKUP(C112,customers!$A$2:$A$1001,customers!$C$2:$C$1001," ",0)=0," ",_xlfn.XLOOKUP(C112,customers!$A$2:$A$1001,customers!$C$2:$C$1001," ",0))</f>
        <v>mredgrave32@cargocollective.com</v>
      </c>
      <c r="H112" s="7" t="str">
        <f>_xlfn.XLOOKUP(orders!C112,customers!$A$1:$A$1001,customers!$G$1:$G$1001)</f>
        <v>United States</v>
      </c>
      <c r="I112" s="8" t="str">
        <f>INDEX(products!$A$1:$G$49,MATCH(orders!$D112,products!$A$1:$A$49,0),MATCH(orders!I$1,products!$A$1:$G$1,0))</f>
        <v>Exc</v>
      </c>
      <c r="J112" s="8" t="str">
        <f>INDEX(products!$A$1:$G$49,MATCH(orders!$D112,products!$A$1:$A$49,0),MATCH(orders!J$1,products!$A$1:$G$1,0))</f>
        <v>L</v>
      </c>
      <c r="K112" s="9">
        <f>INDEX(products!$A$1:$G$49,MATCH(orders!$D112,products!$A$1:$A$49,0),MATCH(orders!K$1,products!$A$1:$G$1,0))</f>
        <v>0.2</v>
      </c>
      <c r="L112" s="10">
        <f>INDEX(products!$A$1:$G$49,MATCH(orders!$D112,products!$A$1:$A$49,0),MATCH(orders!L$1,products!$A$1:$G$1,0))</f>
        <v>4.4550000000000001</v>
      </c>
      <c r="M112" s="10">
        <f t="shared" si="1"/>
        <v>13.365</v>
      </c>
      <c r="N112" s="8" t="str" cm="1">
        <f t="array" ref="N112">_xlfn.IFS(I112="Rob", "Robusta",I112="Exc","Excelsa",I112="Ara","Arabica",I112="Lib","Liberica",TRUE," ")</f>
        <v>Excelsa</v>
      </c>
      <c r="O112" s="8" t="str" cm="1">
        <f t="array" ref="O112">_xlfn.IFS(J112="m","Medium",J112="l","Light",J112="d","Dark",TRUE,"")</f>
        <v>Light</v>
      </c>
      <c r="P112" s="8" t="str">
        <f>_xlfn.XLOOKUP(Table1[[#This Row],[Customer ID]],customers!$A$1:$A$1001,customers!$I$1:$I$1001," ",0)</f>
        <v>Yes</v>
      </c>
    </row>
    <row r="113" spans="1:16" x14ac:dyDescent="0.35">
      <c r="A113" s="7" t="s">
        <v>1112</v>
      </c>
      <c r="B113" s="14">
        <v>43642</v>
      </c>
      <c r="C113" s="7" t="s">
        <v>1113</v>
      </c>
      <c r="D113" s="8" t="s">
        <v>6172</v>
      </c>
      <c r="E113" s="7">
        <v>5</v>
      </c>
      <c r="F113" s="7" t="str">
        <f>_xlfn.XLOOKUP(C113,customers!$A$2:$A$1001,customers!$B$2:$B$1001," ",0)</f>
        <v>Betty Fominov</v>
      </c>
      <c r="G113" s="7" t="str">
        <f>IF(_xlfn.XLOOKUP(C113,customers!$A$2:$A$1001,customers!$C$2:$C$1001," ",0)=0," ",_xlfn.XLOOKUP(C113,customers!$A$2:$A$1001,customers!$C$2:$C$1001," ",0))</f>
        <v>bfominov33@yale.edu</v>
      </c>
      <c r="H113" s="7" t="str">
        <f>_xlfn.XLOOKUP(orders!C113,customers!$A$1:$A$1001,customers!$G$1:$G$1001)</f>
        <v>United States</v>
      </c>
      <c r="I113" s="8" t="str">
        <f>INDEX(products!$A$1:$G$49,MATCH(orders!$D113,products!$A$1:$A$49,0),MATCH(orders!I$1,products!$A$1:$G$1,0))</f>
        <v>Rob</v>
      </c>
      <c r="J113" s="8" t="str">
        <f>INDEX(products!$A$1:$G$49,MATCH(orders!$D113,products!$A$1:$A$49,0),MATCH(orders!J$1,products!$A$1:$G$1,0))</f>
        <v>D</v>
      </c>
      <c r="K113" s="9">
        <f>INDEX(products!$A$1:$G$49,MATCH(orders!$D113,products!$A$1:$A$49,0),MATCH(orders!K$1,products!$A$1:$G$1,0))</f>
        <v>0.5</v>
      </c>
      <c r="L113" s="10">
        <f>INDEX(products!$A$1:$G$49,MATCH(orders!$D113,products!$A$1:$A$49,0),MATCH(orders!L$1,products!$A$1:$G$1,0))</f>
        <v>5.3699999999999992</v>
      </c>
      <c r="M113" s="10">
        <f t="shared" si="1"/>
        <v>26.849999999999994</v>
      </c>
      <c r="N113" s="8" t="str" cm="1">
        <f t="array" ref="N113">_xlfn.IFS(I113="Rob", "Robusta",I113="Exc","Excelsa",I113="Ara","Arabica",I113="Lib","Liberica",TRUE," ")</f>
        <v>Robusta</v>
      </c>
      <c r="O113" s="8" t="str" cm="1">
        <f t="array" ref="O113">_xlfn.IFS(J113="m","Medium",J113="l","Light",J113="d","Dark",TRUE,"")</f>
        <v>Dark</v>
      </c>
      <c r="P113" s="8" t="str">
        <f>_xlfn.XLOOKUP(Table1[[#This Row],[Customer ID]],customers!$A$1:$A$1001,customers!$I$1:$I$1001," ",0)</f>
        <v>No</v>
      </c>
    </row>
    <row r="114" spans="1:16" x14ac:dyDescent="0.35">
      <c r="A114" s="7" t="s">
        <v>1117</v>
      </c>
      <c r="B114" s="14">
        <v>44481</v>
      </c>
      <c r="C114" s="7" t="s">
        <v>1118</v>
      </c>
      <c r="D114" s="8" t="s">
        <v>6155</v>
      </c>
      <c r="E114" s="7">
        <v>1</v>
      </c>
      <c r="F114" s="7" t="str">
        <f>_xlfn.XLOOKUP(C114,customers!$A$2:$A$1001,customers!$B$2:$B$1001," ",0)</f>
        <v>Shawnee Critchlow</v>
      </c>
      <c r="G114" s="7" t="str">
        <f>IF(_xlfn.XLOOKUP(C114,customers!$A$2:$A$1001,customers!$C$2:$C$1001," ",0)=0," ",_xlfn.XLOOKUP(C114,customers!$A$2:$A$1001,customers!$C$2:$C$1001," ",0))</f>
        <v>scritchlow34@un.org</v>
      </c>
      <c r="H114" s="7" t="str">
        <f>_xlfn.XLOOKUP(orders!C114,customers!$A$1:$A$1001,customers!$G$1:$G$1001)</f>
        <v>United States</v>
      </c>
      <c r="I114" s="8" t="str">
        <f>INDEX(products!$A$1:$G$49,MATCH(orders!$D114,products!$A$1:$A$49,0),MATCH(orders!I$1,products!$A$1:$G$1,0))</f>
        <v>Ara</v>
      </c>
      <c r="J114" s="8" t="str">
        <f>INDEX(products!$A$1:$G$49,MATCH(orders!$D114,products!$A$1:$A$49,0),MATCH(orders!J$1,products!$A$1:$G$1,0))</f>
        <v>M</v>
      </c>
      <c r="K114" s="9">
        <f>INDEX(products!$A$1:$G$49,MATCH(orders!$D114,products!$A$1:$A$49,0),MATCH(orders!K$1,products!$A$1:$G$1,0))</f>
        <v>1</v>
      </c>
      <c r="L114" s="10">
        <f>INDEX(products!$A$1:$G$49,MATCH(orders!$D114,products!$A$1:$A$49,0),MATCH(orders!L$1,products!$A$1:$G$1,0))</f>
        <v>11.25</v>
      </c>
      <c r="M114" s="10">
        <f t="shared" si="1"/>
        <v>11.25</v>
      </c>
      <c r="N114" s="8" t="str" cm="1">
        <f t="array" ref="N114">_xlfn.IFS(I114="Rob", "Robusta",I114="Exc","Excelsa",I114="Ara","Arabica",I114="Lib","Liberica",TRUE," ")</f>
        <v>Arabica</v>
      </c>
      <c r="O114" s="8" t="str" cm="1">
        <f t="array" ref="O114">_xlfn.IFS(J114="m","Medium",J114="l","Light",J114="d","Dark",TRUE,"")</f>
        <v>Medium</v>
      </c>
      <c r="P114" s="8" t="str">
        <f>_xlfn.XLOOKUP(Table1[[#This Row],[Customer ID]],customers!$A$1:$A$1001,customers!$I$1:$I$1001," ",0)</f>
        <v>No</v>
      </c>
    </row>
    <row r="115" spans="1:16" x14ac:dyDescent="0.35">
      <c r="A115" s="7" t="s">
        <v>1123</v>
      </c>
      <c r="B115" s="14">
        <v>43556</v>
      </c>
      <c r="C115" s="7" t="s">
        <v>1124</v>
      </c>
      <c r="D115" s="8" t="s">
        <v>6162</v>
      </c>
      <c r="E115" s="7">
        <v>1</v>
      </c>
      <c r="F115" s="7" t="str">
        <f>_xlfn.XLOOKUP(C115,customers!$A$2:$A$1001,customers!$B$2:$B$1001," ",0)</f>
        <v>Merrel Steptow</v>
      </c>
      <c r="G115" s="7" t="str">
        <f>IF(_xlfn.XLOOKUP(C115,customers!$A$2:$A$1001,customers!$C$2:$C$1001," ",0)=0," ",_xlfn.XLOOKUP(C115,customers!$A$2:$A$1001,customers!$C$2:$C$1001," ",0))</f>
        <v>msteptow35@earthlink.net</v>
      </c>
      <c r="H115" s="7" t="str">
        <f>_xlfn.XLOOKUP(orders!C115,customers!$A$1:$A$1001,customers!$G$1:$G$1001)</f>
        <v>Ireland</v>
      </c>
      <c r="I115" s="8" t="str">
        <f>INDEX(products!$A$1:$G$49,MATCH(orders!$D115,products!$A$1:$A$49,0),MATCH(orders!I$1,products!$A$1:$G$1,0))</f>
        <v>Lib</v>
      </c>
      <c r="J115" s="8" t="str">
        <f>INDEX(products!$A$1:$G$49,MATCH(orders!$D115,products!$A$1:$A$49,0),MATCH(orders!J$1,products!$A$1:$G$1,0))</f>
        <v>M</v>
      </c>
      <c r="K115" s="9">
        <f>INDEX(products!$A$1:$G$49,MATCH(orders!$D115,products!$A$1:$A$49,0),MATCH(orders!K$1,products!$A$1:$G$1,0))</f>
        <v>1</v>
      </c>
      <c r="L115" s="10">
        <f>INDEX(products!$A$1:$G$49,MATCH(orders!$D115,products!$A$1:$A$49,0),MATCH(orders!L$1,products!$A$1:$G$1,0))</f>
        <v>14.55</v>
      </c>
      <c r="M115" s="10">
        <f t="shared" si="1"/>
        <v>14.55</v>
      </c>
      <c r="N115" s="8" t="str" cm="1">
        <f t="array" ref="N115">_xlfn.IFS(I115="Rob", "Robusta",I115="Exc","Excelsa",I115="Ara","Arabica",I115="Lib","Liberica",TRUE," ")</f>
        <v>Liberica</v>
      </c>
      <c r="O115" s="8" t="str" cm="1">
        <f t="array" ref="O115">_xlfn.IFS(J115="m","Medium",J115="l","Light",J115="d","Dark",TRUE,"")</f>
        <v>Medium</v>
      </c>
      <c r="P115" s="8" t="str">
        <f>_xlfn.XLOOKUP(Table1[[#This Row],[Customer ID]],customers!$A$1:$A$1001,customers!$I$1:$I$1001," ",0)</f>
        <v>No</v>
      </c>
    </row>
    <row r="116" spans="1:16" x14ac:dyDescent="0.35">
      <c r="A116" s="7" t="s">
        <v>1129</v>
      </c>
      <c r="B116" s="14">
        <v>44265</v>
      </c>
      <c r="C116" s="7" t="s">
        <v>1130</v>
      </c>
      <c r="D116" s="8" t="s">
        <v>6178</v>
      </c>
      <c r="E116" s="7">
        <v>4</v>
      </c>
      <c r="F116" s="7" t="str">
        <f>_xlfn.XLOOKUP(C116,customers!$A$2:$A$1001,customers!$B$2:$B$1001," ",0)</f>
        <v>Carmina Hubbuck</v>
      </c>
      <c r="G116" s="7" t="str">
        <f>IF(_xlfn.XLOOKUP(C116,customers!$A$2:$A$1001,customers!$C$2:$C$1001," ",0)=0," ",_xlfn.XLOOKUP(C116,customers!$A$2:$A$1001,customers!$C$2:$C$1001," ",0))</f>
        <v xml:space="preserve"> </v>
      </c>
      <c r="H116" s="7" t="str">
        <f>_xlfn.XLOOKUP(orders!C116,customers!$A$1:$A$1001,customers!$G$1:$G$1001)</f>
        <v>United States</v>
      </c>
      <c r="I116" s="8" t="str">
        <f>INDEX(products!$A$1:$G$49,MATCH(orders!$D116,products!$A$1:$A$49,0),MATCH(orders!I$1,products!$A$1:$G$1,0))</f>
        <v>Rob</v>
      </c>
      <c r="J116" s="8" t="str">
        <f>INDEX(products!$A$1:$G$49,MATCH(orders!$D116,products!$A$1:$A$49,0),MATCH(orders!J$1,products!$A$1:$G$1,0))</f>
        <v>L</v>
      </c>
      <c r="K116" s="9">
        <f>INDEX(products!$A$1:$G$49,MATCH(orders!$D116,products!$A$1:$A$49,0),MATCH(orders!K$1,products!$A$1:$G$1,0))</f>
        <v>0.2</v>
      </c>
      <c r="L116" s="10">
        <f>INDEX(products!$A$1:$G$49,MATCH(orders!$D116,products!$A$1:$A$49,0),MATCH(orders!L$1,products!$A$1:$G$1,0))</f>
        <v>3.5849999999999995</v>
      </c>
      <c r="M116" s="10">
        <f t="shared" si="1"/>
        <v>14.339999999999998</v>
      </c>
      <c r="N116" s="8" t="str" cm="1">
        <f t="array" ref="N116">_xlfn.IFS(I116="Rob", "Robusta",I116="Exc","Excelsa",I116="Ara","Arabica",I116="Lib","Liberica",TRUE," ")</f>
        <v>Robusta</v>
      </c>
      <c r="O116" s="8" t="str" cm="1">
        <f t="array" ref="O116">_xlfn.IFS(J116="m","Medium",J116="l","Light",J116="d","Dark",TRUE,"")</f>
        <v>Light</v>
      </c>
      <c r="P116" s="8" t="str">
        <f>_xlfn.XLOOKUP(Table1[[#This Row],[Customer ID]],customers!$A$1:$A$1001,customers!$I$1:$I$1001," ",0)</f>
        <v>No</v>
      </c>
    </row>
    <row r="117" spans="1:16" x14ac:dyDescent="0.35">
      <c r="A117" s="7" t="s">
        <v>1134</v>
      </c>
      <c r="B117" s="14">
        <v>43693</v>
      </c>
      <c r="C117" s="7" t="s">
        <v>1135</v>
      </c>
      <c r="D117" s="8" t="s">
        <v>6170</v>
      </c>
      <c r="E117" s="7">
        <v>1</v>
      </c>
      <c r="F117" s="7" t="str">
        <f>_xlfn.XLOOKUP(C117,customers!$A$2:$A$1001,customers!$B$2:$B$1001," ",0)</f>
        <v>Ingeberg Mulliner</v>
      </c>
      <c r="G117" s="7" t="str">
        <f>IF(_xlfn.XLOOKUP(C117,customers!$A$2:$A$1001,customers!$C$2:$C$1001," ",0)=0," ",_xlfn.XLOOKUP(C117,customers!$A$2:$A$1001,customers!$C$2:$C$1001," ",0))</f>
        <v>imulliner37@pinterest.com</v>
      </c>
      <c r="H117" s="7" t="str">
        <f>_xlfn.XLOOKUP(orders!C117,customers!$A$1:$A$1001,customers!$G$1:$G$1001)</f>
        <v>United Kingdom</v>
      </c>
      <c r="I117" s="8" t="str">
        <f>INDEX(products!$A$1:$G$49,MATCH(orders!$D117,products!$A$1:$A$49,0),MATCH(orders!I$1,products!$A$1:$G$1,0))</f>
        <v>Lib</v>
      </c>
      <c r="J117" s="8" t="str">
        <f>INDEX(products!$A$1:$G$49,MATCH(orders!$D117,products!$A$1:$A$49,0),MATCH(orders!J$1,products!$A$1:$G$1,0))</f>
        <v>L</v>
      </c>
      <c r="K117" s="9">
        <f>INDEX(products!$A$1:$G$49,MATCH(orders!$D117,products!$A$1:$A$49,0),MATCH(orders!K$1,products!$A$1:$G$1,0))</f>
        <v>1</v>
      </c>
      <c r="L117" s="10">
        <f>INDEX(products!$A$1:$G$49,MATCH(orders!$D117,products!$A$1:$A$49,0),MATCH(orders!L$1,products!$A$1:$G$1,0))</f>
        <v>15.85</v>
      </c>
      <c r="M117" s="10">
        <f t="shared" si="1"/>
        <v>15.85</v>
      </c>
      <c r="N117" s="8" t="str" cm="1">
        <f t="array" ref="N117">_xlfn.IFS(I117="Rob", "Robusta",I117="Exc","Excelsa",I117="Ara","Arabica",I117="Lib","Liberica",TRUE," ")</f>
        <v>Liberica</v>
      </c>
      <c r="O117" s="8" t="str" cm="1">
        <f t="array" ref="O117">_xlfn.IFS(J117="m","Medium",J117="l","Light",J117="d","Dark",TRUE,"")</f>
        <v>Light</v>
      </c>
      <c r="P117" s="8" t="str">
        <f>_xlfn.XLOOKUP(Table1[[#This Row],[Customer ID]],customers!$A$1:$A$1001,customers!$I$1:$I$1001," ",0)</f>
        <v>No</v>
      </c>
    </row>
    <row r="118" spans="1:16" x14ac:dyDescent="0.35">
      <c r="A118" s="7" t="s">
        <v>1140</v>
      </c>
      <c r="B118" s="14">
        <v>44054</v>
      </c>
      <c r="C118" s="7" t="s">
        <v>1141</v>
      </c>
      <c r="D118" s="8" t="s">
        <v>6145</v>
      </c>
      <c r="E118" s="7">
        <v>4</v>
      </c>
      <c r="F118" s="7" t="str">
        <f>_xlfn.XLOOKUP(C118,customers!$A$2:$A$1001,customers!$B$2:$B$1001," ",0)</f>
        <v>Geneva Standley</v>
      </c>
      <c r="G118" s="7" t="str">
        <f>IF(_xlfn.XLOOKUP(C118,customers!$A$2:$A$1001,customers!$C$2:$C$1001," ",0)=0," ",_xlfn.XLOOKUP(C118,customers!$A$2:$A$1001,customers!$C$2:$C$1001," ",0))</f>
        <v>gstandley38@dion.ne.jp</v>
      </c>
      <c r="H118" s="7" t="str">
        <f>_xlfn.XLOOKUP(orders!C118,customers!$A$1:$A$1001,customers!$G$1:$G$1001)</f>
        <v>Ireland</v>
      </c>
      <c r="I118" s="8" t="str">
        <f>INDEX(products!$A$1:$G$49,MATCH(orders!$D118,products!$A$1:$A$49,0),MATCH(orders!I$1,products!$A$1:$G$1,0))</f>
        <v>Lib</v>
      </c>
      <c r="J118" s="8" t="str">
        <f>INDEX(products!$A$1:$G$49,MATCH(orders!$D118,products!$A$1:$A$49,0),MATCH(orders!J$1,products!$A$1:$G$1,0))</f>
        <v>L</v>
      </c>
      <c r="K118" s="9">
        <f>INDEX(products!$A$1:$G$49,MATCH(orders!$D118,products!$A$1:$A$49,0),MATCH(orders!K$1,products!$A$1:$G$1,0))</f>
        <v>0.2</v>
      </c>
      <c r="L118" s="10">
        <f>INDEX(products!$A$1:$G$49,MATCH(orders!$D118,products!$A$1:$A$49,0),MATCH(orders!L$1,products!$A$1:$G$1,0))</f>
        <v>4.7549999999999999</v>
      </c>
      <c r="M118" s="10">
        <f t="shared" si="1"/>
        <v>19.02</v>
      </c>
      <c r="N118" s="8" t="str" cm="1">
        <f t="array" ref="N118">_xlfn.IFS(I118="Rob", "Robusta",I118="Exc","Excelsa",I118="Ara","Arabica",I118="Lib","Liberica",TRUE," ")</f>
        <v>Liberica</v>
      </c>
      <c r="O118" s="8" t="str" cm="1">
        <f t="array" ref="O118">_xlfn.IFS(J118="m","Medium",J118="l","Light",J118="d","Dark",TRUE,"")</f>
        <v>Light</v>
      </c>
      <c r="P118" s="8" t="str">
        <f>_xlfn.XLOOKUP(Table1[[#This Row],[Customer ID]],customers!$A$1:$A$1001,customers!$I$1:$I$1001," ",0)</f>
        <v>Yes</v>
      </c>
    </row>
    <row r="119" spans="1:16" x14ac:dyDescent="0.35">
      <c r="A119" s="7" t="s">
        <v>1146</v>
      </c>
      <c r="B119" s="14">
        <v>44656</v>
      </c>
      <c r="C119" s="7" t="s">
        <v>1147</v>
      </c>
      <c r="D119" s="8" t="s">
        <v>6161</v>
      </c>
      <c r="E119" s="7">
        <v>4</v>
      </c>
      <c r="F119" s="7" t="str">
        <f>_xlfn.XLOOKUP(C119,customers!$A$2:$A$1001,customers!$B$2:$B$1001," ",0)</f>
        <v>Brook Drage</v>
      </c>
      <c r="G119" s="7" t="str">
        <f>IF(_xlfn.XLOOKUP(C119,customers!$A$2:$A$1001,customers!$C$2:$C$1001," ",0)=0," ",_xlfn.XLOOKUP(C119,customers!$A$2:$A$1001,customers!$C$2:$C$1001," ",0))</f>
        <v>bdrage39@youku.com</v>
      </c>
      <c r="H119" s="7" t="str">
        <f>_xlfn.XLOOKUP(orders!C119,customers!$A$1:$A$1001,customers!$G$1:$G$1001)</f>
        <v>United States</v>
      </c>
      <c r="I119" s="8" t="str">
        <f>INDEX(products!$A$1:$G$49,MATCH(orders!$D119,products!$A$1:$A$49,0),MATCH(orders!I$1,products!$A$1:$G$1,0))</f>
        <v>Lib</v>
      </c>
      <c r="J119" s="8" t="str">
        <f>INDEX(products!$A$1:$G$49,MATCH(orders!$D119,products!$A$1:$A$49,0),MATCH(orders!J$1,products!$A$1:$G$1,0))</f>
        <v>L</v>
      </c>
      <c r="K119" s="9">
        <f>INDEX(products!$A$1:$G$49,MATCH(orders!$D119,products!$A$1:$A$49,0),MATCH(orders!K$1,products!$A$1:$G$1,0))</f>
        <v>0.5</v>
      </c>
      <c r="L119" s="10">
        <f>INDEX(products!$A$1:$G$49,MATCH(orders!$D119,products!$A$1:$A$49,0),MATCH(orders!L$1,products!$A$1:$G$1,0))</f>
        <v>9.51</v>
      </c>
      <c r="M119" s="10">
        <f t="shared" si="1"/>
        <v>38.04</v>
      </c>
      <c r="N119" s="8" t="str" cm="1">
        <f t="array" ref="N119">_xlfn.IFS(I119="Rob", "Robusta",I119="Exc","Excelsa",I119="Ara","Arabica",I119="Lib","Liberica",TRUE," ")</f>
        <v>Liberica</v>
      </c>
      <c r="O119" s="8" t="str" cm="1">
        <f t="array" ref="O119">_xlfn.IFS(J119="m","Medium",J119="l","Light",J119="d","Dark",TRUE,"")</f>
        <v>Light</v>
      </c>
      <c r="P119" s="8" t="str">
        <f>_xlfn.XLOOKUP(Table1[[#This Row],[Customer ID]],customers!$A$1:$A$1001,customers!$I$1:$I$1001," ",0)</f>
        <v>No</v>
      </c>
    </row>
    <row r="120" spans="1:16" x14ac:dyDescent="0.35">
      <c r="A120" s="7" t="s">
        <v>1152</v>
      </c>
      <c r="B120" s="14">
        <v>43760</v>
      </c>
      <c r="C120" s="7" t="s">
        <v>1153</v>
      </c>
      <c r="D120" s="8" t="s">
        <v>6144</v>
      </c>
      <c r="E120" s="7">
        <v>3</v>
      </c>
      <c r="F120" s="7" t="str">
        <f>_xlfn.XLOOKUP(C120,customers!$A$2:$A$1001,customers!$B$2:$B$1001," ",0)</f>
        <v>Muffin Yallop</v>
      </c>
      <c r="G120" s="7" t="str">
        <f>IF(_xlfn.XLOOKUP(C120,customers!$A$2:$A$1001,customers!$C$2:$C$1001," ",0)=0," ",_xlfn.XLOOKUP(C120,customers!$A$2:$A$1001,customers!$C$2:$C$1001," ",0))</f>
        <v>myallop3a@fema.gov</v>
      </c>
      <c r="H120" s="7" t="str">
        <f>_xlfn.XLOOKUP(orders!C120,customers!$A$1:$A$1001,customers!$G$1:$G$1001)</f>
        <v>United States</v>
      </c>
      <c r="I120" s="8" t="str">
        <f>INDEX(products!$A$1:$G$49,MATCH(orders!$D120,products!$A$1:$A$49,0),MATCH(orders!I$1,products!$A$1:$G$1,0))</f>
        <v>Exc</v>
      </c>
      <c r="J120" s="8" t="str">
        <f>INDEX(products!$A$1:$G$49,MATCH(orders!$D120,products!$A$1:$A$49,0),MATCH(orders!J$1,products!$A$1:$G$1,0))</f>
        <v>D</v>
      </c>
      <c r="K120" s="9">
        <f>INDEX(products!$A$1:$G$49,MATCH(orders!$D120,products!$A$1:$A$49,0),MATCH(orders!K$1,products!$A$1:$G$1,0))</f>
        <v>0.5</v>
      </c>
      <c r="L120" s="10">
        <f>INDEX(products!$A$1:$G$49,MATCH(orders!$D120,products!$A$1:$A$49,0),MATCH(orders!L$1,products!$A$1:$G$1,0))</f>
        <v>7.29</v>
      </c>
      <c r="M120" s="10">
        <f t="shared" si="1"/>
        <v>21.87</v>
      </c>
      <c r="N120" s="8" t="str" cm="1">
        <f t="array" ref="N120">_xlfn.IFS(I120="Rob", "Robusta",I120="Exc","Excelsa",I120="Ara","Arabica",I120="Lib","Liberica",TRUE," ")</f>
        <v>Excelsa</v>
      </c>
      <c r="O120" s="8" t="str" cm="1">
        <f t="array" ref="O120">_xlfn.IFS(J120="m","Medium",J120="l","Light",J120="d","Dark",TRUE,"")</f>
        <v>Dark</v>
      </c>
      <c r="P120" s="8" t="str">
        <f>_xlfn.XLOOKUP(Table1[[#This Row],[Customer ID]],customers!$A$1:$A$1001,customers!$I$1:$I$1001," ",0)</f>
        <v>Yes</v>
      </c>
    </row>
    <row r="121" spans="1:16" x14ac:dyDescent="0.35">
      <c r="A121" s="7" t="s">
        <v>1158</v>
      </c>
      <c r="B121" s="14">
        <v>44471</v>
      </c>
      <c r="C121" s="7" t="s">
        <v>1159</v>
      </c>
      <c r="D121" s="8" t="s">
        <v>6156</v>
      </c>
      <c r="E121" s="7">
        <v>1</v>
      </c>
      <c r="F121" s="7" t="str">
        <f>_xlfn.XLOOKUP(C121,customers!$A$2:$A$1001,customers!$B$2:$B$1001," ",0)</f>
        <v>Cordi Switsur</v>
      </c>
      <c r="G121" s="7" t="str">
        <f>IF(_xlfn.XLOOKUP(C121,customers!$A$2:$A$1001,customers!$C$2:$C$1001," ",0)=0," ",_xlfn.XLOOKUP(C121,customers!$A$2:$A$1001,customers!$C$2:$C$1001," ",0))</f>
        <v>cswitsur3b@chronoengine.com</v>
      </c>
      <c r="H121" s="7" t="str">
        <f>_xlfn.XLOOKUP(orders!C121,customers!$A$1:$A$1001,customers!$G$1:$G$1001)</f>
        <v>United States</v>
      </c>
      <c r="I121" s="8" t="str">
        <f>INDEX(products!$A$1:$G$49,MATCH(orders!$D121,products!$A$1:$A$49,0),MATCH(orders!I$1,products!$A$1:$G$1,0))</f>
        <v>Exc</v>
      </c>
      <c r="J121" s="8" t="str">
        <f>INDEX(products!$A$1:$G$49,MATCH(orders!$D121,products!$A$1:$A$49,0),MATCH(orders!J$1,products!$A$1:$G$1,0))</f>
        <v>M</v>
      </c>
      <c r="K121" s="9">
        <f>INDEX(products!$A$1:$G$49,MATCH(orders!$D121,products!$A$1:$A$49,0),MATCH(orders!K$1,products!$A$1:$G$1,0))</f>
        <v>0.2</v>
      </c>
      <c r="L121" s="10">
        <f>INDEX(products!$A$1:$G$49,MATCH(orders!$D121,products!$A$1:$A$49,0),MATCH(orders!L$1,products!$A$1:$G$1,0))</f>
        <v>4.125</v>
      </c>
      <c r="M121" s="10">
        <f t="shared" si="1"/>
        <v>4.125</v>
      </c>
      <c r="N121" s="8" t="str" cm="1">
        <f t="array" ref="N121">_xlfn.IFS(I121="Rob", "Robusta",I121="Exc","Excelsa",I121="Ara","Arabica",I121="Lib","Liberica",TRUE," ")</f>
        <v>Excelsa</v>
      </c>
      <c r="O121" s="8" t="str" cm="1">
        <f t="array" ref="O121">_xlfn.IFS(J121="m","Medium",J121="l","Light",J121="d","Dark",TRUE,"")</f>
        <v>Medium</v>
      </c>
      <c r="P121" s="8" t="str">
        <f>_xlfn.XLOOKUP(Table1[[#This Row],[Customer ID]],customers!$A$1:$A$1001,customers!$I$1:$I$1001," ",0)</f>
        <v>No</v>
      </c>
    </row>
    <row r="122" spans="1:16" x14ac:dyDescent="0.35">
      <c r="A122" s="7" t="s">
        <v>1158</v>
      </c>
      <c r="B122" s="14">
        <v>44471</v>
      </c>
      <c r="C122" s="7" t="s">
        <v>1159</v>
      </c>
      <c r="D122" s="8" t="s">
        <v>6167</v>
      </c>
      <c r="E122" s="7">
        <v>1</v>
      </c>
      <c r="F122" s="7" t="str">
        <f>_xlfn.XLOOKUP(C122,customers!$A$2:$A$1001,customers!$B$2:$B$1001," ",0)</f>
        <v>Cordi Switsur</v>
      </c>
      <c r="G122" s="7" t="str">
        <f>IF(_xlfn.XLOOKUP(C122,customers!$A$2:$A$1001,customers!$C$2:$C$1001," ",0)=0," ",_xlfn.XLOOKUP(C122,customers!$A$2:$A$1001,customers!$C$2:$C$1001," ",0))</f>
        <v>cswitsur3b@chronoengine.com</v>
      </c>
      <c r="H122" s="7" t="str">
        <f>_xlfn.XLOOKUP(orders!C122,customers!$A$1:$A$1001,customers!$G$1:$G$1001)</f>
        <v>United States</v>
      </c>
      <c r="I122" s="8" t="str">
        <f>INDEX(products!$A$1:$G$49,MATCH(orders!$D122,products!$A$1:$A$49,0),MATCH(orders!I$1,products!$A$1:$G$1,0))</f>
        <v>Ara</v>
      </c>
      <c r="J122" s="8" t="str">
        <f>INDEX(products!$A$1:$G$49,MATCH(orders!$D122,products!$A$1:$A$49,0),MATCH(orders!J$1,products!$A$1:$G$1,0))</f>
        <v>L</v>
      </c>
      <c r="K122" s="9">
        <f>INDEX(products!$A$1:$G$49,MATCH(orders!$D122,products!$A$1:$A$49,0),MATCH(orders!K$1,products!$A$1:$G$1,0))</f>
        <v>0.2</v>
      </c>
      <c r="L122" s="10">
        <f>INDEX(products!$A$1:$G$49,MATCH(orders!$D122,products!$A$1:$A$49,0),MATCH(orders!L$1,products!$A$1:$G$1,0))</f>
        <v>3.8849999999999998</v>
      </c>
      <c r="M122" s="10">
        <f t="shared" si="1"/>
        <v>3.8849999999999998</v>
      </c>
      <c r="N122" s="8" t="str" cm="1">
        <f t="array" ref="N122">_xlfn.IFS(I122="Rob", "Robusta",I122="Exc","Excelsa",I122="Ara","Arabica",I122="Lib","Liberica",TRUE," ")</f>
        <v>Arabica</v>
      </c>
      <c r="O122" s="8" t="str" cm="1">
        <f t="array" ref="O122">_xlfn.IFS(J122="m","Medium",J122="l","Light",J122="d","Dark",TRUE,"")</f>
        <v>Light</v>
      </c>
      <c r="P122" s="8" t="str">
        <f>_xlfn.XLOOKUP(Table1[[#This Row],[Customer ID]],customers!$A$1:$A$1001,customers!$I$1:$I$1001," ",0)</f>
        <v>No</v>
      </c>
    </row>
    <row r="123" spans="1:16" x14ac:dyDescent="0.35">
      <c r="A123" s="7" t="s">
        <v>1158</v>
      </c>
      <c r="B123" s="14">
        <v>44471</v>
      </c>
      <c r="C123" s="7" t="s">
        <v>1159</v>
      </c>
      <c r="D123" s="8" t="s">
        <v>6141</v>
      </c>
      <c r="E123" s="7">
        <v>5</v>
      </c>
      <c r="F123" s="7" t="str">
        <f>_xlfn.XLOOKUP(C123,customers!$A$2:$A$1001,customers!$B$2:$B$1001," ",0)</f>
        <v>Cordi Switsur</v>
      </c>
      <c r="G123" s="7" t="str">
        <f>IF(_xlfn.XLOOKUP(C123,customers!$A$2:$A$1001,customers!$C$2:$C$1001," ",0)=0," ",_xlfn.XLOOKUP(C123,customers!$A$2:$A$1001,customers!$C$2:$C$1001," ",0))</f>
        <v>cswitsur3b@chronoengine.com</v>
      </c>
      <c r="H123" s="7" t="str">
        <f>_xlfn.XLOOKUP(orders!C123,customers!$A$1:$A$1001,customers!$G$1:$G$1001)</f>
        <v>United States</v>
      </c>
      <c r="I123" s="8" t="str">
        <f>INDEX(products!$A$1:$G$49,MATCH(orders!$D123,products!$A$1:$A$49,0),MATCH(orders!I$1,products!$A$1:$G$1,0))</f>
        <v>Exc</v>
      </c>
      <c r="J123" s="8" t="str">
        <f>INDEX(products!$A$1:$G$49,MATCH(orders!$D123,products!$A$1:$A$49,0),MATCH(orders!J$1,products!$A$1:$G$1,0))</f>
        <v>M</v>
      </c>
      <c r="K123" s="9">
        <f>INDEX(products!$A$1:$G$49,MATCH(orders!$D123,products!$A$1:$A$49,0),MATCH(orders!K$1,products!$A$1:$G$1,0))</f>
        <v>1</v>
      </c>
      <c r="L123" s="10">
        <f>INDEX(products!$A$1:$G$49,MATCH(orders!$D123,products!$A$1:$A$49,0),MATCH(orders!L$1,products!$A$1:$G$1,0))</f>
        <v>13.75</v>
      </c>
      <c r="M123" s="10">
        <f t="shared" si="1"/>
        <v>68.75</v>
      </c>
      <c r="N123" s="8" t="str" cm="1">
        <f t="array" ref="N123">_xlfn.IFS(I123="Rob", "Robusta",I123="Exc","Excelsa",I123="Ara","Arabica",I123="Lib","Liberica",TRUE," ")</f>
        <v>Excelsa</v>
      </c>
      <c r="O123" s="8" t="str" cm="1">
        <f t="array" ref="O123">_xlfn.IFS(J123="m","Medium",J123="l","Light",J123="d","Dark",TRUE,"")</f>
        <v>Medium</v>
      </c>
      <c r="P123" s="8" t="str">
        <f>_xlfn.XLOOKUP(Table1[[#This Row],[Customer ID]],customers!$A$1:$A$1001,customers!$I$1:$I$1001," ",0)</f>
        <v>No</v>
      </c>
    </row>
    <row r="124" spans="1:16" x14ac:dyDescent="0.35">
      <c r="A124" s="7" t="s">
        <v>1174</v>
      </c>
      <c r="B124" s="14">
        <v>44268</v>
      </c>
      <c r="C124" s="7" t="s">
        <v>1175</v>
      </c>
      <c r="D124" s="8" t="s">
        <v>6158</v>
      </c>
      <c r="E124" s="7">
        <v>4</v>
      </c>
      <c r="F124" s="7" t="str">
        <f>_xlfn.XLOOKUP(C124,customers!$A$2:$A$1001,customers!$B$2:$B$1001," ",0)</f>
        <v>Mahala Ludwell</v>
      </c>
      <c r="G124" s="7" t="str">
        <f>IF(_xlfn.XLOOKUP(C124,customers!$A$2:$A$1001,customers!$C$2:$C$1001," ",0)=0," ",_xlfn.XLOOKUP(C124,customers!$A$2:$A$1001,customers!$C$2:$C$1001," ",0))</f>
        <v>mludwell3e@blogger.com</v>
      </c>
      <c r="H124" s="7" t="str">
        <f>_xlfn.XLOOKUP(orders!C124,customers!$A$1:$A$1001,customers!$G$1:$G$1001)</f>
        <v>United States</v>
      </c>
      <c r="I124" s="8" t="str">
        <f>INDEX(products!$A$1:$G$49,MATCH(orders!$D124,products!$A$1:$A$49,0),MATCH(orders!I$1,products!$A$1:$G$1,0))</f>
        <v>Ara</v>
      </c>
      <c r="J124" s="8" t="str">
        <f>INDEX(products!$A$1:$G$49,MATCH(orders!$D124,products!$A$1:$A$49,0),MATCH(orders!J$1,products!$A$1:$G$1,0))</f>
        <v>D</v>
      </c>
      <c r="K124" s="9">
        <f>INDEX(products!$A$1:$G$49,MATCH(orders!$D124,products!$A$1:$A$49,0),MATCH(orders!K$1,products!$A$1:$G$1,0))</f>
        <v>0.5</v>
      </c>
      <c r="L124" s="10">
        <f>INDEX(products!$A$1:$G$49,MATCH(orders!$D124,products!$A$1:$A$49,0),MATCH(orders!L$1,products!$A$1:$G$1,0))</f>
        <v>5.97</v>
      </c>
      <c r="M124" s="10">
        <f t="shared" si="1"/>
        <v>23.88</v>
      </c>
      <c r="N124" s="8" t="str" cm="1">
        <f t="array" ref="N124">_xlfn.IFS(I124="Rob", "Robusta",I124="Exc","Excelsa",I124="Ara","Arabica",I124="Lib","Liberica",TRUE," ")</f>
        <v>Arabica</v>
      </c>
      <c r="O124" s="8" t="str" cm="1">
        <f t="array" ref="O124">_xlfn.IFS(J124="m","Medium",J124="l","Light",J124="d","Dark",TRUE,"")</f>
        <v>Dark</v>
      </c>
      <c r="P124" s="8" t="str">
        <f>_xlfn.XLOOKUP(Table1[[#This Row],[Customer ID]],customers!$A$1:$A$1001,customers!$I$1:$I$1001," ",0)</f>
        <v>Yes</v>
      </c>
    </row>
    <row r="125" spans="1:16" x14ac:dyDescent="0.35">
      <c r="A125" s="7" t="s">
        <v>1180</v>
      </c>
      <c r="B125" s="14">
        <v>44724</v>
      </c>
      <c r="C125" s="7" t="s">
        <v>1181</v>
      </c>
      <c r="D125" s="8" t="s">
        <v>6164</v>
      </c>
      <c r="E125" s="7">
        <v>4</v>
      </c>
      <c r="F125" s="7" t="str">
        <f>_xlfn.XLOOKUP(C125,customers!$A$2:$A$1001,customers!$B$2:$B$1001," ",0)</f>
        <v>Doll Beauchamp</v>
      </c>
      <c r="G125" s="7" t="str">
        <f>IF(_xlfn.XLOOKUP(C125,customers!$A$2:$A$1001,customers!$C$2:$C$1001," ",0)=0," ",_xlfn.XLOOKUP(C125,customers!$A$2:$A$1001,customers!$C$2:$C$1001," ",0))</f>
        <v>dbeauchamp3f@usda.gov</v>
      </c>
      <c r="H125" s="7" t="str">
        <f>_xlfn.XLOOKUP(orders!C125,customers!$A$1:$A$1001,customers!$G$1:$G$1001)</f>
        <v>United States</v>
      </c>
      <c r="I125" s="8" t="str">
        <f>INDEX(products!$A$1:$G$49,MATCH(orders!$D125,products!$A$1:$A$49,0),MATCH(orders!I$1,products!$A$1:$G$1,0))</f>
        <v>Lib</v>
      </c>
      <c r="J125" s="8" t="str">
        <f>INDEX(products!$A$1:$G$49,MATCH(orders!$D125,products!$A$1:$A$49,0),MATCH(orders!J$1,products!$A$1:$G$1,0))</f>
        <v>L</v>
      </c>
      <c r="K125" s="9">
        <f>INDEX(products!$A$1:$G$49,MATCH(orders!$D125,products!$A$1:$A$49,0),MATCH(orders!K$1,products!$A$1:$G$1,0))</f>
        <v>2.5</v>
      </c>
      <c r="L125" s="10">
        <f>INDEX(products!$A$1:$G$49,MATCH(orders!$D125,products!$A$1:$A$49,0),MATCH(orders!L$1,products!$A$1:$G$1,0))</f>
        <v>36.454999999999998</v>
      </c>
      <c r="M125" s="10">
        <f t="shared" si="1"/>
        <v>145.82</v>
      </c>
      <c r="N125" s="8" t="str" cm="1">
        <f t="array" ref="N125">_xlfn.IFS(I125="Rob", "Robusta",I125="Exc","Excelsa",I125="Ara","Arabica",I125="Lib","Liberica",TRUE," ")</f>
        <v>Liberica</v>
      </c>
      <c r="O125" s="8" t="str" cm="1">
        <f t="array" ref="O125">_xlfn.IFS(J125="m","Medium",J125="l","Light",J125="d","Dark",TRUE,"")</f>
        <v>Light</v>
      </c>
      <c r="P125" s="8" t="str">
        <f>_xlfn.XLOOKUP(Table1[[#This Row],[Customer ID]],customers!$A$1:$A$1001,customers!$I$1:$I$1001," ",0)</f>
        <v>No</v>
      </c>
    </row>
    <row r="126" spans="1:16" x14ac:dyDescent="0.35">
      <c r="A126" s="7" t="s">
        <v>1186</v>
      </c>
      <c r="B126" s="14">
        <v>43582</v>
      </c>
      <c r="C126" s="7" t="s">
        <v>1187</v>
      </c>
      <c r="D126" s="8" t="s">
        <v>6159</v>
      </c>
      <c r="E126" s="7">
        <v>5</v>
      </c>
      <c r="F126" s="7" t="str">
        <f>_xlfn.XLOOKUP(C126,customers!$A$2:$A$1001,customers!$B$2:$B$1001," ",0)</f>
        <v>Stanford Rodliff</v>
      </c>
      <c r="G126" s="7" t="str">
        <f>IF(_xlfn.XLOOKUP(C126,customers!$A$2:$A$1001,customers!$C$2:$C$1001," ",0)=0," ",_xlfn.XLOOKUP(C126,customers!$A$2:$A$1001,customers!$C$2:$C$1001," ",0))</f>
        <v>srodliff3g@ted.com</v>
      </c>
      <c r="H126" s="7" t="str">
        <f>_xlfn.XLOOKUP(orders!C126,customers!$A$1:$A$1001,customers!$G$1:$G$1001)</f>
        <v>United States</v>
      </c>
      <c r="I126" s="8" t="str">
        <f>INDEX(products!$A$1:$G$49,MATCH(orders!$D126,products!$A$1:$A$49,0),MATCH(orders!I$1,products!$A$1:$G$1,0))</f>
        <v>Lib</v>
      </c>
      <c r="J126" s="8" t="str">
        <f>INDEX(products!$A$1:$G$49,MATCH(orders!$D126,products!$A$1:$A$49,0),MATCH(orders!J$1,products!$A$1:$G$1,0))</f>
        <v>M</v>
      </c>
      <c r="K126" s="9">
        <f>INDEX(products!$A$1:$G$49,MATCH(orders!$D126,products!$A$1:$A$49,0),MATCH(orders!K$1,products!$A$1:$G$1,0))</f>
        <v>0.2</v>
      </c>
      <c r="L126" s="10">
        <f>INDEX(products!$A$1:$G$49,MATCH(orders!$D126,products!$A$1:$A$49,0),MATCH(orders!L$1,products!$A$1:$G$1,0))</f>
        <v>4.3650000000000002</v>
      </c>
      <c r="M126" s="10">
        <f t="shared" si="1"/>
        <v>21.825000000000003</v>
      </c>
      <c r="N126" s="8" t="str" cm="1">
        <f t="array" ref="N126">_xlfn.IFS(I126="Rob", "Robusta",I126="Exc","Excelsa",I126="Ara","Arabica",I126="Lib","Liberica",TRUE," ")</f>
        <v>Liberica</v>
      </c>
      <c r="O126" s="8" t="str" cm="1">
        <f t="array" ref="O126">_xlfn.IFS(J126="m","Medium",J126="l","Light",J126="d","Dark",TRUE,"")</f>
        <v>Medium</v>
      </c>
      <c r="P126" s="8" t="str">
        <f>_xlfn.XLOOKUP(Table1[[#This Row],[Customer ID]],customers!$A$1:$A$1001,customers!$I$1:$I$1001," ",0)</f>
        <v>Yes</v>
      </c>
    </row>
    <row r="127" spans="1:16" x14ac:dyDescent="0.35">
      <c r="A127" s="7" t="s">
        <v>1192</v>
      </c>
      <c r="B127" s="14">
        <v>43608</v>
      </c>
      <c r="C127" s="7" t="s">
        <v>1193</v>
      </c>
      <c r="D127" s="8" t="s">
        <v>6160</v>
      </c>
      <c r="E127" s="7">
        <v>3</v>
      </c>
      <c r="F127" s="7" t="str">
        <f>_xlfn.XLOOKUP(C127,customers!$A$2:$A$1001,customers!$B$2:$B$1001," ",0)</f>
        <v>Stevana Woodham</v>
      </c>
      <c r="G127" s="7" t="str">
        <f>IF(_xlfn.XLOOKUP(C127,customers!$A$2:$A$1001,customers!$C$2:$C$1001," ",0)=0," ",_xlfn.XLOOKUP(C127,customers!$A$2:$A$1001,customers!$C$2:$C$1001," ",0))</f>
        <v>swoodham3h@businesswire.com</v>
      </c>
      <c r="H127" s="7" t="str">
        <f>_xlfn.XLOOKUP(orders!C127,customers!$A$1:$A$1001,customers!$G$1:$G$1001)</f>
        <v>Ireland</v>
      </c>
      <c r="I127" s="8" t="str">
        <f>INDEX(products!$A$1:$G$49,MATCH(orders!$D127,products!$A$1:$A$49,0),MATCH(orders!I$1,products!$A$1:$G$1,0))</f>
        <v>Lib</v>
      </c>
      <c r="J127" s="8" t="str">
        <f>INDEX(products!$A$1:$G$49,MATCH(orders!$D127,products!$A$1:$A$49,0),MATCH(orders!J$1,products!$A$1:$G$1,0))</f>
        <v>M</v>
      </c>
      <c r="K127" s="9">
        <f>INDEX(products!$A$1:$G$49,MATCH(orders!$D127,products!$A$1:$A$49,0),MATCH(orders!K$1,products!$A$1:$G$1,0))</f>
        <v>0.5</v>
      </c>
      <c r="L127" s="10">
        <f>INDEX(products!$A$1:$G$49,MATCH(orders!$D127,products!$A$1:$A$49,0),MATCH(orders!L$1,products!$A$1:$G$1,0))</f>
        <v>8.73</v>
      </c>
      <c r="M127" s="10">
        <f t="shared" si="1"/>
        <v>26.19</v>
      </c>
      <c r="N127" s="8" t="str" cm="1">
        <f t="array" ref="N127">_xlfn.IFS(I127="Rob", "Robusta",I127="Exc","Excelsa",I127="Ara","Arabica",I127="Lib","Liberica",TRUE," ")</f>
        <v>Liberica</v>
      </c>
      <c r="O127" s="8" t="str" cm="1">
        <f t="array" ref="O127">_xlfn.IFS(J127="m","Medium",J127="l","Light",J127="d","Dark",TRUE,"")</f>
        <v>Medium</v>
      </c>
      <c r="P127" s="8" t="str">
        <f>_xlfn.XLOOKUP(Table1[[#This Row],[Customer ID]],customers!$A$1:$A$1001,customers!$I$1:$I$1001," ",0)</f>
        <v>Yes</v>
      </c>
    </row>
    <row r="128" spans="1:16" x14ac:dyDescent="0.35">
      <c r="A128" s="7" t="s">
        <v>1198</v>
      </c>
      <c r="B128" s="14">
        <v>44026</v>
      </c>
      <c r="C128" s="7" t="s">
        <v>1199</v>
      </c>
      <c r="D128" s="8" t="s">
        <v>6155</v>
      </c>
      <c r="E128" s="7">
        <v>1</v>
      </c>
      <c r="F128" s="7" t="str">
        <f>_xlfn.XLOOKUP(C128,customers!$A$2:$A$1001,customers!$B$2:$B$1001," ",0)</f>
        <v>Hewet Synnot</v>
      </c>
      <c r="G128" s="7" t="str">
        <f>IF(_xlfn.XLOOKUP(C128,customers!$A$2:$A$1001,customers!$C$2:$C$1001," ",0)=0," ",_xlfn.XLOOKUP(C128,customers!$A$2:$A$1001,customers!$C$2:$C$1001," ",0))</f>
        <v>hsynnot3i@about.com</v>
      </c>
      <c r="H128" s="7" t="str">
        <f>_xlfn.XLOOKUP(orders!C128,customers!$A$1:$A$1001,customers!$G$1:$G$1001)</f>
        <v>United States</v>
      </c>
      <c r="I128" s="8" t="str">
        <f>INDEX(products!$A$1:$G$49,MATCH(orders!$D128,products!$A$1:$A$49,0),MATCH(orders!I$1,products!$A$1:$G$1,0))</f>
        <v>Ara</v>
      </c>
      <c r="J128" s="8" t="str">
        <f>INDEX(products!$A$1:$G$49,MATCH(orders!$D128,products!$A$1:$A$49,0),MATCH(orders!J$1,products!$A$1:$G$1,0))</f>
        <v>M</v>
      </c>
      <c r="K128" s="9">
        <f>INDEX(products!$A$1:$G$49,MATCH(orders!$D128,products!$A$1:$A$49,0),MATCH(orders!K$1,products!$A$1:$G$1,0))</f>
        <v>1</v>
      </c>
      <c r="L128" s="10">
        <f>INDEX(products!$A$1:$G$49,MATCH(orders!$D128,products!$A$1:$A$49,0),MATCH(orders!L$1,products!$A$1:$G$1,0))</f>
        <v>11.25</v>
      </c>
      <c r="M128" s="10">
        <f t="shared" si="1"/>
        <v>11.25</v>
      </c>
      <c r="N128" s="8" t="str" cm="1">
        <f t="array" ref="N128">_xlfn.IFS(I128="Rob", "Robusta",I128="Exc","Excelsa",I128="Ara","Arabica",I128="Lib","Liberica",TRUE," ")</f>
        <v>Arabica</v>
      </c>
      <c r="O128" s="8" t="str" cm="1">
        <f t="array" ref="O128">_xlfn.IFS(J128="m","Medium",J128="l","Light",J128="d","Dark",TRUE,"")</f>
        <v>Medium</v>
      </c>
      <c r="P128" s="8" t="str">
        <f>_xlfn.XLOOKUP(Table1[[#This Row],[Customer ID]],customers!$A$1:$A$1001,customers!$I$1:$I$1001," ",0)</f>
        <v>No</v>
      </c>
    </row>
    <row r="129" spans="1:16" x14ac:dyDescent="0.35">
      <c r="A129" s="7" t="s">
        <v>1204</v>
      </c>
      <c r="B129" s="14">
        <v>44510</v>
      </c>
      <c r="C129" s="7" t="s">
        <v>1205</v>
      </c>
      <c r="D129" s="8" t="s">
        <v>6143</v>
      </c>
      <c r="E129" s="7">
        <v>6</v>
      </c>
      <c r="F129" s="7" t="str">
        <f>_xlfn.XLOOKUP(C129,customers!$A$2:$A$1001,customers!$B$2:$B$1001," ",0)</f>
        <v>Raleigh Lepere</v>
      </c>
      <c r="G129" s="7" t="str">
        <f>IF(_xlfn.XLOOKUP(C129,customers!$A$2:$A$1001,customers!$C$2:$C$1001," ",0)=0," ",_xlfn.XLOOKUP(C129,customers!$A$2:$A$1001,customers!$C$2:$C$1001," ",0))</f>
        <v>rlepere3j@shop-pro.jp</v>
      </c>
      <c r="H129" s="7" t="str">
        <f>_xlfn.XLOOKUP(orders!C129,customers!$A$1:$A$1001,customers!$G$1:$G$1001)</f>
        <v>Ireland</v>
      </c>
      <c r="I129" s="8" t="str">
        <f>INDEX(products!$A$1:$G$49,MATCH(orders!$D129,products!$A$1:$A$49,0),MATCH(orders!I$1,products!$A$1:$G$1,0))</f>
        <v>Lib</v>
      </c>
      <c r="J129" s="8" t="str">
        <f>INDEX(products!$A$1:$G$49,MATCH(orders!$D129,products!$A$1:$A$49,0),MATCH(orders!J$1,products!$A$1:$G$1,0))</f>
        <v>D</v>
      </c>
      <c r="K129" s="9">
        <f>INDEX(products!$A$1:$G$49,MATCH(orders!$D129,products!$A$1:$A$49,0),MATCH(orders!K$1,products!$A$1:$G$1,0))</f>
        <v>1</v>
      </c>
      <c r="L129" s="10">
        <f>INDEX(products!$A$1:$G$49,MATCH(orders!$D129,products!$A$1:$A$49,0),MATCH(orders!L$1,products!$A$1:$G$1,0))</f>
        <v>12.95</v>
      </c>
      <c r="M129" s="10">
        <f t="shared" si="1"/>
        <v>77.699999999999989</v>
      </c>
      <c r="N129" s="8" t="str" cm="1">
        <f t="array" ref="N129">_xlfn.IFS(I129="Rob", "Robusta",I129="Exc","Excelsa",I129="Ara","Arabica",I129="Lib","Liberica",TRUE," ")</f>
        <v>Liberica</v>
      </c>
      <c r="O129" s="8" t="str" cm="1">
        <f t="array" ref="O129">_xlfn.IFS(J129="m","Medium",J129="l","Light",J129="d","Dark",TRUE,"")</f>
        <v>Dark</v>
      </c>
      <c r="P129" s="8" t="str">
        <f>_xlfn.XLOOKUP(Table1[[#This Row],[Customer ID]],customers!$A$1:$A$1001,customers!$I$1:$I$1001," ",0)</f>
        <v>No</v>
      </c>
    </row>
    <row r="130" spans="1:16" x14ac:dyDescent="0.35">
      <c r="A130" s="7" t="s">
        <v>1210</v>
      </c>
      <c r="B130" s="14">
        <v>44439</v>
      </c>
      <c r="C130" s="7" t="s">
        <v>1211</v>
      </c>
      <c r="D130" s="8" t="s">
        <v>6157</v>
      </c>
      <c r="E130" s="7">
        <v>1</v>
      </c>
      <c r="F130" s="7" t="str">
        <f>_xlfn.XLOOKUP(C130,customers!$A$2:$A$1001,customers!$B$2:$B$1001," ",0)</f>
        <v>Timofei Woofinden</v>
      </c>
      <c r="G130" s="7" t="str">
        <f>IF(_xlfn.XLOOKUP(C130,customers!$A$2:$A$1001,customers!$C$2:$C$1001," ",0)=0," ",_xlfn.XLOOKUP(C130,customers!$A$2:$A$1001,customers!$C$2:$C$1001," ",0))</f>
        <v>twoofinden3k@businesswire.com</v>
      </c>
      <c r="H130" s="7" t="str">
        <f>_xlfn.XLOOKUP(orders!C130,customers!$A$1:$A$1001,customers!$G$1:$G$1001)</f>
        <v>United States</v>
      </c>
      <c r="I130" s="8" t="str">
        <f>INDEX(products!$A$1:$G$49,MATCH(orders!$D130,products!$A$1:$A$49,0),MATCH(orders!I$1,products!$A$1:$G$1,0))</f>
        <v>Ara</v>
      </c>
      <c r="J130" s="8" t="str">
        <f>INDEX(products!$A$1:$G$49,MATCH(orders!$D130,products!$A$1:$A$49,0),MATCH(orders!J$1,products!$A$1:$G$1,0))</f>
        <v>M</v>
      </c>
      <c r="K130" s="9">
        <f>INDEX(products!$A$1:$G$49,MATCH(orders!$D130,products!$A$1:$A$49,0),MATCH(orders!K$1,products!$A$1:$G$1,0))</f>
        <v>0.5</v>
      </c>
      <c r="L130" s="10">
        <f>INDEX(products!$A$1:$G$49,MATCH(orders!$D130,products!$A$1:$A$49,0),MATCH(orders!L$1,products!$A$1:$G$1,0))</f>
        <v>6.75</v>
      </c>
      <c r="M130" s="10">
        <f t="shared" ref="M130:M193" si="2">L130*E130</f>
        <v>6.75</v>
      </c>
      <c r="N130" s="8" t="str" cm="1">
        <f t="array" ref="N130">_xlfn.IFS(I130="Rob", "Robusta",I130="Exc","Excelsa",I130="Ara","Arabica",I130="Lib","Liberica",TRUE," ")</f>
        <v>Arabica</v>
      </c>
      <c r="O130" s="8" t="str" cm="1">
        <f t="array" ref="O130">_xlfn.IFS(J130="m","Medium",J130="l","Light",J130="d","Dark",TRUE,"")</f>
        <v>Medium</v>
      </c>
      <c r="P130" s="8" t="str">
        <f>_xlfn.XLOOKUP(Table1[[#This Row],[Customer ID]],customers!$A$1:$A$1001,customers!$I$1:$I$1001," ",0)</f>
        <v>No</v>
      </c>
    </row>
    <row r="131" spans="1:16" x14ac:dyDescent="0.35">
      <c r="A131" s="7" t="s">
        <v>1216</v>
      </c>
      <c r="B131" s="14">
        <v>43652</v>
      </c>
      <c r="C131" s="7" t="s">
        <v>1217</v>
      </c>
      <c r="D131" s="8" t="s">
        <v>6183</v>
      </c>
      <c r="E131" s="7">
        <v>1</v>
      </c>
      <c r="F131" s="7" t="str">
        <f>_xlfn.XLOOKUP(C131,customers!$A$2:$A$1001,customers!$B$2:$B$1001," ",0)</f>
        <v>Evelina Dacca</v>
      </c>
      <c r="G131" s="7" t="str">
        <f>IF(_xlfn.XLOOKUP(C131,customers!$A$2:$A$1001,customers!$C$2:$C$1001," ",0)=0," ",_xlfn.XLOOKUP(C131,customers!$A$2:$A$1001,customers!$C$2:$C$1001," ",0))</f>
        <v>edacca3l@google.pl</v>
      </c>
      <c r="H131" s="7" t="str">
        <f>_xlfn.XLOOKUP(orders!C131,customers!$A$1:$A$1001,customers!$G$1:$G$1001)</f>
        <v>United States</v>
      </c>
      <c r="I131" s="8" t="str">
        <f>INDEX(products!$A$1:$G$49,MATCH(orders!$D131,products!$A$1:$A$49,0),MATCH(orders!I$1,products!$A$1:$G$1,0))</f>
        <v>Exc</v>
      </c>
      <c r="J131" s="8" t="str">
        <f>INDEX(products!$A$1:$G$49,MATCH(orders!$D131,products!$A$1:$A$49,0),MATCH(orders!J$1,products!$A$1:$G$1,0))</f>
        <v>D</v>
      </c>
      <c r="K131" s="9">
        <f>INDEX(products!$A$1:$G$49,MATCH(orders!$D131,products!$A$1:$A$49,0),MATCH(orders!K$1,products!$A$1:$G$1,0))</f>
        <v>1</v>
      </c>
      <c r="L131" s="10">
        <f>INDEX(products!$A$1:$G$49,MATCH(orders!$D131,products!$A$1:$A$49,0),MATCH(orders!L$1,products!$A$1:$G$1,0))</f>
        <v>12.15</v>
      </c>
      <c r="M131" s="10">
        <f t="shared" si="2"/>
        <v>12.15</v>
      </c>
      <c r="N131" s="8" t="str" cm="1">
        <f t="array" ref="N131">_xlfn.IFS(I131="Rob", "Robusta",I131="Exc","Excelsa",I131="Ara","Arabica",I131="Lib","Liberica",TRUE," ")</f>
        <v>Excelsa</v>
      </c>
      <c r="O131" s="8" t="str" cm="1">
        <f t="array" ref="O131">_xlfn.IFS(J131="m","Medium",J131="l","Light",J131="d","Dark",TRUE,"")</f>
        <v>Dark</v>
      </c>
      <c r="P131" s="8" t="str">
        <f>_xlfn.XLOOKUP(Table1[[#This Row],[Customer ID]],customers!$A$1:$A$1001,customers!$I$1:$I$1001," ",0)</f>
        <v>Yes</v>
      </c>
    </row>
    <row r="132" spans="1:16" x14ac:dyDescent="0.35">
      <c r="A132" s="7" t="s">
        <v>1222</v>
      </c>
      <c r="B132" s="14">
        <v>44624</v>
      </c>
      <c r="C132" s="7" t="s">
        <v>1223</v>
      </c>
      <c r="D132" s="8" t="s">
        <v>6182</v>
      </c>
      <c r="E132" s="7">
        <v>5</v>
      </c>
      <c r="F132" s="7" t="str">
        <f>_xlfn.XLOOKUP(C132,customers!$A$2:$A$1001,customers!$B$2:$B$1001," ",0)</f>
        <v>Bidget Tremellier</v>
      </c>
      <c r="G132" s="7" t="str">
        <f>IF(_xlfn.XLOOKUP(C132,customers!$A$2:$A$1001,customers!$C$2:$C$1001," ",0)=0," ",_xlfn.XLOOKUP(C132,customers!$A$2:$A$1001,customers!$C$2:$C$1001," ",0))</f>
        <v xml:space="preserve"> </v>
      </c>
      <c r="H132" s="7" t="str">
        <f>_xlfn.XLOOKUP(orders!C132,customers!$A$1:$A$1001,customers!$G$1:$G$1001)</f>
        <v>Ireland</v>
      </c>
      <c r="I132" s="8" t="str">
        <f>INDEX(products!$A$1:$G$49,MATCH(orders!$D132,products!$A$1:$A$49,0),MATCH(orders!I$1,products!$A$1:$G$1,0))</f>
        <v>Ara</v>
      </c>
      <c r="J132" s="8" t="str">
        <f>INDEX(products!$A$1:$G$49,MATCH(orders!$D132,products!$A$1:$A$49,0),MATCH(orders!J$1,products!$A$1:$G$1,0))</f>
        <v>L</v>
      </c>
      <c r="K132" s="9">
        <f>INDEX(products!$A$1:$G$49,MATCH(orders!$D132,products!$A$1:$A$49,0),MATCH(orders!K$1,products!$A$1:$G$1,0))</f>
        <v>2.5</v>
      </c>
      <c r="L132" s="10">
        <f>INDEX(products!$A$1:$G$49,MATCH(orders!$D132,products!$A$1:$A$49,0),MATCH(orders!L$1,products!$A$1:$G$1,0))</f>
        <v>29.784999999999997</v>
      </c>
      <c r="M132" s="10">
        <f t="shared" si="2"/>
        <v>148.92499999999998</v>
      </c>
      <c r="N132" s="8" t="str" cm="1">
        <f t="array" ref="N132">_xlfn.IFS(I132="Rob", "Robusta",I132="Exc","Excelsa",I132="Ara","Arabica",I132="Lib","Liberica",TRUE," ")</f>
        <v>Arabica</v>
      </c>
      <c r="O132" s="8" t="str" cm="1">
        <f t="array" ref="O132">_xlfn.IFS(J132="m","Medium",J132="l","Light",J132="d","Dark",TRUE,"")</f>
        <v>Light</v>
      </c>
      <c r="P132" s="8" t="str">
        <f>_xlfn.XLOOKUP(Table1[[#This Row],[Customer ID]],customers!$A$1:$A$1001,customers!$I$1:$I$1001," ",0)</f>
        <v>Yes</v>
      </c>
    </row>
    <row r="133" spans="1:16" x14ac:dyDescent="0.35">
      <c r="A133" s="7" t="s">
        <v>1227</v>
      </c>
      <c r="B133" s="14">
        <v>44196</v>
      </c>
      <c r="C133" s="7" t="s">
        <v>1228</v>
      </c>
      <c r="D133" s="8" t="s">
        <v>6144</v>
      </c>
      <c r="E133" s="7">
        <v>2</v>
      </c>
      <c r="F133" s="7" t="str">
        <f>_xlfn.XLOOKUP(C133,customers!$A$2:$A$1001,customers!$B$2:$B$1001," ",0)</f>
        <v>Bobinette Hindsberg</v>
      </c>
      <c r="G133" s="7" t="str">
        <f>IF(_xlfn.XLOOKUP(C133,customers!$A$2:$A$1001,customers!$C$2:$C$1001," ",0)=0," ",_xlfn.XLOOKUP(C133,customers!$A$2:$A$1001,customers!$C$2:$C$1001," ",0))</f>
        <v>bhindsberg3n@blogs.com</v>
      </c>
      <c r="H133" s="7" t="str">
        <f>_xlfn.XLOOKUP(orders!C133,customers!$A$1:$A$1001,customers!$G$1:$G$1001)</f>
        <v>United States</v>
      </c>
      <c r="I133" s="8" t="str">
        <f>INDEX(products!$A$1:$G$49,MATCH(orders!$D133,products!$A$1:$A$49,0),MATCH(orders!I$1,products!$A$1:$G$1,0))</f>
        <v>Exc</v>
      </c>
      <c r="J133" s="8" t="str">
        <f>INDEX(products!$A$1:$G$49,MATCH(orders!$D133,products!$A$1:$A$49,0),MATCH(orders!J$1,products!$A$1:$G$1,0))</f>
        <v>D</v>
      </c>
      <c r="K133" s="9">
        <f>INDEX(products!$A$1:$G$49,MATCH(orders!$D133,products!$A$1:$A$49,0),MATCH(orders!K$1,products!$A$1:$G$1,0))</f>
        <v>0.5</v>
      </c>
      <c r="L133" s="10">
        <f>INDEX(products!$A$1:$G$49,MATCH(orders!$D133,products!$A$1:$A$49,0),MATCH(orders!L$1,products!$A$1:$G$1,0))</f>
        <v>7.29</v>
      </c>
      <c r="M133" s="10">
        <f t="shared" si="2"/>
        <v>14.58</v>
      </c>
      <c r="N133" s="8" t="str" cm="1">
        <f t="array" ref="N133">_xlfn.IFS(I133="Rob", "Robusta",I133="Exc","Excelsa",I133="Ara","Arabica",I133="Lib","Liberica",TRUE," ")</f>
        <v>Excelsa</v>
      </c>
      <c r="O133" s="8" t="str" cm="1">
        <f t="array" ref="O133">_xlfn.IFS(J133="m","Medium",J133="l","Light",J133="d","Dark",TRUE,"")</f>
        <v>Dark</v>
      </c>
      <c r="P133" s="8" t="str">
        <f>_xlfn.XLOOKUP(Table1[[#This Row],[Customer ID]],customers!$A$1:$A$1001,customers!$I$1:$I$1001," ",0)</f>
        <v>Yes</v>
      </c>
    </row>
    <row r="134" spans="1:16" x14ac:dyDescent="0.35">
      <c r="A134" s="7" t="s">
        <v>1233</v>
      </c>
      <c r="B134" s="14">
        <v>44043</v>
      </c>
      <c r="C134" s="7" t="s">
        <v>1234</v>
      </c>
      <c r="D134" s="8" t="s">
        <v>6182</v>
      </c>
      <c r="E134" s="7">
        <v>5</v>
      </c>
      <c r="F134" s="7" t="str">
        <f>_xlfn.XLOOKUP(C134,customers!$A$2:$A$1001,customers!$B$2:$B$1001," ",0)</f>
        <v>Osbert Robins</v>
      </c>
      <c r="G134" s="7" t="str">
        <f>IF(_xlfn.XLOOKUP(C134,customers!$A$2:$A$1001,customers!$C$2:$C$1001," ",0)=0," ",_xlfn.XLOOKUP(C134,customers!$A$2:$A$1001,customers!$C$2:$C$1001," ",0))</f>
        <v>orobins3o@salon.com</v>
      </c>
      <c r="H134" s="7" t="str">
        <f>_xlfn.XLOOKUP(orders!C134,customers!$A$1:$A$1001,customers!$G$1:$G$1001)</f>
        <v>United States</v>
      </c>
      <c r="I134" s="8" t="str">
        <f>INDEX(products!$A$1:$G$49,MATCH(orders!$D134,products!$A$1:$A$49,0),MATCH(orders!I$1,products!$A$1:$G$1,0))</f>
        <v>Ara</v>
      </c>
      <c r="J134" s="8" t="str">
        <f>INDEX(products!$A$1:$G$49,MATCH(orders!$D134,products!$A$1:$A$49,0),MATCH(orders!J$1,products!$A$1:$G$1,0))</f>
        <v>L</v>
      </c>
      <c r="K134" s="9">
        <f>INDEX(products!$A$1:$G$49,MATCH(orders!$D134,products!$A$1:$A$49,0),MATCH(orders!K$1,products!$A$1:$G$1,0))</f>
        <v>2.5</v>
      </c>
      <c r="L134" s="10">
        <f>INDEX(products!$A$1:$G$49,MATCH(orders!$D134,products!$A$1:$A$49,0),MATCH(orders!L$1,products!$A$1:$G$1,0))</f>
        <v>29.784999999999997</v>
      </c>
      <c r="M134" s="10">
        <f t="shared" si="2"/>
        <v>148.92499999999998</v>
      </c>
      <c r="N134" s="8" t="str" cm="1">
        <f t="array" ref="N134">_xlfn.IFS(I134="Rob", "Robusta",I134="Exc","Excelsa",I134="Ara","Arabica",I134="Lib","Liberica",TRUE," ")</f>
        <v>Arabica</v>
      </c>
      <c r="O134" s="8" t="str" cm="1">
        <f t="array" ref="O134">_xlfn.IFS(J134="m","Medium",J134="l","Light",J134="d","Dark",TRUE,"")</f>
        <v>Light</v>
      </c>
      <c r="P134" s="8" t="str">
        <f>_xlfn.XLOOKUP(Table1[[#This Row],[Customer ID]],customers!$A$1:$A$1001,customers!$I$1:$I$1001," ",0)</f>
        <v>Yes</v>
      </c>
    </row>
    <row r="135" spans="1:16" x14ac:dyDescent="0.35">
      <c r="A135" s="7" t="s">
        <v>1239</v>
      </c>
      <c r="B135" s="14">
        <v>44340</v>
      </c>
      <c r="C135" s="7" t="s">
        <v>1240</v>
      </c>
      <c r="D135" s="8" t="s">
        <v>6143</v>
      </c>
      <c r="E135" s="7">
        <v>1</v>
      </c>
      <c r="F135" s="7" t="str">
        <f>_xlfn.XLOOKUP(C135,customers!$A$2:$A$1001,customers!$B$2:$B$1001," ",0)</f>
        <v>Othello Syseland</v>
      </c>
      <c r="G135" s="7" t="str">
        <f>IF(_xlfn.XLOOKUP(C135,customers!$A$2:$A$1001,customers!$C$2:$C$1001," ",0)=0," ",_xlfn.XLOOKUP(C135,customers!$A$2:$A$1001,customers!$C$2:$C$1001," ",0))</f>
        <v>osyseland3p@independent.co.uk</v>
      </c>
      <c r="H135" s="7" t="str">
        <f>_xlfn.XLOOKUP(orders!C135,customers!$A$1:$A$1001,customers!$G$1:$G$1001)</f>
        <v>United States</v>
      </c>
      <c r="I135" s="8" t="str">
        <f>INDEX(products!$A$1:$G$49,MATCH(orders!$D135,products!$A$1:$A$49,0),MATCH(orders!I$1,products!$A$1:$G$1,0))</f>
        <v>Lib</v>
      </c>
      <c r="J135" s="8" t="str">
        <f>INDEX(products!$A$1:$G$49,MATCH(orders!$D135,products!$A$1:$A$49,0),MATCH(orders!J$1,products!$A$1:$G$1,0))</f>
        <v>D</v>
      </c>
      <c r="K135" s="9">
        <f>INDEX(products!$A$1:$G$49,MATCH(orders!$D135,products!$A$1:$A$49,0),MATCH(orders!K$1,products!$A$1:$G$1,0))</f>
        <v>1</v>
      </c>
      <c r="L135" s="10">
        <f>INDEX(products!$A$1:$G$49,MATCH(orders!$D135,products!$A$1:$A$49,0),MATCH(orders!L$1,products!$A$1:$G$1,0))</f>
        <v>12.95</v>
      </c>
      <c r="M135" s="10">
        <f t="shared" si="2"/>
        <v>12.95</v>
      </c>
      <c r="N135" s="8" t="str" cm="1">
        <f t="array" ref="N135">_xlfn.IFS(I135="Rob", "Robusta",I135="Exc","Excelsa",I135="Ara","Arabica",I135="Lib","Liberica",TRUE," ")</f>
        <v>Liberica</v>
      </c>
      <c r="O135" s="8" t="str" cm="1">
        <f t="array" ref="O135">_xlfn.IFS(J135="m","Medium",J135="l","Light",J135="d","Dark",TRUE,"")</f>
        <v>Dark</v>
      </c>
      <c r="P135" s="8" t="str">
        <f>_xlfn.XLOOKUP(Table1[[#This Row],[Customer ID]],customers!$A$1:$A$1001,customers!$I$1:$I$1001," ",0)</f>
        <v>No</v>
      </c>
    </row>
    <row r="136" spans="1:16" x14ac:dyDescent="0.35">
      <c r="A136" s="7" t="s">
        <v>1245</v>
      </c>
      <c r="B136" s="14">
        <v>44758</v>
      </c>
      <c r="C136" s="7" t="s">
        <v>1246</v>
      </c>
      <c r="D136" s="8" t="s">
        <v>6166</v>
      </c>
      <c r="E136" s="7">
        <v>3</v>
      </c>
      <c r="F136" s="7" t="str">
        <f>_xlfn.XLOOKUP(C136,customers!$A$2:$A$1001,customers!$B$2:$B$1001," ",0)</f>
        <v>Ewell Hanby</v>
      </c>
      <c r="G136" s="7" t="str">
        <f>IF(_xlfn.XLOOKUP(C136,customers!$A$2:$A$1001,customers!$C$2:$C$1001," ",0)=0," ",_xlfn.XLOOKUP(C136,customers!$A$2:$A$1001,customers!$C$2:$C$1001," ",0))</f>
        <v xml:space="preserve"> </v>
      </c>
      <c r="H136" s="7" t="str">
        <f>_xlfn.XLOOKUP(orders!C136,customers!$A$1:$A$1001,customers!$G$1:$G$1001)</f>
        <v>United States</v>
      </c>
      <c r="I136" s="8" t="str">
        <f>INDEX(products!$A$1:$G$49,MATCH(orders!$D136,products!$A$1:$A$49,0),MATCH(orders!I$1,products!$A$1:$G$1,0))</f>
        <v>Exc</v>
      </c>
      <c r="J136" s="8" t="str">
        <f>INDEX(products!$A$1:$G$49,MATCH(orders!$D136,products!$A$1:$A$49,0),MATCH(orders!J$1,products!$A$1:$G$1,0))</f>
        <v>M</v>
      </c>
      <c r="K136" s="9">
        <f>INDEX(products!$A$1:$G$49,MATCH(orders!$D136,products!$A$1:$A$49,0),MATCH(orders!K$1,products!$A$1:$G$1,0))</f>
        <v>2.5</v>
      </c>
      <c r="L136" s="10">
        <f>INDEX(products!$A$1:$G$49,MATCH(orders!$D136,products!$A$1:$A$49,0),MATCH(orders!L$1,products!$A$1:$G$1,0))</f>
        <v>31.624999999999996</v>
      </c>
      <c r="M136" s="10">
        <f t="shared" si="2"/>
        <v>94.874999999999986</v>
      </c>
      <c r="N136" s="8" t="str" cm="1">
        <f t="array" ref="N136">_xlfn.IFS(I136="Rob", "Robusta",I136="Exc","Excelsa",I136="Ara","Arabica",I136="Lib","Liberica",TRUE," ")</f>
        <v>Excelsa</v>
      </c>
      <c r="O136" s="8" t="str" cm="1">
        <f t="array" ref="O136">_xlfn.IFS(J136="m","Medium",J136="l","Light",J136="d","Dark",TRUE,"")</f>
        <v>Medium</v>
      </c>
      <c r="P136" s="8" t="str">
        <f>_xlfn.XLOOKUP(Table1[[#This Row],[Customer ID]],customers!$A$1:$A$1001,customers!$I$1:$I$1001," ",0)</f>
        <v>Yes</v>
      </c>
    </row>
    <row r="137" spans="1:16" x14ac:dyDescent="0.35">
      <c r="A137" s="7" t="s">
        <v>1249</v>
      </c>
      <c r="B137" s="14">
        <v>44232</v>
      </c>
      <c r="C137" s="7" t="s">
        <v>976</v>
      </c>
      <c r="D137" s="8" t="s">
        <v>6180</v>
      </c>
      <c r="E137" s="7">
        <v>5</v>
      </c>
      <c r="F137" s="7" t="str">
        <f>_xlfn.XLOOKUP(C137,customers!$A$2:$A$1001,customers!$B$2:$B$1001," ",0)</f>
        <v>Blancha McAmish</v>
      </c>
      <c r="G137" s="7" t="str">
        <f>IF(_xlfn.XLOOKUP(C137,customers!$A$2:$A$1001,customers!$C$2:$C$1001," ",0)=0," ",_xlfn.XLOOKUP(C137,customers!$A$2:$A$1001,customers!$C$2:$C$1001," ",0))</f>
        <v>bmcamish2e@tripadvisor.com</v>
      </c>
      <c r="H137" s="7" t="str">
        <f>_xlfn.XLOOKUP(orders!C137,customers!$A$1:$A$1001,customers!$G$1:$G$1001)</f>
        <v>United States</v>
      </c>
      <c r="I137" s="8" t="str">
        <f>INDEX(products!$A$1:$G$49,MATCH(orders!$D137,products!$A$1:$A$49,0),MATCH(orders!I$1,products!$A$1:$G$1,0))</f>
        <v>Ara</v>
      </c>
      <c r="J137" s="8" t="str">
        <f>INDEX(products!$A$1:$G$49,MATCH(orders!$D137,products!$A$1:$A$49,0),MATCH(orders!J$1,products!$A$1:$G$1,0))</f>
        <v>L</v>
      </c>
      <c r="K137" s="9">
        <f>INDEX(products!$A$1:$G$49,MATCH(orders!$D137,products!$A$1:$A$49,0),MATCH(orders!K$1,products!$A$1:$G$1,0))</f>
        <v>0.5</v>
      </c>
      <c r="L137" s="10">
        <f>INDEX(products!$A$1:$G$49,MATCH(orders!$D137,products!$A$1:$A$49,0),MATCH(orders!L$1,products!$A$1:$G$1,0))</f>
        <v>7.77</v>
      </c>
      <c r="M137" s="10">
        <f t="shared" si="2"/>
        <v>38.849999999999994</v>
      </c>
      <c r="N137" s="8" t="str" cm="1">
        <f t="array" ref="N137">_xlfn.IFS(I137="Rob", "Robusta",I137="Exc","Excelsa",I137="Ara","Arabica",I137="Lib","Liberica",TRUE," ")</f>
        <v>Arabica</v>
      </c>
      <c r="O137" s="8" t="str" cm="1">
        <f t="array" ref="O137">_xlfn.IFS(J137="m","Medium",J137="l","Light",J137="d","Dark",TRUE,"")</f>
        <v>Light</v>
      </c>
      <c r="P137" s="8" t="str">
        <f>_xlfn.XLOOKUP(Table1[[#This Row],[Customer ID]],customers!$A$1:$A$1001,customers!$I$1:$I$1001," ",0)</f>
        <v>Yes</v>
      </c>
    </row>
    <row r="138" spans="1:16" x14ac:dyDescent="0.35">
      <c r="A138" s="7" t="s">
        <v>1255</v>
      </c>
      <c r="B138" s="14">
        <v>44406</v>
      </c>
      <c r="C138" s="7" t="s">
        <v>1256</v>
      </c>
      <c r="D138" s="8" t="s">
        <v>6154</v>
      </c>
      <c r="E138" s="7">
        <v>4</v>
      </c>
      <c r="F138" s="7" t="str">
        <f>_xlfn.XLOOKUP(C138,customers!$A$2:$A$1001,customers!$B$2:$B$1001," ",0)</f>
        <v>Lowell Keenleyside</v>
      </c>
      <c r="G138" s="7" t="str">
        <f>IF(_xlfn.XLOOKUP(C138,customers!$A$2:$A$1001,customers!$C$2:$C$1001," ",0)=0," ",_xlfn.XLOOKUP(C138,customers!$A$2:$A$1001,customers!$C$2:$C$1001," ",0))</f>
        <v>lkeenleyside3s@topsy.com</v>
      </c>
      <c r="H138" s="7" t="str">
        <f>_xlfn.XLOOKUP(orders!C138,customers!$A$1:$A$1001,customers!$G$1:$G$1001)</f>
        <v>United States</v>
      </c>
      <c r="I138" s="8" t="str">
        <f>INDEX(products!$A$1:$G$49,MATCH(orders!$D138,products!$A$1:$A$49,0),MATCH(orders!I$1,products!$A$1:$G$1,0))</f>
        <v>Ara</v>
      </c>
      <c r="J138" s="8" t="str">
        <f>INDEX(products!$A$1:$G$49,MATCH(orders!$D138,products!$A$1:$A$49,0),MATCH(orders!J$1,products!$A$1:$G$1,0))</f>
        <v>D</v>
      </c>
      <c r="K138" s="9">
        <f>INDEX(products!$A$1:$G$49,MATCH(orders!$D138,products!$A$1:$A$49,0),MATCH(orders!K$1,products!$A$1:$G$1,0))</f>
        <v>0.2</v>
      </c>
      <c r="L138" s="10">
        <f>INDEX(products!$A$1:$G$49,MATCH(orders!$D138,products!$A$1:$A$49,0),MATCH(orders!L$1,products!$A$1:$G$1,0))</f>
        <v>2.9849999999999999</v>
      </c>
      <c r="M138" s="10">
        <f t="shared" si="2"/>
        <v>11.94</v>
      </c>
      <c r="N138" s="8" t="str" cm="1">
        <f t="array" ref="N138">_xlfn.IFS(I138="Rob", "Robusta",I138="Exc","Excelsa",I138="Ara","Arabica",I138="Lib","Liberica",TRUE," ")</f>
        <v>Arabica</v>
      </c>
      <c r="O138" s="8" t="str" cm="1">
        <f t="array" ref="O138">_xlfn.IFS(J138="m","Medium",J138="l","Light",J138="d","Dark",TRUE,"")</f>
        <v>Dark</v>
      </c>
      <c r="P138" s="8" t="str">
        <f>_xlfn.XLOOKUP(Table1[[#This Row],[Customer ID]],customers!$A$1:$A$1001,customers!$I$1:$I$1001," ",0)</f>
        <v>No</v>
      </c>
    </row>
    <row r="139" spans="1:16" x14ac:dyDescent="0.35">
      <c r="A139" s="7" t="s">
        <v>1261</v>
      </c>
      <c r="B139" s="14">
        <v>44637</v>
      </c>
      <c r="C139" s="7" t="s">
        <v>1262</v>
      </c>
      <c r="D139" s="8" t="s">
        <v>6148</v>
      </c>
      <c r="E139" s="7">
        <v>3</v>
      </c>
      <c r="F139" s="7" t="str">
        <f>_xlfn.XLOOKUP(C139,customers!$A$2:$A$1001,customers!$B$2:$B$1001," ",0)</f>
        <v>Elonore Joliffe</v>
      </c>
      <c r="G139" s="7" t="str">
        <f>IF(_xlfn.XLOOKUP(C139,customers!$A$2:$A$1001,customers!$C$2:$C$1001," ",0)=0," ",_xlfn.XLOOKUP(C139,customers!$A$2:$A$1001,customers!$C$2:$C$1001," ",0))</f>
        <v xml:space="preserve"> </v>
      </c>
      <c r="H139" s="7" t="str">
        <f>_xlfn.XLOOKUP(orders!C139,customers!$A$1:$A$1001,customers!$G$1:$G$1001)</f>
        <v>Ireland</v>
      </c>
      <c r="I139" s="8" t="str">
        <f>INDEX(products!$A$1:$G$49,MATCH(orders!$D139,products!$A$1:$A$49,0),MATCH(orders!I$1,products!$A$1:$G$1,0))</f>
        <v>Exc</v>
      </c>
      <c r="J139" s="8" t="str">
        <f>INDEX(products!$A$1:$G$49,MATCH(orders!$D139,products!$A$1:$A$49,0),MATCH(orders!J$1,products!$A$1:$G$1,0))</f>
        <v>L</v>
      </c>
      <c r="K139" s="9">
        <f>INDEX(products!$A$1:$G$49,MATCH(orders!$D139,products!$A$1:$A$49,0),MATCH(orders!K$1,products!$A$1:$G$1,0))</f>
        <v>2.5</v>
      </c>
      <c r="L139" s="10">
        <f>INDEX(products!$A$1:$G$49,MATCH(orders!$D139,products!$A$1:$A$49,0),MATCH(orders!L$1,products!$A$1:$G$1,0))</f>
        <v>34.154999999999994</v>
      </c>
      <c r="M139" s="10">
        <f t="shared" si="2"/>
        <v>102.46499999999997</v>
      </c>
      <c r="N139" s="8" t="str" cm="1">
        <f t="array" ref="N139">_xlfn.IFS(I139="Rob", "Robusta",I139="Exc","Excelsa",I139="Ara","Arabica",I139="Lib","Liberica",TRUE," ")</f>
        <v>Excelsa</v>
      </c>
      <c r="O139" s="8" t="str" cm="1">
        <f t="array" ref="O139">_xlfn.IFS(J139="m","Medium",J139="l","Light",J139="d","Dark",TRUE,"")</f>
        <v>Light</v>
      </c>
      <c r="P139" s="8" t="str">
        <f>_xlfn.XLOOKUP(Table1[[#This Row],[Customer ID]],customers!$A$1:$A$1001,customers!$I$1:$I$1001," ",0)</f>
        <v>No</v>
      </c>
    </row>
    <row r="140" spans="1:16" x14ac:dyDescent="0.35">
      <c r="A140" s="7" t="s">
        <v>1266</v>
      </c>
      <c r="B140" s="14">
        <v>44238</v>
      </c>
      <c r="C140" s="7" t="s">
        <v>1267</v>
      </c>
      <c r="D140" s="8" t="s">
        <v>6183</v>
      </c>
      <c r="E140" s="7">
        <v>4</v>
      </c>
      <c r="F140" s="7" t="str">
        <f>_xlfn.XLOOKUP(C140,customers!$A$2:$A$1001,customers!$B$2:$B$1001," ",0)</f>
        <v>Abraham Coleman</v>
      </c>
      <c r="G140" s="7" t="str">
        <f>IF(_xlfn.XLOOKUP(C140,customers!$A$2:$A$1001,customers!$C$2:$C$1001," ",0)=0," ",_xlfn.XLOOKUP(C140,customers!$A$2:$A$1001,customers!$C$2:$C$1001," ",0))</f>
        <v xml:space="preserve"> </v>
      </c>
      <c r="H140" s="7" t="str">
        <f>_xlfn.XLOOKUP(orders!C140,customers!$A$1:$A$1001,customers!$G$1:$G$1001)</f>
        <v>United States</v>
      </c>
      <c r="I140" s="8" t="str">
        <f>INDEX(products!$A$1:$G$49,MATCH(orders!$D140,products!$A$1:$A$49,0),MATCH(orders!I$1,products!$A$1:$G$1,0))</f>
        <v>Exc</v>
      </c>
      <c r="J140" s="8" t="str">
        <f>INDEX(products!$A$1:$G$49,MATCH(orders!$D140,products!$A$1:$A$49,0),MATCH(orders!J$1,products!$A$1:$G$1,0))</f>
        <v>D</v>
      </c>
      <c r="K140" s="9">
        <f>INDEX(products!$A$1:$G$49,MATCH(orders!$D140,products!$A$1:$A$49,0),MATCH(orders!K$1,products!$A$1:$G$1,0))</f>
        <v>1</v>
      </c>
      <c r="L140" s="10">
        <f>INDEX(products!$A$1:$G$49,MATCH(orders!$D140,products!$A$1:$A$49,0),MATCH(orders!L$1,products!$A$1:$G$1,0))</f>
        <v>12.15</v>
      </c>
      <c r="M140" s="10">
        <f t="shared" si="2"/>
        <v>48.6</v>
      </c>
      <c r="N140" s="8" t="str" cm="1">
        <f t="array" ref="N140">_xlfn.IFS(I140="Rob", "Robusta",I140="Exc","Excelsa",I140="Ara","Arabica",I140="Lib","Liberica",TRUE," ")</f>
        <v>Excelsa</v>
      </c>
      <c r="O140" s="8" t="str" cm="1">
        <f t="array" ref="O140">_xlfn.IFS(J140="m","Medium",J140="l","Light",J140="d","Dark",TRUE,"")</f>
        <v>Dark</v>
      </c>
      <c r="P140" s="8" t="str">
        <f>_xlfn.XLOOKUP(Table1[[#This Row],[Customer ID]],customers!$A$1:$A$1001,customers!$I$1:$I$1001," ",0)</f>
        <v>No</v>
      </c>
    </row>
    <row r="141" spans="1:16" x14ac:dyDescent="0.35">
      <c r="A141" s="7" t="s">
        <v>1271</v>
      </c>
      <c r="B141" s="14">
        <v>43509</v>
      </c>
      <c r="C141" s="7" t="s">
        <v>1272</v>
      </c>
      <c r="D141" s="8" t="s">
        <v>6143</v>
      </c>
      <c r="E141" s="7">
        <v>6</v>
      </c>
      <c r="F141" s="7" t="str">
        <f>_xlfn.XLOOKUP(C141,customers!$A$2:$A$1001,customers!$B$2:$B$1001," ",0)</f>
        <v>Rivy Farington</v>
      </c>
      <c r="G141" s="7" t="str">
        <f>IF(_xlfn.XLOOKUP(C141,customers!$A$2:$A$1001,customers!$C$2:$C$1001," ",0)=0," ",_xlfn.XLOOKUP(C141,customers!$A$2:$A$1001,customers!$C$2:$C$1001," ",0))</f>
        <v xml:space="preserve"> </v>
      </c>
      <c r="H141" s="7" t="str">
        <f>_xlfn.XLOOKUP(orders!C141,customers!$A$1:$A$1001,customers!$G$1:$G$1001)</f>
        <v>United States</v>
      </c>
      <c r="I141" s="8" t="str">
        <f>INDEX(products!$A$1:$G$49,MATCH(orders!$D141,products!$A$1:$A$49,0),MATCH(orders!I$1,products!$A$1:$G$1,0))</f>
        <v>Lib</v>
      </c>
      <c r="J141" s="8" t="str">
        <f>INDEX(products!$A$1:$G$49,MATCH(orders!$D141,products!$A$1:$A$49,0),MATCH(orders!J$1,products!$A$1:$G$1,0))</f>
        <v>D</v>
      </c>
      <c r="K141" s="9">
        <f>INDEX(products!$A$1:$G$49,MATCH(orders!$D141,products!$A$1:$A$49,0),MATCH(orders!K$1,products!$A$1:$G$1,0))</f>
        <v>1</v>
      </c>
      <c r="L141" s="10">
        <f>INDEX(products!$A$1:$G$49,MATCH(orders!$D141,products!$A$1:$A$49,0),MATCH(orders!L$1,products!$A$1:$G$1,0))</f>
        <v>12.95</v>
      </c>
      <c r="M141" s="10">
        <f t="shared" si="2"/>
        <v>77.699999999999989</v>
      </c>
      <c r="N141" s="8" t="str" cm="1">
        <f t="array" ref="N141">_xlfn.IFS(I141="Rob", "Robusta",I141="Exc","Excelsa",I141="Ara","Arabica",I141="Lib","Liberica",TRUE," ")</f>
        <v>Liberica</v>
      </c>
      <c r="O141" s="8" t="str" cm="1">
        <f t="array" ref="O141">_xlfn.IFS(J141="m","Medium",J141="l","Light",J141="d","Dark",TRUE,"")</f>
        <v>Dark</v>
      </c>
      <c r="P141" s="8" t="str">
        <f>_xlfn.XLOOKUP(Table1[[#This Row],[Customer ID]],customers!$A$1:$A$1001,customers!$I$1:$I$1001," ",0)</f>
        <v>Yes</v>
      </c>
    </row>
    <row r="142" spans="1:16" x14ac:dyDescent="0.35">
      <c r="A142" s="7" t="s">
        <v>1276</v>
      </c>
      <c r="B142" s="14">
        <v>44694</v>
      </c>
      <c r="C142" s="7" t="s">
        <v>1277</v>
      </c>
      <c r="D142" s="8" t="s">
        <v>6165</v>
      </c>
      <c r="E142" s="7">
        <v>1</v>
      </c>
      <c r="F142" s="7" t="str">
        <f>_xlfn.XLOOKUP(C142,customers!$A$2:$A$1001,customers!$B$2:$B$1001," ",0)</f>
        <v>Vallie Kundt</v>
      </c>
      <c r="G142" s="7" t="str">
        <f>IF(_xlfn.XLOOKUP(C142,customers!$A$2:$A$1001,customers!$C$2:$C$1001," ",0)=0," ",_xlfn.XLOOKUP(C142,customers!$A$2:$A$1001,customers!$C$2:$C$1001," ",0))</f>
        <v>vkundt3w@bigcartel.com</v>
      </c>
      <c r="H142" s="7" t="str">
        <f>_xlfn.XLOOKUP(orders!C142,customers!$A$1:$A$1001,customers!$G$1:$G$1001)</f>
        <v>Ireland</v>
      </c>
      <c r="I142" s="8" t="str">
        <f>INDEX(products!$A$1:$G$49,MATCH(orders!$D142,products!$A$1:$A$49,0),MATCH(orders!I$1,products!$A$1:$G$1,0))</f>
        <v>Lib</v>
      </c>
      <c r="J142" s="8" t="str">
        <f>INDEX(products!$A$1:$G$49,MATCH(orders!$D142,products!$A$1:$A$49,0),MATCH(orders!J$1,products!$A$1:$G$1,0))</f>
        <v>D</v>
      </c>
      <c r="K142" s="9">
        <f>INDEX(products!$A$1:$G$49,MATCH(orders!$D142,products!$A$1:$A$49,0),MATCH(orders!K$1,products!$A$1:$G$1,0))</f>
        <v>2.5</v>
      </c>
      <c r="L142" s="10">
        <f>INDEX(products!$A$1:$G$49,MATCH(orders!$D142,products!$A$1:$A$49,0),MATCH(orders!L$1,products!$A$1:$G$1,0))</f>
        <v>29.784999999999997</v>
      </c>
      <c r="M142" s="10">
        <f t="shared" si="2"/>
        <v>29.784999999999997</v>
      </c>
      <c r="N142" s="8" t="str" cm="1">
        <f t="array" ref="N142">_xlfn.IFS(I142="Rob", "Robusta",I142="Exc","Excelsa",I142="Ara","Arabica",I142="Lib","Liberica",TRUE," ")</f>
        <v>Liberica</v>
      </c>
      <c r="O142" s="8" t="str" cm="1">
        <f t="array" ref="O142">_xlfn.IFS(J142="m","Medium",J142="l","Light",J142="d","Dark",TRUE,"")</f>
        <v>Dark</v>
      </c>
      <c r="P142" s="8" t="str">
        <f>_xlfn.XLOOKUP(Table1[[#This Row],[Customer ID]],customers!$A$1:$A$1001,customers!$I$1:$I$1001," ",0)</f>
        <v>Yes</v>
      </c>
    </row>
    <row r="143" spans="1:16" x14ac:dyDescent="0.35">
      <c r="A143" s="7" t="s">
        <v>1283</v>
      </c>
      <c r="B143" s="14">
        <v>43970</v>
      </c>
      <c r="C143" s="7" t="s">
        <v>1284</v>
      </c>
      <c r="D143" s="8" t="s">
        <v>6167</v>
      </c>
      <c r="E143" s="7">
        <v>4</v>
      </c>
      <c r="F143" s="7" t="str">
        <f>_xlfn.XLOOKUP(C143,customers!$A$2:$A$1001,customers!$B$2:$B$1001," ",0)</f>
        <v>Boyd Bett</v>
      </c>
      <c r="G143" s="7" t="str">
        <f>IF(_xlfn.XLOOKUP(C143,customers!$A$2:$A$1001,customers!$C$2:$C$1001," ",0)=0," ",_xlfn.XLOOKUP(C143,customers!$A$2:$A$1001,customers!$C$2:$C$1001," ",0))</f>
        <v>bbett3x@google.de</v>
      </c>
      <c r="H143" s="7" t="str">
        <f>_xlfn.XLOOKUP(orders!C143,customers!$A$1:$A$1001,customers!$G$1:$G$1001)</f>
        <v>United States</v>
      </c>
      <c r="I143" s="8" t="str">
        <f>INDEX(products!$A$1:$G$49,MATCH(orders!$D143,products!$A$1:$A$49,0),MATCH(orders!I$1,products!$A$1:$G$1,0))</f>
        <v>Ara</v>
      </c>
      <c r="J143" s="8" t="str">
        <f>INDEX(products!$A$1:$G$49,MATCH(orders!$D143,products!$A$1:$A$49,0),MATCH(orders!J$1,products!$A$1:$G$1,0))</f>
        <v>L</v>
      </c>
      <c r="K143" s="9">
        <f>INDEX(products!$A$1:$G$49,MATCH(orders!$D143,products!$A$1:$A$49,0),MATCH(orders!K$1,products!$A$1:$G$1,0))</f>
        <v>0.2</v>
      </c>
      <c r="L143" s="10">
        <f>INDEX(products!$A$1:$G$49,MATCH(orders!$D143,products!$A$1:$A$49,0),MATCH(orders!L$1,products!$A$1:$G$1,0))</f>
        <v>3.8849999999999998</v>
      </c>
      <c r="M143" s="10">
        <f t="shared" si="2"/>
        <v>15.54</v>
      </c>
      <c r="N143" s="8" t="str" cm="1">
        <f t="array" ref="N143">_xlfn.IFS(I143="Rob", "Robusta",I143="Exc","Excelsa",I143="Ara","Arabica",I143="Lib","Liberica",TRUE," ")</f>
        <v>Arabica</v>
      </c>
      <c r="O143" s="8" t="str" cm="1">
        <f t="array" ref="O143">_xlfn.IFS(J143="m","Medium",J143="l","Light",J143="d","Dark",TRUE,"")</f>
        <v>Light</v>
      </c>
      <c r="P143" s="8" t="str">
        <f>_xlfn.XLOOKUP(Table1[[#This Row],[Customer ID]],customers!$A$1:$A$1001,customers!$I$1:$I$1001," ",0)</f>
        <v>Yes</v>
      </c>
    </row>
    <row r="144" spans="1:16" x14ac:dyDescent="0.35">
      <c r="A144" s="7" t="s">
        <v>1289</v>
      </c>
      <c r="B144" s="14">
        <v>44678</v>
      </c>
      <c r="C144" s="7" t="s">
        <v>1290</v>
      </c>
      <c r="D144" s="8" t="s">
        <v>6148</v>
      </c>
      <c r="E144" s="7">
        <v>4</v>
      </c>
      <c r="F144" s="7" t="str">
        <f>_xlfn.XLOOKUP(C144,customers!$A$2:$A$1001,customers!$B$2:$B$1001," ",0)</f>
        <v>Julio Armytage</v>
      </c>
      <c r="G144" s="7" t="str">
        <f>IF(_xlfn.XLOOKUP(C144,customers!$A$2:$A$1001,customers!$C$2:$C$1001," ",0)=0," ",_xlfn.XLOOKUP(C144,customers!$A$2:$A$1001,customers!$C$2:$C$1001," ",0))</f>
        <v xml:space="preserve"> </v>
      </c>
      <c r="H144" s="7" t="str">
        <f>_xlfn.XLOOKUP(orders!C144,customers!$A$1:$A$1001,customers!$G$1:$G$1001)</f>
        <v>Ireland</v>
      </c>
      <c r="I144" s="8" t="str">
        <f>INDEX(products!$A$1:$G$49,MATCH(orders!$D144,products!$A$1:$A$49,0),MATCH(orders!I$1,products!$A$1:$G$1,0))</f>
        <v>Exc</v>
      </c>
      <c r="J144" s="8" t="str">
        <f>INDEX(products!$A$1:$G$49,MATCH(orders!$D144,products!$A$1:$A$49,0),MATCH(orders!J$1,products!$A$1:$G$1,0))</f>
        <v>L</v>
      </c>
      <c r="K144" s="9">
        <f>INDEX(products!$A$1:$G$49,MATCH(orders!$D144,products!$A$1:$A$49,0),MATCH(orders!K$1,products!$A$1:$G$1,0))</f>
        <v>2.5</v>
      </c>
      <c r="L144" s="10">
        <f>INDEX(products!$A$1:$G$49,MATCH(orders!$D144,products!$A$1:$A$49,0),MATCH(orders!L$1,products!$A$1:$G$1,0))</f>
        <v>34.154999999999994</v>
      </c>
      <c r="M144" s="10">
        <f t="shared" si="2"/>
        <v>136.61999999999998</v>
      </c>
      <c r="N144" s="8" t="str" cm="1">
        <f t="array" ref="N144">_xlfn.IFS(I144="Rob", "Robusta",I144="Exc","Excelsa",I144="Ara","Arabica",I144="Lib","Liberica",TRUE," ")</f>
        <v>Excelsa</v>
      </c>
      <c r="O144" s="8" t="str" cm="1">
        <f t="array" ref="O144">_xlfn.IFS(J144="m","Medium",J144="l","Light",J144="d","Dark",TRUE,"")</f>
        <v>Light</v>
      </c>
      <c r="P144" s="8" t="str">
        <f>_xlfn.XLOOKUP(Table1[[#This Row],[Customer ID]],customers!$A$1:$A$1001,customers!$I$1:$I$1001," ",0)</f>
        <v>Yes</v>
      </c>
    </row>
    <row r="145" spans="1:16" x14ac:dyDescent="0.35">
      <c r="A145" s="7" t="s">
        <v>1293</v>
      </c>
      <c r="B145" s="14">
        <v>44083</v>
      </c>
      <c r="C145" s="7" t="s">
        <v>1294</v>
      </c>
      <c r="D145" s="8" t="s">
        <v>6160</v>
      </c>
      <c r="E145" s="7">
        <v>2</v>
      </c>
      <c r="F145" s="7" t="str">
        <f>_xlfn.XLOOKUP(C145,customers!$A$2:$A$1001,customers!$B$2:$B$1001," ",0)</f>
        <v>Deana Staite</v>
      </c>
      <c r="G145" s="7" t="str">
        <f>IF(_xlfn.XLOOKUP(C145,customers!$A$2:$A$1001,customers!$C$2:$C$1001," ",0)=0," ",_xlfn.XLOOKUP(C145,customers!$A$2:$A$1001,customers!$C$2:$C$1001," ",0))</f>
        <v>dstaite3z@scientificamerican.com</v>
      </c>
      <c r="H145" s="7" t="str">
        <f>_xlfn.XLOOKUP(orders!C145,customers!$A$1:$A$1001,customers!$G$1:$G$1001)</f>
        <v>United States</v>
      </c>
      <c r="I145" s="8" t="str">
        <f>INDEX(products!$A$1:$G$49,MATCH(orders!$D145,products!$A$1:$A$49,0),MATCH(orders!I$1,products!$A$1:$G$1,0))</f>
        <v>Lib</v>
      </c>
      <c r="J145" s="8" t="str">
        <f>INDEX(products!$A$1:$G$49,MATCH(orders!$D145,products!$A$1:$A$49,0),MATCH(orders!J$1,products!$A$1:$G$1,0))</f>
        <v>M</v>
      </c>
      <c r="K145" s="9">
        <f>INDEX(products!$A$1:$G$49,MATCH(orders!$D145,products!$A$1:$A$49,0),MATCH(orders!K$1,products!$A$1:$G$1,0))</f>
        <v>0.5</v>
      </c>
      <c r="L145" s="10">
        <f>INDEX(products!$A$1:$G$49,MATCH(orders!$D145,products!$A$1:$A$49,0),MATCH(orders!L$1,products!$A$1:$G$1,0))</f>
        <v>8.73</v>
      </c>
      <c r="M145" s="10">
        <f t="shared" si="2"/>
        <v>17.46</v>
      </c>
      <c r="N145" s="8" t="str" cm="1">
        <f t="array" ref="N145">_xlfn.IFS(I145="Rob", "Robusta",I145="Exc","Excelsa",I145="Ara","Arabica",I145="Lib","Liberica",TRUE," ")</f>
        <v>Liberica</v>
      </c>
      <c r="O145" s="8" t="str" cm="1">
        <f t="array" ref="O145">_xlfn.IFS(J145="m","Medium",J145="l","Light",J145="d","Dark",TRUE,"")</f>
        <v>Medium</v>
      </c>
      <c r="P145" s="8" t="str">
        <f>_xlfn.XLOOKUP(Table1[[#This Row],[Customer ID]],customers!$A$1:$A$1001,customers!$I$1:$I$1001," ",0)</f>
        <v>No</v>
      </c>
    </row>
    <row r="146" spans="1:16" x14ac:dyDescent="0.35">
      <c r="A146" s="7" t="s">
        <v>1299</v>
      </c>
      <c r="B146" s="14">
        <v>44265</v>
      </c>
      <c r="C146" s="7" t="s">
        <v>1300</v>
      </c>
      <c r="D146" s="8" t="s">
        <v>6148</v>
      </c>
      <c r="E146" s="7">
        <v>2</v>
      </c>
      <c r="F146" s="7" t="str">
        <f>_xlfn.XLOOKUP(C146,customers!$A$2:$A$1001,customers!$B$2:$B$1001," ",0)</f>
        <v>Winn Keyse</v>
      </c>
      <c r="G146" s="7" t="str">
        <f>IF(_xlfn.XLOOKUP(C146,customers!$A$2:$A$1001,customers!$C$2:$C$1001," ",0)=0," ",_xlfn.XLOOKUP(C146,customers!$A$2:$A$1001,customers!$C$2:$C$1001," ",0))</f>
        <v>wkeyse40@apple.com</v>
      </c>
      <c r="H146" s="7" t="str">
        <f>_xlfn.XLOOKUP(orders!C146,customers!$A$1:$A$1001,customers!$G$1:$G$1001)</f>
        <v>United States</v>
      </c>
      <c r="I146" s="8" t="str">
        <f>INDEX(products!$A$1:$G$49,MATCH(orders!$D146,products!$A$1:$A$49,0),MATCH(orders!I$1,products!$A$1:$G$1,0))</f>
        <v>Exc</v>
      </c>
      <c r="J146" s="8" t="str">
        <f>INDEX(products!$A$1:$G$49,MATCH(orders!$D146,products!$A$1:$A$49,0),MATCH(orders!J$1,products!$A$1:$G$1,0))</f>
        <v>L</v>
      </c>
      <c r="K146" s="9">
        <f>INDEX(products!$A$1:$G$49,MATCH(orders!$D146,products!$A$1:$A$49,0),MATCH(orders!K$1,products!$A$1:$G$1,0))</f>
        <v>2.5</v>
      </c>
      <c r="L146" s="10">
        <f>INDEX(products!$A$1:$G$49,MATCH(orders!$D146,products!$A$1:$A$49,0),MATCH(orders!L$1,products!$A$1:$G$1,0))</f>
        <v>34.154999999999994</v>
      </c>
      <c r="M146" s="10">
        <f t="shared" si="2"/>
        <v>68.309999999999988</v>
      </c>
      <c r="N146" s="8" t="str" cm="1">
        <f t="array" ref="N146">_xlfn.IFS(I146="Rob", "Robusta",I146="Exc","Excelsa",I146="Ara","Arabica",I146="Lib","Liberica",TRUE," ")</f>
        <v>Excelsa</v>
      </c>
      <c r="O146" s="8" t="str" cm="1">
        <f t="array" ref="O146">_xlfn.IFS(J146="m","Medium",J146="l","Light",J146="d","Dark",TRUE,"")</f>
        <v>Light</v>
      </c>
      <c r="P146" s="8" t="str">
        <f>_xlfn.XLOOKUP(Table1[[#This Row],[Customer ID]],customers!$A$1:$A$1001,customers!$I$1:$I$1001," ",0)</f>
        <v>Yes</v>
      </c>
    </row>
    <row r="147" spans="1:16" x14ac:dyDescent="0.35">
      <c r="A147" s="7" t="s">
        <v>1305</v>
      </c>
      <c r="B147" s="14">
        <v>43562</v>
      </c>
      <c r="C147" s="7" t="s">
        <v>1306</v>
      </c>
      <c r="D147" s="8" t="s">
        <v>6159</v>
      </c>
      <c r="E147" s="7">
        <v>4</v>
      </c>
      <c r="F147" s="7" t="str">
        <f>_xlfn.XLOOKUP(C147,customers!$A$2:$A$1001,customers!$B$2:$B$1001," ",0)</f>
        <v>Osmund Clausen-Thue</v>
      </c>
      <c r="G147" s="7" t="str">
        <f>IF(_xlfn.XLOOKUP(C147,customers!$A$2:$A$1001,customers!$C$2:$C$1001," ",0)=0," ",_xlfn.XLOOKUP(C147,customers!$A$2:$A$1001,customers!$C$2:$C$1001," ",0))</f>
        <v>oclausenthue41@marriott.com</v>
      </c>
      <c r="H147" s="7" t="str">
        <f>_xlfn.XLOOKUP(orders!C147,customers!$A$1:$A$1001,customers!$G$1:$G$1001)</f>
        <v>United States</v>
      </c>
      <c r="I147" s="8" t="str">
        <f>INDEX(products!$A$1:$G$49,MATCH(orders!$D147,products!$A$1:$A$49,0),MATCH(orders!I$1,products!$A$1:$G$1,0))</f>
        <v>Lib</v>
      </c>
      <c r="J147" s="8" t="str">
        <f>INDEX(products!$A$1:$G$49,MATCH(orders!$D147,products!$A$1:$A$49,0),MATCH(orders!J$1,products!$A$1:$G$1,0))</f>
        <v>M</v>
      </c>
      <c r="K147" s="9">
        <f>INDEX(products!$A$1:$G$49,MATCH(orders!$D147,products!$A$1:$A$49,0),MATCH(orders!K$1,products!$A$1:$G$1,0))</f>
        <v>0.2</v>
      </c>
      <c r="L147" s="10">
        <f>INDEX(products!$A$1:$G$49,MATCH(orders!$D147,products!$A$1:$A$49,0),MATCH(orders!L$1,products!$A$1:$G$1,0))</f>
        <v>4.3650000000000002</v>
      </c>
      <c r="M147" s="10">
        <f t="shared" si="2"/>
        <v>17.46</v>
      </c>
      <c r="N147" s="8" t="str" cm="1">
        <f t="array" ref="N147">_xlfn.IFS(I147="Rob", "Robusta",I147="Exc","Excelsa",I147="Ara","Arabica",I147="Lib","Liberica",TRUE," ")</f>
        <v>Liberica</v>
      </c>
      <c r="O147" s="8" t="str" cm="1">
        <f t="array" ref="O147">_xlfn.IFS(J147="m","Medium",J147="l","Light",J147="d","Dark",TRUE,"")</f>
        <v>Medium</v>
      </c>
      <c r="P147" s="8" t="str">
        <f>_xlfn.XLOOKUP(Table1[[#This Row],[Customer ID]],customers!$A$1:$A$1001,customers!$I$1:$I$1001," ",0)</f>
        <v>No</v>
      </c>
    </row>
    <row r="148" spans="1:16" x14ac:dyDescent="0.35">
      <c r="A148" s="7" t="s">
        <v>1311</v>
      </c>
      <c r="B148" s="14">
        <v>44024</v>
      </c>
      <c r="C148" s="7" t="s">
        <v>1312</v>
      </c>
      <c r="D148" s="8" t="s">
        <v>6162</v>
      </c>
      <c r="E148" s="7">
        <v>3</v>
      </c>
      <c r="F148" s="7" t="str">
        <f>_xlfn.XLOOKUP(C148,customers!$A$2:$A$1001,customers!$B$2:$B$1001," ",0)</f>
        <v>Leonore Francisco</v>
      </c>
      <c r="G148" s="7" t="str">
        <f>IF(_xlfn.XLOOKUP(C148,customers!$A$2:$A$1001,customers!$C$2:$C$1001," ",0)=0," ",_xlfn.XLOOKUP(C148,customers!$A$2:$A$1001,customers!$C$2:$C$1001," ",0))</f>
        <v>lfrancisco42@fema.gov</v>
      </c>
      <c r="H148" s="7" t="str">
        <f>_xlfn.XLOOKUP(orders!C148,customers!$A$1:$A$1001,customers!$G$1:$G$1001)</f>
        <v>United States</v>
      </c>
      <c r="I148" s="8" t="str">
        <f>INDEX(products!$A$1:$G$49,MATCH(orders!$D148,products!$A$1:$A$49,0),MATCH(orders!I$1,products!$A$1:$G$1,0))</f>
        <v>Lib</v>
      </c>
      <c r="J148" s="8" t="str">
        <f>INDEX(products!$A$1:$G$49,MATCH(orders!$D148,products!$A$1:$A$49,0),MATCH(orders!J$1,products!$A$1:$G$1,0))</f>
        <v>M</v>
      </c>
      <c r="K148" s="9">
        <f>INDEX(products!$A$1:$G$49,MATCH(orders!$D148,products!$A$1:$A$49,0),MATCH(orders!K$1,products!$A$1:$G$1,0))</f>
        <v>1</v>
      </c>
      <c r="L148" s="10">
        <f>INDEX(products!$A$1:$G$49,MATCH(orders!$D148,products!$A$1:$A$49,0),MATCH(orders!L$1,products!$A$1:$G$1,0))</f>
        <v>14.55</v>
      </c>
      <c r="M148" s="10">
        <f t="shared" si="2"/>
        <v>43.650000000000006</v>
      </c>
      <c r="N148" s="8" t="str" cm="1">
        <f t="array" ref="N148">_xlfn.IFS(I148="Rob", "Robusta",I148="Exc","Excelsa",I148="Ara","Arabica",I148="Lib","Liberica",TRUE," ")</f>
        <v>Liberica</v>
      </c>
      <c r="O148" s="8" t="str" cm="1">
        <f t="array" ref="O148">_xlfn.IFS(J148="m","Medium",J148="l","Light",J148="d","Dark",TRUE,"")</f>
        <v>Medium</v>
      </c>
      <c r="P148" s="8" t="str">
        <f>_xlfn.XLOOKUP(Table1[[#This Row],[Customer ID]],customers!$A$1:$A$1001,customers!$I$1:$I$1001," ",0)</f>
        <v>No</v>
      </c>
    </row>
    <row r="149" spans="1:16" x14ac:dyDescent="0.35">
      <c r="A149" s="7" t="s">
        <v>1311</v>
      </c>
      <c r="B149" s="14">
        <v>44024</v>
      </c>
      <c r="C149" s="7" t="s">
        <v>1312</v>
      </c>
      <c r="D149" s="8" t="s">
        <v>6141</v>
      </c>
      <c r="E149" s="7">
        <v>2</v>
      </c>
      <c r="F149" s="7" t="str">
        <f>_xlfn.XLOOKUP(C149,customers!$A$2:$A$1001,customers!$B$2:$B$1001," ",0)</f>
        <v>Leonore Francisco</v>
      </c>
      <c r="G149" s="7" t="str">
        <f>IF(_xlfn.XLOOKUP(C149,customers!$A$2:$A$1001,customers!$C$2:$C$1001," ",0)=0," ",_xlfn.XLOOKUP(C149,customers!$A$2:$A$1001,customers!$C$2:$C$1001," ",0))</f>
        <v>lfrancisco42@fema.gov</v>
      </c>
      <c r="H149" s="7" t="str">
        <f>_xlfn.XLOOKUP(orders!C149,customers!$A$1:$A$1001,customers!$G$1:$G$1001)</f>
        <v>United States</v>
      </c>
      <c r="I149" s="8" t="str">
        <f>INDEX(products!$A$1:$G$49,MATCH(orders!$D149,products!$A$1:$A$49,0),MATCH(orders!I$1,products!$A$1:$G$1,0))</f>
        <v>Exc</v>
      </c>
      <c r="J149" s="8" t="str">
        <f>INDEX(products!$A$1:$G$49,MATCH(orders!$D149,products!$A$1:$A$49,0),MATCH(orders!J$1,products!$A$1:$G$1,0))</f>
        <v>M</v>
      </c>
      <c r="K149" s="9">
        <f>INDEX(products!$A$1:$G$49,MATCH(orders!$D149,products!$A$1:$A$49,0),MATCH(orders!K$1,products!$A$1:$G$1,0))</f>
        <v>1</v>
      </c>
      <c r="L149" s="10">
        <f>INDEX(products!$A$1:$G$49,MATCH(orders!$D149,products!$A$1:$A$49,0),MATCH(orders!L$1,products!$A$1:$G$1,0))</f>
        <v>13.75</v>
      </c>
      <c r="M149" s="10">
        <f t="shared" si="2"/>
        <v>27.5</v>
      </c>
      <c r="N149" s="8" t="str" cm="1">
        <f t="array" ref="N149">_xlfn.IFS(I149="Rob", "Robusta",I149="Exc","Excelsa",I149="Ara","Arabica",I149="Lib","Liberica",TRUE," ")</f>
        <v>Excelsa</v>
      </c>
      <c r="O149" s="8" t="str" cm="1">
        <f t="array" ref="O149">_xlfn.IFS(J149="m","Medium",J149="l","Light",J149="d","Dark",TRUE,"")</f>
        <v>Medium</v>
      </c>
      <c r="P149" s="8" t="str">
        <f>_xlfn.XLOOKUP(Table1[[#This Row],[Customer ID]],customers!$A$1:$A$1001,customers!$I$1:$I$1001," ",0)</f>
        <v>No</v>
      </c>
    </row>
    <row r="150" spans="1:16" x14ac:dyDescent="0.35">
      <c r="A150" s="7" t="s">
        <v>1322</v>
      </c>
      <c r="B150" s="14">
        <v>44551</v>
      </c>
      <c r="C150" s="7" t="s">
        <v>1323</v>
      </c>
      <c r="D150" s="8" t="s">
        <v>6153</v>
      </c>
      <c r="E150" s="7">
        <v>5</v>
      </c>
      <c r="F150" s="7" t="str">
        <f>_xlfn.XLOOKUP(C150,customers!$A$2:$A$1001,customers!$B$2:$B$1001," ",0)</f>
        <v>Giacobo Skingle</v>
      </c>
      <c r="G150" s="7" t="str">
        <f>IF(_xlfn.XLOOKUP(C150,customers!$A$2:$A$1001,customers!$C$2:$C$1001," ",0)=0," ",_xlfn.XLOOKUP(C150,customers!$A$2:$A$1001,customers!$C$2:$C$1001," ",0))</f>
        <v>gskingle44@clickbank.net</v>
      </c>
      <c r="H150" s="7" t="str">
        <f>_xlfn.XLOOKUP(orders!C150,customers!$A$1:$A$1001,customers!$G$1:$G$1001)</f>
        <v>United States</v>
      </c>
      <c r="I150" s="8" t="str">
        <f>INDEX(products!$A$1:$G$49,MATCH(orders!$D150,products!$A$1:$A$49,0),MATCH(orders!I$1,products!$A$1:$G$1,0))</f>
        <v>Exc</v>
      </c>
      <c r="J150" s="8" t="str">
        <f>INDEX(products!$A$1:$G$49,MATCH(orders!$D150,products!$A$1:$A$49,0),MATCH(orders!J$1,products!$A$1:$G$1,0))</f>
        <v>D</v>
      </c>
      <c r="K150" s="9">
        <f>INDEX(products!$A$1:$G$49,MATCH(orders!$D150,products!$A$1:$A$49,0),MATCH(orders!K$1,products!$A$1:$G$1,0))</f>
        <v>0.2</v>
      </c>
      <c r="L150" s="10">
        <f>INDEX(products!$A$1:$G$49,MATCH(orders!$D150,products!$A$1:$A$49,0),MATCH(orders!L$1,products!$A$1:$G$1,0))</f>
        <v>3.645</v>
      </c>
      <c r="M150" s="10">
        <f t="shared" si="2"/>
        <v>18.225000000000001</v>
      </c>
      <c r="N150" s="8" t="str" cm="1">
        <f t="array" ref="N150">_xlfn.IFS(I150="Rob", "Robusta",I150="Exc","Excelsa",I150="Ara","Arabica",I150="Lib","Liberica",TRUE," ")</f>
        <v>Excelsa</v>
      </c>
      <c r="O150" s="8" t="str" cm="1">
        <f t="array" ref="O150">_xlfn.IFS(J150="m","Medium",J150="l","Light",J150="d","Dark",TRUE,"")</f>
        <v>Dark</v>
      </c>
      <c r="P150" s="8" t="str">
        <f>_xlfn.XLOOKUP(Table1[[#This Row],[Customer ID]],customers!$A$1:$A$1001,customers!$I$1:$I$1001," ",0)</f>
        <v>Yes</v>
      </c>
    </row>
    <row r="151" spans="1:16" x14ac:dyDescent="0.35">
      <c r="A151" s="7" t="s">
        <v>1328</v>
      </c>
      <c r="B151" s="14">
        <v>44108</v>
      </c>
      <c r="C151" s="7" t="s">
        <v>1329</v>
      </c>
      <c r="D151" s="8" t="s">
        <v>6175</v>
      </c>
      <c r="E151" s="7">
        <v>2</v>
      </c>
      <c r="F151" s="7" t="str">
        <f>_xlfn.XLOOKUP(C151,customers!$A$2:$A$1001,customers!$B$2:$B$1001," ",0)</f>
        <v>Gerard Pirdy</v>
      </c>
      <c r="G151" s="7" t="str">
        <f>IF(_xlfn.XLOOKUP(C151,customers!$A$2:$A$1001,customers!$C$2:$C$1001," ",0)=0," ",_xlfn.XLOOKUP(C151,customers!$A$2:$A$1001,customers!$C$2:$C$1001," ",0))</f>
        <v xml:space="preserve"> </v>
      </c>
      <c r="H151" s="7" t="str">
        <f>_xlfn.XLOOKUP(orders!C151,customers!$A$1:$A$1001,customers!$G$1:$G$1001)</f>
        <v>United States</v>
      </c>
      <c r="I151" s="8" t="str">
        <f>INDEX(products!$A$1:$G$49,MATCH(orders!$D151,products!$A$1:$A$49,0),MATCH(orders!I$1,products!$A$1:$G$1,0))</f>
        <v>Ara</v>
      </c>
      <c r="J151" s="8" t="str">
        <f>INDEX(products!$A$1:$G$49,MATCH(orders!$D151,products!$A$1:$A$49,0),MATCH(orders!J$1,products!$A$1:$G$1,0))</f>
        <v>M</v>
      </c>
      <c r="K151" s="9">
        <f>INDEX(products!$A$1:$G$49,MATCH(orders!$D151,products!$A$1:$A$49,0),MATCH(orders!K$1,products!$A$1:$G$1,0))</f>
        <v>2.5</v>
      </c>
      <c r="L151" s="10">
        <f>INDEX(products!$A$1:$G$49,MATCH(orders!$D151,products!$A$1:$A$49,0),MATCH(orders!L$1,products!$A$1:$G$1,0))</f>
        <v>25.874999999999996</v>
      </c>
      <c r="M151" s="10">
        <f t="shared" si="2"/>
        <v>51.749999999999993</v>
      </c>
      <c r="N151" s="8" t="str" cm="1">
        <f t="array" ref="N151">_xlfn.IFS(I151="Rob", "Robusta",I151="Exc","Excelsa",I151="Ara","Arabica",I151="Lib","Liberica",TRUE," ")</f>
        <v>Arabica</v>
      </c>
      <c r="O151" s="8" t="str" cm="1">
        <f t="array" ref="O151">_xlfn.IFS(J151="m","Medium",J151="l","Light",J151="d","Dark",TRUE,"")</f>
        <v>Medium</v>
      </c>
      <c r="P151" s="8" t="str">
        <f>_xlfn.XLOOKUP(Table1[[#This Row],[Customer ID]],customers!$A$1:$A$1001,customers!$I$1:$I$1001," ",0)</f>
        <v>Yes</v>
      </c>
    </row>
    <row r="152" spans="1:16" x14ac:dyDescent="0.35">
      <c r="A152" s="7" t="s">
        <v>1333</v>
      </c>
      <c r="B152" s="14">
        <v>44051</v>
      </c>
      <c r="C152" s="7" t="s">
        <v>1334</v>
      </c>
      <c r="D152" s="8" t="s">
        <v>6143</v>
      </c>
      <c r="E152" s="7">
        <v>1</v>
      </c>
      <c r="F152" s="7" t="str">
        <f>_xlfn.XLOOKUP(C152,customers!$A$2:$A$1001,customers!$B$2:$B$1001," ",0)</f>
        <v>Jacinthe Balsillie</v>
      </c>
      <c r="G152" s="7" t="str">
        <f>IF(_xlfn.XLOOKUP(C152,customers!$A$2:$A$1001,customers!$C$2:$C$1001," ",0)=0," ",_xlfn.XLOOKUP(C152,customers!$A$2:$A$1001,customers!$C$2:$C$1001," ",0))</f>
        <v>jbalsillie46@princeton.edu</v>
      </c>
      <c r="H152" s="7" t="str">
        <f>_xlfn.XLOOKUP(orders!C152,customers!$A$1:$A$1001,customers!$G$1:$G$1001)</f>
        <v>United States</v>
      </c>
      <c r="I152" s="8" t="str">
        <f>INDEX(products!$A$1:$G$49,MATCH(orders!$D152,products!$A$1:$A$49,0),MATCH(orders!I$1,products!$A$1:$G$1,0))</f>
        <v>Lib</v>
      </c>
      <c r="J152" s="8" t="str">
        <f>INDEX(products!$A$1:$G$49,MATCH(orders!$D152,products!$A$1:$A$49,0),MATCH(orders!J$1,products!$A$1:$G$1,0))</f>
        <v>D</v>
      </c>
      <c r="K152" s="9">
        <f>INDEX(products!$A$1:$G$49,MATCH(orders!$D152,products!$A$1:$A$49,0),MATCH(orders!K$1,products!$A$1:$G$1,0))</f>
        <v>1</v>
      </c>
      <c r="L152" s="10">
        <f>INDEX(products!$A$1:$G$49,MATCH(orders!$D152,products!$A$1:$A$49,0),MATCH(orders!L$1,products!$A$1:$G$1,0))</f>
        <v>12.95</v>
      </c>
      <c r="M152" s="10">
        <f t="shared" si="2"/>
        <v>12.95</v>
      </c>
      <c r="N152" s="8" t="str" cm="1">
        <f t="array" ref="N152">_xlfn.IFS(I152="Rob", "Robusta",I152="Exc","Excelsa",I152="Ara","Arabica",I152="Lib","Liberica",TRUE," ")</f>
        <v>Liberica</v>
      </c>
      <c r="O152" s="8" t="str" cm="1">
        <f t="array" ref="O152">_xlfn.IFS(J152="m","Medium",J152="l","Light",J152="d","Dark",TRUE,"")</f>
        <v>Dark</v>
      </c>
      <c r="P152" s="8" t="str">
        <f>_xlfn.XLOOKUP(Table1[[#This Row],[Customer ID]],customers!$A$1:$A$1001,customers!$I$1:$I$1001," ",0)</f>
        <v>Yes</v>
      </c>
    </row>
    <row r="153" spans="1:16" x14ac:dyDescent="0.35">
      <c r="A153" s="7" t="s">
        <v>1339</v>
      </c>
      <c r="B153" s="14">
        <v>44115</v>
      </c>
      <c r="C153" s="7" t="s">
        <v>1340</v>
      </c>
      <c r="D153" s="8" t="s">
        <v>6155</v>
      </c>
      <c r="E153" s="7">
        <v>3</v>
      </c>
      <c r="F153" s="7" t="str">
        <f>_xlfn.XLOOKUP(C153,customers!$A$2:$A$1001,customers!$B$2:$B$1001," ",0)</f>
        <v>Quinton Fouracres</v>
      </c>
      <c r="G153" s="7" t="str">
        <f>IF(_xlfn.XLOOKUP(C153,customers!$A$2:$A$1001,customers!$C$2:$C$1001," ",0)=0," ",_xlfn.XLOOKUP(C153,customers!$A$2:$A$1001,customers!$C$2:$C$1001," ",0))</f>
        <v xml:space="preserve"> </v>
      </c>
      <c r="H153" s="7" t="str">
        <f>_xlfn.XLOOKUP(orders!C153,customers!$A$1:$A$1001,customers!$G$1:$G$1001)</f>
        <v>United States</v>
      </c>
      <c r="I153" s="8" t="str">
        <f>INDEX(products!$A$1:$G$49,MATCH(orders!$D153,products!$A$1:$A$49,0),MATCH(orders!I$1,products!$A$1:$G$1,0))</f>
        <v>Ara</v>
      </c>
      <c r="J153" s="8" t="str">
        <f>INDEX(products!$A$1:$G$49,MATCH(orders!$D153,products!$A$1:$A$49,0),MATCH(orders!J$1,products!$A$1:$G$1,0))</f>
        <v>M</v>
      </c>
      <c r="K153" s="9">
        <f>INDEX(products!$A$1:$G$49,MATCH(orders!$D153,products!$A$1:$A$49,0),MATCH(orders!K$1,products!$A$1:$G$1,0))</f>
        <v>1</v>
      </c>
      <c r="L153" s="10">
        <f>INDEX(products!$A$1:$G$49,MATCH(orders!$D153,products!$A$1:$A$49,0),MATCH(orders!L$1,products!$A$1:$G$1,0))</f>
        <v>11.25</v>
      </c>
      <c r="M153" s="10">
        <f t="shared" si="2"/>
        <v>33.75</v>
      </c>
      <c r="N153" s="8" t="str" cm="1">
        <f t="array" ref="N153">_xlfn.IFS(I153="Rob", "Robusta",I153="Exc","Excelsa",I153="Ara","Arabica",I153="Lib","Liberica",TRUE," ")</f>
        <v>Arabica</v>
      </c>
      <c r="O153" s="8" t="str" cm="1">
        <f t="array" ref="O153">_xlfn.IFS(J153="m","Medium",J153="l","Light",J153="d","Dark",TRUE,"")</f>
        <v>Medium</v>
      </c>
      <c r="P153" s="8" t="str">
        <f>_xlfn.XLOOKUP(Table1[[#This Row],[Customer ID]],customers!$A$1:$A$1001,customers!$I$1:$I$1001," ",0)</f>
        <v>Yes</v>
      </c>
    </row>
    <row r="154" spans="1:16" x14ac:dyDescent="0.35">
      <c r="A154" s="7" t="s">
        <v>1344</v>
      </c>
      <c r="B154" s="14">
        <v>44510</v>
      </c>
      <c r="C154" s="7" t="s">
        <v>1345</v>
      </c>
      <c r="D154" s="8" t="s">
        <v>6151</v>
      </c>
      <c r="E154" s="7">
        <v>3</v>
      </c>
      <c r="F154" s="7" t="str">
        <f>_xlfn.XLOOKUP(C154,customers!$A$2:$A$1001,customers!$B$2:$B$1001," ",0)</f>
        <v>Bettina Leffek</v>
      </c>
      <c r="G154" s="7" t="str">
        <f>IF(_xlfn.XLOOKUP(C154,customers!$A$2:$A$1001,customers!$C$2:$C$1001," ",0)=0," ",_xlfn.XLOOKUP(C154,customers!$A$2:$A$1001,customers!$C$2:$C$1001," ",0))</f>
        <v>bleffek48@ning.com</v>
      </c>
      <c r="H154" s="7" t="str">
        <f>_xlfn.XLOOKUP(orders!C154,customers!$A$1:$A$1001,customers!$G$1:$G$1001)</f>
        <v>United States</v>
      </c>
      <c r="I154" s="8" t="str">
        <f>INDEX(products!$A$1:$G$49,MATCH(orders!$D154,products!$A$1:$A$49,0),MATCH(orders!I$1,products!$A$1:$G$1,0))</f>
        <v>Rob</v>
      </c>
      <c r="J154" s="8" t="str">
        <f>INDEX(products!$A$1:$G$49,MATCH(orders!$D154,products!$A$1:$A$49,0),MATCH(orders!J$1,products!$A$1:$G$1,0))</f>
        <v>M</v>
      </c>
      <c r="K154" s="9">
        <f>INDEX(products!$A$1:$G$49,MATCH(orders!$D154,products!$A$1:$A$49,0),MATCH(orders!K$1,products!$A$1:$G$1,0))</f>
        <v>2.5</v>
      </c>
      <c r="L154" s="10">
        <f>INDEX(products!$A$1:$G$49,MATCH(orders!$D154,products!$A$1:$A$49,0),MATCH(orders!L$1,products!$A$1:$G$1,0))</f>
        <v>22.884999999999998</v>
      </c>
      <c r="M154" s="10">
        <f t="shared" si="2"/>
        <v>68.655000000000001</v>
      </c>
      <c r="N154" s="8" t="str" cm="1">
        <f t="array" ref="N154">_xlfn.IFS(I154="Rob", "Robusta",I154="Exc","Excelsa",I154="Ara","Arabica",I154="Lib","Liberica",TRUE," ")</f>
        <v>Robusta</v>
      </c>
      <c r="O154" s="8" t="str" cm="1">
        <f t="array" ref="O154">_xlfn.IFS(J154="m","Medium",J154="l","Light",J154="d","Dark",TRUE,"")</f>
        <v>Medium</v>
      </c>
      <c r="P154" s="8" t="str">
        <f>_xlfn.XLOOKUP(Table1[[#This Row],[Customer ID]],customers!$A$1:$A$1001,customers!$I$1:$I$1001," ",0)</f>
        <v>Yes</v>
      </c>
    </row>
    <row r="155" spans="1:16" x14ac:dyDescent="0.35">
      <c r="A155" s="7" t="s">
        <v>1350</v>
      </c>
      <c r="B155" s="14">
        <v>44367</v>
      </c>
      <c r="C155" s="7" t="s">
        <v>1351</v>
      </c>
      <c r="D155" s="8" t="s">
        <v>6163</v>
      </c>
      <c r="E155" s="7">
        <v>1</v>
      </c>
      <c r="F155" s="7" t="str">
        <f>_xlfn.XLOOKUP(C155,customers!$A$2:$A$1001,customers!$B$2:$B$1001," ",0)</f>
        <v>Hetti Penson</v>
      </c>
      <c r="G155" s="7" t="str">
        <f>IF(_xlfn.XLOOKUP(C155,customers!$A$2:$A$1001,customers!$C$2:$C$1001," ",0)=0," ",_xlfn.XLOOKUP(C155,customers!$A$2:$A$1001,customers!$C$2:$C$1001," ",0))</f>
        <v xml:space="preserve"> </v>
      </c>
      <c r="H155" s="7" t="str">
        <f>_xlfn.XLOOKUP(orders!C155,customers!$A$1:$A$1001,customers!$G$1:$G$1001)</f>
        <v>United States</v>
      </c>
      <c r="I155" s="8" t="str">
        <f>INDEX(products!$A$1:$G$49,MATCH(orders!$D155,products!$A$1:$A$49,0),MATCH(orders!I$1,products!$A$1:$G$1,0))</f>
        <v>Rob</v>
      </c>
      <c r="J155" s="8" t="str">
        <f>INDEX(products!$A$1:$G$49,MATCH(orders!$D155,products!$A$1:$A$49,0),MATCH(orders!J$1,products!$A$1:$G$1,0))</f>
        <v>D</v>
      </c>
      <c r="K155" s="9">
        <f>INDEX(products!$A$1:$G$49,MATCH(orders!$D155,products!$A$1:$A$49,0),MATCH(orders!K$1,products!$A$1:$G$1,0))</f>
        <v>0.2</v>
      </c>
      <c r="L155" s="10">
        <f>INDEX(products!$A$1:$G$49,MATCH(orders!$D155,products!$A$1:$A$49,0),MATCH(orders!L$1,products!$A$1:$G$1,0))</f>
        <v>2.6849999999999996</v>
      </c>
      <c r="M155" s="10">
        <f t="shared" si="2"/>
        <v>2.6849999999999996</v>
      </c>
      <c r="N155" s="8" t="str" cm="1">
        <f t="array" ref="N155">_xlfn.IFS(I155="Rob", "Robusta",I155="Exc","Excelsa",I155="Ara","Arabica",I155="Lib","Liberica",TRUE," ")</f>
        <v>Robusta</v>
      </c>
      <c r="O155" s="8" t="str" cm="1">
        <f t="array" ref="O155">_xlfn.IFS(J155="m","Medium",J155="l","Light",J155="d","Dark",TRUE,"")</f>
        <v>Dark</v>
      </c>
      <c r="P155" s="8" t="str">
        <f>_xlfn.XLOOKUP(Table1[[#This Row],[Customer ID]],customers!$A$1:$A$1001,customers!$I$1:$I$1001," ",0)</f>
        <v>No</v>
      </c>
    </row>
    <row r="156" spans="1:16" x14ac:dyDescent="0.35">
      <c r="A156" s="7" t="s">
        <v>1355</v>
      </c>
      <c r="B156" s="14">
        <v>44473</v>
      </c>
      <c r="C156" s="7" t="s">
        <v>1356</v>
      </c>
      <c r="D156" s="8" t="s">
        <v>6168</v>
      </c>
      <c r="E156" s="7">
        <v>5</v>
      </c>
      <c r="F156" s="7" t="str">
        <f>_xlfn.XLOOKUP(C156,customers!$A$2:$A$1001,customers!$B$2:$B$1001," ",0)</f>
        <v>Jocko Pray</v>
      </c>
      <c r="G156" s="7" t="str">
        <f>IF(_xlfn.XLOOKUP(C156,customers!$A$2:$A$1001,customers!$C$2:$C$1001," ",0)=0," ",_xlfn.XLOOKUP(C156,customers!$A$2:$A$1001,customers!$C$2:$C$1001," ",0))</f>
        <v>jpray4a@youtube.com</v>
      </c>
      <c r="H156" s="7" t="str">
        <f>_xlfn.XLOOKUP(orders!C156,customers!$A$1:$A$1001,customers!$G$1:$G$1001)</f>
        <v>United States</v>
      </c>
      <c r="I156" s="8" t="str">
        <f>INDEX(products!$A$1:$G$49,MATCH(orders!$D156,products!$A$1:$A$49,0),MATCH(orders!I$1,products!$A$1:$G$1,0))</f>
        <v>Ara</v>
      </c>
      <c r="J156" s="8" t="str">
        <f>INDEX(products!$A$1:$G$49,MATCH(orders!$D156,products!$A$1:$A$49,0),MATCH(orders!J$1,products!$A$1:$G$1,0))</f>
        <v>D</v>
      </c>
      <c r="K156" s="9">
        <f>INDEX(products!$A$1:$G$49,MATCH(orders!$D156,products!$A$1:$A$49,0),MATCH(orders!K$1,products!$A$1:$G$1,0))</f>
        <v>2.5</v>
      </c>
      <c r="L156" s="10">
        <f>INDEX(products!$A$1:$G$49,MATCH(orders!$D156,products!$A$1:$A$49,0),MATCH(orders!L$1,products!$A$1:$G$1,0))</f>
        <v>22.884999999999998</v>
      </c>
      <c r="M156" s="10">
        <f t="shared" si="2"/>
        <v>114.42499999999998</v>
      </c>
      <c r="N156" s="8" t="str" cm="1">
        <f t="array" ref="N156">_xlfn.IFS(I156="Rob", "Robusta",I156="Exc","Excelsa",I156="Ara","Arabica",I156="Lib","Liberica",TRUE," ")</f>
        <v>Arabica</v>
      </c>
      <c r="O156" s="8" t="str" cm="1">
        <f t="array" ref="O156">_xlfn.IFS(J156="m","Medium",J156="l","Light",J156="d","Dark",TRUE,"")</f>
        <v>Dark</v>
      </c>
      <c r="P156" s="8" t="str">
        <f>_xlfn.XLOOKUP(Table1[[#This Row],[Customer ID]],customers!$A$1:$A$1001,customers!$I$1:$I$1001," ",0)</f>
        <v>No</v>
      </c>
    </row>
    <row r="157" spans="1:16" x14ac:dyDescent="0.35">
      <c r="A157" s="7" t="s">
        <v>1361</v>
      </c>
      <c r="B157" s="14">
        <v>43640</v>
      </c>
      <c r="C157" s="7" t="s">
        <v>1362</v>
      </c>
      <c r="D157" s="8" t="s">
        <v>6175</v>
      </c>
      <c r="E157" s="7">
        <v>6</v>
      </c>
      <c r="F157" s="7" t="str">
        <f>_xlfn.XLOOKUP(C157,customers!$A$2:$A$1001,customers!$B$2:$B$1001," ",0)</f>
        <v>Grete Holborn</v>
      </c>
      <c r="G157" s="7" t="str">
        <f>IF(_xlfn.XLOOKUP(C157,customers!$A$2:$A$1001,customers!$C$2:$C$1001," ",0)=0," ",_xlfn.XLOOKUP(C157,customers!$A$2:$A$1001,customers!$C$2:$C$1001," ",0))</f>
        <v>gholborn4b@ow.ly</v>
      </c>
      <c r="H157" s="7" t="str">
        <f>_xlfn.XLOOKUP(orders!C157,customers!$A$1:$A$1001,customers!$G$1:$G$1001)</f>
        <v>United States</v>
      </c>
      <c r="I157" s="8" t="str">
        <f>INDEX(products!$A$1:$G$49,MATCH(orders!$D157,products!$A$1:$A$49,0),MATCH(orders!I$1,products!$A$1:$G$1,0))</f>
        <v>Ara</v>
      </c>
      <c r="J157" s="8" t="str">
        <f>INDEX(products!$A$1:$G$49,MATCH(orders!$D157,products!$A$1:$A$49,0),MATCH(orders!J$1,products!$A$1:$G$1,0))</f>
        <v>M</v>
      </c>
      <c r="K157" s="9">
        <f>INDEX(products!$A$1:$G$49,MATCH(orders!$D157,products!$A$1:$A$49,0),MATCH(orders!K$1,products!$A$1:$G$1,0))</f>
        <v>2.5</v>
      </c>
      <c r="L157" s="10">
        <f>INDEX(products!$A$1:$G$49,MATCH(orders!$D157,products!$A$1:$A$49,0),MATCH(orders!L$1,products!$A$1:$G$1,0))</f>
        <v>25.874999999999996</v>
      </c>
      <c r="M157" s="10">
        <f t="shared" si="2"/>
        <v>155.24999999999997</v>
      </c>
      <c r="N157" s="8" t="str" cm="1">
        <f t="array" ref="N157">_xlfn.IFS(I157="Rob", "Robusta",I157="Exc","Excelsa",I157="Ara","Arabica",I157="Lib","Liberica",TRUE," ")</f>
        <v>Arabica</v>
      </c>
      <c r="O157" s="8" t="str" cm="1">
        <f t="array" ref="O157">_xlfn.IFS(J157="m","Medium",J157="l","Light",J157="d","Dark",TRUE,"")</f>
        <v>Medium</v>
      </c>
      <c r="P157" s="8" t="str">
        <f>_xlfn.XLOOKUP(Table1[[#This Row],[Customer ID]],customers!$A$1:$A$1001,customers!$I$1:$I$1001," ",0)</f>
        <v>Yes</v>
      </c>
    </row>
    <row r="158" spans="1:16" x14ac:dyDescent="0.35">
      <c r="A158" s="7" t="s">
        <v>1367</v>
      </c>
      <c r="B158" s="14">
        <v>43764</v>
      </c>
      <c r="C158" s="7" t="s">
        <v>1368</v>
      </c>
      <c r="D158" s="8" t="s">
        <v>6175</v>
      </c>
      <c r="E158" s="7">
        <v>3</v>
      </c>
      <c r="F158" s="7" t="str">
        <f>_xlfn.XLOOKUP(C158,customers!$A$2:$A$1001,customers!$B$2:$B$1001," ",0)</f>
        <v>Fielding Keinrat</v>
      </c>
      <c r="G158" s="7" t="str">
        <f>IF(_xlfn.XLOOKUP(C158,customers!$A$2:$A$1001,customers!$C$2:$C$1001," ",0)=0," ",_xlfn.XLOOKUP(C158,customers!$A$2:$A$1001,customers!$C$2:$C$1001," ",0))</f>
        <v>fkeinrat4c@dailymail.co.uk</v>
      </c>
      <c r="H158" s="7" t="str">
        <f>_xlfn.XLOOKUP(orders!C158,customers!$A$1:$A$1001,customers!$G$1:$G$1001)</f>
        <v>United States</v>
      </c>
      <c r="I158" s="8" t="str">
        <f>INDEX(products!$A$1:$G$49,MATCH(orders!$D158,products!$A$1:$A$49,0),MATCH(orders!I$1,products!$A$1:$G$1,0))</f>
        <v>Ara</v>
      </c>
      <c r="J158" s="8" t="str">
        <f>INDEX(products!$A$1:$G$49,MATCH(orders!$D158,products!$A$1:$A$49,0),MATCH(orders!J$1,products!$A$1:$G$1,0))</f>
        <v>M</v>
      </c>
      <c r="K158" s="9">
        <f>INDEX(products!$A$1:$G$49,MATCH(orders!$D158,products!$A$1:$A$49,0),MATCH(orders!K$1,products!$A$1:$G$1,0))</f>
        <v>2.5</v>
      </c>
      <c r="L158" s="10">
        <f>INDEX(products!$A$1:$G$49,MATCH(orders!$D158,products!$A$1:$A$49,0),MATCH(orders!L$1,products!$A$1:$G$1,0))</f>
        <v>25.874999999999996</v>
      </c>
      <c r="M158" s="10">
        <f t="shared" si="2"/>
        <v>77.624999999999986</v>
      </c>
      <c r="N158" s="8" t="str" cm="1">
        <f t="array" ref="N158">_xlfn.IFS(I158="Rob", "Robusta",I158="Exc","Excelsa",I158="Ara","Arabica",I158="Lib","Liberica",TRUE," ")</f>
        <v>Arabica</v>
      </c>
      <c r="O158" s="8" t="str" cm="1">
        <f t="array" ref="O158">_xlfn.IFS(J158="m","Medium",J158="l","Light",J158="d","Dark",TRUE,"")</f>
        <v>Medium</v>
      </c>
      <c r="P158" s="8" t="str">
        <f>_xlfn.XLOOKUP(Table1[[#This Row],[Customer ID]],customers!$A$1:$A$1001,customers!$I$1:$I$1001," ",0)</f>
        <v>Yes</v>
      </c>
    </row>
    <row r="159" spans="1:16" x14ac:dyDescent="0.35">
      <c r="A159" s="7" t="s">
        <v>1373</v>
      </c>
      <c r="B159" s="14">
        <v>44374</v>
      </c>
      <c r="C159" s="7" t="s">
        <v>1374</v>
      </c>
      <c r="D159" s="8" t="s">
        <v>6149</v>
      </c>
      <c r="E159" s="7">
        <v>3</v>
      </c>
      <c r="F159" s="7" t="str">
        <f>_xlfn.XLOOKUP(C159,customers!$A$2:$A$1001,customers!$B$2:$B$1001," ",0)</f>
        <v>Paulo Yea</v>
      </c>
      <c r="G159" s="7" t="str">
        <f>IF(_xlfn.XLOOKUP(C159,customers!$A$2:$A$1001,customers!$C$2:$C$1001," ",0)=0," ",_xlfn.XLOOKUP(C159,customers!$A$2:$A$1001,customers!$C$2:$C$1001," ",0))</f>
        <v>pyea4d@aol.com</v>
      </c>
      <c r="H159" s="7" t="str">
        <f>_xlfn.XLOOKUP(orders!C159,customers!$A$1:$A$1001,customers!$G$1:$G$1001)</f>
        <v>Ireland</v>
      </c>
      <c r="I159" s="8" t="str">
        <f>INDEX(products!$A$1:$G$49,MATCH(orders!$D159,products!$A$1:$A$49,0),MATCH(orders!I$1,products!$A$1:$G$1,0))</f>
        <v>Rob</v>
      </c>
      <c r="J159" s="8" t="str">
        <f>INDEX(products!$A$1:$G$49,MATCH(orders!$D159,products!$A$1:$A$49,0),MATCH(orders!J$1,products!$A$1:$G$1,0))</f>
        <v>D</v>
      </c>
      <c r="K159" s="9">
        <f>INDEX(products!$A$1:$G$49,MATCH(orders!$D159,products!$A$1:$A$49,0),MATCH(orders!K$1,products!$A$1:$G$1,0))</f>
        <v>2.5</v>
      </c>
      <c r="L159" s="10">
        <f>INDEX(products!$A$1:$G$49,MATCH(orders!$D159,products!$A$1:$A$49,0),MATCH(orders!L$1,products!$A$1:$G$1,0))</f>
        <v>20.584999999999997</v>
      </c>
      <c r="M159" s="10">
        <f t="shared" si="2"/>
        <v>61.754999999999995</v>
      </c>
      <c r="N159" s="8" t="str" cm="1">
        <f t="array" ref="N159">_xlfn.IFS(I159="Rob", "Robusta",I159="Exc","Excelsa",I159="Ara","Arabica",I159="Lib","Liberica",TRUE," ")</f>
        <v>Robusta</v>
      </c>
      <c r="O159" s="8" t="str" cm="1">
        <f t="array" ref="O159">_xlfn.IFS(J159="m","Medium",J159="l","Light",J159="d","Dark",TRUE,"")</f>
        <v>Dark</v>
      </c>
      <c r="P159" s="8" t="str">
        <f>_xlfn.XLOOKUP(Table1[[#This Row],[Customer ID]],customers!$A$1:$A$1001,customers!$I$1:$I$1001," ",0)</f>
        <v>No</v>
      </c>
    </row>
    <row r="160" spans="1:16" x14ac:dyDescent="0.35">
      <c r="A160" s="7" t="s">
        <v>1379</v>
      </c>
      <c r="B160" s="14">
        <v>43714</v>
      </c>
      <c r="C160" s="7" t="s">
        <v>1380</v>
      </c>
      <c r="D160" s="8" t="s">
        <v>6149</v>
      </c>
      <c r="E160" s="7">
        <v>6</v>
      </c>
      <c r="F160" s="7" t="str">
        <f>_xlfn.XLOOKUP(C160,customers!$A$2:$A$1001,customers!$B$2:$B$1001," ",0)</f>
        <v>Say Risborough</v>
      </c>
      <c r="G160" s="7" t="str">
        <f>IF(_xlfn.XLOOKUP(C160,customers!$A$2:$A$1001,customers!$C$2:$C$1001," ",0)=0," ",_xlfn.XLOOKUP(C160,customers!$A$2:$A$1001,customers!$C$2:$C$1001," ",0))</f>
        <v xml:space="preserve"> </v>
      </c>
      <c r="H160" s="7" t="str">
        <f>_xlfn.XLOOKUP(orders!C160,customers!$A$1:$A$1001,customers!$G$1:$G$1001)</f>
        <v>United States</v>
      </c>
      <c r="I160" s="8" t="str">
        <f>INDEX(products!$A$1:$G$49,MATCH(orders!$D160,products!$A$1:$A$49,0),MATCH(orders!I$1,products!$A$1:$G$1,0))</f>
        <v>Rob</v>
      </c>
      <c r="J160" s="8" t="str">
        <f>INDEX(products!$A$1:$G$49,MATCH(orders!$D160,products!$A$1:$A$49,0),MATCH(orders!J$1,products!$A$1:$G$1,0))</f>
        <v>D</v>
      </c>
      <c r="K160" s="9">
        <f>INDEX(products!$A$1:$G$49,MATCH(orders!$D160,products!$A$1:$A$49,0),MATCH(orders!K$1,products!$A$1:$G$1,0))</f>
        <v>2.5</v>
      </c>
      <c r="L160" s="10">
        <f>INDEX(products!$A$1:$G$49,MATCH(orders!$D160,products!$A$1:$A$49,0),MATCH(orders!L$1,products!$A$1:$G$1,0))</f>
        <v>20.584999999999997</v>
      </c>
      <c r="M160" s="10">
        <f t="shared" si="2"/>
        <v>123.50999999999999</v>
      </c>
      <c r="N160" s="8" t="str" cm="1">
        <f t="array" ref="N160">_xlfn.IFS(I160="Rob", "Robusta",I160="Exc","Excelsa",I160="Ara","Arabica",I160="Lib","Liberica",TRUE," ")</f>
        <v>Robusta</v>
      </c>
      <c r="O160" s="8" t="str" cm="1">
        <f t="array" ref="O160">_xlfn.IFS(J160="m","Medium",J160="l","Light",J160="d","Dark",TRUE,"")</f>
        <v>Dark</v>
      </c>
      <c r="P160" s="8" t="str">
        <f>_xlfn.XLOOKUP(Table1[[#This Row],[Customer ID]],customers!$A$1:$A$1001,customers!$I$1:$I$1001," ",0)</f>
        <v>Yes</v>
      </c>
    </row>
    <row r="161" spans="1:16" x14ac:dyDescent="0.35">
      <c r="A161" s="7" t="s">
        <v>1384</v>
      </c>
      <c r="B161" s="14">
        <v>44316</v>
      </c>
      <c r="C161" s="7" t="s">
        <v>1385</v>
      </c>
      <c r="D161" s="8" t="s">
        <v>6164</v>
      </c>
      <c r="E161" s="7">
        <v>6</v>
      </c>
      <c r="F161" s="7" t="str">
        <f>_xlfn.XLOOKUP(C161,customers!$A$2:$A$1001,customers!$B$2:$B$1001," ",0)</f>
        <v>Alexa Sizey</v>
      </c>
      <c r="G161" s="7" t="str">
        <f>IF(_xlfn.XLOOKUP(C161,customers!$A$2:$A$1001,customers!$C$2:$C$1001," ",0)=0," ",_xlfn.XLOOKUP(C161,customers!$A$2:$A$1001,customers!$C$2:$C$1001," ",0))</f>
        <v xml:space="preserve"> </v>
      </c>
      <c r="H161" s="7" t="str">
        <f>_xlfn.XLOOKUP(orders!C161,customers!$A$1:$A$1001,customers!$G$1:$G$1001)</f>
        <v>United States</v>
      </c>
      <c r="I161" s="8" t="str">
        <f>INDEX(products!$A$1:$G$49,MATCH(orders!$D161,products!$A$1:$A$49,0),MATCH(orders!I$1,products!$A$1:$G$1,0))</f>
        <v>Lib</v>
      </c>
      <c r="J161" s="8" t="str">
        <f>INDEX(products!$A$1:$G$49,MATCH(orders!$D161,products!$A$1:$A$49,0),MATCH(orders!J$1,products!$A$1:$G$1,0))</f>
        <v>L</v>
      </c>
      <c r="K161" s="9">
        <f>INDEX(products!$A$1:$G$49,MATCH(orders!$D161,products!$A$1:$A$49,0),MATCH(orders!K$1,products!$A$1:$G$1,0))</f>
        <v>2.5</v>
      </c>
      <c r="L161" s="10">
        <f>INDEX(products!$A$1:$G$49,MATCH(orders!$D161,products!$A$1:$A$49,0),MATCH(orders!L$1,products!$A$1:$G$1,0))</f>
        <v>36.454999999999998</v>
      </c>
      <c r="M161" s="10">
        <f t="shared" si="2"/>
        <v>218.73</v>
      </c>
      <c r="N161" s="8" t="str" cm="1">
        <f t="array" ref="N161">_xlfn.IFS(I161="Rob", "Robusta",I161="Exc","Excelsa",I161="Ara","Arabica",I161="Lib","Liberica",TRUE," ")</f>
        <v>Liberica</v>
      </c>
      <c r="O161" s="8" t="str" cm="1">
        <f t="array" ref="O161">_xlfn.IFS(J161="m","Medium",J161="l","Light",J161="d","Dark",TRUE,"")</f>
        <v>Light</v>
      </c>
      <c r="P161" s="8" t="str">
        <f>_xlfn.XLOOKUP(Table1[[#This Row],[Customer ID]],customers!$A$1:$A$1001,customers!$I$1:$I$1001," ",0)</f>
        <v>No</v>
      </c>
    </row>
    <row r="162" spans="1:16" x14ac:dyDescent="0.35">
      <c r="A162" s="7" t="s">
        <v>1389</v>
      </c>
      <c r="B162" s="14">
        <v>43837</v>
      </c>
      <c r="C162" s="7" t="s">
        <v>1390</v>
      </c>
      <c r="D162" s="8" t="s">
        <v>6139</v>
      </c>
      <c r="E162" s="7">
        <v>4</v>
      </c>
      <c r="F162" s="7" t="str">
        <f>_xlfn.XLOOKUP(C162,customers!$A$2:$A$1001,customers!$B$2:$B$1001," ",0)</f>
        <v>Kari Swede</v>
      </c>
      <c r="G162" s="7" t="str">
        <f>IF(_xlfn.XLOOKUP(C162,customers!$A$2:$A$1001,customers!$C$2:$C$1001," ",0)=0," ",_xlfn.XLOOKUP(C162,customers!$A$2:$A$1001,customers!$C$2:$C$1001," ",0))</f>
        <v>kswede4g@addthis.com</v>
      </c>
      <c r="H162" s="7" t="str">
        <f>_xlfn.XLOOKUP(orders!C162,customers!$A$1:$A$1001,customers!$G$1:$G$1001)</f>
        <v>United States</v>
      </c>
      <c r="I162" s="8" t="str">
        <f>INDEX(products!$A$1:$G$49,MATCH(orders!$D162,products!$A$1:$A$49,0),MATCH(orders!I$1,products!$A$1:$G$1,0))</f>
        <v>Exc</v>
      </c>
      <c r="J162" s="8" t="str">
        <f>INDEX(products!$A$1:$G$49,MATCH(orders!$D162,products!$A$1:$A$49,0),MATCH(orders!J$1,products!$A$1:$G$1,0))</f>
        <v>M</v>
      </c>
      <c r="K162" s="9">
        <f>INDEX(products!$A$1:$G$49,MATCH(orders!$D162,products!$A$1:$A$49,0),MATCH(orders!K$1,products!$A$1:$G$1,0))</f>
        <v>0.5</v>
      </c>
      <c r="L162" s="10">
        <f>INDEX(products!$A$1:$G$49,MATCH(orders!$D162,products!$A$1:$A$49,0),MATCH(orders!L$1,products!$A$1:$G$1,0))</f>
        <v>8.25</v>
      </c>
      <c r="M162" s="10">
        <f t="shared" si="2"/>
        <v>33</v>
      </c>
      <c r="N162" s="8" t="str" cm="1">
        <f t="array" ref="N162">_xlfn.IFS(I162="Rob", "Robusta",I162="Exc","Excelsa",I162="Ara","Arabica",I162="Lib","Liberica",TRUE," ")</f>
        <v>Excelsa</v>
      </c>
      <c r="O162" s="8" t="str" cm="1">
        <f t="array" ref="O162">_xlfn.IFS(J162="m","Medium",J162="l","Light",J162="d","Dark",TRUE,"")</f>
        <v>Medium</v>
      </c>
      <c r="P162" s="8" t="str">
        <f>_xlfn.XLOOKUP(Table1[[#This Row],[Customer ID]],customers!$A$1:$A$1001,customers!$I$1:$I$1001," ",0)</f>
        <v>No</v>
      </c>
    </row>
    <row r="163" spans="1:16" x14ac:dyDescent="0.35">
      <c r="A163" s="7" t="s">
        <v>1395</v>
      </c>
      <c r="B163" s="14">
        <v>44207</v>
      </c>
      <c r="C163" s="7" t="s">
        <v>1396</v>
      </c>
      <c r="D163" s="8" t="s">
        <v>6180</v>
      </c>
      <c r="E163" s="7">
        <v>3</v>
      </c>
      <c r="F163" s="7" t="str">
        <f>_xlfn.XLOOKUP(C163,customers!$A$2:$A$1001,customers!$B$2:$B$1001," ",0)</f>
        <v>Leontine Rubrow</v>
      </c>
      <c r="G163" s="7" t="str">
        <f>IF(_xlfn.XLOOKUP(C163,customers!$A$2:$A$1001,customers!$C$2:$C$1001," ",0)=0," ",_xlfn.XLOOKUP(C163,customers!$A$2:$A$1001,customers!$C$2:$C$1001," ",0))</f>
        <v>lrubrow4h@microsoft.com</v>
      </c>
      <c r="H163" s="7" t="str">
        <f>_xlfn.XLOOKUP(orders!C163,customers!$A$1:$A$1001,customers!$G$1:$G$1001)</f>
        <v>United States</v>
      </c>
      <c r="I163" s="8" t="str">
        <f>INDEX(products!$A$1:$G$49,MATCH(orders!$D163,products!$A$1:$A$49,0),MATCH(orders!I$1,products!$A$1:$G$1,0))</f>
        <v>Ara</v>
      </c>
      <c r="J163" s="8" t="str">
        <f>INDEX(products!$A$1:$G$49,MATCH(orders!$D163,products!$A$1:$A$49,0),MATCH(orders!J$1,products!$A$1:$G$1,0))</f>
        <v>L</v>
      </c>
      <c r="K163" s="9">
        <f>INDEX(products!$A$1:$G$49,MATCH(orders!$D163,products!$A$1:$A$49,0),MATCH(orders!K$1,products!$A$1:$G$1,0))</f>
        <v>0.5</v>
      </c>
      <c r="L163" s="10">
        <f>INDEX(products!$A$1:$G$49,MATCH(orders!$D163,products!$A$1:$A$49,0),MATCH(orders!L$1,products!$A$1:$G$1,0))</f>
        <v>7.77</v>
      </c>
      <c r="M163" s="10">
        <f t="shared" si="2"/>
        <v>23.31</v>
      </c>
      <c r="N163" s="8" t="str" cm="1">
        <f t="array" ref="N163">_xlfn.IFS(I163="Rob", "Robusta",I163="Exc","Excelsa",I163="Ara","Arabica",I163="Lib","Liberica",TRUE," ")</f>
        <v>Arabica</v>
      </c>
      <c r="O163" s="8" t="str" cm="1">
        <f t="array" ref="O163">_xlfn.IFS(J163="m","Medium",J163="l","Light",J163="d","Dark",TRUE,"")</f>
        <v>Light</v>
      </c>
      <c r="P163" s="8" t="str">
        <f>_xlfn.XLOOKUP(Table1[[#This Row],[Customer ID]],customers!$A$1:$A$1001,customers!$I$1:$I$1001," ",0)</f>
        <v>No</v>
      </c>
    </row>
    <row r="164" spans="1:16" x14ac:dyDescent="0.35">
      <c r="A164" s="7" t="s">
        <v>1401</v>
      </c>
      <c r="B164" s="14">
        <v>44515</v>
      </c>
      <c r="C164" s="7" t="s">
        <v>1402</v>
      </c>
      <c r="D164" s="8" t="s">
        <v>6144</v>
      </c>
      <c r="E164" s="7">
        <v>3</v>
      </c>
      <c r="F164" s="7" t="str">
        <f>_xlfn.XLOOKUP(C164,customers!$A$2:$A$1001,customers!$B$2:$B$1001," ",0)</f>
        <v>Dottie Tift</v>
      </c>
      <c r="G164" s="7" t="str">
        <f>IF(_xlfn.XLOOKUP(C164,customers!$A$2:$A$1001,customers!$C$2:$C$1001," ",0)=0," ",_xlfn.XLOOKUP(C164,customers!$A$2:$A$1001,customers!$C$2:$C$1001," ",0))</f>
        <v>dtift4i@netvibes.com</v>
      </c>
      <c r="H164" s="7" t="str">
        <f>_xlfn.XLOOKUP(orders!C164,customers!$A$1:$A$1001,customers!$G$1:$G$1001)</f>
        <v>United States</v>
      </c>
      <c r="I164" s="8" t="str">
        <f>INDEX(products!$A$1:$G$49,MATCH(orders!$D164,products!$A$1:$A$49,0),MATCH(orders!I$1,products!$A$1:$G$1,0))</f>
        <v>Exc</v>
      </c>
      <c r="J164" s="8" t="str">
        <f>INDEX(products!$A$1:$G$49,MATCH(orders!$D164,products!$A$1:$A$49,0),MATCH(orders!J$1,products!$A$1:$G$1,0))</f>
        <v>D</v>
      </c>
      <c r="K164" s="9">
        <f>INDEX(products!$A$1:$G$49,MATCH(orders!$D164,products!$A$1:$A$49,0),MATCH(orders!K$1,products!$A$1:$G$1,0))</f>
        <v>0.5</v>
      </c>
      <c r="L164" s="10">
        <f>INDEX(products!$A$1:$G$49,MATCH(orders!$D164,products!$A$1:$A$49,0),MATCH(orders!L$1,products!$A$1:$G$1,0))</f>
        <v>7.29</v>
      </c>
      <c r="M164" s="10">
        <f t="shared" si="2"/>
        <v>21.87</v>
      </c>
      <c r="N164" s="8" t="str" cm="1">
        <f t="array" ref="N164">_xlfn.IFS(I164="Rob", "Robusta",I164="Exc","Excelsa",I164="Ara","Arabica",I164="Lib","Liberica",TRUE," ")</f>
        <v>Excelsa</v>
      </c>
      <c r="O164" s="8" t="str" cm="1">
        <f t="array" ref="O164">_xlfn.IFS(J164="m","Medium",J164="l","Light",J164="d","Dark",TRUE,"")</f>
        <v>Dark</v>
      </c>
      <c r="P164" s="8" t="str">
        <f>_xlfn.XLOOKUP(Table1[[#This Row],[Customer ID]],customers!$A$1:$A$1001,customers!$I$1:$I$1001," ",0)</f>
        <v>Yes</v>
      </c>
    </row>
    <row r="165" spans="1:16" x14ac:dyDescent="0.35">
      <c r="A165" s="7" t="s">
        <v>1407</v>
      </c>
      <c r="B165" s="14">
        <v>43619</v>
      </c>
      <c r="C165" s="7" t="s">
        <v>1408</v>
      </c>
      <c r="D165" s="8" t="s">
        <v>6163</v>
      </c>
      <c r="E165" s="7">
        <v>6</v>
      </c>
      <c r="F165" s="7" t="str">
        <f>_xlfn.XLOOKUP(C165,customers!$A$2:$A$1001,customers!$B$2:$B$1001," ",0)</f>
        <v>Gerardo Schonfeld</v>
      </c>
      <c r="G165" s="7" t="str">
        <f>IF(_xlfn.XLOOKUP(C165,customers!$A$2:$A$1001,customers!$C$2:$C$1001," ",0)=0," ",_xlfn.XLOOKUP(C165,customers!$A$2:$A$1001,customers!$C$2:$C$1001," ",0))</f>
        <v>gschonfeld4j@oracle.com</v>
      </c>
      <c r="H165" s="7" t="str">
        <f>_xlfn.XLOOKUP(orders!C165,customers!$A$1:$A$1001,customers!$G$1:$G$1001)</f>
        <v>United States</v>
      </c>
      <c r="I165" s="8" t="str">
        <f>INDEX(products!$A$1:$G$49,MATCH(orders!$D165,products!$A$1:$A$49,0),MATCH(orders!I$1,products!$A$1:$G$1,0))</f>
        <v>Rob</v>
      </c>
      <c r="J165" s="8" t="str">
        <f>INDEX(products!$A$1:$G$49,MATCH(orders!$D165,products!$A$1:$A$49,0),MATCH(orders!J$1,products!$A$1:$G$1,0))</f>
        <v>D</v>
      </c>
      <c r="K165" s="9">
        <f>INDEX(products!$A$1:$G$49,MATCH(orders!$D165,products!$A$1:$A$49,0),MATCH(orders!K$1,products!$A$1:$G$1,0))</f>
        <v>0.2</v>
      </c>
      <c r="L165" s="10">
        <f>INDEX(products!$A$1:$G$49,MATCH(orders!$D165,products!$A$1:$A$49,0),MATCH(orders!L$1,products!$A$1:$G$1,0))</f>
        <v>2.6849999999999996</v>
      </c>
      <c r="M165" s="10">
        <f t="shared" si="2"/>
        <v>16.11</v>
      </c>
      <c r="N165" s="8" t="str" cm="1">
        <f t="array" ref="N165">_xlfn.IFS(I165="Rob", "Robusta",I165="Exc","Excelsa",I165="Ara","Arabica",I165="Lib","Liberica",TRUE," ")</f>
        <v>Robusta</v>
      </c>
      <c r="O165" s="8" t="str" cm="1">
        <f t="array" ref="O165">_xlfn.IFS(J165="m","Medium",J165="l","Light",J165="d","Dark",TRUE,"")</f>
        <v>Dark</v>
      </c>
      <c r="P165" s="8" t="str">
        <f>_xlfn.XLOOKUP(Table1[[#This Row],[Customer ID]],customers!$A$1:$A$1001,customers!$I$1:$I$1001," ",0)</f>
        <v>No</v>
      </c>
    </row>
    <row r="166" spans="1:16" x14ac:dyDescent="0.35">
      <c r="A166" s="7" t="s">
        <v>1413</v>
      </c>
      <c r="B166" s="14">
        <v>44182</v>
      </c>
      <c r="C166" s="7" t="s">
        <v>1414</v>
      </c>
      <c r="D166" s="8" t="s">
        <v>6144</v>
      </c>
      <c r="E166" s="7">
        <v>4</v>
      </c>
      <c r="F166" s="7" t="str">
        <f>_xlfn.XLOOKUP(C166,customers!$A$2:$A$1001,customers!$B$2:$B$1001," ",0)</f>
        <v>Claiborne Feye</v>
      </c>
      <c r="G166" s="7" t="str">
        <f>IF(_xlfn.XLOOKUP(C166,customers!$A$2:$A$1001,customers!$C$2:$C$1001," ",0)=0," ",_xlfn.XLOOKUP(C166,customers!$A$2:$A$1001,customers!$C$2:$C$1001," ",0))</f>
        <v>cfeye4k@google.co.jp</v>
      </c>
      <c r="H166" s="7" t="str">
        <f>_xlfn.XLOOKUP(orders!C166,customers!$A$1:$A$1001,customers!$G$1:$G$1001)</f>
        <v>Ireland</v>
      </c>
      <c r="I166" s="8" t="str">
        <f>INDEX(products!$A$1:$G$49,MATCH(orders!$D166,products!$A$1:$A$49,0),MATCH(orders!I$1,products!$A$1:$G$1,0))</f>
        <v>Exc</v>
      </c>
      <c r="J166" s="8" t="str">
        <f>INDEX(products!$A$1:$G$49,MATCH(orders!$D166,products!$A$1:$A$49,0),MATCH(orders!J$1,products!$A$1:$G$1,0))</f>
        <v>D</v>
      </c>
      <c r="K166" s="9">
        <f>INDEX(products!$A$1:$G$49,MATCH(orders!$D166,products!$A$1:$A$49,0),MATCH(orders!K$1,products!$A$1:$G$1,0))</f>
        <v>0.5</v>
      </c>
      <c r="L166" s="10">
        <f>INDEX(products!$A$1:$G$49,MATCH(orders!$D166,products!$A$1:$A$49,0),MATCH(orders!L$1,products!$A$1:$G$1,0))</f>
        <v>7.29</v>
      </c>
      <c r="M166" s="10">
        <f t="shared" si="2"/>
        <v>29.16</v>
      </c>
      <c r="N166" s="8" t="str" cm="1">
        <f t="array" ref="N166">_xlfn.IFS(I166="Rob", "Robusta",I166="Exc","Excelsa",I166="Ara","Arabica",I166="Lib","Liberica",TRUE," ")</f>
        <v>Excelsa</v>
      </c>
      <c r="O166" s="8" t="str" cm="1">
        <f t="array" ref="O166">_xlfn.IFS(J166="m","Medium",J166="l","Light",J166="d","Dark",TRUE,"")</f>
        <v>Dark</v>
      </c>
      <c r="P166" s="8" t="str">
        <f>_xlfn.XLOOKUP(Table1[[#This Row],[Customer ID]],customers!$A$1:$A$1001,customers!$I$1:$I$1001," ",0)</f>
        <v>No</v>
      </c>
    </row>
    <row r="167" spans="1:16" x14ac:dyDescent="0.35">
      <c r="A167" s="7" t="s">
        <v>1420</v>
      </c>
      <c r="B167" s="14">
        <v>44234</v>
      </c>
      <c r="C167" s="7" t="s">
        <v>1421</v>
      </c>
      <c r="D167" s="8" t="s">
        <v>6177</v>
      </c>
      <c r="E167" s="7">
        <v>6</v>
      </c>
      <c r="F167" s="7" t="str">
        <f>_xlfn.XLOOKUP(C167,customers!$A$2:$A$1001,customers!$B$2:$B$1001," ",0)</f>
        <v>Mina Elstone</v>
      </c>
      <c r="G167" s="7" t="str">
        <f>IF(_xlfn.XLOOKUP(C167,customers!$A$2:$A$1001,customers!$C$2:$C$1001," ",0)=0," ",_xlfn.XLOOKUP(C167,customers!$A$2:$A$1001,customers!$C$2:$C$1001," ",0))</f>
        <v xml:space="preserve"> </v>
      </c>
      <c r="H167" s="7" t="str">
        <f>_xlfn.XLOOKUP(orders!C167,customers!$A$1:$A$1001,customers!$G$1:$G$1001)</f>
        <v>United States</v>
      </c>
      <c r="I167" s="8" t="str">
        <f>INDEX(products!$A$1:$G$49,MATCH(orders!$D167,products!$A$1:$A$49,0),MATCH(orders!I$1,products!$A$1:$G$1,0))</f>
        <v>Rob</v>
      </c>
      <c r="J167" s="8" t="str">
        <f>INDEX(products!$A$1:$G$49,MATCH(orders!$D167,products!$A$1:$A$49,0),MATCH(orders!J$1,products!$A$1:$G$1,0))</f>
        <v>D</v>
      </c>
      <c r="K167" s="9">
        <f>INDEX(products!$A$1:$G$49,MATCH(orders!$D167,products!$A$1:$A$49,0),MATCH(orders!K$1,products!$A$1:$G$1,0))</f>
        <v>1</v>
      </c>
      <c r="L167" s="10">
        <f>INDEX(products!$A$1:$G$49,MATCH(orders!$D167,products!$A$1:$A$49,0),MATCH(orders!L$1,products!$A$1:$G$1,0))</f>
        <v>8.9499999999999993</v>
      </c>
      <c r="M167" s="10">
        <f t="shared" si="2"/>
        <v>53.699999999999996</v>
      </c>
      <c r="N167" s="8" t="str" cm="1">
        <f t="array" ref="N167">_xlfn.IFS(I167="Rob", "Robusta",I167="Exc","Excelsa",I167="Ara","Arabica",I167="Lib","Liberica",TRUE," ")</f>
        <v>Robusta</v>
      </c>
      <c r="O167" s="8" t="str" cm="1">
        <f t="array" ref="O167">_xlfn.IFS(J167="m","Medium",J167="l","Light",J167="d","Dark",TRUE,"")</f>
        <v>Dark</v>
      </c>
      <c r="P167" s="8" t="str">
        <f>_xlfn.XLOOKUP(Table1[[#This Row],[Customer ID]],customers!$A$1:$A$1001,customers!$I$1:$I$1001," ",0)</f>
        <v>Yes</v>
      </c>
    </row>
    <row r="168" spans="1:16" x14ac:dyDescent="0.35">
      <c r="A168" s="7" t="s">
        <v>1425</v>
      </c>
      <c r="B168" s="14">
        <v>44270</v>
      </c>
      <c r="C168" s="7" t="s">
        <v>1426</v>
      </c>
      <c r="D168" s="8" t="s">
        <v>6172</v>
      </c>
      <c r="E168" s="7">
        <v>5</v>
      </c>
      <c r="F168" s="7" t="str">
        <f>_xlfn.XLOOKUP(C168,customers!$A$2:$A$1001,customers!$B$2:$B$1001," ",0)</f>
        <v>Sherman Mewrcik</v>
      </c>
      <c r="G168" s="7" t="str">
        <f>IF(_xlfn.XLOOKUP(C168,customers!$A$2:$A$1001,customers!$C$2:$C$1001," ",0)=0," ",_xlfn.XLOOKUP(C168,customers!$A$2:$A$1001,customers!$C$2:$C$1001," ",0))</f>
        <v xml:space="preserve"> </v>
      </c>
      <c r="H168" s="7" t="str">
        <f>_xlfn.XLOOKUP(orders!C168,customers!$A$1:$A$1001,customers!$G$1:$G$1001)</f>
        <v>United States</v>
      </c>
      <c r="I168" s="8" t="str">
        <f>INDEX(products!$A$1:$G$49,MATCH(orders!$D168,products!$A$1:$A$49,0),MATCH(orders!I$1,products!$A$1:$G$1,0))</f>
        <v>Rob</v>
      </c>
      <c r="J168" s="8" t="str">
        <f>INDEX(products!$A$1:$G$49,MATCH(orders!$D168,products!$A$1:$A$49,0),MATCH(orders!J$1,products!$A$1:$G$1,0))</f>
        <v>D</v>
      </c>
      <c r="K168" s="9">
        <f>INDEX(products!$A$1:$G$49,MATCH(orders!$D168,products!$A$1:$A$49,0),MATCH(orders!K$1,products!$A$1:$G$1,0))</f>
        <v>0.5</v>
      </c>
      <c r="L168" s="10">
        <f>INDEX(products!$A$1:$G$49,MATCH(orders!$D168,products!$A$1:$A$49,0),MATCH(orders!L$1,products!$A$1:$G$1,0))</f>
        <v>5.3699999999999992</v>
      </c>
      <c r="M168" s="10">
        <f t="shared" si="2"/>
        <v>26.849999999999994</v>
      </c>
      <c r="N168" s="8" t="str" cm="1">
        <f t="array" ref="N168">_xlfn.IFS(I168="Rob", "Robusta",I168="Exc","Excelsa",I168="Ara","Arabica",I168="Lib","Liberica",TRUE," ")</f>
        <v>Robusta</v>
      </c>
      <c r="O168" s="8" t="str" cm="1">
        <f t="array" ref="O168">_xlfn.IFS(J168="m","Medium",J168="l","Light",J168="d","Dark",TRUE,"")</f>
        <v>Dark</v>
      </c>
      <c r="P168" s="8" t="str">
        <f>_xlfn.XLOOKUP(Table1[[#This Row],[Customer ID]],customers!$A$1:$A$1001,customers!$I$1:$I$1001," ",0)</f>
        <v>Yes</v>
      </c>
    </row>
    <row r="169" spans="1:16" x14ac:dyDescent="0.35">
      <c r="A169" s="7" t="s">
        <v>1430</v>
      </c>
      <c r="B169" s="14">
        <v>44777</v>
      </c>
      <c r="C169" s="7" t="s">
        <v>1431</v>
      </c>
      <c r="D169" s="8" t="s">
        <v>6139</v>
      </c>
      <c r="E169" s="7">
        <v>5</v>
      </c>
      <c r="F169" s="7" t="str">
        <f>_xlfn.XLOOKUP(C169,customers!$A$2:$A$1001,customers!$B$2:$B$1001," ",0)</f>
        <v>Tamarah Fero</v>
      </c>
      <c r="G169" s="7" t="str">
        <f>IF(_xlfn.XLOOKUP(C169,customers!$A$2:$A$1001,customers!$C$2:$C$1001," ",0)=0," ",_xlfn.XLOOKUP(C169,customers!$A$2:$A$1001,customers!$C$2:$C$1001," ",0))</f>
        <v>tfero4n@comsenz.com</v>
      </c>
      <c r="H169" s="7" t="str">
        <f>_xlfn.XLOOKUP(orders!C169,customers!$A$1:$A$1001,customers!$G$1:$G$1001)</f>
        <v>United States</v>
      </c>
      <c r="I169" s="8" t="str">
        <f>INDEX(products!$A$1:$G$49,MATCH(orders!$D169,products!$A$1:$A$49,0),MATCH(orders!I$1,products!$A$1:$G$1,0))</f>
        <v>Exc</v>
      </c>
      <c r="J169" s="8" t="str">
        <f>INDEX(products!$A$1:$G$49,MATCH(orders!$D169,products!$A$1:$A$49,0),MATCH(orders!J$1,products!$A$1:$G$1,0))</f>
        <v>M</v>
      </c>
      <c r="K169" s="9">
        <f>INDEX(products!$A$1:$G$49,MATCH(orders!$D169,products!$A$1:$A$49,0),MATCH(orders!K$1,products!$A$1:$G$1,0))</f>
        <v>0.5</v>
      </c>
      <c r="L169" s="10">
        <f>INDEX(products!$A$1:$G$49,MATCH(orders!$D169,products!$A$1:$A$49,0),MATCH(orders!L$1,products!$A$1:$G$1,0))</f>
        <v>8.25</v>
      </c>
      <c r="M169" s="10">
        <f t="shared" si="2"/>
        <v>41.25</v>
      </c>
      <c r="N169" s="8" t="str" cm="1">
        <f t="array" ref="N169">_xlfn.IFS(I169="Rob", "Robusta",I169="Exc","Excelsa",I169="Ara","Arabica",I169="Lib","Liberica",TRUE," ")</f>
        <v>Excelsa</v>
      </c>
      <c r="O169" s="8" t="str" cm="1">
        <f t="array" ref="O169">_xlfn.IFS(J169="m","Medium",J169="l","Light",J169="d","Dark",TRUE,"")</f>
        <v>Medium</v>
      </c>
      <c r="P169" s="8" t="str">
        <f>_xlfn.XLOOKUP(Table1[[#This Row],[Customer ID]],customers!$A$1:$A$1001,customers!$I$1:$I$1001," ",0)</f>
        <v>Yes</v>
      </c>
    </row>
    <row r="170" spans="1:16" x14ac:dyDescent="0.35">
      <c r="A170" s="7" t="s">
        <v>1436</v>
      </c>
      <c r="B170" s="14">
        <v>43484</v>
      </c>
      <c r="C170" s="7" t="s">
        <v>1437</v>
      </c>
      <c r="D170" s="8" t="s">
        <v>6157</v>
      </c>
      <c r="E170" s="7">
        <v>6</v>
      </c>
      <c r="F170" s="7" t="str">
        <f>_xlfn.XLOOKUP(C170,customers!$A$2:$A$1001,customers!$B$2:$B$1001," ",0)</f>
        <v>Stanislaus Valsler</v>
      </c>
      <c r="G170" s="7" t="str">
        <f>IF(_xlfn.XLOOKUP(C170,customers!$A$2:$A$1001,customers!$C$2:$C$1001," ",0)=0," ",_xlfn.XLOOKUP(C170,customers!$A$2:$A$1001,customers!$C$2:$C$1001," ",0))</f>
        <v xml:space="preserve"> </v>
      </c>
      <c r="H170" s="7" t="str">
        <f>_xlfn.XLOOKUP(orders!C170,customers!$A$1:$A$1001,customers!$G$1:$G$1001)</f>
        <v>Ireland</v>
      </c>
      <c r="I170" s="8" t="str">
        <f>INDEX(products!$A$1:$G$49,MATCH(orders!$D170,products!$A$1:$A$49,0),MATCH(orders!I$1,products!$A$1:$G$1,0))</f>
        <v>Ara</v>
      </c>
      <c r="J170" s="8" t="str">
        <f>INDEX(products!$A$1:$G$49,MATCH(orders!$D170,products!$A$1:$A$49,0),MATCH(orders!J$1,products!$A$1:$G$1,0))</f>
        <v>M</v>
      </c>
      <c r="K170" s="9">
        <f>INDEX(products!$A$1:$G$49,MATCH(orders!$D170,products!$A$1:$A$49,0),MATCH(orders!K$1,products!$A$1:$G$1,0))</f>
        <v>0.5</v>
      </c>
      <c r="L170" s="10">
        <f>INDEX(products!$A$1:$G$49,MATCH(orders!$D170,products!$A$1:$A$49,0),MATCH(orders!L$1,products!$A$1:$G$1,0))</f>
        <v>6.75</v>
      </c>
      <c r="M170" s="10">
        <f t="shared" si="2"/>
        <v>40.5</v>
      </c>
      <c r="N170" s="8" t="str" cm="1">
        <f t="array" ref="N170">_xlfn.IFS(I170="Rob", "Robusta",I170="Exc","Excelsa",I170="Ara","Arabica",I170="Lib","Liberica",TRUE," ")</f>
        <v>Arabica</v>
      </c>
      <c r="O170" s="8" t="str" cm="1">
        <f t="array" ref="O170">_xlfn.IFS(J170="m","Medium",J170="l","Light",J170="d","Dark",TRUE,"")</f>
        <v>Medium</v>
      </c>
      <c r="P170" s="8" t="str">
        <f>_xlfn.XLOOKUP(Table1[[#This Row],[Customer ID]],customers!$A$1:$A$1001,customers!$I$1:$I$1001," ",0)</f>
        <v>No</v>
      </c>
    </row>
    <row r="171" spans="1:16" x14ac:dyDescent="0.35">
      <c r="A171" s="7" t="s">
        <v>1441</v>
      </c>
      <c r="B171" s="14">
        <v>44643</v>
      </c>
      <c r="C171" s="7" t="s">
        <v>1442</v>
      </c>
      <c r="D171" s="8" t="s">
        <v>6177</v>
      </c>
      <c r="E171" s="7">
        <v>2</v>
      </c>
      <c r="F171" s="7" t="str">
        <f>_xlfn.XLOOKUP(C171,customers!$A$2:$A$1001,customers!$B$2:$B$1001," ",0)</f>
        <v>Felita Dauney</v>
      </c>
      <c r="G171" s="7" t="str">
        <f>IF(_xlfn.XLOOKUP(C171,customers!$A$2:$A$1001,customers!$C$2:$C$1001," ",0)=0," ",_xlfn.XLOOKUP(C171,customers!$A$2:$A$1001,customers!$C$2:$C$1001," ",0))</f>
        <v>fdauney4p@sphinn.com</v>
      </c>
      <c r="H171" s="7" t="str">
        <f>_xlfn.XLOOKUP(orders!C171,customers!$A$1:$A$1001,customers!$G$1:$G$1001)</f>
        <v>Ireland</v>
      </c>
      <c r="I171" s="8" t="str">
        <f>INDEX(products!$A$1:$G$49,MATCH(orders!$D171,products!$A$1:$A$49,0),MATCH(orders!I$1,products!$A$1:$G$1,0))</f>
        <v>Rob</v>
      </c>
      <c r="J171" s="8" t="str">
        <f>INDEX(products!$A$1:$G$49,MATCH(orders!$D171,products!$A$1:$A$49,0),MATCH(orders!J$1,products!$A$1:$G$1,0))</f>
        <v>D</v>
      </c>
      <c r="K171" s="9">
        <f>INDEX(products!$A$1:$G$49,MATCH(orders!$D171,products!$A$1:$A$49,0),MATCH(orders!K$1,products!$A$1:$G$1,0))</f>
        <v>1</v>
      </c>
      <c r="L171" s="10">
        <f>INDEX(products!$A$1:$G$49,MATCH(orders!$D171,products!$A$1:$A$49,0),MATCH(orders!L$1,products!$A$1:$G$1,0))</f>
        <v>8.9499999999999993</v>
      </c>
      <c r="M171" s="10">
        <f t="shared" si="2"/>
        <v>17.899999999999999</v>
      </c>
      <c r="N171" s="8" t="str" cm="1">
        <f t="array" ref="N171">_xlfn.IFS(I171="Rob", "Robusta",I171="Exc","Excelsa",I171="Ara","Arabica",I171="Lib","Liberica",TRUE," ")</f>
        <v>Robusta</v>
      </c>
      <c r="O171" s="8" t="str" cm="1">
        <f t="array" ref="O171">_xlfn.IFS(J171="m","Medium",J171="l","Light",J171="d","Dark",TRUE,"")</f>
        <v>Dark</v>
      </c>
      <c r="P171" s="8" t="str">
        <f>_xlfn.XLOOKUP(Table1[[#This Row],[Customer ID]],customers!$A$1:$A$1001,customers!$I$1:$I$1001," ",0)</f>
        <v>No</v>
      </c>
    </row>
    <row r="172" spans="1:16" x14ac:dyDescent="0.35">
      <c r="A172" s="7" t="s">
        <v>1448</v>
      </c>
      <c r="B172" s="14">
        <v>44476</v>
      </c>
      <c r="C172" s="7" t="s">
        <v>1449</v>
      </c>
      <c r="D172" s="8" t="s">
        <v>6148</v>
      </c>
      <c r="E172" s="7">
        <v>2</v>
      </c>
      <c r="F172" s="7" t="str">
        <f>_xlfn.XLOOKUP(C172,customers!$A$2:$A$1001,customers!$B$2:$B$1001," ",0)</f>
        <v>Serena Earley</v>
      </c>
      <c r="G172" s="7" t="str">
        <f>IF(_xlfn.XLOOKUP(C172,customers!$A$2:$A$1001,customers!$C$2:$C$1001," ",0)=0," ",_xlfn.XLOOKUP(C172,customers!$A$2:$A$1001,customers!$C$2:$C$1001," ",0))</f>
        <v>searley4q@youku.com</v>
      </c>
      <c r="H172" s="7" t="str">
        <f>_xlfn.XLOOKUP(orders!C172,customers!$A$1:$A$1001,customers!$G$1:$G$1001)</f>
        <v>United Kingdom</v>
      </c>
      <c r="I172" s="8" t="str">
        <f>INDEX(products!$A$1:$G$49,MATCH(orders!$D172,products!$A$1:$A$49,0),MATCH(orders!I$1,products!$A$1:$G$1,0))</f>
        <v>Exc</v>
      </c>
      <c r="J172" s="8" t="str">
        <f>INDEX(products!$A$1:$G$49,MATCH(orders!$D172,products!$A$1:$A$49,0),MATCH(orders!J$1,products!$A$1:$G$1,0))</f>
        <v>L</v>
      </c>
      <c r="K172" s="9">
        <f>INDEX(products!$A$1:$G$49,MATCH(orders!$D172,products!$A$1:$A$49,0),MATCH(orders!K$1,products!$A$1:$G$1,0))</f>
        <v>2.5</v>
      </c>
      <c r="L172" s="10">
        <f>INDEX(products!$A$1:$G$49,MATCH(orders!$D172,products!$A$1:$A$49,0),MATCH(orders!L$1,products!$A$1:$G$1,0))</f>
        <v>34.154999999999994</v>
      </c>
      <c r="M172" s="10">
        <f t="shared" si="2"/>
        <v>68.309999999999988</v>
      </c>
      <c r="N172" s="8" t="str" cm="1">
        <f t="array" ref="N172">_xlfn.IFS(I172="Rob", "Robusta",I172="Exc","Excelsa",I172="Ara","Arabica",I172="Lib","Liberica",TRUE," ")</f>
        <v>Excelsa</v>
      </c>
      <c r="O172" s="8" t="str" cm="1">
        <f t="array" ref="O172">_xlfn.IFS(J172="m","Medium",J172="l","Light",J172="d","Dark",TRUE,"")</f>
        <v>Light</v>
      </c>
      <c r="P172" s="8" t="str">
        <f>_xlfn.XLOOKUP(Table1[[#This Row],[Customer ID]],customers!$A$1:$A$1001,customers!$I$1:$I$1001," ",0)</f>
        <v>No</v>
      </c>
    </row>
    <row r="173" spans="1:16" x14ac:dyDescent="0.35">
      <c r="A173" s="7" t="s">
        <v>1453</v>
      </c>
      <c r="B173" s="14">
        <v>43544</v>
      </c>
      <c r="C173" s="7" t="s">
        <v>1454</v>
      </c>
      <c r="D173" s="8" t="s">
        <v>6166</v>
      </c>
      <c r="E173" s="7">
        <v>2</v>
      </c>
      <c r="F173" s="7" t="str">
        <f>_xlfn.XLOOKUP(C173,customers!$A$2:$A$1001,customers!$B$2:$B$1001," ",0)</f>
        <v>Minny Chamberlayne</v>
      </c>
      <c r="G173" s="7" t="str">
        <f>IF(_xlfn.XLOOKUP(C173,customers!$A$2:$A$1001,customers!$C$2:$C$1001," ",0)=0," ",_xlfn.XLOOKUP(C173,customers!$A$2:$A$1001,customers!$C$2:$C$1001," ",0))</f>
        <v>mchamberlayne4r@bigcartel.com</v>
      </c>
      <c r="H173" s="7" t="str">
        <f>_xlfn.XLOOKUP(orders!C173,customers!$A$1:$A$1001,customers!$G$1:$G$1001)</f>
        <v>United States</v>
      </c>
      <c r="I173" s="8" t="str">
        <f>INDEX(products!$A$1:$G$49,MATCH(orders!$D173,products!$A$1:$A$49,0),MATCH(orders!I$1,products!$A$1:$G$1,0))</f>
        <v>Exc</v>
      </c>
      <c r="J173" s="8" t="str">
        <f>INDEX(products!$A$1:$G$49,MATCH(orders!$D173,products!$A$1:$A$49,0),MATCH(orders!J$1,products!$A$1:$G$1,0))</f>
        <v>M</v>
      </c>
      <c r="K173" s="9">
        <f>INDEX(products!$A$1:$G$49,MATCH(orders!$D173,products!$A$1:$A$49,0),MATCH(orders!K$1,products!$A$1:$G$1,0))</f>
        <v>2.5</v>
      </c>
      <c r="L173" s="10">
        <f>INDEX(products!$A$1:$G$49,MATCH(orders!$D173,products!$A$1:$A$49,0),MATCH(orders!L$1,products!$A$1:$G$1,0))</f>
        <v>31.624999999999996</v>
      </c>
      <c r="M173" s="10">
        <f t="shared" si="2"/>
        <v>63.249999999999993</v>
      </c>
      <c r="N173" s="8" t="str" cm="1">
        <f t="array" ref="N173">_xlfn.IFS(I173="Rob", "Robusta",I173="Exc","Excelsa",I173="Ara","Arabica",I173="Lib","Liberica",TRUE," ")</f>
        <v>Excelsa</v>
      </c>
      <c r="O173" s="8" t="str" cm="1">
        <f t="array" ref="O173">_xlfn.IFS(J173="m","Medium",J173="l","Light",J173="d","Dark",TRUE,"")</f>
        <v>Medium</v>
      </c>
      <c r="P173" s="8" t="str">
        <f>_xlfn.XLOOKUP(Table1[[#This Row],[Customer ID]],customers!$A$1:$A$1001,customers!$I$1:$I$1001," ",0)</f>
        <v>Yes</v>
      </c>
    </row>
    <row r="174" spans="1:16" x14ac:dyDescent="0.35">
      <c r="A174" s="7" t="s">
        <v>1459</v>
      </c>
      <c r="B174" s="14">
        <v>44545</v>
      </c>
      <c r="C174" s="7" t="s">
        <v>1460</v>
      </c>
      <c r="D174" s="8" t="s">
        <v>6144</v>
      </c>
      <c r="E174" s="7">
        <v>3</v>
      </c>
      <c r="F174" s="7" t="str">
        <f>_xlfn.XLOOKUP(C174,customers!$A$2:$A$1001,customers!$B$2:$B$1001," ",0)</f>
        <v>Bartholemy Flaherty</v>
      </c>
      <c r="G174" s="7" t="str">
        <f>IF(_xlfn.XLOOKUP(C174,customers!$A$2:$A$1001,customers!$C$2:$C$1001," ",0)=0," ",_xlfn.XLOOKUP(C174,customers!$A$2:$A$1001,customers!$C$2:$C$1001," ",0))</f>
        <v>bflaherty4s@moonfruit.com</v>
      </c>
      <c r="H174" s="7" t="str">
        <f>_xlfn.XLOOKUP(orders!C174,customers!$A$1:$A$1001,customers!$G$1:$G$1001)</f>
        <v>Ireland</v>
      </c>
      <c r="I174" s="8" t="str">
        <f>INDEX(products!$A$1:$G$49,MATCH(orders!$D174,products!$A$1:$A$49,0),MATCH(orders!I$1,products!$A$1:$G$1,0))</f>
        <v>Exc</v>
      </c>
      <c r="J174" s="8" t="str">
        <f>INDEX(products!$A$1:$G$49,MATCH(orders!$D174,products!$A$1:$A$49,0),MATCH(orders!J$1,products!$A$1:$G$1,0))</f>
        <v>D</v>
      </c>
      <c r="K174" s="9">
        <f>INDEX(products!$A$1:$G$49,MATCH(orders!$D174,products!$A$1:$A$49,0),MATCH(orders!K$1,products!$A$1:$G$1,0))</f>
        <v>0.5</v>
      </c>
      <c r="L174" s="10">
        <f>INDEX(products!$A$1:$G$49,MATCH(orders!$D174,products!$A$1:$A$49,0),MATCH(orders!L$1,products!$A$1:$G$1,0))</f>
        <v>7.29</v>
      </c>
      <c r="M174" s="10">
        <f t="shared" si="2"/>
        <v>21.87</v>
      </c>
      <c r="N174" s="8" t="str" cm="1">
        <f t="array" ref="N174">_xlfn.IFS(I174="Rob", "Robusta",I174="Exc","Excelsa",I174="Ara","Arabica",I174="Lib","Liberica",TRUE," ")</f>
        <v>Excelsa</v>
      </c>
      <c r="O174" s="8" t="str" cm="1">
        <f t="array" ref="O174">_xlfn.IFS(J174="m","Medium",J174="l","Light",J174="d","Dark",TRUE,"")</f>
        <v>Dark</v>
      </c>
      <c r="P174" s="8" t="str">
        <f>_xlfn.XLOOKUP(Table1[[#This Row],[Customer ID]],customers!$A$1:$A$1001,customers!$I$1:$I$1001," ",0)</f>
        <v>No</v>
      </c>
    </row>
    <row r="175" spans="1:16" x14ac:dyDescent="0.35">
      <c r="A175" s="7" t="s">
        <v>1464</v>
      </c>
      <c r="B175" s="14">
        <v>44720</v>
      </c>
      <c r="C175" s="7" t="s">
        <v>1465</v>
      </c>
      <c r="D175" s="8" t="s">
        <v>6151</v>
      </c>
      <c r="E175" s="7">
        <v>4</v>
      </c>
      <c r="F175" s="7" t="str">
        <f>_xlfn.XLOOKUP(C175,customers!$A$2:$A$1001,customers!$B$2:$B$1001," ",0)</f>
        <v>Oran Colbeck</v>
      </c>
      <c r="G175" s="7" t="str">
        <f>IF(_xlfn.XLOOKUP(C175,customers!$A$2:$A$1001,customers!$C$2:$C$1001," ",0)=0," ",_xlfn.XLOOKUP(C175,customers!$A$2:$A$1001,customers!$C$2:$C$1001," ",0))</f>
        <v>ocolbeck4t@sina.com.cn</v>
      </c>
      <c r="H175" s="7" t="str">
        <f>_xlfn.XLOOKUP(orders!C175,customers!$A$1:$A$1001,customers!$G$1:$G$1001)</f>
        <v>United States</v>
      </c>
      <c r="I175" s="8" t="str">
        <f>INDEX(products!$A$1:$G$49,MATCH(orders!$D175,products!$A$1:$A$49,0),MATCH(orders!I$1,products!$A$1:$G$1,0))</f>
        <v>Rob</v>
      </c>
      <c r="J175" s="8" t="str">
        <f>INDEX(products!$A$1:$G$49,MATCH(orders!$D175,products!$A$1:$A$49,0),MATCH(orders!J$1,products!$A$1:$G$1,0))</f>
        <v>M</v>
      </c>
      <c r="K175" s="9">
        <f>INDEX(products!$A$1:$G$49,MATCH(orders!$D175,products!$A$1:$A$49,0),MATCH(orders!K$1,products!$A$1:$G$1,0))</f>
        <v>2.5</v>
      </c>
      <c r="L175" s="10">
        <f>INDEX(products!$A$1:$G$49,MATCH(orders!$D175,products!$A$1:$A$49,0),MATCH(orders!L$1,products!$A$1:$G$1,0))</f>
        <v>22.884999999999998</v>
      </c>
      <c r="M175" s="10">
        <f t="shared" si="2"/>
        <v>91.539999999999992</v>
      </c>
      <c r="N175" s="8" t="str" cm="1">
        <f t="array" ref="N175">_xlfn.IFS(I175="Rob", "Robusta",I175="Exc","Excelsa",I175="Ara","Arabica",I175="Lib","Liberica",TRUE," ")</f>
        <v>Robusta</v>
      </c>
      <c r="O175" s="8" t="str" cm="1">
        <f t="array" ref="O175">_xlfn.IFS(J175="m","Medium",J175="l","Light",J175="d","Dark",TRUE,"")</f>
        <v>Medium</v>
      </c>
      <c r="P175" s="8" t="str">
        <f>_xlfn.XLOOKUP(Table1[[#This Row],[Customer ID]],customers!$A$1:$A$1001,customers!$I$1:$I$1001," ",0)</f>
        <v>No</v>
      </c>
    </row>
    <row r="176" spans="1:16" x14ac:dyDescent="0.35">
      <c r="A176" s="7" t="s">
        <v>1470</v>
      </c>
      <c r="B176" s="14">
        <v>43813</v>
      </c>
      <c r="C176" s="7" t="s">
        <v>1471</v>
      </c>
      <c r="D176" s="8" t="s">
        <v>6148</v>
      </c>
      <c r="E176" s="7">
        <v>6</v>
      </c>
      <c r="F176" s="7" t="str">
        <f>_xlfn.XLOOKUP(C176,customers!$A$2:$A$1001,customers!$B$2:$B$1001," ",0)</f>
        <v>Elysee Sketch</v>
      </c>
      <c r="G176" s="7" t="str">
        <f>IF(_xlfn.XLOOKUP(C176,customers!$A$2:$A$1001,customers!$C$2:$C$1001," ",0)=0," ",_xlfn.XLOOKUP(C176,customers!$A$2:$A$1001,customers!$C$2:$C$1001," ",0))</f>
        <v xml:space="preserve"> </v>
      </c>
      <c r="H176" s="7" t="str">
        <f>_xlfn.XLOOKUP(orders!C176,customers!$A$1:$A$1001,customers!$G$1:$G$1001)</f>
        <v>United States</v>
      </c>
      <c r="I176" s="8" t="str">
        <f>INDEX(products!$A$1:$G$49,MATCH(orders!$D176,products!$A$1:$A$49,0),MATCH(orders!I$1,products!$A$1:$G$1,0))</f>
        <v>Exc</v>
      </c>
      <c r="J176" s="8" t="str">
        <f>INDEX(products!$A$1:$G$49,MATCH(orders!$D176,products!$A$1:$A$49,0),MATCH(orders!J$1,products!$A$1:$G$1,0))</f>
        <v>L</v>
      </c>
      <c r="K176" s="9">
        <f>INDEX(products!$A$1:$G$49,MATCH(orders!$D176,products!$A$1:$A$49,0),MATCH(orders!K$1,products!$A$1:$G$1,0))</f>
        <v>2.5</v>
      </c>
      <c r="L176" s="10">
        <f>INDEX(products!$A$1:$G$49,MATCH(orders!$D176,products!$A$1:$A$49,0),MATCH(orders!L$1,products!$A$1:$G$1,0))</f>
        <v>34.154999999999994</v>
      </c>
      <c r="M176" s="10">
        <f t="shared" si="2"/>
        <v>204.92999999999995</v>
      </c>
      <c r="N176" s="8" t="str" cm="1">
        <f t="array" ref="N176">_xlfn.IFS(I176="Rob", "Robusta",I176="Exc","Excelsa",I176="Ara","Arabica",I176="Lib","Liberica",TRUE," ")</f>
        <v>Excelsa</v>
      </c>
      <c r="O176" s="8" t="str" cm="1">
        <f t="array" ref="O176">_xlfn.IFS(J176="m","Medium",J176="l","Light",J176="d","Dark",TRUE,"")</f>
        <v>Light</v>
      </c>
      <c r="P176" s="8" t="str">
        <f>_xlfn.XLOOKUP(Table1[[#This Row],[Customer ID]],customers!$A$1:$A$1001,customers!$I$1:$I$1001," ",0)</f>
        <v>Yes</v>
      </c>
    </row>
    <row r="177" spans="1:16" x14ac:dyDescent="0.35">
      <c r="A177" s="7" t="s">
        <v>1475</v>
      </c>
      <c r="B177" s="14">
        <v>44296</v>
      </c>
      <c r="C177" s="7" t="s">
        <v>1476</v>
      </c>
      <c r="D177" s="8" t="s">
        <v>6166</v>
      </c>
      <c r="E177" s="7">
        <v>2</v>
      </c>
      <c r="F177" s="7" t="str">
        <f>_xlfn.XLOOKUP(C177,customers!$A$2:$A$1001,customers!$B$2:$B$1001," ",0)</f>
        <v>Ethelda Hobbing</v>
      </c>
      <c r="G177" s="7" t="str">
        <f>IF(_xlfn.XLOOKUP(C177,customers!$A$2:$A$1001,customers!$C$2:$C$1001," ",0)=0," ",_xlfn.XLOOKUP(C177,customers!$A$2:$A$1001,customers!$C$2:$C$1001," ",0))</f>
        <v>ehobbing4v@nsw.gov.au</v>
      </c>
      <c r="H177" s="7" t="str">
        <f>_xlfn.XLOOKUP(orders!C177,customers!$A$1:$A$1001,customers!$G$1:$G$1001)</f>
        <v>United States</v>
      </c>
      <c r="I177" s="8" t="str">
        <f>INDEX(products!$A$1:$G$49,MATCH(orders!$D177,products!$A$1:$A$49,0),MATCH(orders!I$1,products!$A$1:$G$1,0))</f>
        <v>Exc</v>
      </c>
      <c r="J177" s="8" t="str">
        <f>INDEX(products!$A$1:$G$49,MATCH(orders!$D177,products!$A$1:$A$49,0),MATCH(orders!J$1,products!$A$1:$G$1,0))</f>
        <v>M</v>
      </c>
      <c r="K177" s="9">
        <f>INDEX(products!$A$1:$G$49,MATCH(orders!$D177,products!$A$1:$A$49,0),MATCH(orders!K$1,products!$A$1:$G$1,0))</f>
        <v>2.5</v>
      </c>
      <c r="L177" s="10">
        <f>INDEX(products!$A$1:$G$49,MATCH(orders!$D177,products!$A$1:$A$49,0),MATCH(orders!L$1,products!$A$1:$G$1,0))</f>
        <v>31.624999999999996</v>
      </c>
      <c r="M177" s="10">
        <f t="shared" si="2"/>
        <v>63.249999999999993</v>
      </c>
      <c r="N177" s="8" t="str" cm="1">
        <f t="array" ref="N177">_xlfn.IFS(I177="Rob", "Robusta",I177="Exc","Excelsa",I177="Ara","Arabica",I177="Lib","Liberica",TRUE," ")</f>
        <v>Excelsa</v>
      </c>
      <c r="O177" s="8" t="str" cm="1">
        <f t="array" ref="O177">_xlfn.IFS(J177="m","Medium",J177="l","Light",J177="d","Dark",TRUE,"")</f>
        <v>Medium</v>
      </c>
      <c r="P177" s="8" t="str">
        <f>_xlfn.XLOOKUP(Table1[[#This Row],[Customer ID]],customers!$A$1:$A$1001,customers!$I$1:$I$1001," ",0)</f>
        <v>Yes</v>
      </c>
    </row>
    <row r="178" spans="1:16" x14ac:dyDescent="0.35">
      <c r="A178" s="7" t="s">
        <v>1481</v>
      </c>
      <c r="B178" s="14">
        <v>43900</v>
      </c>
      <c r="C178" s="7" t="s">
        <v>1482</v>
      </c>
      <c r="D178" s="8" t="s">
        <v>6148</v>
      </c>
      <c r="E178" s="7">
        <v>1</v>
      </c>
      <c r="F178" s="7" t="str">
        <f>_xlfn.XLOOKUP(C178,customers!$A$2:$A$1001,customers!$B$2:$B$1001," ",0)</f>
        <v>Odille Thynne</v>
      </c>
      <c r="G178" s="7" t="str">
        <f>IF(_xlfn.XLOOKUP(C178,customers!$A$2:$A$1001,customers!$C$2:$C$1001," ",0)=0," ",_xlfn.XLOOKUP(C178,customers!$A$2:$A$1001,customers!$C$2:$C$1001," ",0))</f>
        <v>othynne4w@auda.org.au</v>
      </c>
      <c r="H178" s="7" t="str">
        <f>_xlfn.XLOOKUP(orders!C178,customers!$A$1:$A$1001,customers!$G$1:$G$1001)</f>
        <v>United States</v>
      </c>
      <c r="I178" s="8" t="str">
        <f>INDEX(products!$A$1:$G$49,MATCH(orders!$D178,products!$A$1:$A$49,0),MATCH(orders!I$1,products!$A$1:$G$1,0))</f>
        <v>Exc</v>
      </c>
      <c r="J178" s="8" t="str">
        <f>INDEX(products!$A$1:$G$49,MATCH(orders!$D178,products!$A$1:$A$49,0),MATCH(orders!J$1,products!$A$1:$G$1,0))</f>
        <v>L</v>
      </c>
      <c r="K178" s="9">
        <f>INDEX(products!$A$1:$G$49,MATCH(orders!$D178,products!$A$1:$A$49,0),MATCH(orders!K$1,products!$A$1:$G$1,0))</f>
        <v>2.5</v>
      </c>
      <c r="L178" s="10">
        <f>INDEX(products!$A$1:$G$49,MATCH(orders!$D178,products!$A$1:$A$49,0),MATCH(orders!L$1,products!$A$1:$G$1,0))</f>
        <v>34.154999999999994</v>
      </c>
      <c r="M178" s="10">
        <f t="shared" si="2"/>
        <v>34.154999999999994</v>
      </c>
      <c r="N178" s="8" t="str" cm="1">
        <f t="array" ref="N178">_xlfn.IFS(I178="Rob", "Robusta",I178="Exc","Excelsa",I178="Ara","Arabica",I178="Lib","Liberica",TRUE," ")</f>
        <v>Excelsa</v>
      </c>
      <c r="O178" s="8" t="str" cm="1">
        <f t="array" ref="O178">_xlfn.IFS(J178="m","Medium",J178="l","Light",J178="d","Dark",TRUE,"")</f>
        <v>Light</v>
      </c>
      <c r="P178" s="8" t="str">
        <f>_xlfn.XLOOKUP(Table1[[#This Row],[Customer ID]],customers!$A$1:$A$1001,customers!$I$1:$I$1001," ",0)</f>
        <v>Yes</v>
      </c>
    </row>
    <row r="179" spans="1:16" x14ac:dyDescent="0.35">
      <c r="A179" s="7" t="s">
        <v>1487</v>
      </c>
      <c r="B179" s="14">
        <v>44120</v>
      </c>
      <c r="C179" s="7" t="s">
        <v>1488</v>
      </c>
      <c r="D179" s="8" t="s">
        <v>6142</v>
      </c>
      <c r="E179" s="7">
        <v>4</v>
      </c>
      <c r="F179" s="7" t="str">
        <f>_xlfn.XLOOKUP(C179,customers!$A$2:$A$1001,customers!$B$2:$B$1001," ",0)</f>
        <v>Emlynne Heining</v>
      </c>
      <c r="G179" s="7" t="str">
        <f>IF(_xlfn.XLOOKUP(C179,customers!$A$2:$A$1001,customers!$C$2:$C$1001," ",0)=0," ",_xlfn.XLOOKUP(C179,customers!$A$2:$A$1001,customers!$C$2:$C$1001," ",0))</f>
        <v>eheining4x@flickr.com</v>
      </c>
      <c r="H179" s="7" t="str">
        <f>_xlfn.XLOOKUP(orders!C179,customers!$A$1:$A$1001,customers!$G$1:$G$1001)</f>
        <v>United States</v>
      </c>
      <c r="I179" s="8" t="str">
        <f>INDEX(products!$A$1:$G$49,MATCH(orders!$D179,products!$A$1:$A$49,0),MATCH(orders!I$1,products!$A$1:$G$1,0))</f>
        <v>Rob</v>
      </c>
      <c r="J179" s="8" t="str">
        <f>INDEX(products!$A$1:$G$49,MATCH(orders!$D179,products!$A$1:$A$49,0),MATCH(orders!J$1,products!$A$1:$G$1,0))</f>
        <v>L</v>
      </c>
      <c r="K179" s="9">
        <f>INDEX(products!$A$1:$G$49,MATCH(orders!$D179,products!$A$1:$A$49,0),MATCH(orders!K$1,products!$A$1:$G$1,0))</f>
        <v>2.5</v>
      </c>
      <c r="L179" s="10">
        <f>INDEX(products!$A$1:$G$49,MATCH(orders!$D179,products!$A$1:$A$49,0),MATCH(orders!L$1,products!$A$1:$G$1,0))</f>
        <v>27.484999999999996</v>
      </c>
      <c r="M179" s="10">
        <f t="shared" si="2"/>
        <v>109.93999999999998</v>
      </c>
      <c r="N179" s="8" t="str" cm="1">
        <f t="array" ref="N179">_xlfn.IFS(I179="Rob", "Robusta",I179="Exc","Excelsa",I179="Ara","Arabica",I179="Lib","Liberica",TRUE," ")</f>
        <v>Robusta</v>
      </c>
      <c r="O179" s="8" t="str" cm="1">
        <f t="array" ref="O179">_xlfn.IFS(J179="m","Medium",J179="l","Light",J179="d","Dark",TRUE,"")</f>
        <v>Light</v>
      </c>
      <c r="P179" s="8" t="str">
        <f>_xlfn.XLOOKUP(Table1[[#This Row],[Customer ID]],customers!$A$1:$A$1001,customers!$I$1:$I$1001," ",0)</f>
        <v>Yes</v>
      </c>
    </row>
    <row r="180" spans="1:16" x14ac:dyDescent="0.35">
      <c r="A180" s="7" t="s">
        <v>1492</v>
      </c>
      <c r="B180" s="14">
        <v>43746</v>
      </c>
      <c r="C180" s="7" t="s">
        <v>1493</v>
      </c>
      <c r="D180" s="8" t="s">
        <v>6140</v>
      </c>
      <c r="E180" s="7">
        <v>2</v>
      </c>
      <c r="F180" s="7" t="str">
        <f>_xlfn.XLOOKUP(C180,customers!$A$2:$A$1001,customers!$B$2:$B$1001," ",0)</f>
        <v>Katerina Melloi</v>
      </c>
      <c r="G180" s="7" t="str">
        <f>IF(_xlfn.XLOOKUP(C180,customers!$A$2:$A$1001,customers!$C$2:$C$1001," ",0)=0," ",_xlfn.XLOOKUP(C180,customers!$A$2:$A$1001,customers!$C$2:$C$1001," ",0))</f>
        <v>kmelloi4y@imdb.com</v>
      </c>
      <c r="H180" s="7" t="str">
        <f>_xlfn.XLOOKUP(orders!C180,customers!$A$1:$A$1001,customers!$G$1:$G$1001)</f>
        <v>United States</v>
      </c>
      <c r="I180" s="8" t="str">
        <f>INDEX(products!$A$1:$G$49,MATCH(orders!$D180,products!$A$1:$A$49,0),MATCH(orders!I$1,products!$A$1:$G$1,0))</f>
        <v>Ara</v>
      </c>
      <c r="J180" s="8" t="str">
        <f>INDEX(products!$A$1:$G$49,MATCH(orders!$D180,products!$A$1:$A$49,0),MATCH(orders!J$1,products!$A$1:$G$1,0))</f>
        <v>L</v>
      </c>
      <c r="K180" s="9">
        <f>INDEX(products!$A$1:$G$49,MATCH(orders!$D180,products!$A$1:$A$49,0),MATCH(orders!K$1,products!$A$1:$G$1,0))</f>
        <v>1</v>
      </c>
      <c r="L180" s="10">
        <f>INDEX(products!$A$1:$G$49,MATCH(orders!$D180,products!$A$1:$A$49,0),MATCH(orders!L$1,products!$A$1:$G$1,0))</f>
        <v>12.95</v>
      </c>
      <c r="M180" s="10">
        <f t="shared" si="2"/>
        <v>25.9</v>
      </c>
      <c r="N180" s="8" t="str" cm="1">
        <f t="array" ref="N180">_xlfn.IFS(I180="Rob", "Robusta",I180="Exc","Excelsa",I180="Ara","Arabica",I180="Lib","Liberica",TRUE," ")</f>
        <v>Arabica</v>
      </c>
      <c r="O180" s="8" t="str" cm="1">
        <f t="array" ref="O180">_xlfn.IFS(J180="m","Medium",J180="l","Light",J180="d","Dark",TRUE,"")</f>
        <v>Light</v>
      </c>
      <c r="P180" s="8" t="str">
        <f>_xlfn.XLOOKUP(Table1[[#This Row],[Customer ID]],customers!$A$1:$A$1001,customers!$I$1:$I$1001," ",0)</f>
        <v>No</v>
      </c>
    </row>
    <row r="181" spans="1:16" x14ac:dyDescent="0.35">
      <c r="A181" s="7" t="s">
        <v>1498</v>
      </c>
      <c r="B181" s="14">
        <v>43830</v>
      </c>
      <c r="C181" s="7" t="s">
        <v>1499</v>
      </c>
      <c r="D181" s="8" t="s">
        <v>6154</v>
      </c>
      <c r="E181" s="7">
        <v>1</v>
      </c>
      <c r="F181" s="7" t="str">
        <f>_xlfn.XLOOKUP(C181,customers!$A$2:$A$1001,customers!$B$2:$B$1001," ",0)</f>
        <v>Tiffany Scardafield</v>
      </c>
      <c r="G181" s="7" t="str">
        <f>IF(_xlfn.XLOOKUP(C181,customers!$A$2:$A$1001,customers!$C$2:$C$1001," ",0)=0," ",_xlfn.XLOOKUP(C181,customers!$A$2:$A$1001,customers!$C$2:$C$1001," ",0))</f>
        <v xml:space="preserve"> </v>
      </c>
      <c r="H181" s="7" t="str">
        <f>_xlfn.XLOOKUP(orders!C181,customers!$A$1:$A$1001,customers!$G$1:$G$1001)</f>
        <v>Ireland</v>
      </c>
      <c r="I181" s="8" t="str">
        <f>INDEX(products!$A$1:$G$49,MATCH(orders!$D181,products!$A$1:$A$49,0),MATCH(orders!I$1,products!$A$1:$G$1,0))</f>
        <v>Ara</v>
      </c>
      <c r="J181" s="8" t="str">
        <f>INDEX(products!$A$1:$G$49,MATCH(orders!$D181,products!$A$1:$A$49,0),MATCH(orders!J$1,products!$A$1:$G$1,0))</f>
        <v>D</v>
      </c>
      <c r="K181" s="9">
        <f>INDEX(products!$A$1:$G$49,MATCH(orders!$D181,products!$A$1:$A$49,0),MATCH(orders!K$1,products!$A$1:$G$1,0))</f>
        <v>0.2</v>
      </c>
      <c r="L181" s="10">
        <f>INDEX(products!$A$1:$G$49,MATCH(orders!$D181,products!$A$1:$A$49,0),MATCH(orders!L$1,products!$A$1:$G$1,0))</f>
        <v>2.9849999999999999</v>
      </c>
      <c r="M181" s="10">
        <f t="shared" si="2"/>
        <v>2.9849999999999999</v>
      </c>
      <c r="N181" s="8" t="str" cm="1">
        <f t="array" ref="N181">_xlfn.IFS(I181="Rob", "Robusta",I181="Exc","Excelsa",I181="Ara","Arabica",I181="Lib","Liberica",TRUE," ")</f>
        <v>Arabica</v>
      </c>
      <c r="O181" s="8" t="str" cm="1">
        <f t="array" ref="O181">_xlfn.IFS(J181="m","Medium",J181="l","Light",J181="d","Dark",TRUE,"")</f>
        <v>Dark</v>
      </c>
      <c r="P181" s="8" t="str">
        <f>_xlfn.XLOOKUP(Table1[[#This Row],[Customer ID]],customers!$A$1:$A$1001,customers!$I$1:$I$1001," ",0)</f>
        <v>No</v>
      </c>
    </row>
    <row r="182" spans="1:16" x14ac:dyDescent="0.35">
      <c r="A182" s="7" t="s">
        <v>1503</v>
      </c>
      <c r="B182" s="14">
        <v>43910</v>
      </c>
      <c r="C182" s="7" t="s">
        <v>1504</v>
      </c>
      <c r="D182" s="8" t="s">
        <v>6184</v>
      </c>
      <c r="E182" s="7">
        <v>5</v>
      </c>
      <c r="F182" s="7" t="str">
        <f>_xlfn.XLOOKUP(C182,customers!$A$2:$A$1001,customers!$B$2:$B$1001," ",0)</f>
        <v>Abrahan Mussen</v>
      </c>
      <c r="G182" s="7" t="str">
        <f>IF(_xlfn.XLOOKUP(C182,customers!$A$2:$A$1001,customers!$C$2:$C$1001," ",0)=0," ",_xlfn.XLOOKUP(C182,customers!$A$2:$A$1001,customers!$C$2:$C$1001," ",0))</f>
        <v>amussen50@51.la</v>
      </c>
      <c r="H182" s="7" t="str">
        <f>_xlfn.XLOOKUP(orders!C182,customers!$A$1:$A$1001,customers!$G$1:$G$1001)</f>
        <v>United States</v>
      </c>
      <c r="I182" s="8" t="str">
        <f>INDEX(products!$A$1:$G$49,MATCH(orders!$D182,products!$A$1:$A$49,0),MATCH(orders!I$1,products!$A$1:$G$1,0))</f>
        <v>Exc</v>
      </c>
      <c r="J182" s="8" t="str">
        <f>INDEX(products!$A$1:$G$49,MATCH(orders!$D182,products!$A$1:$A$49,0),MATCH(orders!J$1,products!$A$1:$G$1,0))</f>
        <v>L</v>
      </c>
      <c r="K182" s="9">
        <f>INDEX(products!$A$1:$G$49,MATCH(orders!$D182,products!$A$1:$A$49,0),MATCH(orders!K$1,products!$A$1:$G$1,0))</f>
        <v>0.2</v>
      </c>
      <c r="L182" s="10">
        <f>INDEX(products!$A$1:$G$49,MATCH(orders!$D182,products!$A$1:$A$49,0),MATCH(orders!L$1,products!$A$1:$G$1,0))</f>
        <v>4.4550000000000001</v>
      </c>
      <c r="M182" s="10">
        <f t="shared" si="2"/>
        <v>22.274999999999999</v>
      </c>
      <c r="N182" s="8" t="str" cm="1">
        <f t="array" ref="N182">_xlfn.IFS(I182="Rob", "Robusta",I182="Exc","Excelsa",I182="Ara","Arabica",I182="Lib","Liberica",TRUE," ")</f>
        <v>Excelsa</v>
      </c>
      <c r="O182" s="8" t="str" cm="1">
        <f t="array" ref="O182">_xlfn.IFS(J182="m","Medium",J182="l","Light",J182="d","Dark",TRUE,"")</f>
        <v>Light</v>
      </c>
      <c r="P182" s="8" t="str">
        <f>_xlfn.XLOOKUP(Table1[[#This Row],[Customer ID]],customers!$A$1:$A$1001,customers!$I$1:$I$1001," ",0)</f>
        <v>No</v>
      </c>
    </row>
    <row r="183" spans="1:16" x14ac:dyDescent="0.35">
      <c r="A183" s="7" t="s">
        <v>1503</v>
      </c>
      <c r="B183" s="14">
        <v>43910</v>
      </c>
      <c r="C183" s="7" t="s">
        <v>1504</v>
      </c>
      <c r="D183" s="8" t="s">
        <v>6158</v>
      </c>
      <c r="E183" s="7">
        <v>5</v>
      </c>
      <c r="F183" s="7" t="str">
        <f>_xlfn.XLOOKUP(C183,customers!$A$2:$A$1001,customers!$B$2:$B$1001," ",0)</f>
        <v>Abrahan Mussen</v>
      </c>
      <c r="G183" s="7" t="str">
        <f>IF(_xlfn.XLOOKUP(C183,customers!$A$2:$A$1001,customers!$C$2:$C$1001," ",0)=0," ",_xlfn.XLOOKUP(C183,customers!$A$2:$A$1001,customers!$C$2:$C$1001," ",0))</f>
        <v>amussen50@51.la</v>
      </c>
      <c r="H183" s="7" t="str">
        <f>_xlfn.XLOOKUP(orders!C183,customers!$A$1:$A$1001,customers!$G$1:$G$1001)</f>
        <v>United States</v>
      </c>
      <c r="I183" s="8" t="str">
        <f>INDEX(products!$A$1:$G$49,MATCH(orders!$D183,products!$A$1:$A$49,0),MATCH(orders!I$1,products!$A$1:$G$1,0))</f>
        <v>Ara</v>
      </c>
      <c r="J183" s="8" t="str">
        <f>INDEX(products!$A$1:$G$49,MATCH(orders!$D183,products!$A$1:$A$49,0),MATCH(orders!J$1,products!$A$1:$G$1,0))</f>
        <v>D</v>
      </c>
      <c r="K183" s="9">
        <f>INDEX(products!$A$1:$G$49,MATCH(orders!$D183,products!$A$1:$A$49,0),MATCH(orders!K$1,products!$A$1:$G$1,0))</f>
        <v>0.5</v>
      </c>
      <c r="L183" s="10">
        <f>INDEX(products!$A$1:$G$49,MATCH(orders!$D183,products!$A$1:$A$49,0),MATCH(orders!L$1,products!$A$1:$G$1,0))</f>
        <v>5.97</v>
      </c>
      <c r="M183" s="10">
        <f t="shared" si="2"/>
        <v>29.849999999999998</v>
      </c>
      <c r="N183" s="8" t="str" cm="1">
        <f t="array" ref="N183">_xlfn.IFS(I183="Rob", "Robusta",I183="Exc","Excelsa",I183="Ara","Arabica",I183="Lib","Liberica",TRUE," ")</f>
        <v>Arabica</v>
      </c>
      <c r="O183" s="8" t="str" cm="1">
        <f t="array" ref="O183">_xlfn.IFS(J183="m","Medium",J183="l","Light",J183="d","Dark",TRUE,"")</f>
        <v>Dark</v>
      </c>
      <c r="P183" s="8" t="str">
        <f>_xlfn.XLOOKUP(Table1[[#This Row],[Customer ID]],customers!$A$1:$A$1001,customers!$I$1:$I$1001," ",0)</f>
        <v>No</v>
      </c>
    </row>
    <row r="184" spans="1:16" x14ac:dyDescent="0.35">
      <c r="A184" s="7" t="s">
        <v>1514</v>
      </c>
      <c r="B184" s="14">
        <v>44284</v>
      </c>
      <c r="C184" s="7" t="s">
        <v>1515</v>
      </c>
      <c r="D184" s="8" t="s">
        <v>6172</v>
      </c>
      <c r="E184" s="7">
        <v>6</v>
      </c>
      <c r="F184" s="7" t="str">
        <f>_xlfn.XLOOKUP(C184,customers!$A$2:$A$1001,customers!$B$2:$B$1001," ",0)</f>
        <v>Anny Mundford</v>
      </c>
      <c r="G184" s="7" t="str">
        <f>IF(_xlfn.XLOOKUP(C184,customers!$A$2:$A$1001,customers!$C$2:$C$1001," ",0)=0," ",_xlfn.XLOOKUP(C184,customers!$A$2:$A$1001,customers!$C$2:$C$1001," ",0))</f>
        <v>amundford52@nbcnews.com</v>
      </c>
      <c r="H184" s="7" t="str">
        <f>_xlfn.XLOOKUP(orders!C184,customers!$A$1:$A$1001,customers!$G$1:$G$1001)</f>
        <v>United States</v>
      </c>
      <c r="I184" s="8" t="str">
        <f>INDEX(products!$A$1:$G$49,MATCH(orders!$D184,products!$A$1:$A$49,0),MATCH(orders!I$1,products!$A$1:$G$1,0))</f>
        <v>Rob</v>
      </c>
      <c r="J184" s="8" t="str">
        <f>INDEX(products!$A$1:$G$49,MATCH(orders!$D184,products!$A$1:$A$49,0),MATCH(orders!J$1,products!$A$1:$G$1,0))</f>
        <v>D</v>
      </c>
      <c r="K184" s="9">
        <f>INDEX(products!$A$1:$G$49,MATCH(orders!$D184,products!$A$1:$A$49,0),MATCH(orders!K$1,products!$A$1:$G$1,0))</f>
        <v>0.5</v>
      </c>
      <c r="L184" s="10">
        <f>INDEX(products!$A$1:$G$49,MATCH(orders!$D184,products!$A$1:$A$49,0),MATCH(orders!L$1,products!$A$1:$G$1,0))</f>
        <v>5.3699999999999992</v>
      </c>
      <c r="M184" s="10">
        <f t="shared" si="2"/>
        <v>32.22</v>
      </c>
      <c r="N184" s="8" t="str" cm="1">
        <f t="array" ref="N184">_xlfn.IFS(I184="Rob", "Robusta",I184="Exc","Excelsa",I184="Ara","Arabica",I184="Lib","Liberica",TRUE," ")</f>
        <v>Robusta</v>
      </c>
      <c r="O184" s="8" t="str" cm="1">
        <f t="array" ref="O184">_xlfn.IFS(J184="m","Medium",J184="l","Light",J184="d","Dark",TRUE,"")</f>
        <v>Dark</v>
      </c>
      <c r="P184" s="8" t="str">
        <f>_xlfn.XLOOKUP(Table1[[#This Row],[Customer ID]],customers!$A$1:$A$1001,customers!$I$1:$I$1001," ",0)</f>
        <v>No</v>
      </c>
    </row>
    <row r="185" spans="1:16" x14ac:dyDescent="0.35">
      <c r="A185" s="7" t="s">
        <v>1520</v>
      </c>
      <c r="B185" s="14">
        <v>44512</v>
      </c>
      <c r="C185" s="7" t="s">
        <v>1521</v>
      </c>
      <c r="D185" s="8" t="s">
        <v>6156</v>
      </c>
      <c r="E185" s="7">
        <v>2</v>
      </c>
      <c r="F185" s="7" t="str">
        <f>_xlfn.XLOOKUP(C185,customers!$A$2:$A$1001,customers!$B$2:$B$1001," ",0)</f>
        <v>Tory Walas</v>
      </c>
      <c r="G185" s="7" t="str">
        <f>IF(_xlfn.XLOOKUP(C185,customers!$A$2:$A$1001,customers!$C$2:$C$1001," ",0)=0," ",_xlfn.XLOOKUP(C185,customers!$A$2:$A$1001,customers!$C$2:$C$1001," ",0))</f>
        <v>twalas53@google.ca</v>
      </c>
      <c r="H185" s="7" t="str">
        <f>_xlfn.XLOOKUP(orders!C185,customers!$A$1:$A$1001,customers!$G$1:$G$1001)</f>
        <v>United States</v>
      </c>
      <c r="I185" s="8" t="str">
        <f>INDEX(products!$A$1:$G$49,MATCH(orders!$D185,products!$A$1:$A$49,0),MATCH(orders!I$1,products!$A$1:$G$1,0))</f>
        <v>Exc</v>
      </c>
      <c r="J185" s="8" t="str">
        <f>INDEX(products!$A$1:$G$49,MATCH(orders!$D185,products!$A$1:$A$49,0),MATCH(orders!J$1,products!$A$1:$G$1,0))</f>
        <v>M</v>
      </c>
      <c r="K185" s="9">
        <f>INDEX(products!$A$1:$G$49,MATCH(orders!$D185,products!$A$1:$A$49,0),MATCH(orders!K$1,products!$A$1:$G$1,0))</f>
        <v>0.2</v>
      </c>
      <c r="L185" s="10">
        <f>INDEX(products!$A$1:$G$49,MATCH(orders!$D185,products!$A$1:$A$49,0),MATCH(orders!L$1,products!$A$1:$G$1,0))</f>
        <v>4.125</v>
      </c>
      <c r="M185" s="10">
        <f t="shared" si="2"/>
        <v>8.25</v>
      </c>
      <c r="N185" s="8" t="str" cm="1">
        <f t="array" ref="N185">_xlfn.IFS(I185="Rob", "Robusta",I185="Exc","Excelsa",I185="Ara","Arabica",I185="Lib","Liberica",TRUE," ")</f>
        <v>Excelsa</v>
      </c>
      <c r="O185" s="8" t="str" cm="1">
        <f t="array" ref="O185">_xlfn.IFS(J185="m","Medium",J185="l","Light",J185="d","Dark",TRUE,"")</f>
        <v>Medium</v>
      </c>
      <c r="P185" s="8" t="str">
        <f>_xlfn.XLOOKUP(Table1[[#This Row],[Customer ID]],customers!$A$1:$A$1001,customers!$I$1:$I$1001," ",0)</f>
        <v>No</v>
      </c>
    </row>
    <row r="186" spans="1:16" x14ac:dyDescent="0.35">
      <c r="A186" s="7" t="s">
        <v>1526</v>
      </c>
      <c r="B186" s="14">
        <v>44397</v>
      </c>
      <c r="C186" s="7" t="s">
        <v>1527</v>
      </c>
      <c r="D186" s="8" t="s">
        <v>6180</v>
      </c>
      <c r="E186" s="7">
        <v>4</v>
      </c>
      <c r="F186" s="7" t="str">
        <f>_xlfn.XLOOKUP(C186,customers!$A$2:$A$1001,customers!$B$2:$B$1001," ",0)</f>
        <v>Isa Blazewicz</v>
      </c>
      <c r="G186" s="7" t="str">
        <f>IF(_xlfn.XLOOKUP(C186,customers!$A$2:$A$1001,customers!$C$2:$C$1001," ",0)=0," ",_xlfn.XLOOKUP(C186,customers!$A$2:$A$1001,customers!$C$2:$C$1001," ",0))</f>
        <v>iblazewicz54@thetimes.co.uk</v>
      </c>
      <c r="H186" s="7" t="str">
        <f>_xlfn.XLOOKUP(orders!C186,customers!$A$1:$A$1001,customers!$G$1:$G$1001)</f>
        <v>United States</v>
      </c>
      <c r="I186" s="8" t="str">
        <f>INDEX(products!$A$1:$G$49,MATCH(orders!$D186,products!$A$1:$A$49,0),MATCH(orders!I$1,products!$A$1:$G$1,0))</f>
        <v>Ara</v>
      </c>
      <c r="J186" s="8" t="str">
        <f>INDEX(products!$A$1:$G$49,MATCH(orders!$D186,products!$A$1:$A$49,0),MATCH(orders!J$1,products!$A$1:$G$1,0))</f>
        <v>L</v>
      </c>
      <c r="K186" s="9">
        <f>INDEX(products!$A$1:$G$49,MATCH(orders!$D186,products!$A$1:$A$49,0),MATCH(orders!K$1,products!$A$1:$G$1,0))</f>
        <v>0.5</v>
      </c>
      <c r="L186" s="10">
        <f>INDEX(products!$A$1:$G$49,MATCH(orders!$D186,products!$A$1:$A$49,0),MATCH(orders!L$1,products!$A$1:$G$1,0))</f>
        <v>7.77</v>
      </c>
      <c r="M186" s="10">
        <f t="shared" si="2"/>
        <v>31.08</v>
      </c>
      <c r="N186" s="8" t="str" cm="1">
        <f t="array" ref="N186">_xlfn.IFS(I186="Rob", "Robusta",I186="Exc","Excelsa",I186="Ara","Arabica",I186="Lib","Liberica",TRUE," ")</f>
        <v>Arabica</v>
      </c>
      <c r="O186" s="8" t="str" cm="1">
        <f t="array" ref="O186">_xlfn.IFS(J186="m","Medium",J186="l","Light",J186="d","Dark",TRUE,"")</f>
        <v>Light</v>
      </c>
      <c r="P186" s="8" t="str">
        <f>_xlfn.XLOOKUP(Table1[[#This Row],[Customer ID]],customers!$A$1:$A$1001,customers!$I$1:$I$1001," ",0)</f>
        <v>No</v>
      </c>
    </row>
    <row r="187" spans="1:16" x14ac:dyDescent="0.35">
      <c r="A187" s="7" t="s">
        <v>1532</v>
      </c>
      <c r="B187" s="14">
        <v>43483</v>
      </c>
      <c r="C187" s="7" t="s">
        <v>1533</v>
      </c>
      <c r="D187" s="8" t="s">
        <v>6144</v>
      </c>
      <c r="E187" s="7">
        <v>5</v>
      </c>
      <c r="F187" s="7" t="str">
        <f>_xlfn.XLOOKUP(C187,customers!$A$2:$A$1001,customers!$B$2:$B$1001," ",0)</f>
        <v>Angie Rizzetti</v>
      </c>
      <c r="G187" s="7" t="str">
        <f>IF(_xlfn.XLOOKUP(C187,customers!$A$2:$A$1001,customers!$C$2:$C$1001," ",0)=0," ",_xlfn.XLOOKUP(C187,customers!$A$2:$A$1001,customers!$C$2:$C$1001," ",0))</f>
        <v>arizzetti55@naver.com</v>
      </c>
      <c r="H187" s="7" t="str">
        <f>_xlfn.XLOOKUP(orders!C187,customers!$A$1:$A$1001,customers!$G$1:$G$1001)</f>
        <v>United States</v>
      </c>
      <c r="I187" s="8" t="str">
        <f>INDEX(products!$A$1:$G$49,MATCH(orders!$D187,products!$A$1:$A$49,0),MATCH(orders!I$1,products!$A$1:$G$1,0))</f>
        <v>Exc</v>
      </c>
      <c r="J187" s="8" t="str">
        <f>INDEX(products!$A$1:$G$49,MATCH(orders!$D187,products!$A$1:$A$49,0),MATCH(orders!J$1,products!$A$1:$G$1,0))</f>
        <v>D</v>
      </c>
      <c r="K187" s="9">
        <f>INDEX(products!$A$1:$G$49,MATCH(orders!$D187,products!$A$1:$A$49,0),MATCH(orders!K$1,products!$A$1:$G$1,0))</f>
        <v>0.5</v>
      </c>
      <c r="L187" s="10">
        <f>INDEX(products!$A$1:$G$49,MATCH(orders!$D187,products!$A$1:$A$49,0),MATCH(orders!L$1,products!$A$1:$G$1,0))</f>
        <v>7.29</v>
      </c>
      <c r="M187" s="10">
        <f t="shared" si="2"/>
        <v>36.450000000000003</v>
      </c>
      <c r="N187" s="8" t="str" cm="1">
        <f t="array" ref="N187">_xlfn.IFS(I187="Rob", "Robusta",I187="Exc","Excelsa",I187="Ara","Arabica",I187="Lib","Liberica",TRUE," ")</f>
        <v>Excelsa</v>
      </c>
      <c r="O187" s="8" t="str" cm="1">
        <f t="array" ref="O187">_xlfn.IFS(J187="m","Medium",J187="l","Light",J187="d","Dark",TRUE,"")</f>
        <v>Dark</v>
      </c>
      <c r="P187" s="8" t="str">
        <f>_xlfn.XLOOKUP(Table1[[#This Row],[Customer ID]],customers!$A$1:$A$1001,customers!$I$1:$I$1001," ",0)</f>
        <v>Yes</v>
      </c>
    </row>
    <row r="188" spans="1:16" x14ac:dyDescent="0.35">
      <c r="A188" s="7" t="s">
        <v>1538</v>
      </c>
      <c r="B188" s="14">
        <v>43684</v>
      </c>
      <c r="C188" s="7" t="s">
        <v>1539</v>
      </c>
      <c r="D188" s="8" t="s">
        <v>6151</v>
      </c>
      <c r="E188" s="7">
        <v>3</v>
      </c>
      <c r="F188" s="7" t="str">
        <f>_xlfn.XLOOKUP(C188,customers!$A$2:$A$1001,customers!$B$2:$B$1001," ",0)</f>
        <v>Mord Meriet</v>
      </c>
      <c r="G188" s="7" t="str">
        <f>IF(_xlfn.XLOOKUP(C188,customers!$A$2:$A$1001,customers!$C$2:$C$1001," ",0)=0," ",_xlfn.XLOOKUP(C188,customers!$A$2:$A$1001,customers!$C$2:$C$1001," ",0))</f>
        <v>mmeriet56@noaa.gov</v>
      </c>
      <c r="H188" s="7" t="str">
        <f>_xlfn.XLOOKUP(orders!C188,customers!$A$1:$A$1001,customers!$G$1:$G$1001)</f>
        <v>United States</v>
      </c>
      <c r="I188" s="8" t="str">
        <f>INDEX(products!$A$1:$G$49,MATCH(orders!$D188,products!$A$1:$A$49,0),MATCH(orders!I$1,products!$A$1:$G$1,0))</f>
        <v>Rob</v>
      </c>
      <c r="J188" s="8" t="str">
        <f>INDEX(products!$A$1:$G$49,MATCH(orders!$D188,products!$A$1:$A$49,0),MATCH(orders!J$1,products!$A$1:$G$1,0))</f>
        <v>M</v>
      </c>
      <c r="K188" s="9">
        <f>INDEX(products!$A$1:$G$49,MATCH(orders!$D188,products!$A$1:$A$49,0),MATCH(orders!K$1,products!$A$1:$G$1,0))</f>
        <v>2.5</v>
      </c>
      <c r="L188" s="10">
        <f>INDEX(products!$A$1:$G$49,MATCH(orders!$D188,products!$A$1:$A$49,0),MATCH(orders!L$1,products!$A$1:$G$1,0))</f>
        <v>22.884999999999998</v>
      </c>
      <c r="M188" s="10">
        <f t="shared" si="2"/>
        <v>68.655000000000001</v>
      </c>
      <c r="N188" s="8" t="str" cm="1">
        <f t="array" ref="N188">_xlfn.IFS(I188="Rob", "Robusta",I188="Exc","Excelsa",I188="Ara","Arabica",I188="Lib","Liberica",TRUE," ")</f>
        <v>Robusta</v>
      </c>
      <c r="O188" s="8" t="str" cm="1">
        <f t="array" ref="O188">_xlfn.IFS(J188="m","Medium",J188="l","Light",J188="d","Dark",TRUE,"")</f>
        <v>Medium</v>
      </c>
      <c r="P188" s="8" t="str">
        <f>_xlfn.XLOOKUP(Table1[[#This Row],[Customer ID]],customers!$A$1:$A$1001,customers!$I$1:$I$1001," ",0)</f>
        <v>No</v>
      </c>
    </row>
    <row r="189" spans="1:16" x14ac:dyDescent="0.35">
      <c r="A189" s="7" t="s">
        <v>1544</v>
      </c>
      <c r="B189" s="14">
        <v>44633</v>
      </c>
      <c r="C189" s="7" t="s">
        <v>1545</v>
      </c>
      <c r="D189" s="8" t="s">
        <v>6160</v>
      </c>
      <c r="E189" s="7">
        <v>5</v>
      </c>
      <c r="F189" s="7" t="str">
        <f>_xlfn.XLOOKUP(C189,customers!$A$2:$A$1001,customers!$B$2:$B$1001," ",0)</f>
        <v>Lawrence Pratt</v>
      </c>
      <c r="G189" s="7" t="str">
        <f>IF(_xlfn.XLOOKUP(C189,customers!$A$2:$A$1001,customers!$C$2:$C$1001," ",0)=0," ",_xlfn.XLOOKUP(C189,customers!$A$2:$A$1001,customers!$C$2:$C$1001," ",0))</f>
        <v>lpratt57@netvibes.com</v>
      </c>
      <c r="H189" s="7" t="str">
        <f>_xlfn.XLOOKUP(orders!C189,customers!$A$1:$A$1001,customers!$G$1:$G$1001)</f>
        <v>United States</v>
      </c>
      <c r="I189" s="8" t="str">
        <f>INDEX(products!$A$1:$G$49,MATCH(orders!$D189,products!$A$1:$A$49,0),MATCH(orders!I$1,products!$A$1:$G$1,0))</f>
        <v>Lib</v>
      </c>
      <c r="J189" s="8" t="str">
        <f>INDEX(products!$A$1:$G$49,MATCH(orders!$D189,products!$A$1:$A$49,0),MATCH(orders!J$1,products!$A$1:$G$1,0))</f>
        <v>M</v>
      </c>
      <c r="K189" s="9">
        <f>INDEX(products!$A$1:$G$49,MATCH(orders!$D189,products!$A$1:$A$49,0),MATCH(orders!K$1,products!$A$1:$G$1,0))</f>
        <v>0.5</v>
      </c>
      <c r="L189" s="10">
        <f>INDEX(products!$A$1:$G$49,MATCH(orders!$D189,products!$A$1:$A$49,0),MATCH(orders!L$1,products!$A$1:$G$1,0))</f>
        <v>8.73</v>
      </c>
      <c r="M189" s="10">
        <f t="shared" si="2"/>
        <v>43.650000000000006</v>
      </c>
      <c r="N189" s="8" t="str" cm="1">
        <f t="array" ref="N189">_xlfn.IFS(I189="Rob", "Robusta",I189="Exc","Excelsa",I189="Ara","Arabica",I189="Lib","Liberica",TRUE," ")</f>
        <v>Liberica</v>
      </c>
      <c r="O189" s="8" t="str" cm="1">
        <f t="array" ref="O189">_xlfn.IFS(J189="m","Medium",J189="l","Light",J189="d","Dark",TRUE,"")</f>
        <v>Medium</v>
      </c>
      <c r="P189" s="8" t="str">
        <f>_xlfn.XLOOKUP(Table1[[#This Row],[Customer ID]],customers!$A$1:$A$1001,customers!$I$1:$I$1001," ",0)</f>
        <v>Yes</v>
      </c>
    </row>
    <row r="190" spans="1:16" x14ac:dyDescent="0.35">
      <c r="A190" s="7" t="s">
        <v>1549</v>
      </c>
      <c r="B190" s="14">
        <v>44698</v>
      </c>
      <c r="C190" s="7" t="s">
        <v>1550</v>
      </c>
      <c r="D190" s="8" t="s">
        <v>6184</v>
      </c>
      <c r="E190" s="7">
        <v>1</v>
      </c>
      <c r="F190" s="7" t="str">
        <f>_xlfn.XLOOKUP(C190,customers!$A$2:$A$1001,customers!$B$2:$B$1001," ",0)</f>
        <v>Astrix Kitchingham</v>
      </c>
      <c r="G190" s="7" t="str">
        <f>IF(_xlfn.XLOOKUP(C190,customers!$A$2:$A$1001,customers!$C$2:$C$1001," ",0)=0," ",_xlfn.XLOOKUP(C190,customers!$A$2:$A$1001,customers!$C$2:$C$1001," ",0))</f>
        <v>akitchingham58@com.com</v>
      </c>
      <c r="H190" s="7" t="str">
        <f>_xlfn.XLOOKUP(orders!C190,customers!$A$1:$A$1001,customers!$G$1:$G$1001)</f>
        <v>United States</v>
      </c>
      <c r="I190" s="8" t="str">
        <f>INDEX(products!$A$1:$G$49,MATCH(orders!$D190,products!$A$1:$A$49,0),MATCH(orders!I$1,products!$A$1:$G$1,0))</f>
        <v>Exc</v>
      </c>
      <c r="J190" s="8" t="str">
        <f>INDEX(products!$A$1:$G$49,MATCH(orders!$D190,products!$A$1:$A$49,0),MATCH(orders!J$1,products!$A$1:$G$1,0))</f>
        <v>L</v>
      </c>
      <c r="K190" s="9">
        <f>INDEX(products!$A$1:$G$49,MATCH(orders!$D190,products!$A$1:$A$49,0),MATCH(orders!K$1,products!$A$1:$G$1,0))</f>
        <v>0.2</v>
      </c>
      <c r="L190" s="10">
        <f>INDEX(products!$A$1:$G$49,MATCH(orders!$D190,products!$A$1:$A$49,0),MATCH(orders!L$1,products!$A$1:$G$1,0))</f>
        <v>4.4550000000000001</v>
      </c>
      <c r="M190" s="10">
        <f t="shared" si="2"/>
        <v>4.4550000000000001</v>
      </c>
      <c r="N190" s="8" t="str" cm="1">
        <f t="array" ref="N190">_xlfn.IFS(I190="Rob", "Robusta",I190="Exc","Excelsa",I190="Ara","Arabica",I190="Lib","Liberica",TRUE," ")</f>
        <v>Excelsa</v>
      </c>
      <c r="O190" s="8" t="str" cm="1">
        <f t="array" ref="O190">_xlfn.IFS(J190="m","Medium",J190="l","Light",J190="d","Dark",TRUE,"")</f>
        <v>Light</v>
      </c>
      <c r="P190" s="8" t="str">
        <f>_xlfn.XLOOKUP(Table1[[#This Row],[Customer ID]],customers!$A$1:$A$1001,customers!$I$1:$I$1001," ",0)</f>
        <v>Yes</v>
      </c>
    </row>
    <row r="191" spans="1:16" x14ac:dyDescent="0.35">
      <c r="A191" s="7" t="s">
        <v>1555</v>
      </c>
      <c r="B191" s="14">
        <v>43813</v>
      </c>
      <c r="C191" s="7" t="s">
        <v>1556</v>
      </c>
      <c r="D191" s="8" t="s">
        <v>6162</v>
      </c>
      <c r="E191" s="7">
        <v>3</v>
      </c>
      <c r="F191" s="7" t="str">
        <f>_xlfn.XLOOKUP(C191,customers!$A$2:$A$1001,customers!$B$2:$B$1001," ",0)</f>
        <v>Burnard Bartholin</v>
      </c>
      <c r="G191" s="7" t="str">
        <f>IF(_xlfn.XLOOKUP(C191,customers!$A$2:$A$1001,customers!$C$2:$C$1001," ",0)=0," ",_xlfn.XLOOKUP(C191,customers!$A$2:$A$1001,customers!$C$2:$C$1001," ",0))</f>
        <v>bbartholin59@xinhuanet.com</v>
      </c>
      <c r="H191" s="7" t="str">
        <f>_xlfn.XLOOKUP(orders!C191,customers!$A$1:$A$1001,customers!$G$1:$G$1001)</f>
        <v>United States</v>
      </c>
      <c r="I191" s="8" t="str">
        <f>INDEX(products!$A$1:$G$49,MATCH(orders!$D191,products!$A$1:$A$49,0),MATCH(orders!I$1,products!$A$1:$G$1,0))</f>
        <v>Lib</v>
      </c>
      <c r="J191" s="8" t="str">
        <f>INDEX(products!$A$1:$G$49,MATCH(orders!$D191,products!$A$1:$A$49,0),MATCH(orders!J$1,products!$A$1:$G$1,0))</f>
        <v>M</v>
      </c>
      <c r="K191" s="9">
        <f>INDEX(products!$A$1:$G$49,MATCH(orders!$D191,products!$A$1:$A$49,0),MATCH(orders!K$1,products!$A$1:$G$1,0))</f>
        <v>1</v>
      </c>
      <c r="L191" s="10">
        <f>INDEX(products!$A$1:$G$49,MATCH(orders!$D191,products!$A$1:$A$49,0),MATCH(orders!L$1,products!$A$1:$G$1,0))</f>
        <v>14.55</v>
      </c>
      <c r="M191" s="10">
        <f t="shared" si="2"/>
        <v>43.650000000000006</v>
      </c>
      <c r="N191" s="8" t="str" cm="1">
        <f t="array" ref="N191">_xlfn.IFS(I191="Rob", "Robusta",I191="Exc","Excelsa",I191="Ara","Arabica",I191="Lib","Liberica",TRUE," ")</f>
        <v>Liberica</v>
      </c>
      <c r="O191" s="8" t="str" cm="1">
        <f t="array" ref="O191">_xlfn.IFS(J191="m","Medium",J191="l","Light",J191="d","Dark",TRUE,"")</f>
        <v>Medium</v>
      </c>
      <c r="P191" s="8" t="str">
        <f>_xlfn.XLOOKUP(Table1[[#This Row],[Customer ID]],customers!$A$1:$A$1001,customers!$I$1:$I$1001," ",0)</f>
        <v>Yes</v>
      </c>
    </row>
    <row r="192" spans="1:16" x14ac:dyDescent="0.35">
      <c r="A192" s="7" t="s">
        <v>1561</v>
      </c>
      <c r="B192" s="14">
        <v>43845</v>
      </c>
      <c r="C192" s="7" t="s">
        <v>1562</v>
      </c>
      <c r="D192" s="8" t="s">
        <v>6181</v>
      </c>
      <c r="E192" s="7">
        <v>1</v>
      </c>
      <c r="F192" s="7" t="str">
        <f>_xlfn.XLOOKUP(C192,customers!$A$2:$A$1001,customers!$B$2:$B$1001," ",0)</f>
        <v>Madelene Prinn</v>
      </c>
      <c r="G192" s="7" t="str">
        <f>IF(_xlfn.XLOOKUP(C192,customers!$A$2:$A$1001,customers!$C$2:$C$1001," ",0)=0," ",_xlfn.XLOOKUP(C192,customers!$A$2:$A$1001,customers!$C$2:$C$1001," ",0))</f>
        <v>mprinn5a@usa.gov</v>
      </c>
      <c r="H192" s="7" t="str">
        <f>_xlfn.XLOOKUP(orders!C192,customers!$A$1:$A$1001,customers!$G$1:$G$1001)</f>
        <v>United States</v>
      </c>
      <c r="I192" s="8" t="str">
        <f>INDEX(products!$A$1:$G$49,MATCH(orders!$D192,products!$A$1:$A$49,0),MATCH(orders!I$1,products!$A$1:$G$1,0))</f>
        <v>Lib</v>
      </c>
      <c r="J192" s="8" t="str">
        <f>INDEX(products!$A$1:$G$49,MATCH(orders!$D192,products!$A$1:$A$49,0),MATCH(orders!J$1,products!$A$1:$G$1,0))</f>
        <v>M</v>
      </c>
      <c r="K192" s="9">
        <f>INDEX(products!$A$1:$G$49,MATCH(orders!$D192,products!$A$1:$A$49,0),MATCH(orders!K$1,products!$A$1:$G$1,0))</f>
        <v>2.5</v>
      </c>
      <c r="L192" s="10">
        <f>INDEX(products!$A$1:$G$49,MATCH(orders!$D192,products!$A$1:$A$49,0),MATCH(orders!L$1,products!$A$1:$G$1,0))</f>
        <v>33.464999999999996</v>
      </c>
      <c r="M192" s="10">
        <f t="shared" si="2"/>
        <v>33.464999999999996</v>
      </c>
      <c r="N192" s="8" t="str" cm="1">
        <f t="array" ref="N192">_xlfn.IFS(I192="Rob", "Robusta",I192="Exc","Excelsa",I192="Ara","Arabica",I192="Lib","Liberica",TRUE," ")</f>
        <v>Liberica</v>
      </c>
      <c r="O192" s="8" t="str" cm="1">
        <f t="array" ref="O192">_xlfn.IFS(J192="m","Medium",J192="l","Light",J192="d","Dark",TRUE,"")</f>
        <v>Medium</v>
      </c>
      <c r="P192" s="8" t="str">
        <f>_xlfn.XLOOKUP(Table1[[#This Row],[Customer ID]],customers!$A$1:$A$1001,customers!$I$1:$I$1001," ",0)</f>
        <v>Yes</v>
      </c>
    </row>
    <row r="193" spans="1:16" x14ac:dyDescent="0.35">
      <c r="A193" s="7" t="s">
        <v>1567</v>
      </c>
      <c r="B193" s="14">
        <v>43567</v>
      </c>
      <c r="C193" s="7" t="s">
        <v>1568</v>
      </c>
      <c r="D193" s="8" t="s">
        <v>6150</v>
      </c>
      <c r="E193" s="7">
        <v>5</v>
      </c>
      <c r="F193" s="7" t="str">
        <f>_xlfn.XLOOKUP(C193,customers!$A$2:$A$1001,customers!$B$2:$B$1001," ",0)</f>
        <v>Alisun Baudino</v>
      </c>
      <c r="G193" s="7" t="str">
        <f>IF(_xlfn.XLOOKUP(C193,customers!$A$2:$A$1001,customers!$C$2:$C$1001," ",0)=0," ",_xlfn.XLOOKUP(C193,customers!$A$2:$A$1001,customers!$C$2:$C$1001," ",0))</f>
        <v>abaudino5b@netvibes.com</v>
      </c>
      <c r="H193" s="7" t="str">
        <f>_xlfn.XLOOKUP(orders!C193,customers!$A$1:$A$1001,customers!$G$1:$G$1001)</f>
        <v>United States</v>
      </c>
      <c r="I193" s="8" t="str">
        <f>INDEX(products!$A$1:$G$49,MATCH(orders!$D193,products!$A$1:$A$49,0),MATCH(orders!I$1,products!$A$1:$G$1,0))</f>
        <v>Lib</v>
      </c>
      <c r="J193" s="8" t="str">
        <f>INDEX(products!$A$1:$G$49,MATCH(orders!$D193,products!$A$1:$A$49,0),MATCH(orders!J$1,products!$A$1:$G$1,0))</f>
        <v>D</v>
      </c>
      <c r="K193" s="9">
        <f>INDEX(products!$A$1:$G$49,MATCH(orders!$D193,products!$A$1:$A$49,0),MATCH(orders!K$1,products!$A$1:$G$1,0))</f>
        <v>0.2</v>
      </c>
      <c r="L193" s="10">
        <f>INDEX(products!$A$1:$G$49,MATCH(orders!$D193,products!$A$1:$A$49,0),MATCH(orders!L$1,products!$A$1:$G$1,0))</f>
        <v>3.8849999999999998</v>
      </c>
      <c r="M193" s="10">
        <f t="shared" si="2"/>
        <v>19.424999999999997</v>
      </c>
      <c r="N193" s="8" t="str" cm="1">
        <f t="array" ref="N193">_xlfn.IFS(I193="Rob", "Robusta",I193="Exc","Excelsa",I193="Ara","Arabica",I193="Lib","Liberica",TRUE," ")</f>
        <v>Liberica</v>
      </c>
      <c r="O193" s="8" t="str" cm="1">
        <f t="array" ref="O193">_xlfn.IFS(J193="m","Medium",J193="l","Light",J193="d","Dark",TRUE,"")</f>
        <v>Dark</v>
      </c>
      <c r="P193" s="8" t="str">
        <f>_xlfn.XLOOKUP(Table1[[#This Row],[Customer ID]],customers!$A$1:$A$1001,customers!$I$1:$I$1001," ",0)</f>
        <v>Yes</v>
      </c>
    </row>
    <row r="194" spans="1:16" x14ac:dyDescent="0.35">
      <c r="A194" s="7" t="s">
        <v>1573</v>
      </c>
      <c r="B194" s="14">
        <v>43919</v>
      </c>
      <c r="C194" s="7" t="s">
        <v>1574</v>
      </c>
      <c r="D194" s="8" t="s">
        <v>6183</v>
      </c>
      <c r="E194" s="7">
        <v>6</v>
      </c>
      <c r="F194" s="7" t="str">
        <f>_xlfn.XLOOKUP(C194,customers!$A$2:$A$1001,customers!$B$2:$B$1001," ",0)</f>
        <v>Philipa Petrushanko</v>
      </c>
      <c r="G194" s="7" t="str">
        <f>IF(_xlfn.XLOOKUP(C194,customers!$A$2:$A$1001,customers!$C$2:$C$1001," ",0)=0," ",_xlfn.XLOOKUP(C194,customers!$A$2:$A$1001,customers!$C$2:$C$1001," ",0))</f>
        <v>ppetrushanko5c@blinklist.com</v>
      </c>
      <c r="H194" s="7" t="str">
        <f>_xlfn.XLOOKUP(orders!C194,customers!$A$1:$A$1001,customers!$G$1:$G$1001)</f>
        <v>Ireland</v>
      </c>
      <c r="I194" s="8" t="str">
        <f>INDEX(products!$A$1:$G$49,MATCH(orders!$D194,products!$A$1:$A$49,0),MATCH(orders!I$1,products!$A$1:$G$1,0))</f>
        <v>Exc</v>
      </c>
      <c r="J194" s="8" t="str">
        <f>INDEX(products!$A$1:$G$49,MATCH(orders!$D194,products!$A$1:$A$49,0),MATCH(orders!J$1,products!$A$1:$G$1,0))</f>
        <v>D</v>
      </c>
      <c r="K194" s="9">
        <f>INDEX(products!$A$1:$G$49,MATCH(orders!$D194,products!$A$1:$A$49,0),MATCH(orders!K$1,products!$A$1:$G$1,0))</f>
        <v>1</v>
      </c>
      <c r="L194" s="10">
        <f>INDEX(products!$A$1:$G$49,MATCH(orders!$D194,products!$A$1:$A$49,0),MATCH(orders!L$1,products!$A$1:$G$1,0))</f>
        <v>12.15</v>
      </c>
      <c r="M194" s="10">
        <f t="shared" ref="M194:M257" si="3">L194*E194</f>
        <v>72.900000000000006</v>
      </c>
      <c r="N194" s="8" t="str" cm="1">
        <f t="array" ref="N194">_xlfn.IFS(I194="Rob", "Robusta",I194="Exc","Excelsa",I194="Ara","Arabica",I194="Lib","Liberica",TRUE," ")</f>
        <v>Excelsa</v>
      </c>
      <c r="O194" s="8" t="str" cm="1">
        <f t="array" ref="O194">_xlfn.IFS(J194="m","Medium",J194="l","Light",J194="d","Dark",TRUE,"")</f>
        <v>Dark</v>
      </c>
      <c r="P194" s="8" t="str">
        <f>_xlfn.XLOOKUP(Table1[[#This Row],[Customer ID]],customers!$A$1:$A$1001,customers!$I$1:$I$1001," ",0)</f>
        <v>Yes</v>
      </c>
    </row>
    <row r="195" spans="1:16" x14ac:dyDescent="0.35">
      <c r="A195" s="7" t="s">
        <v>1579</v>
      </c>
      <c r="B195" s="14">
        <v>44644</v>
      </c>
      <c r="C195" s="7" t="s">
        <v>1580</v>
      </c>
      <c r="D195" s="8" t="s">
        <v>6171</v>
      </c>
      <c r="E195" s="7">
        <v>3</v>
      </c>
      <c r="F195" s="7" t="str">
        <f>_xlfn.XLOOKUP(C195,customers!$A$2:$A$1001,customers!$B$2:$B$1001," ",0)</f>
        <v>Kimberli Mustchin</v>
      </c>
      <c r="G195" s="7" t="str">
        <f>IF(_xlfn.XLOOKUP(C195,customers!$A$2:$A$1001,customers!$C$2:$C$1001," ",0)=0," ",_xlfn.XLOOKUP(C195,customers!$A$2:$A$1001,customers!$C$2:$C$1001," ",0))</f>
        <v xml:space="preserve"> </v>
      </c>
      <c r="H195" s="7" t="str">
        <f>_xlfn.XLOOKUP(orders!C195,customers!$A$1:$A$1001,customers!$G$1:$G$1001)</f>
        <v>United States</v>
      </c>
      <c r="I195" s="8" t="str">
        <f>INDEX(products!$A$1:$G$49,MATCH(orders!$D195,products!$A$1:$A$49,0),MATCH(orders!I$1,products!$A$1:$G$1,0))</f>
        <v>Exc</v>
      </c>
      <c r="J195" s="8" t="str">
        <f>INDEX(products!$A$1:$G$49,MATCH(orders!$D195,products!$A$1:$A$49,0),MATCH(orders!J$1,products!$A$1:$G$1,0))</f>
        <v>L</v>
      </c>
      <c r="K195" s="9">
        <f>INDEX(products!$A$1:$G$49,MATCH(orders!$D195,products!$A$1:$A$49,0),MATCH(orders!K$1,products!$A$1:$G$1,0))</f>
        <v>1</v>
      </c>
      <c r="L195" s="10">
        <f>INDEX(products!$A$1:$G$49,MATCH(orders!$D195,products!$A$1:$A$49,0),MATCH(orders!L$1,products!$A$1:$G$1,0))</f>
        <v>14.85</v>
      </c>
      <c r="M195" s="10">
        <f t="shared" si="3"/>
        <v>44.55</v>
      </c>
      <c r="N195" s="8" t="str" cm="1">
        <f t="array" ref="N195">_xlfn.IFS(I195="Rob", "Robusta",I195="Exc","Excelsa",I195="Ara","Arabica",I195="Lib","Liberica",TRUE," ")</f>
        <v>Excelsa</v>
      </c>
      <c r="O195" s="8" t="str" cm="1">
        <f t="array" ref="O195">_xlfn.IFS(J195="m","Medium",J195="l","Light",J195="d","Dark",TRUE,"")</f>
        <v>Light</v>
      </c>
      <c r="P195" s="8" t="str">
        <f>_xlfn.XLOOKUP(Table1[[#This Row],[Customer ID]],customers!$A$1:$A$1001,customers!$I$1:$I$1001," ",0)</f>
        <v>No</v>
      </c>
    </row>
    <row r="196" spans="1:16" x14ac:dyDescent="0.35">
      <c r="A196" s="7" t="s">
        <v>1584</v>
      </c>
      <c r="B196" s="14">
        <v>44398</v>
      </c>
      <c r="C196" s="7" t="s">
        <v>1585</v>
      </c>
      <c r="D196" s="8" t="s">
        <v>6144</v>
      </c>
      <c r="E196" s="7">
        <v>5</v>
      </c>
      <c r="F196" s="7" t="str">
        <f>_xlfn.XLOOKUP(C196,customers!$A$2:$A$1001,customers!$B$2:$B$1001," ",0)</f>
        <v>Emlynne Laird</v>
      </c>
      <c r="G196" s="7" t="str">
        <f>IF(_xlfn.XLOOKUP(C196,customers!$A$2:$A$1001,customers!$C$2:$C$1001," ",0)=0," ",_xlfn.XLOOKUP(C196,customers!$A$2:$A$1001,customers!$C$2:$C$1001," ",0))</f>
        <v>elaird5e@bing.com</v>
      </c>
      <c r="H196" s="7" t="str">
        <f>_xlfn.XLOOKUP(orders!C196,customers!$A$1:$A$1001,customers!$G$1:$G$1001)</f>
        <v>United States</v>
      </c>
      <c r="I196" s="8" t="str">
        <f>INDEX(products!$A$1:$G$49,MATCH(orders!$D196,products!$A$1:$A$49,0),MATCH(orders!I$1,products!$A$1:$G$1,0))</f>
        <v>Exc</v>
      </c>
      <c r="J196" s="8" t="str">
        <f>INDEX(products!$A$1:$G$49,MATCH(orders!$D196,products!$A$1:$A$49,0),MATCH(orders!J$1,products!$A$1:$G$1,0))</f>
        <v>D</v>
      </c>
      <c r="K196" s="9">
        <f>INDEX(products!$A$1:$G$49,MATCH(orders!$D196,products!$A$1:$A$49,0),MATCH(orders!K$1,products!$A$1:$G$1,0))</f>
        <v>0.5</v>
      </c>
      <c r="L196" s="10">
        <f>INDEX(products!$A$1:$G$49,MATCH(orders!$D196,products!$A$1:$A$49,0),MATCH(orders!L$1,products!$A$1:$G$1,0))</f>
        <v>7.29</v>
      </c>
      <c r="M196" s="10">
        <f t="shared" si="3"/>
        <v>36.450000000000003</v>
      </c>
      <c r="N196" s="8" t="str" cm="1">
        <f t="array" ref="N196">_xlfn.IFS(I196="Rob", "Robusta",I196="Exc","Excelsa",I196="Ara","Arabica",I196="Lib","Liberica",TRUE," ")</f>
        <v>Excelsa</v>
      </c>
      <c r="O196" s="8" t="str" cm="1">
        <f t="array" ref="O196">_xlfn.IFS(J196="m","Medium",J196="l","Light",J196="d","Dark",TRUE,"")</f>
        <v>Dark</v>
      </c>
      <c r="P196" s="8" t="str">
        <f>_xlfn.XLOOKUP(Table1[[#This Row],[Customer ID]],customers!$A$1:$A$1001,customers!$I$1:$I$1001," ",0)</f>
        <v>No</v>
      </c>
    </row>
    <row r="197" spans="1:16" x14ac:dyDescent="0.35">
      <c r="A197" s="7" t="s">
        <v>1590</v>
      </c>
      <c r="B197" s="14">
        <v>43683</v>
      </c>
      <c r="C197" s="7" t="s">
        <v>1591</v>
      </c>
      <c r="D197" s="8" t="s">
        <v>6140</v>
      </c>
      <c r="E197" s="7">
        <v>3</v>
      </c>
      <c r="F197" s="7" t="str">
        <f>_xlfn.XLOOKUP(C197,customers!$A$2:$A$1001,customers!$B$2:$B$1001," ",0)</f>
        <v>Marlena Howsden</v>
      </c>
      <c r="G197" s="7" t="str">
        <f>IF(_xlfn.XLOOKUP(C197,customers!$A$2:$A$1001,customers!$C$2:$C$1001," ",0)=0," ",_xlfn.XLOOKUP(C197,customers!$A$2:$A$1001,customers!$C$2:$C$1001," ",0))</f>
        <v>mhowsden5f@infoseek.co.jp</v>
      </c>
      <c r="H197" s="7" t="str">
        <f>_xlfn.XLOOKUP(orders!C197,customers!$A$1:$A$1001,customers!$G$1:$G$1001)</f>
        <v>United States</v>
      </c>
      <c r="I197" s="8" t="str">
        <f>INDEX(products!$A$1:$G$49,MATCH(orders!$D197,products!$A$1:$A$49,0),MATCH(orders!I$1,products!$A$1:$G$1,0))</f>
        <v>Ara</v>
      </c>
      <c r="J197" s="8" t="str">
        <f>INDEX(products!$A$1:$G$49,MATCH(orders!$D197,products!$A$1:$A$49,0),MATCH(orders!J$1,products!$A$1:$G$1,0))</f>
        <v>L</v>
      </c>
      <c r="K197" s="9">
        <f>INDEX(products!$A$1:$G$49,MATCH(orders!$D197,products!$A$1:$A$49,0),MATCH(orders!K$1,products!$A$1:$G$1,0))</f>
        <v>1</v>
      </c>
      <c r="L197" s="10">
        <f>INDEX(products!$A$1:$G$49,MATCH(orders!$D197,products!$A$1:$A$49,0),MATCH(orders!L$1,products!$A$1:$G$1,0))</f>
        <v>12.95</v>
      </c>
      <c r="M197" s="10">
        <f t="shared" si="3"/>
        <v>38.849999999999994</v>
      </c>
      <c r="N197" s="8" t="str" cm="1">
        <f t="array" ref="N197">_xlfn.IFS(I197="Rob", "Robusta",I197="Exc","Excelsa",I197="Ara","Arabica",I197="Lib","Liberica",TRUE," ")</f>
        <v>Arabica</v>
      </c>
      <c r="O197" s="8" t="str" cm="1">
        <f t="array" ref="O197">_xlfn.IFS(J197="m","Medium",J197="l","Light",J197="d","Dark",TRUE,"")</f>
        <v>Light</v>
      </c>
      <c r="P197" s="8" t="str">
        <f>_xlfn.XLOOKUP(Table1[[#This Row],[Customer ID]],customers!$A$1:$A$1001,customers!$I$1:$I$1001," ",0)</f>
        <v>No</v>
      </c>
    </row>
    <row r="198" spans="1:16" x14ac:dyDescent="0.35">
      <c r="A198" s="7" t="s">
        <v>1596</v>
      </c>
      <c r="B198" s="14">
        <v>44339</v>
      </c>
      <c r="C198" s="7" t="s">
        <v>1597</v>
      </c>
      <c r="D198" s="8" t="s">
        <v>6176</v>
      </c>
      <c r="E198" s="7">
        <v>6</v>
      </c>
      <c r="F198" s="7" t="str">
        <f>_xlfn.XLOOKUP(C198,customers!$A$2:$A$1001,customers!$B$2:$B$1001," ",0)</f>
        <v>Nealson Cuttler</v>
      </c>
      <c r="G198" s="7" t="str">
        <f>IF(_xlfn.XLOOKUP(C198,customers!$A$2:$A$1001,customers!$C$2:$C$1001," ",0)=0," ",_xlfn.XLOOKUP(C198,customers!$A$2:$A$1001,customers!$C$2:$C$1001," ",0))</f>
        <v>ncuttler5g@parallels.com</v>
      </c>
      <c r="H198" s="7" t="str">
        <f>_xlfn.XLOOKUP(orders!C198,customers!$A$1:$A$1001,customers!$G$1:$G$1001)</f>
        <v>United States</v>
      </c>
      <c r="I198" s="8" t="str">
        <f>INDEX(products!$A$1:$G$49,MATCH(orders!$D198,products!$A$1:$A$49,0),MATCH(orders!I$1,products!$A$1:$G$1,0))</f>
        <v>Exc</v>
      </c>
      <c r="J198" s="8" t="str">
        <f>INDEX(products!$A$1:$G$49,MATCH(orders!$D198,products!$A$1:$A$49,0),MATCH(orders!J$1,products!$A$1:$G$1,0))</f>
        <v>L</v>
      </c>
      <c r="K198" s="9">
        <f>INDEX(products!$A$1:$G$49,MATCH(orders!$D198,products!$A$1:$A$49,0),MATCH(orders!K$1,products!$A$1:$G$1,0))</f>
        <v>0.5</v>
      </c>
      <c r="L198" s="10">
        <f>INDEX(products!$A$1:$G$49,MATCH(orders!$D198,products!$A$1:$A$49,0),MATCH(orders!L$1,products!$A$1:$G$1,0))</f>
        <v>8.91</v>
      </c>
      <c r="M198" s="10">
        <f t="shared" si="3"/>
        <v>53.46</v>
      </c>
      <c r="N198" s="8" t="str" cm="1">
        <f t="array" ref="N198">_xlfn.IFS(I198="Rob", "Robusta",I198="Exc","Excelsa",I198="Ara","Arabica",I198="Lib","Liberica",TRUE," ")</f>
        <v>Excelsa</v>
      </c>
      <c r="O198" s="8" t="str" cm="1">
        <f t="array" ref="O198">_xlfn.IFS(J198="m","Medium",J198="l","Light",J198="d","Dark",TRUE,"")</f>
        <v>Light</v>
      </c>
      <c r="P198" s="8" t="str">
        <f>_xlfn.XLOOKUP(Table1[[#This Row],[Customer ID]],customers!$A$1:$A$1001,customers!$I$1:$I$1001," ",0)</f>
        <v>No</v>
      </c>
    </row>
    <row r="199" spans="1:16" x14ac:dyDescent="0.35">
      <c r="A199" s="7" t="s">
        <v>1596</v>
      </c>
      <c r="B199" s="14">
        <v>44339</v>
      </c>
      <c r="C199" s="7" t="s">
        <v>1597</v>
      </c>
      <c r="D199" s="8" t="s">
        <v>6165</v>
      </c>
      <c r="E199" s="7">
        <v>2</v>
      </c>
      <c r="F199" s="7" t="str">
        <f>_xlfn.XLOOKUP(C199,customers!$A$2:$A$1001,customers!$B$2:$B$1001," ",0)</f>
        <v>Nealson Cuttler</v>
      </c>
      <c r="G199" s="7" t="str">
        <f>IF(_xlfn.XLOOKUP(C199,customers!$A$2:$A$1001,customers!$C$2:$C$1001," ",0)=0," ",_xlfn.XLOOKUP(C199,customers!$A$2:$A$1001,customers!$C$2:$C$1001," ",0))</f>
        <v>ncuttler5g@parallels.com</v>
      </c>
      <c r="H199" s="7" t="str">
        <f>_xlfn.XLOOKUP(orders!C199,customers!$A$1:$A$1001,customers!$G$1:$G$1001)</f>
        <v>United States</v>
      </c>
      <c r="I199" s="8" t="str">
        <f>INDEX(products!$A$1:$G$49,MATCH(orders!$D199,products!$A$1:$A$49,0),MATCH(orders!I$1,products!$A$1:$G$1,0))</f>
        <v>Lib</v>
      </c>
      <c r="J199" s="8" t="str">
        <f>INDEX(products!$A$1:$G$49,MATCH(orders!$D199,products!$A$1:$A$49,0),MATCH(orders!J$1,products!$A$1:$G$1,0))</f>
        <v>D</v>
      </c>
      <c r="K199" s="9">
        <f>INDEX(products!$A$1:$G$49,MATCH(orders!$D199,products!$A$1:$A$49,0),MATCH(orders!K$1,products!$A$1:$G$1,0))</f>
        <v>2.5</v>
      </c>
      <c r="L199" s="10">
        <f>INDEX(products!$A$1:$G$49,MATCH(orders!$D199,products!$A$1:$A$49,0),MATCH(orders!L$1,products!$A$1:$G$1,0))</f>
        <v>29.784999999999997</v>
      </c>
      <c r="M199" s="10">
        <f t="shared" si="3"/>
        <v>59.569999999999993</v>
      </c>
      <c r="N199" s="8" t="str" cm="1">
        <f t="array" ref="N199">_xlfn.IFS(I199="Rob", "Robusta",I199="Exc","Excelsa",I199="Ara","Arabica",I199="Lib","Liberica",TRUE," ")</f>
        <v>Liberica</v>
      </c>
      <c r="O199" s="8" t="str" cm="1">
        <f t="array" ref="O199">_xlfn.IFS(J199="m","Medium",J199="l","Light",J199="d","Dark",TRUE,"")</f>
        <v>Dark</v>
      </c>
      <c r="P199" s="8" t="str">
        <f>_xlfn.XLOOKUP(Table1[[#This Row],[Customer ID]],customers!$A$1:$A$1001,customers!$I$1:$I$1001," ",0)</f>
        <v>No</v>
      </c>
    </row>
    <row r="200" spans="1:16" x14ac:dyDescent="0.35">
      <c r="A200" s="7" t="s">
        <v>1596</v>
      </c>
      <c r="B200" s="14">
        <v>44339</v>
      </c>
      <c r="C200" s="7" t="s">
        <v>1597</v>
      </c>
      <c r="D200" s="8" t="s">
        <v>6165</v>
      </c>
      <c r="E200" s="7">
        <v>3</v>
      </c>
      <c r="F200" s="7" t="str">
        <f>_xlfn.XLOOKUP(C200,customers!$A$2:$A$1001,customers!$B$2:$B$1001," ",0)</f>
        <v>Nealson Cuttler</v>
      </c>
      <c r="G200" s="7" t="str">
        <f>IF(_xlfn.XLOOKUP(C200,customers!$A$2:$A$1001,customers!$C$2:$C$1001," ",0)=0," ",_xlfn.XLOOKUP(C200,customers!$A$2:$A$1001,customers!$C$2:$C$1001," ",0))</f>
        <v>ncuttler5g@parallels.com</v>
      </c>
      <c r="H200" s="7" t="str">
        <f>_xlfn.XLOOKUP(orders!C200,customers!$A$1:$A$1001,customers!$G$1:$G$1001)</f>
        <v>United States</v>
      </c>
      <c r="I200" s="8" t="str">
        <f>INDEX(products!$A$1:$G$49,MATCH(orders!$D200,products!$A$1:$A$49,0),MATCH(orders!I$1,products!$A$1:$G$1,0))</f>
        <v>Lib</v>
      </c>
      <c r="J200" s="8" t="str">
        <f>INDEX(products!$A$1:$G$49,MATCH(orders!$D200,products!$A$1:$A$49,0),MATCH(orders!J$1,products!$A$1:$G$1,0))</f>
        <v>D</v>
      </c>
      <c r="K200" s="9">
        <f>INDEX(products!$A$1:$G$49,MATCH(orders!$D200,products!$A$1:$A$49,0),MATCH(orders!K$1,products!$A$1:$G$1,0))</f>
        <v>2.5</v>
      </c>
      <c r="L200" s="10">
        <f>INDEX(products!$A$1:$G$49,MATCH(orders!$D200,products!$A$1:$A$49,0),MATCH(orders!L$1,products!$A$1:$G$1,0))</f>
        <v>29.784999999999997</v>
      </c>
      <c r="M200" s="10">
        <f t="shared" si="3"/>
        <v>89.35499999999999</v>
      </c>
      <c r="N200" s="8" t="str" cm="1">
        <f t="array" ref="N200">_xlfn.IFS(I200="Rob", "Robusta",I200="Exc","Excelsa",I200="Ara","Arabica",I200="Lib","Liberica",TRUE," ")</f>
        <v>Liberica</v>
      </c>
      <c r="O200" s="8" t="str" cm="1">
        <f t="array" ref="O200">_xlfn.IFS(J200="m","Medium",J200="l","Light",J200="d","Dark",TRUE,"")</f>
        <v>Dark</v>
      </c>
      <c r="P200" s="8" t="str">
        <f>_xlfn.XLOOKUP(Table1[[#This Row],[Customer ID]],customers!$A$1:$A$1001,customers!$I$1:$I$1001," ",0)</f>
        <v>No</v>
      </c>
    </row>
    <row r="201" spans="1:16" x14ac:dyDescent="0.35">
      <c r="A201" s="7" t="s">
        <v>1596</v>
      </c>
      <c r="B201" s="14">
        <v>44339</v>
      </c>
      <c r="C201" s="7" t="s">
        <v>1597</v>
      </c>
      <c r="D201" s="8" t="s">
        <v>6161</v>
      </c>
      <c r="E201" s="7">
        <v>4</v>
      </c>
      <c r="F201" s="7" t="str">
        <f>_xlfn.XLOOKUP(C201,customers!$A$2:$A$1001,customers!$B$2:$B$1001," ",0)</f>
        <v>Nealson Cuttler</v>
      </c>
      <c r="G201" s="7" t="str">
        <f>IF(_xlfn.XLOOKUP(C201,customers!$A$2:$A$1001,customers!$C$2:$C$1001," ",0)=0," ",_xlfn.XLOOKUP(C201,customers!$A$2:$A$1001,customers!$C$2:$C$1001," ",0))</f>
        <v>ncuttler5g@parallels.com</v>
      </c>
      <c r="H201" s="7" t="str">
        <f>_xlfn.XLOOKUP(orders!C201,customers!$A$1:$A$1001,customers!$G$1:$G$1001)</f>
        <v>United States</v>
      </c>
      <c r="I201" s="8" t="str">
        <f>INDEX(products!$A$1:$G$49,MATCH(orders!$D201,products!$A$1:$A$49,0),MATCH(orders!I$1,products!$A$1:$G$1,0))</f>
        <v>Lib</v>
      </c>
      <c r="J201" s="8" t="str">
        <f>INDEX(products!$A$1:$G$49,MATCH(orders!$D201,products!$A$1:$A$49,0),MATCH(orders!J$1,products!$A$1:$G$1,0))</f>
        <v>L</v>
      </c>
      <c r="K201" s="9">
        <f>INDEX(products!$A$1:$G$49,MATCH(orders!$D201,products!$A$1:$A$49,0),MATCH(orders!K$1,products!$A$1:$G$1,0))</f>
        <v>0.5</v>
      </c>
      <c r="L201" s="10">
        <f>INDEX(products!$A$1:$G$49,MATCH(orders!$D201,products!$A$1:$A$49,0),MATCH(orders!L$1,products!$A$1:$G$1,0))</f>
        <v>9.51</v>
      </c>
      <c r="M201" s="10">
        <f t="shared" si="3"/>
        <v>38.04</v>
      </c>
      <c r="N201" s="8" t="str" cm="1">
        <f t="array" ref="N201">_xlfn.IFS(I201="Rob", "Robusta",I201="Exc","Excelsa",I201="Ara","Arabica",I201="Lib","Liberica",TRUE," ")</f>
        <v>Liberica</v>
      </c>
      <c r="O201" s="8" t="str" cm="1">
        <f t="array" ref="O201">_xlfn.IFS(J201="m","Medium",J201="l","Light",J201="d","Dark",TRUE,"")</f>
        <v>Light</v>
      </c>
      <c r="P201" s="8" t="str">
        <f>_xlfn.XLOOKUP(Table1[[#This Row],[Customer ID]],customers!$A$1:$A$1001,customers!$I$1:$I$1001," ",0)</f>
        <v>No</v>
      </c>
    </row>
    <row r="202" spans="1:16" x14ac:dyDescent="0.35">
      <c r="A202" s="7" t="s">
        <v>1596</v>
      </c>
      <c r="B202" s="14">
        <v>44339</v>
      </c>
      <c r="C202" s="7" t="s">
        <v>1597</v>
      </c>
      <c r="D202" s="8" t="s">
        <v>6141</v>
      </c>
      <c r="E202" s="7">
        <v>3</v>
      </c>
      <c r="F202" s="7" t="str">
        <f>_xlfn.XLOOKUP(C202,customers!$A$2:$A$1001,customers!$B$2:$B$1001," ",0)</f>
        <v>Nealson Cuttler</v>
      </c>
      <c r="G202" s="7" t="str">
        <f>IF(_xlfn.XLOOKUP(C202,customers!$A$2:$A$1001,customers!$C$2:$C$1001," ",0)=0," ",_xlfn.XLOOKUP(C202,customers!$A$2:$A$1001,customers!$C$2:$C$1001," ",0))</f>
        <v>ncuttler5g@parallels.com</v>
      </c>
      <c r="H202" s="7" t="str">
        <f>_xlfn.XLOOKUP(orders!C202,customers!$A$1:$A$1001,customers!$G$1:$G$1001)</f>
        <v>United States</v>
      </c>
      <c r="I202" s="8" t="str">
        <f>INDEX(products!$A$1:$G$49,MATCH(orders!$D202,products!$A$1:$A$49,0),MATCH(orders!I$1,products!$A$1:$G$1,0))</f>
        <v>Exc</v>
      </c>
      <c r="J202" s="8" t="str">
        <f>INDEX(products!$A$1:$G$49,MATCH(orders!$D202,products!$A$1:$A$49,0),MATCH(orders!J$1,products!$A$1:$G$1,0))</f>
        <v>M</v>
      </c>
      <c r="K202" s="9">
        <f>INDEX(products!$A$1:$G$49,MATCH(orders!$D202,products!$A$1:$A$49,0),MATCH(orders!K$1,products!$A$1:$G$1,0))</f>
        <v>1</v>
      </c>
      <c r="L202" s="10">
        <f>INDEX(products!$A$1:$G$49,MATCH(orders!$D202,products!$A$1:$A$49,0),MATCH(orders!L$1,products!$A$1:$G$1,0))</f>
        <v>13.75</v>
      </c>
      <c r="M202" s="10">
        <f t="shared" si="3"/>
        <v>41.25</v>
      </c>
      <c r="N202" s="8" t="str" cm="1">
        <f t="array" ref="N202">_xlfn.IFS(I202="Rob", "Robusta",I202="Exc","Excelsa",I202="Ara","Arabica",I202="Lib","Liberica",TRUE," ")</f>
        <v>Excelsa</v>
      </c>
      <c r="O202" s="8" t="str" cm="1">
        <f t="array" ref="O202">_xlfn.IFS(J202="m","Medium",J202="l","Light",J202="d","Dark",TRUE,"")</f>
        <v>Medium</v>
      </c>
      <c r="P202" s="8" t="str">
        <f>_xlfn.XLOOKUP(Table1[[#This Row],[Customer ID]],customers!$A$1:$A$1001,customers!$I$1:$I$1001," ",0)</f>
        <v>No</v>
      </c>
    </row>
    <row r="203" spans="1:16" x14ac:dyDescent="0.35">
      <c r="A203" s="7" t="s">
        <v>1621</v>
      </c>
      <c r="B203" s="14">
        <v>44294</v>
      </c>
      <c r="C203" s="7" t="s">
        <v>1622</v>
      </c>
      <c r="D203" s="8" t="s">
        <v>6161</v>
      </c>
      <c r="E203" s="7">
        <v>6</v>
      </c>
      <c r="F203" s="7" t="str">
        <f>_xlfn.XLOOKUP(C203,customers!$A$2:$A$1001,customers!$B$2:$B$1001," ",0)</f>
        <v>Adriana Lazarus</v>
      </c>
      <c r="G203" s="7" t="str">
        <f>IF(_xlfn.XLOOKUP(C203,customers!$A$2:$A$1001,customers!$C$2:$C$1001," ",0)=0," ",_xlfn.XLOOKUP(C203,customers!$A$2:$A$1001,customers!$C$2:$C$1001," ",0))</f>
        <v xml:space="preserve"> </v>
      </c>
      <c r="H203" s="7" t="str">
        <f>_xlfn.XLOOKUP(orders!C203,customers!$A$1:$A$1001,customers!$G$1:$G$1001)</f>
        <v>United States</v>
      </c>
      <c r="I203" s="8" t="str">
        <f>INDEX(products!$A$1:$G$49,MATCH(orders!$D203,products!$A$1:$A$49,0),MATCH(orders!I$1,products!$A$1:$G$1,0))</f>
        <v>Lib</v>
      </c>
      <c r="J203" s="8" t="str">
        <f>INDEX(products!$A$1:$G$49,MATCH(orders!$D203,products!$A$1:$A$49,0),MATCH(orders!J$1,products!$A$1:$G$1,0))</f>
        <v>L</v>
      </c>
      <c r="K203" s="9">
        <f>INDEX(products!$A$1:$G$49,MATCH(orders!$D203,products!$A$1:$A$49,0),MATCH(orders!K$1,products!$A$1:$G$1,0))</f>
        <v>0.5</v>
      </c>
      <c r="L203" s="10">
        <f>INDEX(products!$A$1:$G$49,MATCH(orders!$D203,products!$A$1:$A$49,0),MATCH(orders!L$1,products!$A$1:$G$1,0))</f>
        <v>9.51</v>
      </c>
      <c r="M203" s="10">
        <f t="shared" si="3"/>
        <v>57.06</v>
      </c>
      <c r="N203" s="8" t="str" cm="1">
        <f t="array" ref="N203">_xlfn.IFS(I203="Rob", "Robusta",I203="Exc","Excelsa",I203="Ara","Arabica",I203="Lib","Liberica",TRUE," ")</f>
        <v>Liberica</v>
      </c>
      <c r="O203" s="8" t="str" cm="1">
        <f t="array" ref="O203">_xlfn.IFS(J203="m","Medium",J203="l","Light",J203="d","Dark",TRUE,"")</f>
        <v>Light</v>
      </c>
      <c r="P203" s="8" t="str">
        <f>_xlfn.XLOOKUP(Table1[[#This Row],[Customer ID]],customers!$A$1:$A$1001,customers!$I$1:$I$1001," ",0)</f>
        <v>No</v>
      </c>
    </row>
    <row r="204" spans="1:16" x14ac:dyDescent="0.35">
      <c r="A204" s="7" t="s">
        <v>1626</v>
      </c>
      <c r="B204" s="14">
        <v>44486</v>
      </c>
      <c r="C204" s="7" t="s">
        <v>1627</v>
      </c>
      <c r="D204" s="8" t="s">
        <v>6165</v>
      </c>
      <c r="E204" s="7">
        <v>6</v>
      </c>
      <c r="F204" s="7" t="str">
        <f>_xlfn.XLOOKUP(C204,customers!$A$2:$A$1001,customers!$B$2:$B$1001," ",0)</f>
        <v>Tallie felip</v>
      </c>
      <c r="G204" s="7" t="str">
        <f>IF(_xlfn.XLOOKUP(C204,customers!$A$2:$A$1001,customers!$C$2:$C$1001," ",0)=0," ",_xlfn.XLOOKUP(C204,customers!$A$2:$A$1001,customers!$C$2:$C$1001," ",0))</f>
        <v>tfelip5m@typepad.com</v>
      </c>
      <c r="H204" s="7" t="str">
        <f>_xlfn.XLOOKUP(orders!C204,customers!$A$1:$A$1001,customers!$G$1:$G$1001)</f>
        <v>United States</v>
      </c>
      <c r="I204" s="8" t="str">
        <f>INDEX(products!$A$1:$G$49,MATCH(orders!$D204,products!$A$1:$A$49,0),MATCH(orders!I$1,products!$A$1:$G$1,0))</f>
        <v>Lib</v>
      </c>
      <c r="J204" s="8" t="str">
        <f>INDEX(products!$A$1:$G$49,MATCH(orders!$D204,products!$A$1:$A$49,0),MATCH(orders!J$1,products!$A$1:$G$1,0))</f>
        <v>D</v>
      </c>
      <c r="K204" s="9">
        <f>INDEX(products!$A$1:$G$49,MATCH(orders!$D204,products!$A$1:$A$49,0),MATCH(orders!K$1,products!$A$1:$G$1,0))</f>
        <v>2.5</v>
      </c>
      <c r="L204" s="10">
        <f>INDEX(products!$A$1:$G$49,MATCH(orders!$D204,products!$A$1:$A$49,0),MATCH(orders!L$1,products!$A$1:$G$1,0))</f>
        <v>29.784999999999997</v>
      </c>
      <c r="M204" s="10">
        <f t="shared" si="3"/>
        <v>178.70999999999998</v>
      </c>
      <c r="N204" s="8" t="str" cm="1">
        <f t="array" ref="N204">_xlfn.IFS(I204="Rob", "Robusta",I204="Exc","Excelsa",I204="Ara","Arabica",I204="Lib","Liberica",TRUE," ")</f>
        <v>Liberica</v>
      </c>
      <c r="O204" s="8" t="str" cm="1">
        <f t="array" ref="O204">_xlfn.IFS(J204="m","Medium",J204="l","Light",J204="d","Dark",TRUE,"")</f>
        <v>Dark</v>
      </c>
      <c r="P204" s="8" t="str">
        <f>_xlfn.XLOOKUP(Table1[[#This Row],[Customer ID]],customers!$A$1:$A$1001,customers!$I$1:$I$1001," ",0)</f>
        <v>Yes</v>
      </c>
    </row>
    <row r="205" spans="1:16" x14ac:dyDescent="0.35">
      <c r="A205" s="7" t="s">
        <v>1632</v>
      </c>
      <c r="B205" s="14">
        <v>44608</v>
      </c>
      <c r="C205" s="7" t="s">
        <v>1633</v>
      </c>
      <c r="D205" s="8" t="s">
        <v>6145</v>
      </c>
      <c r="E205" s="7">
        <v>1</v>
      </c>
      <c r="F205" s="7" t="str">
        <f>_xlfn.XLOOKUP(C205,customers!$A$2:$A$1001,customers!$B$2:$B$1001," ",0)</f>
        <v>Vanna Le - Count</v>
      </c>
      <c r="G205" s="7" t="str">
        <f>IF(_xlfn.XLOOKUP(C205,customers!$A$2:$A$1001,customers!$C$2:$C$1001," ",0)=0," ",_xlfn.XLOOKUP(C205,customers!$A$2:$A$1001,customers!$C$2:$C$1001," ",0))</f>
        <v>vle5n@disqus.com</v>
      </c>
      <c r="H205" s="7" t="str">
        <f>_xlfn.XLOOKUP(orders!C205,customers!$A$1:$A$1001,customers!$G$1:$G$1001)</f>
        <v>United States</v>
      </c>
      <c r="I205" s="8" t="str">
        <f>INDEX(products!$A$1:$G$49,MATCH(orders!$D205,products!$A$1:$A$49,0),MATCH(orders!I$1,products!$A$1:$G$1,0))</f>
        <v>Lib</v>
      </c>
      <c r="J205" s="8" t="str">
        <f>INDEX(products!$A$1:$G$49,MATCH(orders!$D205,products!$A$1:$A$49,0),MATCH(orders!J$1,products!$A$1:$G$1,0))</f>
        <v>L</v>
      </c>
      <c r="K205" s="9">
        <f>INDEX(products!$A$1:$G$49,MATCH(orders!$D205,products!$A$1:$A$49,0),MATCH(orders!K$1,products!$A$1:$G$1,0))</f>
        <v>0.2</v>
      </c>
      <c r="L205" s="10">
        <f>INDEX(products!$A$1:$G$49,MATCH(orders!$D205,products!$A$1:$A$49,0),MATCH(orders!L$1,products!$A$1:$G$1,0))</f>
        <v>4.7549999999999999</v>
      </c>
      <c r="M205" s="10">
        <f t="shared" si="3"/>
        <v>4.7549999999999999</v>
      </c>
      <c r="N205" s="8" t="str" cm="1">
        <f t="array" ref="N205">_xlfn.IFS(I205="Rob", "Robusta",I205="Exc","Excelsa",I205="Ara","Arabica",I205="Lib","Liberica",TRUE," ")</f>
        <v>Liberica</v>
      </c>
      <c r="O205" s="8" t="str" cm="1">
        <f t="array" ref="O205">_xlfn.IFS(J205="m","Medium",J205="l","Light",J205="d","Dark",TRUE,"")</f>
        <v>Light</v>
      </c>
      <c r="P205" s="8" t="str">
        <f>_xlfn.XLOOKUP(Table1[[#This Row],[Customer ID]],customers!$A$1:$A$1001,customers!$I$1:$I$1001," ",0)</f>
        <v>No</v>
      </c>
    </row>
    <row r="206" spans="1:16" x14ac:dyDescent="0.35">
      <c r="A206" s="7" t="s">
        <v>1638</v>
      </c>
      <c r="B206" s="14">
        <v>44027</v>
      </c>
      <c r="C206" s="7" t="s">
        <v>1639</v>
      </c>
      <c r="D206" s="8" t="s">
        <v>6141</v>
      </c>
      <c r="E206" s="7">
        <v>6</v>
      </c>
      <c r="F206" s="7" t="str">
        <f>_xlfn.XLOOKUP(C206,customers!$A$2:$A$1001,customers!$B$2:$B$1001," ",0)</f>
        <v>Sarette Ducarel</v>
      </c>
      <c r="G206" s="7" t="str">
        <f>IF(_xlfn.XLOOKUP(C206,customers!$A$2:$A$1001,customers!$C$2:$C$1001," ",0)=0," ",_xlfn.XLOOKUP(C206,customers!$A$2:$A$1001,customers!$C$2:$C$1001," ",0))</f>
        <v xml:space="preserve"> </v>
      </c>
      <c r="H206" s="7" t="str">
        <f>_xlfn.XLOOKUP(orders!C206,customers!$A$1:$A$1001,customers!$G$1:$G$1001)</f>
        <v>United States</v>
      </c>
      <c r="I206" s="8" t="str">
        <f>INDEX(products!$A$1:$G$49,MATCH(orders!$D206,products!$A$1:$A$49,0),MATCH(orders!I$1,products!$A$1:$G$1,0))</f>
        <v>Exc</v>
      </c>
      <c r="J206" s="8" t="str">
        <f>INDEX(products!$A$1:$G$49,MATCH(orders!$D206,products!$A$1:$A$49,0),MATCH(orders!J$1,products!$A$1:$G$1,0))</f>
        <v>M</v>
      </c>
      <c r="K206" s="9">
        <f>INDEX(products!$A$1:$G$49,MATCH(orders!$D206,products!$A$1:$A$49,0),MATCH(orders!K$1,products!$A$1:$G$1,0))</f>
        <v>1</v>
      </c>
      <c r="L206" s="10">
        <f>INDEX(products!$A$1:$G$49,MATCH(orders!$D206,products!$A$1:$A$49,0),MATCH(orders!L$1,products!$A$1:$G$1,0))</f>
        <v>13.75</v>
      </c>
      <c r="M206" s="10">
        <f t="shared" si="3"/>
        <v>82.5</v>
      </c>
      <c r="N206" s="8" t="str" cm="1">
        <f t="array" ref="N206">_xlfn.IFS(I206="Rob", "Robusta",I206="Exc","Excelsa",I206="Ara","Arabica",I206="Lib","Liberica",TRUE," ")</f>
        <v>Excelsa</v>
      </c>
      <c r="O206" s="8" t="str" cm="1">
        <f t="array" ref="O206">_xlfn.IFS(J206="m","Medium",J206="l","Light",J206="d","Dark",TRUE,"")</f>
        <v>Medium</v>
      </c>
      <c r="P206" s="8" t="str">
        <f>_xlfn.XLOOKUP(Table1[[#This Row],[Customer ID]],customers!$A$1:$A$1001,customers!$I$1:$I$1001," ",0)</f>
        <v>No</v>
      </c>
    </row>
    <row r="207" spans="1:16" x14ac:dyDescent="0.35">
      <c r="A207" s="7" t="s">
        <v>1643</v>
      </c>
      <c r="B207" s="14">
        <v>43883</v>
      </c>
      <c r="C207" s="7" t="s">
        <v>1644</v>
      </c>
      <c r="D207" s="8" t="s">
        <v>6163</v>
      </c>
      <c r="E207" s="7">
        <v>3</v>
      </c>
      <c r="F207" s="7" t="str">
        <f>_xlfn.XLOOKUP(C207,customers!$A$2:$A$1001,customers!$B$2:$B$1001," ",0)</f>
        <v>Kendra Glison</v>
      </c>
      <c r="G207" s="7" t="str">
        <f>IF(_xlfn.XLOOKUP(C207,customers!$A$2:$A$1001,customers!$C$2:$C$1001," ",0)=0," ",_xlfn.XLOOKUP(C207,customers!$A$2:$A$1001,customers!$C$2:$C$1001," ",0))</f>
        <v xml:space="preserve"> </v>
      </c>
      <c r="H207" s="7" t="str">
        <f>_xlfn.XLOOKUP(orders!C207,customers!$A$1:$A$1001,customers!$G$1:$G$1001)</f>
        <v>United States</v>
      </c>
      <c r="I207" s="8" t="str">
        <f>INDEX(products!$A$1:$G$49,MATCH(orders!$D207,products!$A$1:$A$49,0),MATCH(orders!I$1,products!$A$1:$G$1,0))</f>
        <v>Rob</v>
      </c>
      <c r="J207" s="8" t="str">
        <f>INDEX(products!$A$1:$G$49,MATCH(orders!$D207,products!$A$1:$A$49,0),MATCH(orders!J$1,products!$A$1:$G$1,0))</f>
        <v>D</v>
      </c>
      <c r="K207" s="9">
        <f>INDEX(products!$A$1:$G$49,MATCH(orders!$D207,products!$A$1:$A$49,0),MATCH(orders!K$1,products!$A$1:$G$1,0))</f>
        <v>0.2</v>
      </c>
      <c r="L207" s="10">
        <f>INDEX(products!$A$1:$G$49,MATCH(orders!$D207,products!$A$1:$A$49,0),MATCH(orders!L$1,products!$A$1:$G$1,0))</f>
        <v>2.6849999999999996</v>
      </c>
      <c r="M207" s="10">
        <f t="shared" si="3"/>
        <v>8.0549999999999997</v>
      </c>
      <c r="N207" s="8" t="str" cm="1">
        <f t="array" ref="N207">_xlfn.IFS(I207="Rob", "Robusta",I207="Exc","Excelsa",I207="Ara","Arabica",I207="Lib","Liberica",TRUE," ")</f>
        <v>Robusta</v>
      </c>
      <c r="O207" s="8" t="str" cm="1">
        <f t="array" ref="O207">_xlfn.IFS(J207="m","Medium",J207="l","Light",J207="d","Dark",TRUE,"")</f>
        <v>Dark</v>
      </c>
      <c r="P207" s="8" t="str">
        <f>_xlfn.XLOOKUP(Table1[[#This Row],[Customer ID]],customers!$A$1:$A$1001,customers!$I$1:$I$1001," ",0)</f>
        <v>Yes</v>
      </c>
    </row>
    <row r="208" spans="1:16" x14ac:dyDescent="0.35">
      <c r="A208" s="7" t="s">
        <v>1648</v>
      </c>
      <c r="B208" s="14">
        <v>44211</v>
      </c>
      <c r="C208" s="7" t="s">
        <v>1649</v>
      </c>
      <c r="D208" s="8" t="s">
        <v>6155</v>
      </c>
      <c r="E208" s="7">
        <v>2</v>
      </c>
      <c r="F208" s="7" t="str">
        <f>_xlfn.XLOOKUP(C208,customers!$A$2:$A$1001,customers!$B$2:$B$1001," ",0)</f>
        <v>Nertie Poolman</v>
      </c>
      <c r="G208" s="7" t="str">
        <f>IF(_xlfn.XLOOKUP(C208,customers!$A$2:$A$1001,customers!$C$2:$C$1001," ",0)=0," ",_xlfn.XLOOKUP(C208,customers!$A$2:$A$1001,customers!$C$2:$C$1001," ",0))</f>
        <v>npoolman5q@howstuffworks.com</v>
      </c>
      <c r="H208" s="7" t="str">
        <f>_xlfn.XLOOKUP(orders!C208,customers!$A$1:$A$1001,customers!$G$1:$G$1001)</f>
        <v>United States</v>
      </c>
      <c r="I208" s="8" t="str">
        <f>INDEX(products!$A$1:$G$49,MATCH(orders!$D208,products!$A$1:$A$49,0),MATCH(orders!I$1,products!$A$1:$G$1,0))</f>
        <v>Ara</v>
      </c>
      <c r="J208" s="8" t="str">
        <f>INDEX(products!$A$1:$G$49,MATCH(orders!$D208,products!$A$1:$A$49,0),MATCH(orders!J$1,products!$A$1:$G$1,0))</f>
        <v>M</v>
      </c>
      <c r="K208" s="9">
        <f>INDEX(products!$A$1:$G$49,MATCH(orders!$D208,products!$A$1:$A$49,0),MATCH(orders!K$1,products!$A$1:$G$1,0))</f>
        <v>1</v>
      </c>
      <c r="L208" s="10">
        <f>INDEX(products!$A$1:$G$49,MATCH(orders!$D208,products!$A$1:$A$49,0),MATCH(orders!L$1,products!$A$1:$G$1,0))</f>
        <v>11.25</v>
      </c>
      <c r="M208" s="10">
        <f t="shared" si="3"/>
        <v>22.5</v>
      </c>
      <c r="N208" s="8" t="str" cm="1">
        <f t="array" ref="N208">_xlfn.IFS(I208="Rob", "Robusta",I208="Exc","Excelsa",I208="Ara","Arabica",I208="Lib","Liberica",TRUE," ")</f>
        <v>Arabica</v>
      </c>
      <c r="O208" s="8" t="str" cm="1">
        <f t="array" ref="O208">_xlfn.IFS(J208="m","Medium",J208="l","Light",J208="d","Dark",TRUE,"")</f>
        <v>Medium</v>
      </c>
      <c r="P208" s="8" t="str">
        <f>_xlfn.XLOOKUP(Table1[[#This Row],[Customer ID]],customers!$A$1:$A$1001,customers!$I$1:$I$1001," ",0)</f>
        <v>No</v>
      </c>
    </row>
    <row r="209" spans="1:16" x14ac:dyDescent="0.35">
      <c r="A209" s="7" t="s">
        <v>1653</v>
      </c>
      <c r="B209" s="14">
        <v>44207</v>
      </c>
      <c r="C209" s="7" t="s">
        <v>1654</v>
      </c>
      <c r="D209" s="8" t="s">
        <v>6157</v>
      </c>
      <c r="E209" s="7">
        <v>6</v>
      </c>
      <c r="F209" s="7" t="str">
        <f>_xlfn.XLOOKUP(C209,customers!$A$2:$A$1001,customers!$B$2:$B$1001," ",0)</f>
        <v>Orbadiah Duny</v>
      </c>
      <c r="G209" s="7" t="str">
        <f>IF(_xlfn.XLOOKUP(C209,customers!$A$2:$A$1001,customers!$C$2:$C$1001," ",0)=0," ",_xlfn.XLOOKUP(C209,customers!$A$2:$A$1001,customers!$C$2:$C$1001," ",0))</f>
        <v>oduny5r@constantcontact.com</v>
      </c>
      <c r="H209" s="7" t="str">
        <f>_xlfn.XLOOKUP(orders!C209,customers!$A$1:$A$1001,customers!$G$1:$G$1001)</f>
        <v>United States</v>
      </c>
      <c r="I209" s="8" t="str">
        <f>INDEX(products!$A$1:$G$49,MATCH(orders!$D209,products!$A$1:$A$49,0),MATCH(orders!I$1,products!$A$1:$G$1,0))</f>
        <v>Ara</v>
      </c>
      <c r="J209" s="8" t="str">
        <f>INDEX(products!$A$1:$G$49,MATCH(orders!$D209,products!$A$1:$A$49,0),MATCH(orders!J$1,products!$A$1:$G$1,0))</f>
        <v>M</v>
      </c>
      <c r="K209" s="9">
        <f>INDEX(products!$A$1:$G$49,MATCH(orders!$D209,products!$A$1:$A$49,0),MATCH(orders!K$1,products!$A$1:$G$1,0))</f>
        <v>0.5</v>
      </c>
      <c r="L209" s="10">
        <f>INDEX(products!$A$1:$G$49,MATCH(orders!$D209,products!$A$1:$A$49,0),MATCH(orders!L$1,products!$A$1:$G$1,0))</f>
        <v>6.75</v>
      </c>
      <c r="M209" s="10">
        <f t="shared" si="3"/>
        <v>40.5</v>
      </c>
      <c r="N209" s="8" t="str" cm="1">
        <f t="array" ref="N209">_xlfn.IFS(I209="Rob", "Robusta",I209="Exc","Excelsa",I209="Ara","Arabica",I209="Lib","Liberica",TRUE," ")</f>
        <v>Arabica</v>
      </c>
      <c r="O209" s="8" t="str" cm="1">
        <f t="array" ref="O209">_xlfn.IFS(J209="m","Medium",J209="l","Light",J209="d","Dark",TRUE,"")</f>
        <v>Medium</v>
      </c>
      <c r="P209" s="8" t="str">
        <f>_xlfn.XLOOKUP(Table1[[#This Row],[Customer ID]],customers!$A$1:$A$1001,customers!$I$1:$I$1001," ",0)</f>
        <v>Yes</v>
      </c>
    </row>
    <row r="210" spans="1:16" x14ac:dyDescent="0.35">
      <c r="A210" s="7" t="s">
        <v>1659</v>
      </c>
      <c r="B210" s="14">
        <v>44659</v>
      </c>
      <c r="C210" s="7" t="s">
        <v>1660</v>
      </c>
      <c r="D210" s="8" t="s">
        <v>6144</v>
      </c>
      <c r="E210" s="7">
        <v>4</v>
      </c>
      <c r="F210" s="7" t="str">
        <f>_xlfn.XLOOKUP(C210,customers!$A$2:$A$1001,customers!$B$2:$B$1001," ",0)</f>
        <v>Constance Halfhide</v>
      </c>
      <c r="G210" s="7" t="str">
        <f>IF(_xlfn.XLOOKUP(C210,customers!$A$2:$A$1001,customers!$C$2:$C$1001," ",0)=0," ",_xlfn.XLOOKUP(C210,customers!$A$2:$A$1001,customers!$C$2:$C$1001," ",0))</f>
        <v>chalfhide5s@google.ru</v>
      </c>
      <c r="H210" s="7" t="str">
        <f>_xlfn.XLOOKUP(orders!C210,customers!$A$1:$A$1001,customers!$G$1:$G$1001)</f>
        <v>Ireland</v>
      </c>
      <c r="I210" s="8" t="str">
        <f>INDEX(products!$A$1:$G$49,MATCH(orders!$D210,products!$A$1:$A$49,0),MATCH(orders!I$1,products!$A$1:$G$1,0))</f>
        <v>Exc</v>
      </c>
      <c r="J210" s="8" t="str">
        <f>INDEX(products!$A$1:$G$49,MATCH(orders!$D210,products!$A$1:$A$49,0),MATCH(orders!J$1,products!$A$1:$G$1,0))</f>
        <v>D</v>
      </c>
      <c r="K210" s="9">
        <f>INDEX(products!$A$1:$G$49,MATCH(orders!$D210,products!$A$1:$A$49,0),MATCH(orders!K$1,products!$A$1:$G$1,0))</f>
        <v>0.5</v>
      </c>
      <c r="L210" s="10">
        <f>INDEX(products!$A$1:$G$49,MATCH(orders!$D210,products!$A$1:$A$49,0),MATCH(orders!L$1,products!$A$1:$G$1,0))</f>
        <v>7.29</v>
      </c>
      <c r="M210" s="10">
        <f t="shared" si="3"/>
        <v>29.16</v>
      </c>
      <c r="N210" s="8" t="str" cm="1">
        <f t="array" ref="N210">_xlfn.IFS(I210="Rob", "Robusta",I210="Exc","Excelsa",I210="Ara","Arabica",I210="Lib","Liberica",TRUE," ")</f>
        <v>Excelsa</v>
      </c>
      <c r="O210" s="8" t="str" cm="1">
        <f t="array" ref="O210">_xlfn.IFS(J210="m","Medium",J210="l","Light",J210="d","Dark",TRUE,"")</f>
        <v>Dark</v>
      </c>
      <c r="P210" s="8" t="str">
        <f>_xlfn.XLOOKUP(Table1[[#This Row],[Customer ID]],customers!$A$1:$A$1001,customers!$I$1:$I$1001," ",0)</f>
        <v>Yes</v>
      </c>
    </row>
    <row r="211" spans="1:16" x14ac:dyDescent="0.35">
      <c r="A211" s="7" t="s">
        <v>1665</v>
      </c>
      <c r="B211" s="14">
        <v>44105</v>
      </c>
      <c r="C211" s="7" t="s">
        <v>1666</v>
      </c>
      <c r="D211" s="8" t="s">
        <v>6157</v>
      </c>
      <c r="E211" s="7">
        <v>1</v>
      </c>
      <c r="F211" s="7" t="str">
        <f>_xlfn.XLOOKUP(C211,customers!$A$2:$A$1001,customers!$B$2:$B$1001," ",0)</f>
        <v>Fransisco Malecky</v>
      </c>
      <c r="G211" s="7" t="str">
        <f>IF(_xlfn.XLOOKUP(C211,customers!$A$2:$A$1001,customers!$C$2:$C$1001," ",0)=0," ",_xlfn.XLOOKUP(C211,customers!$A$2:$A$1001,customers!$C$2:$C$1001," ",0))</f>
        <v>fmalecky5t@list-manage.com</v>
      </c>
      <c r="H211" s="7" t="str">
        <f>_xlfn.XLOOKUP(orders!C211,customers!$A$1:$A$1001,customers!$G$1:$G$1001)</f>
        <v>United Kingdom</v>
      </c>
      <c r="I211" s="8" t="str">
        <f>INDEX(products!$A$1:$G$49,MATCH(orders!$D211,products!$A$1:$A$49,0),MATCH(orders!I$1,products!$A$1:$G$1,0))</f>
        <v>Ara</v>
      </c>
      <c r="J211" s="8" t="str">
        <f>INDEX(products!$A$1:$G$49,MATCH(orders!$D211,products!$A$1:$A$49,0),MATCH(orders!J$1,products!$A$1:$G$1,0))</f>
        <v>M</v>
      </c>
      <c r="K211" s="9">
        <f>INDEX(products!$A$1:$G$49,MATCH(orders!$D211,products!$A$1:$A$49,0),MATCH(orders!K$1,products!$A$1:$G$1,0))</f>
        <v>0.5</v>
      </c>
      <c r="L211" s="10">
        <f>INDEX(products!$A$1:$G$49,MATCH(orders!$D211,products!$A$1:$A$49,0),MATCH(orders!L$1,products!$A$1:$G$1,0))</f>
        <v>6.75</v>
      </c>
      <c r="M211" s="10">
        <f t="shared" si="3"/>
        <v>6.75</v>
      </c>
      <c r="N211" s="8" t="str" cm="1">
        <f t="array" ref="N211">_xlfn.IFS(I211="Rob", "Robusta",I211="Exc","Excelsa",I211="Ara","Arabica",I211="Lib","Liberica",TRUE," ")</f>
        <v>Arabica</v>
      </c>
      <c r="O211" s="8" t="str" cm="1">
        <f t="array" ref="O211">_xlfn.IFS(J211="m","Medium",J211="l","Light",J211="d","Dark",TRUE,"")</f>
        <v>Medium</v>
      </c>
      <c r="P211" s="8" t="str">
        <f>_xlfn.XLOOKUP(Table1[[#This Row],[Customer ID]],customers!$A$1:$A$1001,customers!$I$1:$I$1001," ",0)</f>
        <v>No</v>
      </c>
    </row>
    <row r="212" spans="1:16" x14ac:dyDescent="0.35">
      <c r="A212" s="7" t="s">
        <v>1671</v>
      </c>
      <c r="B212" s="14">
        <v>43766</v>
      </c>
      <c r="C212" s="7" t="s">
        <v>1672</v>
      </c>
      <c r="D212" s="8" t="s">
        <v>6143</v>
      </c>
      <c r="E212" s="7">
        <v>4</v>
      </c>
      <c r="F212" s="7" t="str">
        <f>_xlfn.XLOOKUP(C212,customers!$A$2:$A$1001,customers!$B$2:$B$1001," ",0)</f>
        <v>Anselma Attwater</v>
      </c>
      <c r="G212" s="7" t="str">
        <f>IF(_xlfn.XLOOKUP(C212,customers!$A$2:$A$1001,customers!$C$2:$C$1001," ",0)=0," ",_xlfn.XLOOKUP(C212,customers!$A$2:$A$1001,customers!$C$2:$C$1001," ",0))</f>
        <v>aattwater5u@wikia.com</v>
      </c>
      <c r="H212" s="7" t="str">
        <f>_xlfn.XLOOKUP(orders!C212,customers!$A$1:$A$1001,customers!$G$1:$G$1001)</f>
        <v>United States</v>
      </c>
      <c r="I212" s="8" t="str">
        <f>INDEX(products!$A$1:$G$49,MATCH(orders!$D212,products!$A$1:$A$49,0),MATCH(orders!I$1,products!$A$1:$G$1,0))</f>
        <v>Lib</v>
      </c>
      <c r="J212" s="8" t="str">
        <f>INDEX(products!$A$1:$G$49,MATCH(orders!$D212,products!$A$1:$A$49,0),MATCH(orders!J$1,products!$A$1:$G$1,0))</f>
        <v>D</v>
      </c>
      <c r="K212" s="9">
        <f>INDEX(products!$A$1:$G$49,MATCH(orders!$D212,products!$A$1:$A$49,0),MATCH(orders!K$1,products!$A$1:$G$1,0))</f>
        <v>1</v>
      </c>
      <c r="L212" s="10">
        <f>INDEX(products!$A$1:$G$49,MATCH(orders!$D212,products!$A$1:$A$49,0),MATCH(orders!L$1,products!$A$1:$G$1,0))</f>
        <v>12.95</v>
      </c>
      <c r="M212" s="10">
        <f t="shared" si="3"/>
        <v>51.8</v>
      </c>
      <c r="N212" s="8" t="str" cm="1">
        <f t="array" ref="N212">_xlfn.IFS(I212="Rob", "Robusta",I212="Exc","Excelsa",I212="Ara","Arabica",I212="Lib","Liberica",TRUE," ")</f>
        <v>Liberica</v>
      </c>
      <c r="O212" s="8" t="str" cm="1">
        <f t="array" ref="O212">_xlfn.IFS(J212="m","Medium",J212="l","Light",J212="d","Dark",TRUE,"")</f>
        <v>Dark</v>
      </c>
      <c r="P212" s="8" t="str">
        <f>_xlfn.XLOOKUP(Table1[[#This Row],[Customer ID]],customers!$A$1:$A$1001,customers!$I$1:$I$1001," ",0)</f>
        <v>Yes</v>
      </c>
    </row>
    <row r="213" spans="1:16" x14ac:dyDescent="0.35">
      <c r="A213" s="7" t="s">
        <v>1677</v>
      </c>
      <c r="B213" s="14">
        <v>44283</v>
      </c>
      <c r="C213" s="7" t="s">
        <v>1678</v>
      </c>
      <c r="D213" s="8" t="s">
        <v>6176</v>
      </c>
      <c r="E213" s="7">
        <v>6</v>
      </c>
      <c r="F213" s="7" t="str">
        <f>_xlfn.XLOOKUP(C213,customers!$A$2:$A$1001,customers!$B$2:$B$1001," ",0)</f>
        <v>Minette Whellans</v>
      </c>
      <c r="G213" s="7" t="str">
        <f>IF(_xlfn.XLOOKUP(C213,customers!$A$2:$A$1001,customers!$C$2:$C$1001," ",0)=0," ",_xlfn.XLOOKUP(C213,customers!$A$2:$A$1001,customers!$C$2:$C$1001," ",0))</f>
        <v>mwhellans5v@mapquest.com</v>
      </c>
      <c r="H213" s="7" t="str">
        <f>_xlfn.XLOOKUP(orders!C213,customers!$A$1:$A$1001,customers!$G$1:$G$1001)</f>
        <v>United States</v>
      </c>
      <c r="I213" s="8" t="str">
        <f>INDEX(products!$A$1:$G$49,MATCH(orders!$D213,products!$A$1:$A$49,0),MATCH(orders!I$1,products!$A$1:$G$1,0))</f>
        <v>Exc</v>
      </c>
      <c r="J213" s="8" t="str">
        <f>INDEX(products!$A$1:$G$49,MATCH(orders!$D213,products!$A$1:$A$49,0),MATCH(orders!J$1,products!$A$1:$G$1,0))</f>
        <v>L</v>
      </c>
      <c r="K213" s="9">
        <f>INDEX(products!$A$1:$G$49,MATCH(orders!$D213,products!$A$1:$A$49,0),MATCH(orders!K$1,products!$A$1:$G$1,0))</f>
        <v>0.5</v>
      </c>
      <c r="L213" s="10">
        <f>INDEX(products!$A$1:$G$49,MATCH(orders!$D213,products!$A$1:$A$49,0),MATCH(orders!L$1,products!$A$1:$G$1,0))</f>
        <v>8.91</v>
      </c>
      <c r="M213" s="10">
        <f t="shared" si="3"/>
        <v>53.46</v>
      </c>
      <c r="N213" s="8" t="str" cm="1">
        <f t="array" ref="N213">_xlfn.IFS(I213="Rob", "Robusta",I213="Exc","Excelsa",I213="Ara","Arabica",I213="Lib","Liberica",TRUE," ")</f>
        <v>Excelsa</v>
      </c>
      <c r="O213" s="8" t="str" cm="1">
        <f t="array" ref="O213">_xlfn.IFS(J213="m","Medium",J213="l","Light",J213="d","Dark",TRUE,"")</f>
        <v>Light</v>
      </c>
      <c r="P213" s="8" t="str">
        <f>_xlfn.XLOOKUP(Table1[[#This Row],[Customer ID]],customers!$A$1:$A$1001,customers!$I$1:$I$1001," ",0)</f>
        <v>No</v>
      </c>
    </row>
    <row r="214" spans="1:16" x14ac:dyDescent="0.35">
      <c r="A214" s="7" t="s">
        <v>1682</v>
      </c>
      <c r="B214" s="14">
        <v>43921</v>
      </c>
      <c r="C214" s="7" t="s">
        <v>1683</v>
      </c>
      <c r="D214" s="8" t="s">
        <v>6153</v>
      </c>
      <c r="E214" s="7">
        <v>4</v>
      </c>
      <c r="F214" s="7" t="str">
        <f>_xlfn.XLOOKUP(C214,customers!$A$2:$A$1001,customers!$B$2:$B$1001," ",0)</f>
        <v>Dael Camilletti</v>
      </c>
      <c r="G214" s="7" t="str">
        <f>IF(_xlfn.XLOOKUP(C214,customers!$A$2:$A$1001,customers!$C$2:$C$1001," ",0)=0," ",_xlfn.XLOOKUP(C214,customers!$A$2:$A$1001,customers!$C$2:$C$1001," ",0))</f>
        <v>dcamilletti5w@businesswire.com</v>
      </c>
      <c r="H214" s="7" t="str">
        <f>_xlfn.XLOOKUP(orders!C214,customers!$A$1:$A$1001,customers!$G$1:$G$1001)</f>
        <v>United States</v>
      </c>
      <c r="I214" s="8" t="str">
        <f>INDEX(products!$A$1:$G$49,MATCH(orders!$D214,products!$A$1:$A$49,0),MATCH(orders!I$1,products!$A$1:$G$1,0))</f>
        <v>Exc</v>
      </c>
      <c r="J214" s="8" t="str">
        <f>INDEX(products!$A$1:$G$49,MATCH(orders!$D214,products!$A$1:$A$49,0),MATCH(orders!J$1,products!$A$1:$G$1,0))</f>
        <v>D</v>
      </c>
      <c r="K214" s="9">
        <f>INDEX(products!$A$1:$G$49,MATCH(orders!$D214,products!$A$1:$A$49,0),MATCH(orders!K$1,products!$A$1:$G$1,0))</f>
        <v>0.2</v>
      </c>
      <c r="L214" s="10">
        <f>INDEX(products!$A$1:$G$49,MATCH(orders!$D214,products!$A$1:$A$49,0),MATCH(orders!L$1,products!$A$1:$G$1,0))</f>
        <v>3.645</v>
      </c>
      <c r="M214" s="10">
        <f t="shared" si="3"/>
        <v>14.58</v>
      </c>
      <c r="N214" s="8" t="str" cm="1">
        <f t="array" ref="N214">_xlfn.IFS(I214="Rob", "Robusta",I214="Exc","Excelsa",I214="Ara","Arabica",I214="Lib","Liberica",TRUE," ")</f>
        <v>Excelsa</v>
      </c>
      <c r="O214" s="8" t="str" cm="1">
        <f t="array" ref="O214">_xlfn.IFS(J214="m","Medium",J214="l","Light",J214="d","Dark",TRUE,"")</f>
        <v>Dark</v>
      </c>
      <c r="P214" s="8" t="str">
        <f>_xlfn.XLOOKUP(Table1[[#This Row],[Customer ID]],customers!$A$1:$A$1001,customers!$I$1:$I$1001," ",0)</f>
        <v>Yes</v>
      </c>
    </row>
    <row r="215" spans="1:16" x14ac:dyDescent="0.35">
      <c r="A215" s="7" t="s">
        <v>1688</v>
      </c>
      <c r="B215" s="14">
        <v>44646</v>
      </c>
      <c r="C215" s="7" t="s">
        <v>1689</v>
      </c>
      <c r="D215" s="8" t="s">
        <v>6149</v>
      </c>
      <c r="E215" s="7">
        <v>1</v>
      </c>
      <c r="F215" s="7" t="str">
        <f>_xlfn.XLOOKUP(C215,customers!$A$2:$A$1001,customers!$B$2:$B$1001," ",0)</f>
        <v>Emiline Galgey</v>
      </c>
      <c r="G215" s="7" t="str">
        <f>IF(_xlfn.XLOOKUP(C215,customers!$A$2:$A$1001,customers!$C$2:$C$1001," ",0)=0," ",_xlfn.XLOOKUP(C215,customers!$A$2:$A$1001,customers!$C$2:$C$1001," ",0))</f>
        <v>egalgey5x@wufoo.com</v>
      </c>
      <c r="H215" s="7" t="str">
        <f>_xlfn.XLOOKUP(orders!C215,customers!$A$1:$A$1001,customers!$G$1:$G$1001)</f>
        <v>United States</v>
      </c>
      <c r="I215" s="8" t="str">
        <f>INDEX(products!$A$1:$G$49,MATCH(orders!$D215,products!$A$1:$A$49,0),MATCH(orders!I$1,products!$A$1:$G$1,0))</f>
        <v>Rob</v>
      </c>
      <c r="J215" s="8" t="str">
        <f>INDEX(products!$A$1:$G$49,MATCH(orders!$D215,products!$A$1:$A$49,0),MATCH(orders!J$1,products!$A$1:$G$1,0))</f>
        <v>D</v>
      </c>
      <c r="K215" s="9">
        <f>INDEX(products!$A$1:$G$49,MATCH(orders!$D215,products!$A$1:$A$49,0),MATCH(orders!K$1,products!$A$1:$G$1,0))</f>
        <v>2.5</v>
      </c>
      <c r="L215" s="10">
        <f>INDEX(products!$A$1:$G$49,MATCH(orders!$D215,products!$A$1:$A$49,0),MATCH(orders!L$1,products!$A$1:$G$1,0))</f>
        <v>20.584999999999997</v>
      </c>
      <c r="M215" s="10">
        <f t="shared" si="3"/>
        <v>20.584999999999997</v>
      </c>
      <c r="N215" s="8" t="str" cm="1">
        <f t="array" ref="N215">_xlfn.IFS(I215="Rob", "Robusta",I215="Exc","Excelsa",I215="Ara","Arabica",I215="Lib","Liberica",TRUE," ")</f>
        <v>Robusta</v>
      </c>
      <c r="O215" s="8" t="str" cm="1">
        <f t="array" ref="O215">_xlfn.IFS(J215="m","Medium",J215="l","Light",J215="d","Dark",TRUE,"")</f>
        <v>Dark</v>
      </c>
      <c r="P215" s="8" t="str">
        <f>_xlfn.XLOOKUP(Table1[[#This Row],[Customer ID]],customers!$A$1:$A$1001,customers!$I$1:$I$1001," ",0)</f>
        <v>No</v>
      </c>
    </row>
    <row r="216" spans="1:16" x14ac:dyDescent="0.35">
      <c r="A216" s="7" t="s">
        <v>1694</v>
      </c>
      <c r="B216" s="14">
        <v>43775</v>
      </c>
      <c r="C216" s="7" t="s">
        <v>1695</v>
      </c>
      <c r="D216" s="8" t="s">
        <v>6170</v>
      </c>
      <c r="E216" s="7">
        <v>2</v>
      </c>
      <c r="F216" s="7" t="str">
        <f>_xlfn.XLOOKUP(C216,customers!$A$2:$A$1001,customers!$B$2:$B$1001," ",0)</f>
        <v>Murdock Hame</v>
      </c>
      <c r="G216" s="7" t="str">
        <f>IF(_xlfn.XLOOKUP(C216,customers!$A$2:$A$1001,customers!$C$2:$C$1001," ",0)=0," ",_xlfn.XLOOKUP(C216,customers!$A$2:$A$1001,customers!$C$2:$C$1001," ",0))</f>
        <v>mhame5y@newsvine.com</v>
      </c>
      <c r="H216" s="7" t="str">
        <f>_xlfn.XLOOKUP(orders!C216,customers!$A$1:$A$1001,customers!$G$1:$G$1001)</f>
        <v>Ireland</v>
      </c>
      <c r="I216" s="8" t="str">
        <f>INDEX(products!$A$1:$G$49,MATCH(orders!$D216,products!$A$1:$A$49,0),MATCH(orders!I$1,products!$A$1:$G$1,0))</f>
        <v>Lib</v>
      </c>
      <c r="J216" s="8" t="str">
        <f>INDEX(products!$A$1:$G$49,MATCH(orders!$D216,products!$A$1:$A$49,0),MATCH(orders!J$1,products!$A$1:$G$1,0))</f>
        <v>L</v>
      </c>
      <c r="K216" s="9">
        <f>INDEX(products!$A$1:$G$49,MATCH(orders!$D216,products!$A$1:$A$49,0),MATCH(orders!K$1,products!$A$1:$G$1,0))</f>
        <v>1</v>
      </c>
      <c r="L216" s="10">
        <f>INDEX(products!$A$1:$G$49,MATCH(orders!$D216,products!$A$1:$A$49,0),MATCH(orders!L$1,products!$A$1:$G$1,0))</f>
        <v>15.85</v>
      </c>
      <c r="M216" s="10">
        <f t="shared" si="3"/>
        <v>31.7</v>
      </c>
      <c r="N216" s="8" t="str" cm="1">
        <f t="array" ref="N216">_xlfn.IFS(I216="Rob", "Robusta",I216="Exc","Excelsa",I216="Ara","Arabica",I216="Lib","Liberica",TRUE," ")</f>
        <v>Liberica</v>
      </c>
      <c r="O216" s="8" t="str" cm="1">
        <f t="array" ref="O216">_xlfn.IFS(J216="m","Medium",J216="l","Light",J216="d","Dark",TRUE,"")</f>
        <v>Light</v>
      </c>
      <c r="P216" s="8" t="str">
        <f>_xlfn.XLOOKUP(Table1[[#This Row],[Customer ID]],customers!$A$1:$A$1001,customers!$I$1:$I$1001," ",0)</f>
        <v>No</v>
      </c>
    </row>
    <row r="217" spans="1:16" x14ac:dyDescent="0.35">
      <c r="A217" s="7" t="s">
        <v>1701</v>
      </c>
      <c r="B217" s="14">
        <v>43829</v>
      </c>
      <c r="C217" s="7" t="s">
        <v>1702</v>
      </c>
      <c r="D217" s="8" t="s">
        <v>6150</v>
      </c>
      <c r="E217" s="7">
        <v>6</v>
      </c>
      <c r="F217" s="7" t="str">
        <f>_xlfn.XLOOKUP(C217,customers!$A$2:$A$1001,customers!$B$2:$B$1001," ",0)</f>
        <v>Ilka Gurnee</v>
      </c>
      <c r="G217" s="7" t="str">
        <f>IF(_xlfn.XLOOKUP(C217,customers!$A$2:$A$1001,customers!$C$2:$C$1001," ",0)=0," ",_xlfn.XLOOKUP(C217,customers!$A$2:$A$1001,customers!$C$2:$C$1001," ",0))</f>
        <v>igurnee5z@usnews.com</v>
      </c>
      <c r="H217" s="7" t="str">
        <f>_xlfn.XLOOKUP(orders!C217,customers!$A$1:$A$1001,customers!$G$1:$G$1001)</f>
        <v>United States</v>
      </c>
      <c r="I217" s="8" t="str">
        <f>INDEX(products!$A$1:$G$49,MATCH(orders!$D217,products!$A$1:$A$49,0),MATCH(orders!I$1,products!$A$1:$G$1,0))</f>
        <v>Lib</v>
      </c>
      <c r="J217" s="8" t="str">
        <f>INDEX(products!$A$1:$G$49,MATCH(orders!$D217,products!$A$1:$A$49,0),MATCH(orders!J$1,products!$A$1:$G$1,0))</f>
        <v>D</v>
      </c>
      <c r="K217" s="9">
        <f>INDEX(products!$A$1:$G$49,MATCH(orders!$D217,products!$A$1:$A$49,0),MATCH(orders!K$1,products!$A$1:$G$1,0))</f>
        <v>0.2</v>
      </c>
      <c r="L217" s="10">
        <f>INDEX(products!$A$1:$G$49,MATCH(orders!$D217,products!$A$1:$A$49,0),MATCH(orders!L$1,products!$A$1:$G$1,0))</f>
        <v>3.8849999999999998</v>
      </c>
      <c r="M217" s="10">
        <f t="shared" si="3"/>
        <v>23.31</v>
      </c>
      <c r="N217" s="8" t="str" cm="1">
        <f t="array" ref="N217">_xlfn.IFS(I217="Rob", "Robusta",I217="Exc","Excelsa",I217="Ara","Arabica",I217="Lib","Liberica",TRUE," ")</f>
        <v>Liberica</v>
      </c>
      <c r="O217" s="8" t="str" cm="1">
        <f t="array" ref="O217">_xlfn.IFS(J217="m","Medium",J217="l","Light",J217="d","Dark",TRUE,"")</f>
        <v>Dark</v>
      </c>
      <c r="P217" s="8" t="str">
        <f>_xlfn.XLOOKUP(Table1[[#This Row],[Customer ID]],customers!$A$1:$A$1001,customers!$I$1:$I$1001," ",0)</f>
        <v>No</v>
      </c>
    </row>
    <row r="218" spans="1:16" x14ac:dyDescent="0.35">
      <c r="A218" s="7" t="s">
        <v>1707</v>
      </c>
      <c r="B218" s="14">
        <v>44470</v>
      </c>
      <c r="C218" s="7" t="s">
        <v>1708</v>
      </c>
      <c r="D218" s="8" t="s">
        <v>6162</v>
      </c>
      <c r="E218" s="7">
        <v>4</v>
      </c>
      <c r="F218" s="7" t="str">
        <f>_xlfn.XLOOKUP(C218,customers!$A$2:$A$1001,customers!$B$2:$B$1001," ",0)</f>
        <v>Alfy Snowding</v>
      </c>
      <c r="G218" s="7" t="str">
        <f>IF(_xlfn.XLOOKUP(C218,customers!$A$2:$A$1001,customers!$C$2:$C$1001," ",0)=0," ",_xlfn.XLOOKUP(C218,customers!$A$2:$A$1001,customers!$C$2:$C$1001," ",0))</f>
        <v>asnowding60@comsenz.com</v>
      </c>
      <c r="H218" s="7" t="str">
        <f>_xlfn.XLOOKUP(orders!C218,customers!$A$1:$A$1001,customers!$G$1:$G$1001)</f>
        <v>United States</v>
      </c>
      <c r="I218" s="8" t="str">
        <f>INDEX(products!$A$1:$G$49,MATCH(orders!$D218,products!$A$1:$A$49,0),MATCH(orders!I$1,products!$A$1:$G$1,0))</f>
        <v>Lib</v>
      </c>
      <c r="J218" s="8" t="str">
        <f>INDEX(products!$A$1:$G$49,MATCH(orders!$D218,products!$A$1:$A$49,0),MATCH(orders!J$1,products!$A$1:$G$1,0))</f>
        <v>M</v>
      </c>
      <c r="K218" s="9">
        <f>INDEX(products!$A$1:$G$49,MATCH(orders!$D218,products!$A$1:$A$49,0),MATCH(orders!K$1,products!$A$1:$G$1,0))</f>
        <v>1</v>
      </c>
      <c r="L218" s="10">
        <f>INDEX(products!$A$1:$G$49,MATCH(orders!$D218,products!$A$1:$A$49,0),MATCH(orders!L$1,products!$A$1:$G$1,0))</f>
        <v>14.55</v>
      </c>
      <c r="M218" s="10">
        <f t="shared" si="3"/>
        <v>58.2</v>
      </c>
      <c r="N218" s="8" t="str" cm="1">
        <f t="array" ref="N218">_xlfn.IFS(I218="Rob", "Robusta",I218="Exc","Excelsa",I218="Ara","Arabica",I218="Lib","Liberica",TRUE," ")</f>
        <v>Liberica</v>
      </c>
      <c r="O218" s="8" t="str" cm="1">
        <f t="array" ref="O218">_xlfn.IFS(J218="m","Medium",J218="l","Light",J218="d","Dark",TRUE,"")</f>
        <v>Medium</v>
      </c>
      <c r="P218" s="8" t="str">
        <f>_xlfn.XLOOKUP(Table1[[#This Row],[Customer ID]],customers!$A$1:$A$1001,customers!$I$1:$I$1001," ",0)</f>
        <v>Yes</v>
      </c>
    </row>
    <row r="219" spans="1:16" x14ac:dyDescent="0.35">
      <c r="A219" s="7" t="s">
        <v>1713</v>
      </c>
      <c r="B219" s="14">
        <v>44174</v>
      </c>
      <c r="C219" s="7" t="s">
        <v>1714</v>
      </c>
      <c r="D219" s="8" t="s">
        <v>6176</v>
      </c>
      <c r="E219" s="7">
        <v>4</v>
      </c>
      <c r="F219" s="7" t="str">
        <f>_xlfn.XLOOKUP(C219,customers!$A$2:$A$1001,customers!$B$2:$B$1001," ",0)</f>
        <v>Godfry Poinsett</v>
      </c>
      <c r="G219" s="7" t="str">
        <f>IF(_xlfn.XLOOKUP(C219,customers!$A$2:$A$1001,customers!$C$2:$C$1001," ",0)=0," ",_xlfn.XLOOKUP(C219,customers!$A$2:$A$1001,customers!$C$2:$C$1001," ",0))</f>
        <v>gpoinsett61@berkeley.edu</v>
      </c>
      <c r="H219" s="7" t="str">
        <f>_xlfn.XLOOKUP(orders!C219,customers!$A$1:$A$1001,customers!$G$1:$G$1001)</f>
        <v>United States</v>
      </c>
      <c r="I219" s="8" t="str">
        <f>INDEX(products!$A$1:$G$49,MATCH(orders!$D219,products!$A$1:$A$49,0),MATCH(orders!I$1,products!$A$1:$G$1,0))</f>
        <v>Exc</v>
      </c>
      <c r="J219" s="8" t="str">
        <f>INDEX(products!$A$1:$G$49,MATCH(orders!$D219,products!$A$1:$A$49,0),MATCH(orders!J$1,products!$A$1:$G$1,0))</f>
        <v>L</v>
      </c>
      <c r="K219" s="9">
        <f>INDEX(products!$A$1:$G$49,MATCH(orders!$D219,products!$A$1:$A$49,0),MATCH(orders!K$1,products!$A$1:$G$1,0))</f>
        <v>0.5</v>
      </c>
      <c r="L219" s="10">
        <f>INDEX(products!$A$1:$G$49,MATCH(orders!$D219,products!$A$1:$A$49,0),MATCH(orders!L$1,products!$A$1:$G$1,0))</f>
        <v>8.91</v>
      </c>
      <c r="M219" s="10">
        <f t="shared" si="3"/>
        <v>35.64</v>
      </c>
      <c r="N219" s="8" t="str" cm="1">
        <f t="array" ref="N219">_xlfn.IFS(I219="Rob", "Robusta",I219="Exc","Excelsa",I219="Ara","Arabica",I219="Lib","Liberica",TRUE," ")</f>
        <v>Excelsa</v>
      </c>
      <c r="O219" s="8" t="str" cm="1">
        <f t="array" ref="O219">_xlfn.IFS(J219="m","Medium",J219="l","Light",J219="d","Dark",TRUE,"")</f>
        <v>Light</v>
      </c>
      <c r="P219" s="8" t="str">
        <f>_xlfn.XLOOKUP(Table1[[#This Row],[Customer ID]],customers!$A$1:$A$1001,customers!$I$1:$I$1001," ",0)</f>
        <v>No</v>
      </c>
    </row>
    <row r="220" spans="1:16" x14ac:dyDescent="0.35">
      <c r="A220" s="7" t="s">
        <v>1719</v>
      </c>
      <c r="B220" s="14">
        <v>44317</v>
      </c>
      <c r="C220" s="7" t="s">
        <v>1720</v>
      </c>
      <c r="D220" s="8" t="s">
        <v>6155</v>
      </c>
      <c r="E220" s="7">
        <v>5</v>
      </c>
      <c r="F220" s="7" t="str">
        <f>_xlfn.XLOOKUP(C220,customers!$A$2:$A$1001,customers!$B$2:$B$1001," ",0)</f>
        <v>Rem Furman</v>
      </c>
      <c r="G220" s="7" t="str">
        <f>IF(_xlfn.XLOOKUP(C220,customers!$A$2:$A$1001,customers!$C$2:$C$1001," ",0)=0," ",_xlfn.XLOOKUP(C220,customers!$A$2:$A$1001,customers!$C$2:$C$1001," ",0))</f>
        <v>rfurman62@t.co</v>
      </c>
      <c r="H220" s="7" t="str">
        <f>_xlfn.XLOOKUP(orders!C220,customers!$A$1:$A$1001,customers!$G$1:$G$1001)</f>
        <v>Ireland</v>
      </c>
      <c r="I220" s="8" t="str">
        <f>INDEX(products!$A$1:$G$49,MATCH(orders!$D220,products!$A$1:$A$49,0),MATCH(orders!I$1,products!$A$1:$G$1,0))</f>
        <v>Ara</v>
      </c>
      <c r="J220" s="8" t="str">
        <f>INDEX(products!$A$1:$G$49,MATCH(orders!$D220,products!$A$1:$A$49,0),MATCH(orders!J$1,products!$A$1:$G$1,0))</f>
        <v>M</v>
      </c>
      <c r="K220" s="9">
        <f>INDEX(products!$A$1:$G$49,MATCH(orders!$D220,products!$A$1:$A$49,0),MATCH(orders!K$1,products!$A$1:$G$1,0))</f>
        <v>1</v>
      </c>
      <c r="L220" s="10">
        <f>INDEX(products!$A$1:$G$49,MATCH(orders!$D220,products!$A$1:$A$49,0),MATCH(orders!L$1,products!$A$1:$G$1,0))</f>
        <v>11.25</v>
      </c>
      <c r="M220" s="10">
        <f t="shared" si="3"/>
        <v>56.25</v>
      </c>
      <c r="N220" s="8" t="str" cm="1">
        <f t="array" ref="N220">_xlfn.IFS(I220="Rob", "Robusta",I220="Exc","Excelsa",I220="Ara","Arabica",I220="Lib","Liberica",TRUE," ")</f>
        <v>Arabica</v>
      </c>
      <c r="O220" s="8" t="str" cm="1">
        <f t="array" ref="O220">_xlfn.IFS(J220="m","Medium",J220="l","Light",J220="d","Dark",TRUE,"")</f>
        <v>Medium</v>
      </c>
      <c r="P220" s="8" t="str">
        <f>_xlfn.XLOOKUP(Table1[[#This Row],[Customer ID]],customers!$A$1:$A$1001,customers!$I$1:$I$1001," ",0)</f>
        <v>Yes</v>
      </c>
    </row>
    <row r="221" spans="1:16" x14ac:dyDescent="0.35">
      <c r="A221" s="7" t="s">
        <v>1725</v>
      </c>
      <c r="B221" s="14">
        <v>44777</v>
      </c>
      <c r="C221" s="7" t="s">
        <v>1726</v>
      </c>
      <c r="D221" s="8" t="s">
        <v>6178</v>
      </c>
      <c r="E221" s="7">
        <v>3</v>
      </c>
      <c r="F221" s="7" t="str">
        <f>_xlfn.XLOOKUP(C221,customers!$A$2:$A$1001,customers!$B$2:$B$1001," ",0)</f>
        <v>Charis Crosier</v>
      </c>
      <c r="G221" s="7" t="str">
        <f>IF(_xlfn.XLOOKUP(C221,customers!$A$2:$A$1001,customers!$C$2:$C$1001," ",0)=0," ",_xlfn.XLOOKUP(C221,customers!$A$2:$A$1001,customers!$C$2:$C$1001," ",0))</f>
        <v>ccrosier63@xrea.com</v>
      </c>
      <c r="H221" s="7" t="str">
        <f>_xlfn.XLOOKUP(orders!C221,customers!$A$1:$A$1001,customers!$G$1:$G$1001)</f>
        <v>United States</v>
      </c>
      <c r="I221" s="8" t="str">
        <f>INDEX(products!$A$1:$G$49,MATCH(orders!$D221,products!$A$1:$A$49,0),MATCH(orders!I$1,products!$A$1:$G$1,0))</f>
        <v>Rob</v>
      </c>
      <c r="J221" s="8" t="str">
        <f>INDEX(products!$A$1:$G$49,MATCH(orders!$D221,products!$A$1:$A$49,0),MATCH(orders!J$1,products!$A$1:$G$1,0))</f>
        <v>L</v>
      </c>
      <c r="K221" s="9">
        <f>INDEX(products!$A$1:$G$49,MATCH(orders!$D221,products!$A$1:$A$49,0),MATCH(orders!K$1,products!$A$1:$G$1,0))</f>
        <v>0.2</v>
      </c>
      <c r="L221" s="10">
        <f>INDEX(products!$A$1:$G$49,MATCH(orders!$D221,products!$A$1:$A$49,0),MATCH(orders!L$1,products!$A$1:$G$1,0))</f>
        <v>3.5849999999999995</v>
      </c>
      <c r="M221" s="10">
        <f t="shared" si="3"/>
        <v>10.754999999999999</v>
      </c>
      <c r="N221" s="8" t="str" cm="1">
        <f t="array" ref="N221">_xlfn.IFS(I221="Rob", "Robusta",I221="Exc","Excelsa",I221="Ara","Arabica",I221="Lib","Liberica",TRUE," ")</f>
        <v>Robusta</v>
      </c>
      <c r="O221" s="8" t="str" cm="1">
        <f t="array" ref="O221">_xlfn.IFS(J221="m","Medium",J221="l","Light",J221="d","Dark",TRUE,"")</f>
        <v>Light</v>
      </c>
      <c r="P221" s="8" t="str">
        <f>_xlfn.XLOOKUP(Table1[[#This Row],[Customer ID]],customers!$A$1:$A$1001,customers!$I$1:$I$1001," ",0)</f>
        <v>No</v>
      </c>
    </row>
    <row r="222" spans="1:16" x14ac:dyDescent="0.35">
      <c r="A222" s="7" t="s">
        <v>1725</v>
      </c>
      <c r="B222" s="14">
        <v>44777</v>
      </c>
      <c r="C222" s="7" t="s">
        <v>1726</v>
      </c>
      <c r="D222" s="8" t="s">
        <v>6174</v>
      </c>
      <c r="E222" s="7">
        <v>5</v>
      </c>
      <c r="F222" s="7" t="str">
        <f>_xlfn.XLOOKUP(C222,customers!$A$2:$A$1001,customers!$B$2:$B$1001," ",0)</f>
        <v>Charis Crosier</v>
      </c>
      <c r="G222" s="7" t="str">
        <f>IF(_xlfn.XLOOKUP(C222,customers!$A$2:$A$1001,customers!$C$2:$C$1001," ",0)=0," ",_xlfn.XLOOKUP(C222,customers!$A$2:$A$1001,customers!$C$2:$C$1001," ",0))</f>
        <v>ccrosier63@xrea.com</v>
      </c>
      <c r="H222" s="7" t="str">
        <f>_xlfn.XLOOKUP(orders!C222,customers!$A$1:$A$1001,customers!$G$1:$G$1001)</f>
        <v>United States</v>
      </c>
      <c r="I222" s="8" t="str">
        <f>INDEX(products!$A$1:$G$49,MATCH(orders!$D222,products!$A$1:$A$49,0),MATCH(orders!I$1,products!$A$1:$G$1,0))</f>
        <v>Rob</v>
      </c>
      <c r="J222" s="8" t="str">
        <f>INDEX(products!$A$1:$G$49,MATCH(orders!$D222,products!$A$1:$A$49,0),MATCH(orders!J$1,products!$A$1:$G$1,0))</f>
        <v>M</v>
      </c>
      <c r="K222" s="9">
        <f>INDEX(products!$A$1:$G$49,MATCH(orders!$D222,products!$A$1:$A$49,0),MATCH(orders!K$1,products!$A$1:$G$1,0))</f>
        <v>0.2</v>
      </c>
      <c r="L222" s="10">
        <f>INDEX(products!$A$1:$G$49,MATCH(orders!$D222,products!$A$1:$A$49,0),MATCH(orders!L$1,products!$A$1:$G$1,0))</f>
        <v>2.9849999999999999</v>
      </c>
      <c r="M222" s="10">
        <f t="shared" si="3"/>
        <v>14.924999999999999</v>
      </c>
      <c r="N222" s="8" t="str" cm="1">
        <f t="array" ref="N222">_xlfn.IFS(I222="Rob", "Robusta",I222="Exc","Excelsa",I222="Ara","Arabica",I222="Lib","Liberica",TRUE," ")</f>
        <v>Robusta</v>
      </c>
      <c r="O222" s="8" t="str" cm="1">
        <f t="array" ref="O222">_xlfn.IFS(J222="m","Medium",J222="l","Light",J222="d","Dark",TRUE,"")</f>
        <v>Medium</v>
      </c>
      <c r="P222" s="8" t="str">
        <f>_xlfn.XLOOKUP(Table1[[#This Row],[Customer ID]],customers!$A$1:$A$1001,customers!$I$1:$I$1001," ",0)</f>
        <v>No</v>
      </c>
    </row>
    <row r="223" spans="1:16" x14ac:dyDescent="0.35">
      <c r="A223" s="7" t="s">
        <v>1736</v>
      </c>
      <c r="B223" s="14">
        <v>44513</v>
      </c>
      <c r="C223" s="7" t="s">
        <v>1737</v>
      </c>
      <c r="D223" s="8" t="s">
        <v>6140</v>
      </c>
      <c r="E223" s="7">
        <v>6</v>
      </c>
      <c r="F223" s="7" t="str">
        <f>_xlfn.XLOOKUP(C223,customers!$A$2:$A$1001,customers!$B$2:$B$1001," ",0)</f>
        <v>Lenka Rushmer</v>
      </c>
      <c r="G223" s="7" t="str">
        <f>IF(_xlfn.XLOOKUP(C223,customers!$A$2:$A$1001,customers!$C$2:$C$1001," ",0)=0," ",_xlfn.XLOOKUP(C223,customers!$A$2:$A$1001,customers!$C$2:$C$1001," ",0))</f>
        <v>lrushmer65@europa.eu</v>
      </c>
      <c r="H223" s="7" t="str">
        <f>_xlfn.XLOOKUP(orders!C223,customers!$A$1:$A$1001,customers!$G$1:$G$1001)</f>
        <v>United States</v>
      </c>
      <c r="I223" s="8" t="str">
        <f>INDEX(products!$A$1:$G$49,MATCH(orders!$D223,products!$A$1:$A$49,0),MATCH(orders!I$1,products!$A$1:$G$1,0))</f>
        <v>Ara</v>
      </c>
      <c r="J223" s="8" t="str">
        <f>INDEX(products!$A$1:$G$49,MATCH(orders!$D223,products!$A$1:$A$49,0),MATCH(orders!J$1,products!$A$1:$G$1,0))</f>
        <v>L</v>
      </c>
      <c r="K223" s="9">
        <f>INDEX(products!$A$1:$G$49,MATCH(orders!$D223,products!$A$1:$A$49,0),MATCH(orders!K$1,products!$A$1:$G$1,0))</f>
        <v>1</v>
      </c>
      <c r="L223" s="10">
        <f>INDEX(products!$A$1:$G$49,MATCH(orders!$D223,products!$A$1:$A$49,0),MATCH(orders!L$1,products!$A$1:$G$1,0))</f>
        <v>12.95</v>
      </c>
      <c r="M223" s="10">
        <f t="shared" si="3"/>
        <v>77.699999999999989</v>
      </c>
      <c r="N223" s="8" t="str" cm="1">
        <f t="array" ref="N223">_xlfn.IFS(I223="Rob", "Robusta",I223="Exc","Excelsa",I223="Ara","Arabica",I223="Lib","Liberica",TRUE," ")</f>
        <v>Arabica</v>
      </c>
      <c r="O223" s="8" t="str" cm="1">
        <f t="array" ref="O223">_xlfn.IFS(J223="m","Medium",J223="l","Light",J223="d","Dark",TRUE,"")</f>
        <v>Light</v>
      </c>
      <c r="P223" s="8" t="str">
        <f>_xlfn.XLOOKUP(Table1[[#This Row],[Customer ID]],customers!$A$1:$A$1001,customers!$I$1:$I$1001," ",0)</f>
        <v>Yes</v>
      </c>
    </row>
    <row r="224" spans="1:16" x14ac:dyDescent="0.35">
      <c r="A224" s="7" t="s">
        <v>1742</v>
      </c>
      <c r="B224" s="14">
        <v>44090</v>
      </c>
      <c r="C224" s="7" t="s">
        <v>1743</v>
      </c>
      <c r="D224" s="8" t="s">
        <v>6169</v>
      </c>
      <c r="E224" s="7">
        <v>3</v>
      </c>
      <c r="F224" s="7" t="str">
        <f>_xlfn.XLOOKUP(C224,customers!$A$2:$A$1001,customers!$B$2:$B$1001," ",0)</f>
        <v>Waneta Edinborough</v>
      </c>
      <c r="G224" s="7" t="str">
        <f>IF(_xlfn.XLOOKUP(C224,customers!$A$2:$A$1001,customers!$C$2:$C$1001," ",0)=0," ",_xlfn.XLOOKUP(C224,customers!$A$2:$A$1001,customers!$C$2:$C$1001," ",0))</f>
        <v>wedinborough66@github.io</v>
      </c>
      <c r="H224" s="7" t="str">
        <f>_xlfn.XLOOKUP(orders!C224,customers!$A$1:$A$1001,customers!$G$1:$G$1001)</f>
        <v>United States</v>
      </c>
      <c r="I224" s="8" t="str">
        <f>INDEX(products!$A$1:$G$49,MATCH(orders!$D224,products!$A$1:$A$49,0),MATCH(orders!I$1,products!$A$1:$G$1,0))</f>
        <v>Lib</v>
      </c>
      <c r="J224" s="8" t="str">
        <f>INDEX(products!$A$1:$G$49,MATCH(orders!$D224,products!$A$1:$A$49,0),MATCH(orders!J$1,products!$A$1:$G$1,0))</f>
        <v>D</v>
      </c>
      <c r="K224" s="9">
        <f>INDEX(products!$A$1:$G$49,MATCH(orders!$D224,products!$A$1:$A$49,0),MATCH(orders!K$1,products!$A$1:$G$1,0))</f>
        <v>0.5</v>
      </c>
      <c r="L224" s="10">
        <f>INDEX(products!$A$1:$G$49,MATCH(orders!$D224,products!$A$1:$A$49,0),MATCH(orders!L$1,products!$A$1:$G$1,0))</f>
        <v>7.77</v>
      </c>
      <c r="M224" s="10">
        <f t="shared" si="3"/>
        <v>23.31</v>
      </c>
      <c r="N224" s="8" t="str" cm="1">
        <f t="array" ref="N224">_xlfn.IFS(I224="Rob", "Robusta",I224="Exc","Excelsa",I224="Ara","Arabica",I224="Lib","Liberica",TRUE," ")</f>
        <v>Liberica</v>
      </c>
      <c r="O224" s="8" t="str" cm="1">
        <f t="array" ref="O224">_xlfn.IFS(J224="m","Medium",J224="l","Light",J224="d","Dark",TRUE,"")</f>
        <v>Dark</v>
      </c>
      <c r="P224" s="8" t="str">
        <f>_xlfn.XLOOKUP(Table1[[#This Row],[Customer ID]],customers!$A$1:$A$1001,customers!$I$1:$I$1001," ",0)</f>
        <v>No</v>
      </c>
    </row>
    <row r="225" spans="1:16" x14ac:dyDescent="0.35">
      <c r="A225" s="7" t="s">
        <v>1748</v>
      </c>
      <c r="B225" s="14">
        <v>44109</v>
      </c>
      <c r="C225" s="7" t="s">
        <v>1749</v>
      </c>
      <c r="D225" s="8" t="s">
        <v>6171</v>
      </c>
      <c r="E225" s="7">
        <v>4</v>
      </c>
      <c r="F225" s="7" t="str">
        <f>_xlfn.XLOOKUP(C225,customers!$A$2:$A$1001,customers!$B$2:$B$1001," ",0)</f>
        <v>Bobbe Piggott</v>
      </c>
      <c r="G225" s="7" t="str">
        <f>IF(_xlfn.XLOOKUP(C225,customers!$A$2:$A$1001,customers!$C$2:$C$1001," ",0)=0," ",_xlfn.XLOOKUP(C225,customers!$A$2:$A$1001,customers!$C$2:$C$1001," ",0))</f>
        <v xml:space="preserve"> </v>
      </c>
      <c r="H225" s="7" t="str">
        <f>_xlfn.XLOOKUP(orders!C225,customers!$A$1:$A$1001,customers!$G$1:$G$1001)</f>
        <v>United States</v>
      </c>
      <c r="I225" s="8" t="str">
        <f>INDEX(products!$A$1:$G$49,MATCH(orders!$D225,products!$A$1:$A$49,0),MATCH(orders!I$1,products!$A$1:$G$1,0))</f>
        <v>Exc</v>
      </c>
      <c r="J225" s="8" t="str">
        <f>INDEX(products!$A$1:$G$49,MATCH(orders!$D225,products!$A$1:$A$49,0),MATCH(orders!J$1,products!$A$1:$G$1,0))</f>
        <v>L</v>
      </c>
      <c r="K225" s="9">
        <f>INDEX(products!$A$1:$G$49,MATCH(orders!$D225,products!$A$1:$A$49,0),MATCH(orders!K$1,products!$A$1:$G$1,0))</f>
        <v>1</v>
      </c>
      <c r="L225" s="10">
        <f>INDEX(products!$A$1:$G$49,MATCH(orders!$D225,products!$A$1:$A$49,0),MATCH(orders!L$1,products!$A$1:$G$1,0))</f>
        <v>14.85</v>
      </c>
      <c r="M225" s="10">
        <f t="shared" si="3"/>
        <v>59.4</v>
      </c>
      <c r="N225" s="8" t="str" cm="1">
        <f t="array" ref="N225">_xlfn.IFS(I225="Rob", "Robusta",I225="Exc","Excelsa",I225="Ara","Arabica",I225="Lib","Liberica",TRUE," ")</f>
        <v>Excelsa</v>
      </c>
      <c r="O225" s="8" t="str" cm="1">
        <f t="array" ref="O225">_xlfn.IFS(J225="m","Medium",J225="l","Light",J225="d","Dark",TRUE,"")</f>
        <v>Light</v>
      </c>
      <c r="P225" s="8" t="str">
        <f>_xlfn.XLOOKUP(Table1[[#This Row],[Customer ID]],customers!$A$1:$A$1001,customers!$I$1:$I$1001," ",0)</f>
        <v>Yes</v>
      </c>
    </row>
    <row r="226" spans="1:16" x14ac:dyDescent="0.35">
      <c r="A226" s="7" t="s">
        <v>1753</v>
      </c>
      <c r="B226" s="14">
        <v>43836</v>
      </c>
      <c r="C226" s="7" t="s">
        <v>1754</v>
      </c>
      <c r="D226" s="8" t="s">
        <v>6165</v>
      </c>
      <c r="E226" s="7">
        <v>4</v>
      </c>
      <c r="F226" s="7" t="str">
        <f>_xlfn.XLOOKUP(C226,customers!$A$2:$A$1001,customers!$B$2:$B$1001," ",0)</f>
        <v>Ketty Bromehead</v>
      </c>
      <c r="G226" s="7" t="str">
        <f>IF(_xlfn.XLOOKUP(C226,customers!$A$2:$A$1001,customers!$C$2:$C$1001," ",0)=0," ",_xlfn.XLOOKUP(C226,customers!$A$2:$A$1001,customers!$C$2:$C$1001," ",0))</f>
        <v>kbromehead68@un.org</v>
      </c>
      <c r="H226" s="7" t="str">
        <f>_xlfn.XLOOKUP(orders!C226,customers!$A$1:$A$1001,customers!$G$1:$G$1001)</f>
        <v>United States</v>
      </c>
      <c r="I226" s="8" t="str">
        <f>INDEX(products!$A$1:$G$49,MATCH(orders!$D226,products!$A$1:$A$49,0),MATCH(orders!I$1,products!$A$1:$G$1,0))</f>
        <v>Lib</v>
      </c>
      <c r="J226" s="8" t="str">
        <f>INDEX(products!$A$1:$G$49,MATCH(orders!$D226,products!$A$1:$A$49,0),MATCH(orders!J$1,products!$A$1:$G$1,0))</f>
        <v>D</v>
      </c>
      <c r="K226" s="9">
        <f>INDEX(products!$A$1:$G$49,MATCH(orders!$D226,products!$A$1:$A$49,0),MATCH(orders!K$1,products!$A$1:$G$1,0))</f>
        <v>2.5</v>
      </c>
      <c r="L226" s="10">
        <f>INDEX(products!$A$1:$G$49,MATCH(orders!$D226,products!$A$1:$A$49,0),MATCH(orders!L$1,products!$A$1:$G$1,0))</f>
        <v>29.784999999999997</v>
      </c>
      <c r="M226" s="10">
        <f t="shared" si="3"/>
        <v>119.13999999999999</v>
      </c>
      <c r="N226" s="8" t="str" cm="1">
        <f t="array" ref="N226">_xlfn.IFS(I226="Rob", "Robusta",I226="Exc","Excelsa",I226="Ara","Arabica",I226="Lib","Liberica",TRUE," ")</f>
        <v>Liberica</v>
      </c>
      <c r="O226" s="8" t="str" cm="1">
        <f t="array" ref="O226">_xlfn.IFS(J226="m","Medium",J226="l","Light",J226="d","Dark",TRUE,"")</f>
        <v>Dark</v>
      </c>
      <c r="P226" s="8" t="str">
        <f>_xlfn.XLOOKUP(Table1[[#This Row],[Customer ID]],customers!$A$1:$A$1001,customers!$I$1:$I$1001," ",0)</f>
        <v>Yes</v>
      </c>
    </row>
    <row r="227" spans="1:16" x14ac:dyDescent="0.35">
      <c r="A227" s="7" t="s">
        <v>1759</v>
      </c>
      <c r="B227" s="14">
        <v>44337</v>
      </c>
      <c r="C227" s="7" t="s">
        <v>1760</v>
      </c>
      <c r="D227" s="8" t="s">
        <v>6178</v>
      </c>
      <c r="E227" s="7">
        <v>4</v>
      </c>
      <c r="F227" s="7" t="str">
        <f>_xlfn.XLOOKUP(C227,customers!$A$2:$A$1001,customers!$B$2:$B$1001," ",0)</f>
        <v>Elsbeth Westerman</v>
      </c>
      <c r="G227" s="7" t="str">
        <f>IF(_xlfn.XLOOKUP(C227,customers!$A$2:$A$1001,customers!$C$2:$C$1001," ",0)=0," ",_xlfn.XLOOKUP(C227,customers!$A$2:$A$1001,customers!$C$2:$C$1001," ",0))</f>
        <v>ewesterman69@si.edu</v>
      </c>
      <c r="H227" s="7" t="str">
        <f>_xlfn.XLOOKUP(orders!C227,customers!$A$1:$A$1001,customers!$G$1:$G$1001)</f>
        <v>Ireland</v>
      </c>
      <c r="I227" s="8" t="str">
        <f>INDEX(products!$A$1:$G$49,MATCH(orders!$D227,products!$A$1:$A$49,0),MATCH(orders!I$1,products!$A$1:$G$1,0))</f>
        <v>Rob</v>
      </c>
      <c r="J227" s="8" t="str">
        <f>INDEX(products!$A$1:$G$49,MATCH(orders!$D227,products!$A$1:$A$49,0),MATCH(orders!J$1,products!$A$1:$G$1,0))</f>
        <v>L</v>
      </c>
      <c r="K227" s="9">
        <f>INDEX(products!$A$1:$G$49,MATCH(orders!$D227,products!$A$1:$A$49,0),MATCH(orders!K$1,products!$A$1:$G$1,0))</f>
        <v>0.2</v>
      </c>
      <c r="L227" s="10">
        <f>INDEX(products!$A$1:$G$49,MATCH(orders!$D227,products!$A$1:$A$49,0),MATCH(orders!L$1,products!$A$1:$G$1,0))</f>
        <v>3.5849999999999995</v>
      </c>
      <c r="M227" s="10">
        <f t="shared" si="3"/>
        <v>14.339999999999998</v>
      </c>
      <c r="N227" s="8" t="str" cm="1">
        <f t="array" ref="N227">_xlfn.IFS(I227="Rob", "Robusta",I227="Exc","Excelsa",I227="Ara","Arabica",I227="Lib","Liberica",TRUE," ")</f>
        <v>Robusta</v>
      </c>
      <c r="O227" s="8" t="str" cm="1">
        <f t="array" ref="O227">_xlfn.IFS(J227="m","Medium",J227="l","Light",J227="d","Dark",TRUE,"")</f>
        <v>Light</v>
      </c>
      <c r="P227" s="8" t="str">
        <f>_xlfn.XLOOKUP(Table1[[#This Row],[Customer ID]],customers!$A$1:$A$1001,customers!$I$1:$I$1001," ",0)</f>
        <v>No</v>
      </c>
    </row>
    <row r="228" spans="1:16" x14ac:dyDescent="0.35">
      <c r="A228" s="7" t="s">
        <v>1765</v>
      </c>
      <c r="B228" s="14">
        <v>43887</v>
      </c>
      <c r="C228" s="7" t="s">
        <v>1766</v>
      </c>
      <c r="D228" s="8" t="s">
        <v>6175</v>
      </c>
      <c r="E228" s="7">
        <v>5</v>
      </c>
      <c r="F228" s="7" t="str">
        <f>_xlfn.XLOOKUP(C228,customers!$A$2:$A$1001,customers!$B$2:$B$1001," ",0)</f>
        <v>Anabelle Hutchens</v>
      </c>
      <c r="G228" s="7" t="str">
        <f>IF(_xlfn.XLOOKUP(C228,customers!$A$2:$A$1001,customers!$C$2:$C$1001," ",0)=0," ",_xlfn.XLOOKUP(C228,customers!$A$2:$A$1001,customers!$C$2:$C$1001," ",0))</f>
        <v>ahutchens6a@amazonaws.com</v>
      </c>
      <c r="H228" s="7" t="str">
        <f>_xlfn.XLOOKUP(orders!C228,customers!$A$1:$A$1001,customers!$G$1:$G$1001)</f>
        <v>United States</v>
      </c>
      <c r="I228" s="8" t="str">
        <f>INDEX(products!$A$1:$G$49,MATCH(orders!$D228,products!$A$1:$A$49,0),MATCH(orders!I$1,products!$A$1:$G$1,0))</f>
        <v>Ara</v>
      </c>
      <c r="J228" s="8" t="str">
        <f>INDEX(products!$A$1:$G$49,MATCH(orders!$D228,products!$A$1:$A$49,0),MATCH(orders!J$1,products!$A$1:$G$1,0))</f>
        <v>M</v>
      </c>
      <c r="K228" s="9">
        <f>INDEX(products!$A$1:$G$49,MATCH(orders!$D228,products!$A$1:$A$49,0),MATCH(orders!K$1,products!$A$1:$G$1,0))</f>
        <v>2.5</v>
      </c>
      <c r="L228" s="10">
        <f>INDEX(products!$A$1:$G$49,MATCH(orders!$D228,products!$A$1:$A$49,0),MATCH(orders!L$1,products!$A$1:$G$1,0))</f>
        <v>25.874999999999996</v>
      </c>
      <c r="M228" s="10">
        <f t="shared" si="3"/>
        <v>129.37499999999997</v>
      </c>
      <c r="N228" s="8" t="str" cm="1">
        <f t="array" ref="N228">_xlfn.IFS(I228="Rob", "Robusta",I228="Exc","Excelsa",I228="Ara","Arabica",I228="Lib","Liberica",TRUE," ")</f>
        <v>Arabica</v>
      </c>
      <c r="O228" s="8" t="str" cm="1">
        <f t="array" ref="O228">_xlfn.IFS(J228="m","Medium",J228="l","Light",J228="d","Dark",TRUE,"")</f>
        <v>Medium</v>
      </c>
      <c r="P228" s="8" t="str">
        <f>_xlfn.XLOOKUP(Table1[[#This Row],[Customer ID]],customers!$A$1:$A$1001,customers!$I$1:$I$1001," ",0)</f>
        <v>No</v>
      </c>
    </row>
    <row r="229" spans="1:16" x14ac:dyDescent="0.35">
      <c r="A229" s="7" t="s">
        <v>1771</v>
      </c>
      <c r="B229" s="14">
        <v>43880</v>
      </c>
      <c r="C229" s="7" t="s">
        <v>1772</v>
      </c>
      <c r="D229" s="8" t="s">
        <v>6163</v>
      </c>
      <c r="E229" s="7">
        <v>6</v>
      </c>
      <c r="F229" s="7" t="str">
        <f>_xlfn.XLOOKUP(C229,customers!$A$2:$A$1001,customers!$B$2:$B$1001," ",0)</f>
        <v>Noak Wyvill</v>
      </c>
      <c r="G229" s="7" t="str">
        <f>IF(_xlfn.XLOOKUP(C229,customers!$A$2:$A$1001,customers!$C$2:$C$1001," ",0)=0," ",_xlfn.XLOOKUP(C229,customers!$A$2:$A$1001,customers!$C$2:$C$1001," ",0))</f>
        <v>nwyvill6b@naver.com</v>
      </c>
      <c r="H229" s="7" t="str">
        <f>_xlfn.XLOOKUP(orders!C229,customers!$A$1:$A$1001,customers!$G$1:$G$1001)</f>
        <v>United Kingdom</v>
      </c>
      <c r="I229" s="8" t="str">
        <f>INDEX(products!$A$1:$G$49,MATCH(orders!$D229,products!$A$1:$A$49,0),MATCH(orders!I$1,products!$A$1:$G$1,0))</f>
        <v>Rob</v>
      </c>
      <c r="J229" s="8" t="str">
        <f>INDEX(products!$A$1:$G$49,MATCH(orders!$D229,products!$A$1:$A$49,0),MATCH(orders!J$1,products!$A$1:$G$1,0))</f>
        <v>D</v>
      </c>
      <c r="K229" s="9">
        <f>INDEX(products!$A$1:$G$49,MATCH(orders!$D229,products!$A$1:$A$49,0),MATCH(orders!K$1,products!$A$1:$G$1,0))</f>
        <v>0.2</v>
      </c>
      <c r="L229" s="10">
        <f>INDEX(products!$A$1:$G$49,MATCH(orders!$D229,products!$A$1:$A$49,0),MATCH(orders!L$1,products!$A$1:$G$1,0))</f>
        <v>2.6849999999999996</v>
      </c>
      <c r="M229" s="10">
        <f t="shared" si="3"/>
        <v>16.11</v>
      </c>
      <c r="N229" s="8" t="str" cm="1">
        <f t="array" ref="N229">_xlfn.IFS(I229="Rob", "Robusta",I229="Exc","Excelsa",I229="Ara","Arabica",I229="Lib","Liberica",TRUE," ")</f>
        <v>Robusta</v>
      </c>
      <c r="O229" s="8" t="str" cm="1">
        <f t="array" ref="O229">_xlfn.IFS(J229="m","Medium",J229="l","Light",J229="d","Dark",TRUE,"")</f>
        <v>Dark</v>
      </c>
      <c r="P229" s="8" t="str">
        <f>_xlfn.XLOOKUP(Table1[[#This Row],[Customer ID]],customers!$A$1:$A$1001,customers!$I$1:$I$1001," ",0)</f>
        <v>Yes</v>
      </c>
    </row>
    <row r="230" spans="1:16" x14ac:dyDescent="0.35">
      <c r="A230" s="7" t="s">
        <v>1777</v>
      </c>
      <c r="B230" s="14">
        <v>44376</v>
      </c>
      <c r="C230" s="7" t="s">
        <v>1778</v>
      </c>
      <c r="D230" s="8" t="s">
        <v>6178</v>
      </c>
      <c r="E230" s="7">
        <v>5</v>
      </c>
      <c r="F230" s="7" t="str">
        <f>_xlfn.XLOOKUP(C230,customers!$A$2:$A$1001,customers!$B$2:$B$1001," ",0)</f>
        <v>Beltran Mathon</v>
      </c>
      <c r="G230" s="7" t="str">
        <f>IF(_xlfn.XLOOKUP(C230,customers!$A$2:$A$1001,customers!$C$2:$C$1001," ",0)=0," ",_xlfn.XLOOKUP(C230,customers!$A$2:$A$1001,customers!$C$2:$C$1001," ",0))</f>
        <v>bmathon6c@barnesandnoble.com</v>
      </c>
      <c r="H230" s="7" t="str">
        <f>_xlfn.XLOOKUP(orders!C230,customers!$A$1:$A$1001,customers!$G$1:$G$1001)</f>
        <v>United States</v>
      </c>
      <c r="I230" s="8" t="str">
        <f>INDEX(products!$A$1:$G$49,MATCH(orders!$D230,products!$A$1:$A$49,0),MATCH(orders!I$1,products!$A$1:$G$1,0))</f>
        <v>Rob</v>
      </c>
      <c r="J230" s="8" t="str">
        <f>INDEX(products!$A$1:$G$49,MATCH(orders!$D230,products!$A$1:$A$49,0),MATCH(orders!J$1,products!$A$1:$G$1,0))</f>
        <v>L</v>
      </c>
      <c r="K230" s="9">
        <f>INDEX(products!$A$1:$G$49,MATCH(orders!$D230,products!$A$1:$A$49,0),MATCH(orders!K$1,products!$A$1:$G$1,0))</f>
        <v>0.2</v>
      </c>
      <c r="L230" s="10">
        <f>INDEX(products!$A$1:$G$49,MATCH(orders!$D230,products!$A$1:$A$49,0),MATCH(orders!L$1,products!$A$1:$G$1,0))</f>
        <v>3.5849999999999995</v>
      </c>
      <c r="M230" s="10">
        <f t="shared" si="3"/>
        <v>17.924999999999997</v>
      </c>
      <c r="N230" s="8" t="str" cm="1">
        <f t="array" ref="N230">_xlfn.IFS(I230="Rob", "Robusta",I230="Exc","Excelsa",I230="Ara","Arabica",I230="Lib","Liberica",TRUE," ")</f>
        <v>Robusta</v>
      </c>
      <c r="O230" s="8" t="str" cm="1">
        <f t="array" ref="O230">_xlfn.IFS(J230="m","Medium",J230="l","Light",J230="d","Dark",TRUE,"")</f>
        <v>Light</v>
      </c>
      <c r="P230" s="8" t="str">
        <f>_xlfn.XLOOKUP(Table1[[#This Row],[Customer ID]],customers!$A$1:$A$1001,customers!$I$1:$I$1001," ",0)</f>
        <v>No</v>
      </c>
    </row>
    <row r="231" spans="1:16" x14ac:dyDescent="0.35">
      <c r="A231" s="7" t="s">
        <v>1783</v>
      </c>
      <c r="B231" s="14">
        <v>44282</v>
      </c>
      <c r="C231" s="7" t="s">
        <v>1784</v>
      </c>
      <c r="D231" s="8" t="s">
        <v>6159</v>
      </c>
      <c r="E231" s="7">
        <v>2</v>
      </c>
      <c r="F231" s="7" t="str">
        <f>_xlfn.XLOOKUP(C231,customers!$A$2:$A$1001,customers!$B$2:$B$1001," ",0)</f>
        <v>Kristos Streight</v>
      </c>
      <c r="G231" s="7" t="str">
        <f>IF(_xlfn.XLOOKUP(C231,customers!$A$2:$A$1001,customers!$C$2:$C$1001," ",0)=0," ",_xlfn.XLOOKUP(C231,customers!$A$2:$A$1001,customers!$C$2:$C$1001," ",0))</f>
        <v>kstreight6d@about.com</v>
      </c>
      <c r="H231" s="7" t="str">
        <f>_xlfn.XLOOKUP(orders!C231,customers!$A$1:$A$1001,customers!$G$1:$G$1001)</f>
        <v>United States</v>
      </c>
      <c r="I231" s="8" t="str">
        <f>INDEX(products!$A$1:$G$49,MATCH(orders!$D231,products!$A$1:$A$49,0),MATCH(orders!I$1,products!$A$1:$G$1,0))</f>
        <v>Lib</v>
      </c>
      <c r="J231" s="8" t="str">
        <f>INDEX(products!$A$1:$G$49,MATCH(orders!$D231,products!$A$1:$A$49,0),MATCH(orders!J$1,products!$A$1:$G$1,0))</f>
        <v>M</v>
      </c>
      <c r="K231" s="9">
        <f>INDEX(products!$A$1:$G$49,MATCH(orders!$D231,products!$A$1:$A$49,0),MATCH(orders!K$1,products!$A$1:$G$1,0))</f>
        <v>0.2</v>
      </c>
      <c r="L231" s="10">
        <f>INDEX(products!$A$1:$G$49,MATCH(orders!$D231,products!$A$1:$A$49,0),MATCH(orders!L$1,products!$A$1:$G$1,0))</f>
        <v>4.3650000000000002</v>
      </c>
      <c r="M231" s="10">
        <f t="shared" si="3"/>
        <v>8.73</v>
      </c>
      <c r="N231" s="8" t="str" cm="1">
        <f t="array" ref="N231">_xlfn.IFS(I231="Rob", "Robusta",I231="Exc","Excelsa",I231="Ara","Arabica",I231="Lib","Liberica",TRUE," ")</f>
        <v>Liberica</v>
      </c>
      <c r="O231" s="8" t="str" cm="1">
        <f t="array" ref="O231">_xlfn.IFS(J231="m","Medium",J231="l","Light",J231="d","Dark",TRUE,"")</f>
        <v>Medium</v>
      </c>
      <c r="P231" s="8" t="str">
        <f>_xlfn.XLOOKUP(Table1[[#This Row],[Customer ID]],customers!$A$1:$A$1001,customers!$I$1:$I$1001," ",0)</f>
        <v>No</v>
      </c>
    </row>
    <row r="232" spans="1:16" x14ac:dyDescent="0.35">
      <c r="A232" s="7" t="s">
        <v>1789</v>
      </c>
      <c r="B232" s="14">
        <v>44496</v>
      </c>
      <c r="C232" s="7" t="s">
        <v>1790</v>
      </c>
      <c r="D232" s="8" t="s">
        <v>6175</v>
      </c>
      <c r="E232" s="7">
        <v>2</v>
      </c>
      <c r="F232" s="7" t="str">
        <f>_xlfn.XLOOKUP(C232,customers!$A$2:$A$1001,customers!$B$2:$B$1001," ",0)</f>
        <v>Portie Cutchie</v>
      </c>
      <c r="G232" s="7" t="str">
        <f>IF(_xlfn.XLOOKUP(C232,customers!$A$2:$A$1001,customers!$C$2:$C$1001," ",0)=0," ",_xlfn.XLOOKUP(C232,customers!$A$2:$A$1001,customers!$C$2:$C$1001," ",0))</f>
        <v>pcutchie6e@globo.com</v>
      </c>
      <c r="H232" s="7" t="str">
        <f>_xlfn.XLOOKUP(orders!C232,customers!$A$1:$A$1001,customers!$G$1:$G$1001)</f>
        <v>United States</v>
      </c>
      <c r="I232" s="8" t="str">
        <f>INDEX(products!$A$1:$G$49,MATCH(orders!$D232,products!$A$1:$A$49,0),MATCH(orders!I$1,products!$A$1:$G$1,0))</f>
        <v>Ara</v>
      </c>
      <c r="J232" s="8" t="str">
        <f>INDEX(products!$A$1:$G$49,MATCH(orders!$D232,products!$A$1:$A$49,0),MATCH(orders!J$1,products!$A$1:$G$1,0))</f>
        <v>M</v>
      </c>
      <c r="K232" s="9">
        <f>INDEX(products!$A$1:$G$49,MATCH(orders!$D232,products!$A$1:$A$49,0),MATCH(orders!K$1,products!$A$1:$G$1,0))</f>
        <v>2.5</v>
      </c>
      <c r="L232" s="10">
        <f>INDEX(products!$A$1:$G$49,MATCH(orders!$D232,products!$A$1:$A$49,0),MATCH(orders!L$1,products!$A$1:$G$1,0))</f>
        <v>25.874999999999996</v>
      </c>
      <c r="M232" s="10">
        <f t="shared" si="3"/>
        <v>51.749999999999993</v>
      </c>
      <c r="N232" s="8" t="str" cm="1">
        <f t="array" ref="N232">_xlfn.IFS(I232="Rob", "Robusta",I232="Exc","Excelsa",I232="Ara","Arabica",I232="Lib","Liberica",TRUE," ")</f>
        <v>Arabica</v>
      </c>
      <c r="O232" s="8" t="str" cm="1">
        <f t="array" ref="O232">_xlfn.IFS(J232="m","Medium",J232="l","Light",J232="d","Dark",TRUE,"")</f>
        <v>Medium</v>
      </c>
      <c r="P232" s="8" t="str">
        <f>_xlfn.XLOOKUP(Table1[[#This Row],[Customer ID]],customers!$A$1:$A$1001,customers!$I$1:$I$1001," ",0)</f>
        <v>No</v>
      </c>
    </row>
    <row r="233" spans="1:16" x14ac:dyDescent="0.35">
      <c r="A233" s="7" t="s">
        <v>1795</v>
      </c>
      <c r="B233" s="14">
        <v>43628</v>
      </c>
      <c r="C233" s="7" t="s">
        <v>1796</v>
      </c>
      <c r="D233" s="8" t="s">
        <v>6159</v>
      </c>
      <c r="E233" s="7">
        <v>2</v>
      </c>
      <c r="F233" s="7" t="str">
        <f>_xlfn.XLOOKUP(C233,customers!$A$2:$A$1001,customers!$B$2:$B$1001," ",0)</f>
        <v>Sinclare Edsell</v>
      </c>
      <c r="G233" s="7" t="str">
        <f>IF(_xlfn.XLOOKUP(C233,customers!$A$2:$A$1001,customers!$C$2:$C$1001," ",0)=0," ",_xlfn.XLOOKUP(C233,customers!$A$2:$A$1001,customers!$C$2:$C$1001," ",0))</f>
        <v xml:space="preserve"> </v>
      </c>
      <c r="H233" s="7" t="str">
        <f>_xlfn.XLOOKUP(orders!C233,customers!$A$1:$A$1001,customers!$G$1:$G$1001)</f>
        <v>United States</v>
      </c>
      <c r="I233" s="8" t="str">
        <f>INDEX(products!$A$1:$G$49,MATCH(orders!$D233,products!$A$1:$A$49,0),MATCH(orders!I$1,products!$A$1:$G$1,0))</f>
        <v>Lib</v>
      </c>
      <c r="J233" s="8" t="str">
        <f>INDEX(products!$A$1:$G$49,MATCH(orders!$D233,products!$A$1:$A$49,0),MATCH(orders!J$1,products!$A$1:$G$1,0))</f>
        <v>M</v>
      </c>
      <c r="K233" s="9">
        <f>INDEX(products!$A$1:$G$49,MATCH(orders!$D233,products!$A$1:$A$49,0),MATCH(orders!K$1,products!$A$1:$G$1,0))</f>
        <v>0.2</v>
      </c>
      <c r="L233" s="10">
        <f>INDEX(products!$A$1:$G$49,MATCH(orders!$D233,products!$A$1:$A$49,0),MATCH(orders!L$1,products!$A$1:$G$1,0))</f>
        <v>4.3650000000000002</v>
      </c>
      <c r="M233" s="10">
        <f t="shared" si="3"/>
        <v>8.73</v>
      </c>
      <c r="N233" s="8" t="str" cm="1">
        <f t="array" ref="N233">_xlfn.IFS(I233="Rob", "Robusta",I233="Exc","Excelsa",I233="Ara","Arabica",I233="Lib","Liberica",TRUE," ")</f>
        <v>Liberica</v>
      </c>
      <c r="O233" s="8" t="str" cm="1">
        <f t="array" ref="O233">_xlfn.IFS(J233="m","Medium",J233="l","Light",J233="d","Dark",TRUE,"")</f>
        <v>Medium</v>
      </c>
      <c r="P233" s="8" t="str">
        <f>_xlfn.XLOOKUP(Table1[[#This Row],[Customer ID]],customers!$A$1:$A$1001,customers!$I$1:$I$1001," ",0)</f>
        <v>Yes</v>
      </c>
    </row>
    <row r="234" spans="1:16" x14ac:dyDescent="0.35">
      <c r="A234" s="7" t="s">
        <v>1800</v>
      </c>
      <c r="B234" s="14">
        <v>44010</v>
      </c>
      <c r="C234" s="7" t="s">
        <v>1801</v>
      </c>
      <c r="D234" s="8" t="s">
        <v>6145</v>
      </c>
      <c r="E234" s="7">
        <v>5</v>
      </c>
      <c r="F234" s="7" t="str">
        <f>_xlfn.XLOOKUP(C234,customers!$A$2:$A$1001,customers!$B$2:$B$1001," ",0)</f>
        <v>Conny Gheraldi</v>
      </c>
      <c r="G234" s="7" t="str">
        <f>IF(_xlfn.XLOOKUP(C234,customers!$A$2:$A$1001,customers!$C$2:$C$1001," ",0)=0," ",_xlfn.XLOOKUP(C234,customers!$A$2:$A$1001,customers!$C$2:$C$1001," ",0))</f>
        <v>cgheraldi6g@opera.com</v>
      </c>
      <c r="H234" s="7" t="str">
        <f>_xlfn.XLOOKUP(orders!C234,customers!$A$1:$A$1001,customers!$G$1:$G$1001)</f>
        <v>United Kingdom</v>
      </c>
      <c r="I234" s="8" t="str">
        <f>INDEX(products!$A$1:$G$49,MATCH(orders!$D234,products!$A$1:$A$49,0),MATCH(orders!I$1,products!$A$1:$G$1,0))</f>
        <v>Lib</v>
      </c>
      <c r="J234" s="8" t="str">
        <f>INDEX(products!$A$1:$G$49,MATCH(orders!$D234,products!$A$1:$A$49,0),MATCH(orders!J$1,products!$A$1:$G$1,0))</f>
        <v>L</v>
      </c>
      <c r="K234" s="9">
        <f>INDEX(products!$A$1:$G$49,MATCH(orders!$D234,products!$A$1:$A$49,0),MATCH(orders!K$1,products!$A$1:$G$1,0))</f>
        <v>0.2</v>
      </c>
      <c r="L234" s="10">
        <f>INDEX(products!$A$1:$G$49,MATCH(orders!$D234,products!$A$1:$A$49,0),MATCH(orders!L$1,products!$A$1:$G$1,0))</f>
        <v>4.7549999999999999</v>
      </c>
      <c r="M234" s="10">
        <f t="shared" si="3"/>
        <v>23.774999999999999</v>
      </c>
      <c r="N234" s="8" t="str" cm="1">
        <f t="array" ref="N234">_xlfn.IFS(I234="Rob", "Robusta",I234="Exc","Excelsa",I234="Ara","Arabica",I234="Lib","Liberica",TRUE," ")</f>
        <v>Liberica</v>
      </c>
      <c r="O234" s="8" t="str" cm="1">
        <f t="array" ref="O234">_xlfn.IFS(J234="m","Medium",J234="l","Light",J234="d","Dark",TRUE,"")</f>
        <v>Light</v>
      </c>
      <c r="P234" s="8" t="str">
        <f>_xlfn.XLOOKUP(Table1[[#This Row],[Customer ID]],customers!$A$1:$A$1001,customers!$I$1:$I$1001," ",0)</f>
        <v>No</v>
      </c>
    </row>
    <row r="235" spans="1:16" x14ac:dyDescent="0.35">
      <c r="A235" s="7" t="s">
        <v>1806</v>
      </c>
      <c r="B235" s="14">
        <v>44278</v>
      </c>
      <c r="C235" s="7" t="s">
        <v>1807</v>
      </c>
      <c r="D235" s="8" t="s">
        <v>6156</v>
      </c>
      <c r="E235" s="7">
        <v>5</v>
      </c>
      <c r="F235" s="7" t="str">
        <f>_xlfn.XLOOKUP(C235,customers!$A$2:$A$1001,customers!$B$2:$B$1001," ",0)</f>
        <v>Beryle Kenwell</v>
      </c>
      <c r="G235" s="7" t="str">
        <f>IF(_xlfn.XLOOKUP(C235,customers!$A$2:$A$1001,customers!$C$2:$C$1001," ",0)=0," ",_xlfn.XLOOKUP(C235,customers!$A$2:$A$1001,customers!$C$2:$C$1001," ",0))</f>
        <v>bkenwell6h@over-blog.com</v>
      </c>
      <c r="H235" s="7" t="str">
        <f>_xlfn.XLOOKUP(orders!C235,customers!$A$1:$A$1001,customers!$G$1:$G$1001)</f>
        <v>United States</v>
      </c>
      <c r="I235" s="8" t="str">
        <f>INDEX(products!$A$1:$G$49,MATCH(orders!$D235,products!$A$1:$A$49,0),MATCH(orders!I$1,products!$A$1:$G$1,0))</f>
        <v>Exc</v>
      </c>
      <c r="J235" s="8" t="str">
        <f>INDEX(products!$A$1:$G$49,MATCH(orders!$D235,products!$A$1:$A$49,0),MATCH(orders!J$1,products!$A$1:$G$1,0))</f>
        <v>M</v>
      </c>
      <c r="K235" s="9">
        <f>INDEX(products!$A$1:$G$49,MATCH(orders!$D235,products!$A$1:$A$49,0),MATCH(orders!K$1,products!$A$1:$G$1,0))</f>
        <v>0.2</v>
      </c>
      <c r="L235" s="10">
        <f>INDEX(products!$A$1:$G$49,MATCH(orders!$D235,products!$A$1:$A$49,0),MATCH(orders!L$1,products!$A$1:$G$1,0))</f>
        <v>4.125</v>
      </c>
      <c r="M235" s="10">
        <f t="shared" si="3"/>
        <v>20.625</v>
      </c>
      <c r="N235" s="8" t="str" cm="1">
        <f t="array" ref="N235">_xlfn.IFS(I235="Rob", "Robusta",I235="Exc","Excelsa",I235="Ara","Arabica",I235="Lib","Liberica",TRUE," ")</f>
        <v>Excelsa</v>
      </c>
      <c r="O235" s="8" t="str" cm="1">
        <f t="array" ref="O235">_xlfn.IFS(J235="m","Medium",J235="l","Light",J235="d","Dark",TRUE,"")</f>
        <v>Medium</v>
      </c>
      <c r="P235" s="8" t="str">
        <f>_xlfn.XLOOKUP(Table1[[#This Row],[Customer ID]],customers!$A$1:$A$1001,customers!$I$1:$I$1001," ",0)</f>
        <v>No</v>
      </c>
    </row>
    <row r="236" spans="1:16" x14ac:dyDescent="0.35">
      <c r="A236" s="7" t="s">
        <v>1812</v>
      </c>
      <c r="B236" s="14">
        <v>44602</v>
      </c>
      <c r="C236" s="7" t="s">
        <v>1813</v>
      </c>
      <c r="D236" s="8" t="s">
        <v>6164</v>
      </c>
      <c r="E236" s="7">
        <v>1</v>
      </c>
      <c r="F236" s="7" t="str">
        <f>_xlfn.XLOOKUP(C236,customers!$A$2:$A$1001,customers!$B$2:$B$1001," ",0)</f>
        <v>Tomas Sutty</v>
      </c>
      <c r="G236" s="7" t="str">
        <f>IF(_xlfn.XLOOKUP(C236,customers!$A$2:$A$1001,customers!$C$2:$C$1001," ",0)=0," ",_xlfn.XLOOKUP(C236,customers!$A$2:$A$1001,customers!$C$2:$C$1001," ",0))</f>
        <v>tsutty6i@google.es</v>
      </c>
      <c r="H236" s="7" t="str">
        <f>_xlfn.XLOOKUP(orders!C236,customers!$A$1:$A$1001,customers!$G$1:$G$1001)</f>
        <v>United States</v>
      </c>
      <c r="I236" s="8" t="str">
        <f>INDEX(products!$A$1:$G$49,MATCH(orders!$D236,products!$A$1:$A$49,0),MATCH(orders!I$1,products!$A$1:$G$1,0))</f>
        <v>Lib</v>
      </c>
      <c r="J236" s="8" t="str">
        <f>INDEX(products!$A$1:$G$49,MATCH(orders!$D236,products!$A$1:$A$49,0),MATCH(orders!J$1,products!$A$1:$G$1,0))</f>
        <v>L</v>
      </c>
      <c r="K236" s="9">
        <f>INDEX(products!$A$1:$G$49,MATCH(orders!$D236,products!$A$1:$A$49,0),MATCH(orders!K$1,products!$A$1:$G$1,0))</f>
        <v>2.5</v>
      </c>
      <c r="L236" s="10">
        <f>INDEX(products!$A$1:$G$49,MATCH(orders!$D236,products!$A$1:$A$49,0),MATCH(orders!L$1,products!$A$1:$G$1,0))</f>
        <v>36.454999999999998</v>
      </c>
      <c r="M236" s="10">
        <f t="shared" si="3"/>
        <v>36.454999999999998</v>
      </c>
      <c r="N236" s="8" t="str" cm="1">
        <f t="array" ref="N236">_xlfn.IFS(I236="Rob", "Robusta",I236="Exc","Excelsa",I236="Ara","Arabica",I236="Lib","Liberica",TRUE," ")</f>
        <v>Liberica</v>
      </c>
      <c r="O236" s="8" t="str" cm="1">
        <f t="array" ref="O236">_xlfn.IFS(J236="m","Medium",J236="l","Light",J236="d","Dark",TRUE,"")</f>
        <v>Light</v>
      </c>
      <c r="P236" s="8" t="str">
        <f>_xlfn.XLOOKUP(Table1[[#This Row],[Customer ID]],customers!$A$1:$A$1001,customers!$I$1:$I$1001," ",0)</f>
        <v>No</v>
      </c>
    </row>
    <row r="237" spans="1:16" x14ac:dyDescent="0.35">
      <c r="A237" s="7" t="s">
        <v>1818</v>
      </c>
      <c r="B237" s="14">
        <v>43571</v>
      </c>
      <c r="C237" s="7" t="s">
        <v>1819</v>
      </c>
      <c r="D237" s="8" t="s">
        <v>6164</v>
      </c>
      <c r="E237" s="7">
        <v>5</v>
      </c>
      <c r="F237" s="7" t="str">
        <f>_xlfn.XLOOKUP(C237,customers!$A$2:$A$1001,customers!$B$2:$B$1001," ",0)</f>
        <v>Samuele Ales0</v>
      </c>
      <c r="G237" s="7" t="str">
        <f>IF(_xlfn.XLOOKUP(C237,customers!$A$2:$A$1001,customers!$C$2:$C$1001," ",0)=0," ",_xlfn.XLOOKUP(C237,customers!$A$2:$A$1001,customers!$C$2:$C$1001," ",0))</f>
        <v xml:space="preserve"> </v>
      </c>
      <c r="H237" s="7" t="str">
        <f>_xlfn.XLOOKUP(orders!C237,customers!$A$1:$A$1001,customers!$G$1:$G$1001)</f>
        <v>Ireland</v>
      </c>
      <c r="I237" s="8" t="str">
        <f>INDEX(products!$A$1:$G$49,MATCH(orders!$D237,products!$A$1:$A$49,0),MATCH(orders!I$1,products!$A$1:$G$1,0))</f>
        <v>Lib</v>
      </c>
      <c r="J237" s="8" t="str">
        <f>INDEX(products!$A$1:$G$49,MATCH(orders!$D237,products!$A$1:$A$49,0),MATCH(orders!J$1,products!$A$1:$G$1,0))</f>
        <v>L</v>
      </c>
      <c r="K237" s="9">
        <f>INDEX(products!$A$1:$G$49,MATCH(orders!$D237,products!$A$1:$A$49,0),MATCH(orders!K$1,products!$A$1:$G$1,0))</f>
        <v>2.5</v>
      </c>
      <c r="L237" s="10">
        <f>INDEX(products!$A$1:$G$49,MATCH(orders!$D237,products!$A$1:$A$49,0),MATCH(orders!L$1,products!$A$1:$G$1,0))</f>
        <v>36.454999999999998</v>
      </c>
      <c r="M237" s="10">
        <f t="shared" si="3"/>
        <v>182.27499999999998</v>
      </c>
      <c r="N237" s="8" t="str" cm="1">
        <f t="array" ref="N237">_xlfn.IFS(I237="Rob", "Robusta",I237="Exc","Excelsa",I237="Ara","Arabica",I237="Lib","Liberica",TRUE," ")</f>
        <v>Liberica</v>
      </c>
      <c r="O237" s="8" t="str" cm="1">
        <f t="array" ref="O237">_xlfn.IFS(J237="m","Medium",J237="l","Light",J237="d","Dark",TRUE,"")</f>
        <v>Light</v>
      </c>
      <c r="P237" s="8" t="str">
        <f>_xlfn.XLOOKUP(Table1[[#This Row],[Customer ID]],customers!$A$1:$A$1001,customers!$I$1:$I$1001," ",0)</f>
        <v>No</v>
      </c>
    </row>
    <row r="238" spans="1:16" x14ac:dyDescent="0.35">
      <c r="A238" s="7" t="s">
        <v>1822</v>
      </c>
      <c r="B238" s="14">
        <v>43873</v>
      </c>
      <c r="C238" s="7" t="s">
        <v>1823</v>
      </c>
      <c r="D238" s="8" t="s">
        <v>6165</v>
      </c>
      <c r="E238" s="7">
        <v>3</v>
      </c>
      <c r="F238" s="7" t="str">
        <f>_xlfn.XLOOKUP(C238,customers!$A$2:$A$1001,customers!$B$2:$B$1001," ",0)</f>
        <v>Carlie Harce</v>
      </c>
      <c r="G238" s="7" t="str">
        <f>IF(_xlfn.XLOOKUP(C238,customers!$A$2:$A$1001,customers!$C$2:$C$1001," ",0)=0," ",_xlfn.XLOOKUP(C238,customers!$A$2:$A$1001,customers!$C$2:$C$1001," ",0))</f>
        <v>charce6k@cafepress.com</v>
      </c>
      <c r="H238" s="7" t="str">
        <f>_xlfn.XLOOKUP(orders!C238,customers!$A$1:$A$1001,customers!$G$1:$G$1001)</f>
        <v>Ireland</v>
      </c>
      <c r="I238" s="8" t="str">
        <f>INDEX(products!$A$1:$G$49,MATCH(orders!$D238,products!$A$1:$A$49,0),MATCH(orders!I$1,products!$A$1:$G$1,0))</f>
        <v>Lib</v>
      </c>
      <c r="J238" s="8" t="str">
        <f>INDEX(products!$A$1:$G$49,MATCH(orders!$D238,products!$A$1:$A$49,0),MATCH(orders!J$1,products!$A$1:$G$1,0))</f>
        <v>D</v>
      </c>
      <c r="K238" s="9">
        <f>INDEX(products!$A$1:$G$49,MATCH(orders!$D238,products!$A$1:$A$49,0),MATCH(orders!K$1,products!$A$1:$G$1,0))</f>
        <v>2.5</v>
      </c>
      <c r="L238" s="10">
        <f>INDEX(products!$A$1:$G$49,MATCH(orders!$D238,products!$A$1:$A$49,0),MATCH(orders!L$1,products!$A$1:$G$1,0))</f>
        <v>29.784999999999997</v>
      </c>
      <c r="M238" s="10">
        <f t="shared" si="3"/>
        <v>89.35499999999999</v>
      </c>
      <c r="N238" s="8" t="str" cm="1">
        <f t="array" ref="N238">_xlfn.IFS(I238="Rob", "Robusta",I238="Exc","Excelsa",I238="Ara","Arabica",I238="Lib","Liberica",TRUE," ")</f>
        <v>Liberica</v>
      </c>
      <c r="O238" s="8" t="str" cm="1">
        <f t="array" ref="O238">_xlfn.IFS(J238="m","Medium",J238="l","Light",J238="d","Dark",TRUE,"")</f>
        <v>Dark</v>
      </c>
      <c r="P238" s="8" t="str">
        <f>_xlfn.XLOOKUP(Table1[[#This Row],[Customer ID]],customers!$A$1:$A$1001,customers!$I$1:$I$1001," ",0)</f>
        <v>No</v>
      </c>
    </row>
    <row r="239" spans="1:16" x14ac:dyDescent="0.35">
      <c r="A239" s="7" t="s">
        <v>1828</v>
      </c>
      <c r="B239" s="14">
        <v>44563</v>
      </c>
      <c r="C239" s="7" t="s">
        <v>1829</v>
      </c>
      <c r="D239" s="8" t="s">
        <v>6178</v>
      </c>
      <c r="E239" s="7">
        <v>1</v>
      </c>
      <c r="F239" s="7" t="str">
        <f>_xlfn.XLOOKUP(C239,customers!$A$2:$A$1001,customers!$B$2:$B$1001," ",0)</f>
        <v>Craggy Bril</v>
      </c>
      <c r="G239" s="7" t="str">
        <f>IF(_xlfn.XLOOKUP(C239,customers!$A$2:$A$1001,customers!$C$2:$C$1001," ",0)=0," ",_xlfn.XLOOKUP(C239,customers!$A$2:$A$1001,customers!$C$2:$C$1001," ",0))</f>
        <v xml:space="preserve"> </v>
      </c>
      <c r="H239" s="7" t="str">
        <f>_xlfn.XLOOKUP(orders!C239,customers!$A$1:$A$1001,customers!$G$1:$G$1001)</f>
        <v>United States</v>
      </c>
      <c r="I239" s="8" t="str">
        <f>INDEX(products!$A$1:$G$49,MATCH(orders!$D239,products!$A$1:$A$49,0),MATCH(orders!I$1,products!$A$1:$G$1,0))</f>
        <v>Rob</v>
      </c>
      <c r="J239" s="8" t="str">
        <f>INDEX(products!$A$1:$G$49,MATCH(orders!$D239,products!$A$1:$A$49,0),MATCH(orders!J$1,products!$A$1:$G$1,0))</f>
        <v>L</v>
      </c>
      <c r="K239" s="9">
        <f>INDEX(products!$A$1:$G$49,MATCH(orders!$D239,products!$A$1:$A$49,0),MATCH(orders!K$1,products!$A$1:$G$1,0))</f>
        <v>0.2</v>
      </c>
      <c r="L239" s="10">
        <f>INDEX(products!$A$1:$G$49,MATCH(orders!$D239,products!$A$1:$A$49,0),MATCH(orders!L$1,products!$A$1:$G$1,0))</f>
        <v>3.5849999999999995</v>
      </c>
      <c r="M239" s="10">
        <f t="shared" si="3"/>
        <v>3.5849999999999995</v>
      </c>
      <c r="N239" s="8" t="str" cm="1">
        <f t="array" ref="N239">_xlfn.IFS(I239="Rob", "Robusta",I239="Exc","Excelsa",I239="Ara","Arabica",I239="Lib","Liberica",TRUE," ")</f>
        <v>Robusta</v>
      </c>
      <c r="O239" s="8" t="str" cm="1">
        <f t="array" ref="O239">_xlfn.IFS(J239="m","Medium",J239="l","Light",J239="d","Dark",TRUE,"")</f>
        <v>Light</v>
      </c>
      <c r="P239" s="8" t="str">
        <f>_xlfn.XLOOKUP(Table1[[#This Row],[Customer ID]],customers!$A$1:$A$1001,customers!$I$1:$I$1001," ",0)</f>
        <v>Yes</v>
      </c>
    </row>
    <row r="240" spans="1:16" x14ac:dyDescent="0.35">
      <c r="A240" s="7" t="s">
        <v>1833</v>
      </c>
      <c r="B240" s="14">
        <v>44172</v>
      </c>
      <c r="C240" s="7" t="s">
        <v>1834</v>
      </c>
      <c r="D240" s="8" t="s">
        <v>6151</v>
      </c>
      <c r="E240" s="7">
        <v>2</v>
      </c>
      <c r="F240" s="7" t="str">
        <f>_xlfn.XLOOKUP(C240,customers!$A$2:$A$1001,customers!$B$2:$B$1001," ",0)</f>
        <v>Friederike Drysdale</v>
      </c>
      <c r="G240" s="7" t="str">
        <f>IF(_xlfn.XLOOKUP(C240,customers!$A$2:$A$1001,customers!$C$2:$C$1001," ",0)=0," ",_xlfn.XLOOKUP(C240,customers!$A$2:$A$1001,customers!$C$2:$C$1001," ",0))</f>
        <v>fdrysdale6m@symantec.com</v>
      </c>
      <c r="H240" s="7" t="str">
        <f>_xlfn.XLOOKUP(orders!C240,customers!$A$1:$A$1001,customers!$G$1:$G$1001)</f>
        <v>United States</v>
      </c>
      <c r="I240" s="8" t="str">
        <f>INDEX(products!$A$1:$G$49,MATCH(orders!$D240,products!$A$1:$A$49,0),MATCH(orders!I$1,products!$A$1:$G$1,0))</f>
        <v>Rob</v>
      </c>
      <c r="J240" s="8" t="str">
        <f>INDEX(products!$A$1:$G$49,MATCH(orders!$D240,products!$A$1:$A$49,0),MATCH(orders!J$1,products!$A$1:$G$1,0))</f>
        <v>M</v>
      </c>
      <c r="K240" s="9">
        <f>INDEX(products!$A$1:$G$49,MATCH(orders!$D240,products!$A$1:$A$49,0),MATCH(orders!K$1,products!$A$1:$G$1,0))</f>
        <v>2.5</v>
      </c>
      <c r="L240" s="10">
        <f>INDEX(products!$A$1:$G$49,MATCH(orders!$D240,products!$A$1:$A$49,0),MATCH(orders!L$1,products!$A$1:$G$1,0))</f>
        <v>22.884999999999998</v>
      </c>
      <c r="M240" s="10">
        <f t="shared" si="3"/>
        <v>45.769999999999996</v>
      </c>
      <c r="N240" s="8" t="str" cm="1">
        <f t="array" ref="N240">_xlfn.IFS(I240="Rob", "Robusta",I240="Exc","Excelsa",I240="Ara","Arabica",I240="Lib","Liberica",TRUE," ")</f>
        <v>Robusta</v>
      </c>
      <c r="O240" s="8" t="str" cm="1">
        <f t="array" ref="O240">_xlfn.IFS(J240="m","Medium",J240="l","Light",J240="d","Dark",TRUE,"")</f>
        <v>Medium</v>
      </c>
      <c r="P240" s="8" t="str">
        <f>_xlfn.XLOOKUP(Table1[[#This Row],[Customer ID]],customers!$A$1:$A$1001,customers!$I$1:$I$1001," ",0)</f>
        <v>Yes</v>
      </c>
    </row>
    <row r="241" spans="1:16" x14ac:dyDescent="0.35">
      <c r="A241" s="7" t="s">
        <v>1839</v>
      </c>
      <c r="B241" s="14">
        <v>43881</v>
      </c>
      <c r="C241" s="7" t="s">
        <v>1840</v>
      </c>
      <c r="D241" s="8" t="s">
        <v>6171</v>
      </c>
      <c r="E241" s="7">
        <v>4</v>
      </c>
      <c r="F241" s="7" t="str">
        <f>_xlfn.XLOOKUP(C241,customers!$A$2:$A$1001,customers!$B$2:$B$1001," ",0)</f>
        <v>Devon Magowan</v>
      </c>
      <c r="G241" s="7" t="str">
        <f>IF(_xlfn.XLOOKUP(C241,customers!$A$2:$A$1001,customers!$C$2:$C$1001," ",0)=0," ",_xlfn.XLOOKUP(C241,customers!$A$2:$A$1001,customers!$C$2:$C$1001," ",0))</f>
        <v>dmagowan6n@fc2.com</v>
      </c>
      <c r="H241" s="7" t="str">
        <f>_xlfn.XLOOKUP(orders!C241,customers!$A$1:$A$1001,customers!$G$1:$G$1001)</f>
        <v>United States</v>
      </c>
      <c r="I241" s="8" t="str">
        <f>INDEX(products!$A$1:$G$49,MATCH(orders!$D241,products!$A$1:$A$49,0),MATCH(orders!I$1,products!$A$1:$G$1,0))</f>
        <v>Exc</v>
      </c>
      <c r="J241" s="8" t="str">
        <f>INDEX(products!$A$1:$G$49,MATCH(orders!$D241,products!$A$1:$A$49,0),MATCH(orders!J$1,products!$A$1:$G$1,0))</f>
        <v>L</v>
      </c>
      <c r="K241" s="9">
        <f>INDEX(products!$A$1:$G$49,MATCH(orders!$D241,products!$A$1:$A$49,0),MATCH(orders!K$1,products!$A$1:$G$1,0))</f>
        <v>1</v>
      </c>
      <c r="L241" s="10">
        <f>INDEX(products!$A$1:$G$49,MATCH(orders!$D241,products!$A$1:$A$49,0),MATCH(orders!L$1,products!$A$1:$G$1,0))</f>
        <v>14.85</v>
      </c>
      <c r="M241" s="10">
        <f t="shared" si="3"/>
        <v>59.4</v>
      </c>
      <c r="N241" s="8" t="str" cm="1">
        <f t="array" ref="N241">_xlfn.IFS(I241="Rob", "Robusta",I241="Exc","Excelsa",I241="Ara","Arabica",I241="Lib","Liberica",TRUE," ")</f>
        <v>Excelsa</v>
      </c>
      <c r="O241" s="8" t="str" cm="1">
        <f t="array" ref="O241">_xlfn.IFS(J241="m","Medium",J241="l","Light",J241="d","Dark",TRUE,"")</f>
        <v>Light</v>
      </c>
      <c r="P241" s="8" t="str">
        <f>_xlfn.XLOOKUP(Table1[[#This Row],[Customer ID]],customers!$A$1:$A$1001,customers!$I$1:$I$1001," ",0)</f>
        <v>No</v>
      </c>
    </row>
    <row r="242" spans="1:16" x14ac:dyDescent="0.35">
      <c r="A242" s="7" t="s">
        <v>1845</v>
      </c>
      <c r="B242" s="14">
        <v>43993</v>
      </c>
      <c r="C242" s="7" t="s">
        <v>1846</v>
      </c>
      <c r="D242" s="8" t="s">
        <v>6175</v>
      </c>
      <c r="E242" s="7">
        <v>6</v>
      </c>
      <c r="F242" s="7" t="str">
        <f>_xlfn.XLOOKUP(C242,customers!$A$2:$A$1001,customers!$B$2:$B$1001," ",0)</f>
        <v>Codi Littrell</v>
      </c>
      <c r="G242" s="7" t="str">
        <f>IF(_xlfn.XLOOKUP(C242,customers!$A$2:$A$1001,customers!$C$2:$C$1001," ",0)=0," ",_xlfn.XLOOKUP(C242,customers!$A$2:$A$1001,customers!$C$2:$C$1001," ",0))</f>
        <v xml:space="preserve"> </v>
      </c>
      <c r="H242" s="7" t="str">
        <f>_xlfn.XLOOKUP(orders!C242,customers!$A$1:$A$1001,customers!$G$1:$G$1001)</f>
        <v>United States</v>
      </c>
      <c r="I242" s="8" t="str">
        <f>INDEX(products!$A$1:$G$49,MATCH(orders!$D242,products!$A$1:$A$49,0),MATCH(orders!I$1,products!$A$1:$G$1,0))</f>
        <v>Ara</v>
      </c>
      <c r="J242" s="8" t="str">
        <f>INDEX(products!$A$1:$G$49,MATCH(orders!$D242,products!$A$1:$A$49,0),MATCH(orders!J$1,products!$A$1:$G$1,0))</f>
        <v>M</v>
      </c>
      <c r="K242" s="9">
        <f>INDEX(products!$A$1:$G$49,MATCH(orders!$D242,products!$A$1:$A$49,0),MATCH(orders!K$1,products!$A$1:$G$1,0))</f>
        <v>2.5</v>
      </c>
      <c r="L242" s="10">
        <f>INDEX(products!$A$1:$G$49,MATCH(orders!$D242,products!$A$1:$A$49,0),MATCH(orders!L$1,products!$A$1:$G$1,0))</f>
        <v>25.874999999999996</v>
      </c>
      <c r="M242" s="10">
        <f t="shared" si="3"/>
        <v>155.24999999999997</v>
      </c>
      <c r="N242" s="8" t="str" cm="1">
        <f t="array" ref="N242">_xlfn.IFS(I242="Rob", "Robusta",I242="Exc","Excelsa",I242="Ara","Arabica",I242="Lib","Liberica",TRUE," ")</f>
        <v>Arabica</v>
      </c>
      <c r="O242" s="8" t="str" cm="1">
        <f t="array" ref="O242">_xlfn.IFS(J242="m","Medium",J242="l","Light",J242="d","Dark",TRUE,"")</f>
        <v>Medium</v>
      </c>
      <c r="P242" s="8" t="str">
        <f>_xlfn.XLOOKUP(Table1[[#This Row],[Customer ID]],customers!$A$1:$A$1001,customers!$I$1:$I$1001," ",0)</f>
        <v>Yes</v>
      </c>
    </row>
    <row r="243" spans="1:16" x14ac:dyDescent="0.35">
      <c r="A243" s="7" t="s">
        <v>1849</v>
      </c>
      <c r="B243" s="14">
        <v>44082</v>
      </c>
      <c r="C243" s="7" t="s">
        <v>1850</v>
      </c>
      <c r="D243" s="8" t="s">
        <v>6151</v>
      </c>
      <c r="E243" s="7">
        <v>2</v>
      </c>
      <c r="F243" s="7" t="str">
        <f>_xlfn.XLOOKUP(C243,customers!$A$2:$A$1001,customers!$B$2:$B$1001," ",0)</f>
        <v>Christel Speak</v>
      </c>
      <c r="G243" s="7" t="str">
        <f>IF(_xlfn.XLOOKUP(C243,customers!$A$2:$A$1001,customers!$C$2:$C$1001," ",0)=0," ",_xlfn.XLOOKUP(C243,customers!$A$2:$A$1001,customers!$C$2:$C$1001," ",0))</f>
        <v xml:space="preserve"> </v>
      </c>
      <c r="H243" s="7" t="str">
        <f>_xlfn.XLOOKUP(orders!C243,customers!$A$1:$A$1001,customers!$G$1:$G$1001)</f>
        <v>United States</v>
      </c>
      <c r="I243" s="8" t="str">
        <f>INDEX(products!$A$1:$G$49,MATCH(orders!$D243,products!$A$1:$A$49,0),MATCH(orders!I$1,products!$A$1:$G$1,0))</f>
        <v>Rob</v>
      </c>
      <c r="J243" s="8" t="str">
        <f>INDEX(products!$A$1:$G$49,MATCH(orders!$D243,products!$A$1:$A$49,0),MATCH(orders!J$1,products!$A$1:$G$1,0))</f>
        <v>M</v>
      </c>
      <c r="K243" s="9">
        <f>INDEX(products!$A$1:$G$49,MATCH(orders!$D243,products!$A$1:$A$49,0),MATCH(orders!K$1,products!$A$1:$G$1,0))</f>
        <v>2.5</v>
      </c>
      <c r="L243" s="10">
        <f>INDEX(products!$A$1:$G$49,MATCH(orders!$D243,products!$A$1:$A$49,0),MATCH(orders!L$1,products!$A$1:$G$1,0))</f>
        <v>22.884999999999998</v>
      </c>
      <c r="M243" s="10">
        <f t="shared" si="3"/>
        <v>45.769999999999996</v>
      </c>
      <c r="N243" s="8" t="str" cm="1">
        <f t="array" ref="N243">_xlfn.IFS(I243="Rob", "Robusta",I243="Exc","Excelsa",I243="Ara","Arabica",I243="Lib","Liberica",TRUE," ")</f>
        <v>Robusta</v>
      </c>
      <c r="O243" s="8" t="str" cm="1">
        <f t="array" ref="O243">_xlfn.IFS(J243="m","Medium",J243="l","Light",J243="d","Dark",TRUE,"")</f>
        <v>Medium</v>
      </c>
      <c r="P243" s="8" t="str">
        <f>_xlfn.XLOOKUP(Table1[[#This Row],[Customer ID]],customers!$A$1:$A$1001,customers!$I$1:$I$1001," ",0)</f>
        <v>No</v>
      </c>
    </row>
    <row r="244" spans="1:16" x14ac:dyDescent="0.35">
      <c r="A244" s="7" t="s">
        <v>1854</v>
      </c>
      <c r="B244" s="14">
        <v>43918</v>
      </c>
      <c r="C244" s="7" t="s">
        <v>1855</v>
      </c>
      <c r="D244" s="8" t="s">
        <v>6183</v>
      </c>
      <c r="E244" s="7">
        <v>3</v>
      </c>
      <c r="F244" s="7" t="str">
        <f>_xlfn.XLOOKUP(C244,customers!$A$2:$A$1001,customers!$B$2:$B$1001," ",0)</f>
        <v>Sibella Rushbrooke</v>
      </c>
      <c r="G244" s="7" t="str">
        <f>IF(_xlfn.XLOOKUP(C244,customers!$A$2:$A$1001,customers!$C$2:$C$1001," ",0)=0," ",_xlfn.XLOOKUP(C244,customers!$A$2:$A$1001,customers!$C$2:$C$1001," ",0))</f>
        <v>srushbrooke6q@youku.com</v>
      </c>
      <c r="H244" s="7" t="str">
        <f>_xlfn.XLOOKUP(orders!C244,customers!$A$1:$A$1001,customers!$G$1:$G$1001)</f>
        <v>United States</v>
      </c>
      <c r="I244" s="8" t="str">
        <f>INDEX(products!$A$1:$G$49,MATCH(orders!$D244,products!$A$1:$A$49,0),MATCH(orders!I$1,products!$A$1:$G$1,0))</f>
        <v>Exc</v>
      </c>
      <c r="J244" s="8" t="str">
        <f>INDEX(products!$A$1:$G$49,MATCH(orders!$D244,products!$A$1:$A$49,0),MATCH(orders!J$1,products!$A$1:$G$1,0))</f>
        <v>D</v>
      </c>
      <c r="K244" s="9">
        <f>INDEX(products!$A$1:$G$49,MATCH(orders!$D244,products!$A$1:$A$49,0),MATCH(orders!K$1,products!$A$1:$G$1,0))</f>
        <v>1</v>
      </c>
      <c r="L244" s="10">
        <f>INDEX(products!$A$1:$G$49,MATCH(orders!$D244,products!$A$1:$A$49,0),MATCH(orders!L$1,products!$A$1:$G$1,0))</f>
        <v>12.15</v>
      </c>
      <c r="M244" s="10">
        <f t="shared" si="3"/>
        <v>36.450000000000003</v>
      </c>
      <c r="N244" s="8" t="str" cm="1">
        <f t="array" ref="N244">_xlfn.IFS(I244="Rob", "Robusta",I244="Exc","Excelsa",I244="Ara","Arabica",I244="Lib","Liberica",TRUE," ")</f>
        <v>Excelsa</v>
      </c>
      <c r="O244" s="8" t="str" cm="1">
        <f t="array" ref="O244">_xlfn.IFS(J244="m","Medium",J244="l","Light",J244="d","Dark",TRUE,"")</f>
        <v>Dark</v>
      </c>
      <c r="P244" s="8" t="str">
        <f>_xlfn.XLOOKUP(Table1[[#This Row],[Customer ID]],customers!$A$1:$A$1001,customers!$I$1:$I$1001," ",0)</f>
        <v>Yes</v>
      </c>
    </row>
    <row r="245" spans="1:16" x14ac:dyDescent="0.35">
      <c r="A245" s="7" t="s">
        <v>1860</v>
      </c>
      <c r="B245" s="14">
        <v>44114</v>
      </c>
      <c r="C245" s="7" t="s">
        <v>1861</v>
      </c>
      <c r="D245" s="8" t="s">
        <v>6144</v>
      </c>
      <c r="E245" s="7">
        <v>4</v>
      </c>
      <c r="F245" s="7" t="str">
        <f>_xlfn.XLOOKUP(C245,customers!$A$2:$A$1001,customers!$B$2:$B$1001," ",0)</f>
        <v>Tammie Drynan</v>
      </c>
      <c r="G245" s="7" t="str">
        <f>IF(_xlfn.XLOOKUP(C245,customers!$A$2:$A$1001,customers!$C$2:$C$1001," ",0)=0," ",_xlfn.XLOOKUP(C245,customers!$A$2:$A$1001,customers!$C$2:$C$1001," ",0))</f>
        <v>tdrynan6r@deviantart.com</v>
      </c>
      <c r="H245" s="7" t="str">
        <f>_xlfn.XLOOKUP(orders!C245,customers!$A$1:$A$1001,customers!$G$1:$G$1001)</f>
        <v>United States</v>
      </c>
      <c r="I245" s="8" t="str">
        <f>INDEX(products!$A$1:$G$49,MATCH(orders!$D245,products!$A$1:$A$49,0),MATCH(orders!I$1,products!$A$1:$G$1,0))</f>
        <v>Exc</v>
      </c>
      <c r="J245" s="8" t="str">
        <f>INDEX(products!$A$1:$G$49,MATCH(orders!$D245,products!$A$1:$A$49,0),MATCH(orders!J$1,products!$A$1:$G$1,0))</f>
        <v>D</v>
      </c>
      <c r="K245" s="9">
        <f>INDEX(products!$A$1:$G$49,MATCH(orders!$D245,products!$A$1:$A$49,0),MATCH(orders!K$1,products!$A$1:$G$1,0))</f>
        <v>0.5</v>
      </c>
      <c r="L245" s="10">
        <f>INDEX(products!$A$1:$G$49,MATCH(orders!$D245,products!$A$1:$A$49,0),MATCH(orders!L$1,products!$A$1:$G$1,0))</f>
        <v>7.29</v>
      </c>
      <c r="M245" s="10">
        <f t="shared" si="3"/>
        <v>29.16</v>
      </c>
      <c r="N245" s="8" t="str" cm="1">
        <f t="array" ref="N245">_xlfn.IFS(I245="Rob", "Robusta",I245="Exc","Excelsa",I245="Ara","Arabica",I245="Lib","Liberica",TRUE," ")</f>
        <v>Excelsa</v>
      </c>
      <c r="O245" s="8" t="str" cm="1">
        <f t="array" ref="O245">_xlfn.IFS(J245="m","Medium",J245="l","Light",J245="d","Dark",TRUE,"")</f>
        <v>Dark</v>
      </c>
      <c r="P245" s="8" t="str">
        <f>_xlfn.XLOOKUP(Table1[[#This Row],[Customer ID]],customers!$A$1:$A$1001,customers!$I$1:$I$1001," ",0)</f>
        <v>Yes</v>
      </c>
    </row>
    <row r="246" spans="1:16" x14ac:dyDescent="0.35">
      <c r="A246" s="7" t="s">
        <v>1866</v>
      </c>
      <c r="B246" s="14">
        <v>44702</v>
      </c>
      <c r="C246" s="7" t="s">
        <v>1867</v>
      </c>
      <c r="D246" s="8" t="s">
        <v>6181</v>
      </c>
      <c r="E246" s="7">
        <v>4</v>
      </c>
      <c r="F246" s="7" t="str">
        <f>_xlfn.XLOOKUP(C246,customers!$A$2:$A$1001,customers!$B$2:$B$1001," ",0)</f>
        <v>Effie Yurkov</v>
      </c>
      <c r="G246" s="7" t="str">
        <f>IF(_xlfn.XLOOKUP(C246,customers!$A$2:$A$1001,customers!$C$2:$C$1001," ",0)=0," ",_xlfn.XLOOKUP(C246,customers!$A$2:$A$1001,customers!$C$2:$C$1001," ",0))</f>
        <v>eyurkov6s@hud.gov</v>
      </c>
      <c r="H246" s="7" t="str">
        <f>_xlfn.XLOOKUP(orders!C246,customers!$A$1:$A$1001,customers!$G$1:$G$1001)</f>
        <v>United States</v>
      </c>
      <c r="I246" s="8" t="str">
        <f>INDEX(products!$A$1:$G$49,MATCH(orders!$D246,products!$A$1:$A$49,0),MATCH(orders!I$1,products!$A$1:$G$1,0))</f>
        <v>Lib</v>
      </c>
      <c r="J246" s="8" t="str">
        <f>INDEX(products!$A$1:$G$49,MATCH(orders!$D246,products!$A$1:$A$49,0),MATCH(orders!J$1,products!$A$1:$G$1,0))</f>
        <v>M</v>
      </c>
      <c r="K246" s="9">
        <f>INDEX(products!$A$1:$G$49,MATCH(orders!$D246,products!$A$1:$A$49,0),MATCH(orders!K$1,products!$A$1:$G$1,0))</f>
        <v>2.5</v>
      </c>
      <c r="L246" s="10">
        <f>INDEX(products!$A$1:$G$49,MATCH(orders!$D246,products!$A$1:$A$49,0),MATCH(orders!L$1,products!$A$1:$G$1,0))</f>
        <v>33.464999999999996</v>
      </c>
      <c r="M246" s="10">
        <f t="shared" si="3"/>
        <v>133.85999999999999</v>
      </c>
      <c r="N246" s="8" t="str" cm="1">
        <f t="array" ref="N246">_xlfn.IFS(I246="Rob", "Robusta",I246="Exc","Excelsa",I246="Ara","Arabica",I246="Lib","Liberica",TRUE," ")</f>
        <v>Liberica</v>
      </c>
      <c r="O246" s="8" t="str" cm="1">
        <f t="array" ref="O246">_xlfn.IFS(J246="m","Medium",J246="l","Light",J246="d","Dark",TRUE,"")</f>
        <v>Medium</v>
      </c>
      <c r="P246" s="8" t="str">
        <f>_xlfn.XLOOKUP(Table1[[#This Row],[Customer ID]],customers!$A$1:$A$1001,customers!$I$1:$I$1001," ",0)</f>
        <v>No</v>
      </c>
    </row>
    <row r="247" spans="1:16" x14ac:dyDescent="0.35">
      <c r="A247" s="7" t="s">
        <v>1872</v>
      </c>
      <c r="B247" s="14">
        <v>43951</v>
      </c>
      <c r="C247" s="7" t="s">
        <v>1873</v>
      </c>
      <c r="D247" s="8" t="s">
        <v>6145</v>
      </c>
      <c r="E247" s="7">
        <v>5</v>
      </c>
      <c r="F247" s="7" t="str">
        <f>_xlfn.XLOOKUP(C247,customers!$A$2:$A$1001,customers!$B$2:$B$1001," ",0)</f>
        <v>Lexie Mallan</v>
      </c>
      <c r="G247" s="7" t="str">
        <f>IF(_xlfn.XLOOKUP(C247,customers!$A$2:$A$1001,customers!$C$2:$C$1001," ",0)=0," ",_xlfn.XLOOKUP(C247,customers!$A$2:$A$1001,customers!$C$2:$C$1001," ",0))</f>
        <v>lmallan6t@state.gov</v>
      </c>
      <c r="H247" s="7" t="str">
        <f>_xlfn.XLOOKUP(orders!C247,customers!$A$1:$A$1001,customers!$G$1:$G$1001)</f>
        <v>United States</v>
      </c>
      <c r="I247" s="8" t="str">
        <f>INDEX(products!$A$1:$G$49,MATCH(orders!$D247,products!$A$1:$A$49,0),MATCH(orders!I$1,products!$A$1:$G$1,0))</f>
        <v>Lib</v>
      </c>
      <c r="J247" s="8" t="str">
        <f>INDEX(products!$A$1:$G$49,MATCH(orders!$D247,products!$A$1:$A$49,0),MATCH(orders!J$1,products!$A$1:$G$1,0))</f>
        <v>L</v>
      </c>
      <c r="K247" s="9">
        <f>INDEX(products!$A$1:$G$49,MATCH(orders!$D247,products!$A$1:$A$49,0),MATCH(orders!K$1,products!$A$1:$G$1,0))</f>
        <v>0.2</v>
      </c>
      <c r="L247" s="10">
        <f>INDEX(products!$A$1:$G$49,MATCH(orders!$D247,products!$A$1:$A$49,0),MATCH(orders!L$1,products!$A$1:$G$1,0))</f>
        <v>4.7549999999999999</v>
      </c>
      <c r="M247" s="10">
        <f t="shared" si="3"/>
        <v>23.774999999999999</v>
      </c>
      <c r="N247" s="8" t="str" cm="1">
        <f t="array" ref="N247">_xlfn.IFS(I247="Rob", "Robusta",I247="Exc","Excelsa",I247="Ara","Arabica",I247="Lib","Liberica",TRUE," ")</f>
        <v>Liberica</v>
      </c>
      <c r="O247" s="8" t="str" cm="1">
        <f t="array" ref="O247">_xlfn.IFS(J247="m","Medium",J247="l","Light",J247="d","Dark",TRUE,"")</f>
        <v>Light</v>
      </c>
      <c r="P247" s="8" t="str">
        <f>_xlfn.XLOOKUP(Table1[[#This Row],[Customer ID]],customers!$A$1:$A$1001,customers!$I$1:$I$1001," ",0)</f>
        <v>Yes</v>
      </c>
    </row>
    <row r="248" spans="1:16" x14ac:dyDescent="0.35">
      <c r="A248" s="7" t="s">
        <v>1878</v>
      </c>
      <c r="B248" s="14">
        <v>44542</v>
      </c>
      <c r="C248" s="7" t="s">
        <v>1879</v>
      </c>
      <c r="D248" s="8" t="s">
        <v>6143</v>
      </c>
      <c r="E248" s="7">
        <v>3</v>
      </c>
      <c r="F248" s="7" t="str">
        <f>_xlfn.XLOOKUP(C248,customers!$A$2:$A$1001,customers!$B$2:$B$1001," ",0)</f>
        <v>Georgena Bentjens</v>
      </c>
      <c r="G248" s="7" t="str">
        <f>IF(_xlfn.XLOOKUP(C248,customers!$A$2:$A$1001,customers!$C$2:$C$1001," ",0)=0," ",_xlfn.XLOOKUP(C248,customers!$A$2:$A$1001,customers!$C$2:$C$1001," ",0))</f>
        <v>gbentjens6u@netlog.com</v>
      </c>
      <c r="H248" s="7" t="str">
        <f>_xlfn.XLOOKUP(orders!C248,customers!$A$1:$A$1001,customers!$G$1:$G$1001)</f>
        <v>United Kingdom</v>
      </c>
      <c r="I248" s="8" t="str">
        <f>INDEX(products!$A$1:$G$49,MATCH(orders!$D248,products!$A$1:$A$49,0),MATCH(orders!I$1,products!$A$1:$G$1,0))</f>
        <v>Lib</v>
      </c>
      <c r="J248" s="8" t="str">
        <f>INDEX(products!$A$1:$G$49,MATCH(orders!$D248,products!$A$1:$A$49,0),MATCH(orders!J$1,products!$A$1:$G$1,0))</f>
        <v>D</v>
      </c>
      <c r="K248" s="9">
        <f>INDEX(products!$A$1:$G$49,MATCH(orders!$D248,products!$A$1:$A$49,0),MATCH(orders!K$1,products!$A$1:$G$1,0))</f>
        <v>1</v>
      </c>
      <c r="L248" s="10">
        <f>INDEX(products!$A$1:$G$49,MATCH(orders!$D248,products!$A$1:$A$49,0),MATCH(orders!L$1,products!$A$1:$G$1,0))</f>
        <v>12.95</v>
      </c>
      <c r="M248" s="10">
        <f t="shared" si="3"/>
        <v>38.849999999999994</v>
      </c>
      <c r="N248" s="8" t="str" cm="1">
        <f t="array" ref="N248">_xlfn.IFS(I248="Rob", "Robusta",I248="Exc","Excelsa",I248="Ara","Arabica",I248="Lib","Liberica",TRUE," ")</f>
        <v>Liberica</v>
      </c>
      <c r="O248" s="8" t="str" cm="1">
        <f t="array" ref="O248">_xlfn.IFS(J248="m","Medium",J248="l","Light",J248="d","Dark",TRUE,"")</f>
        <v>Dark</v>
      </c>
      <c r="P248" s="8" t="str">
        <f>_xlfn.XLOOKUP(Table1[[#This Row],[Customer ID]],customers!$A$1:$A$1001,customers!$I$1:$I$1001," ",0)</f>
        <v>No</v>
      </c>
    </row>
    <row r="249" spans="1:16" x14ac:dyDescent="0.35">
      <c r="A249" s="7" t="s">
        <v>1884</v>
      </c>
      <c r="B249" s="14">
        <v>44131</v>
      </c>
      <c r="C249" s="7" t="s">
        <v>1885</v>
      </c>
      <c r="D249" s="8" t="s">
        <v>6178</v>
      </c>
      <c r="E249" s="7">
        <v>6</v>
      </c>
      <c r="F249" s="7" t="str">
        <f>_xlfn.XLOOKUP(C249,customers!$A$2:$A$1001,customers!$B$2:$B$1001," ",0)</f>
        <v>Delmar Beasant</v>
      </c>
      <c r="G249" s="7" t="str">
        <f>IF(_xlfn.XLOOKUP(C249,customers!$A$2:$A$1001,customers!$C$2:$C$1001," ",0)=0," ",_xlfn.XLOOKUP(C249,customers!$A$2:$A$1001,customers!$C$2:$C$1001," ",0))</f>
        <v xml:space="preserve"> </v>
      </c>
      <c r="H249" s="7" t="str">
        <f>_xlfn.XLOOKUP(orders!C249,customers!$A$1:$A$1001,customers!$G$1:$G$1001)</f>
        <v>Ireland</v>
      </c>
      <c r="I249" s="8" t="str">
        <f>INDEX(products!$A$1:$G$49,MATCH(orders!$D249,products!$A$1:$A$49,0),MATCH(orders!I$1,products!$A$1:$G$1,0))</f>
        <v>Rob</v>
      </c>
      <c r="J249" s="8" t="str">
        <f>INDEX(products!$A$1:$G$49,MATCH(orders!$D249,products!$A$1:$A$49,0),MATCH(orders!J$1,products!$A$1:$G$1,0))</f>
        <v>L</v>
      </c>
      <c r="K249" s="9">
        <f>INDEX(products!$A$1:$G$49,MATCH(orders!$D249,products!$A$1:$A$49,0),MATCH(orders!K$1,products!$A$1:$G$1,0))</f>
        <v>0.2</v>
      </c>
      <c r="L249" s="10">
        <f>INDEX(products!$A$1:$G$49,MATCH(orders!$D249,products!$A$1:$A$49,0),MATCH(orders!L$1,products!$A$1:$G$1,0))</f>
        <v>3.5849999999999995</v>
      </c>
      <c r="M249" s="10">
        <f t="shared" si="3"/>
        <v>21.509999999999998</v>
      </c>
      <c r="N249" s="8" t="str" cm="1">
        <f t="array" ref="N249">_xlfn.IFS(I249="Rob", "Robusta",I249="Exc","Excelsa",I249="Ara","Arabica",I249="Lib","Liberica",TRUE," ")</f>
        <v>Robusta</v>
      </c>
      <c r="O249" s="8" t="str" cm="1">
        <f t="array" ref="O249">_xlfn.IFS(J249="m","Medium",J249="l","Light",J249="d","Dark",TRUE,"")</f>
        <v>Light</v>
      </c>
      <c r="P249" s="8" t="str">
        <f>_xlfn.XLOOKUP(Table1[[#This Row],[Customer ID]],customers!$A$1:$A$1001,customers!$I$1:$I$1001," ",0)</f>
        <v>Yes</v>
      </c>
    </row>
    <row r="250" spans="1:16" x14ac:dyDescent="0.35">
      <c r="A250" s="7" t="s">
        <v>1889</v>
      </c>
      <c r="B250" s="14">
        <v>44019</v>
      </c>
      <c r="C250" s="7" t="s">
        <v>1890</v>
      </c>
      <c r="D250" s="8" t="s">
        <v>6147</v>
      </c>
      <c r="E250" s="7">
        <v>1</v>
      </c>
      <c r="F250" s="7" t="str">
        <f>_xlfn.XLOOKUP(C250,customers!$A$2:$A$1001,customers!$B$2:$B$1001," ",0)</f>
        <v>Lyn Entwistle</v>
      </c>
      <c r="G250" s="7" t="str">
        <f>IF(_xlfn.XLOOKUP(C250,customers!$A$2:$A$1001,customers!$C$2:$C$1001," ",0)=0," ",_xlfn.XLOOKUP(C250,customers!$A$2:$A$1001,customers!$C$2:$C$1001," ",0))</f>
        <v>lentwistle6w@omniture.com</v>
      </c>
      <c r="H250" s="7" t="str">
        <f>_xlfn.XLOOKUP(orders!C250,customers!$A$1:$A$1001,customers!$G$1:$G$1001)</f>
        <v>United States</v>
      </c>
      <c r="I250" s="8" t="str">
        <f>INDEX(products!$A$1:$G$49,MATCH(orders!$D250,products!$A$1:$A$49,0),MATCH(orders!I$1,products!$A$1:$G$1,0))</f>
        <v>Ara</v>
      </c>
      <c r="J250" s="8" t="str">
        <f>INDEX(products!$A$1:$G$49,MATCH(orders!$D250,products!$A$1:$A$49,0),MATCH(orders!J$1,products!$A$1:$G$1,0))</f>
        <v>D</v>
      </c>
      <c r="K250" s="9">
        <f>INDEX(products!$A$1:$G$49,MATCH(orders!$D250,products!$A$1:$A$49,0),MATCH(orders!K$1,products!$A$1:$G$1,0))</f>
        <v>1</v>
      </c>
      <c r="L250" s="10">
        <f>INDEX(products!$A$1:$G$49,MATCH(orders!$D250,products!$A$1:$A$49,0),MATCH(orders!L$1,products!$A$1:$G$1,0))</f>
        <v>9.9499999999999993</v>
      </c>
      <c r="M250" s="10">
        <f t="shared" si="3"/>
        <v>9.9499999999999993</v>
      </c>
      <c r="N250" s="8" t="str" cm="1">
        <f t="array" ref="N250">_xlfn.IFS(I250="Rob", "Robusta",I250="Exc","Excelsa",I250="Ara","Arabica",I250="Lib","Liberica",TRUE," ")</f>
        <v>Arabica</v>
      </c>
      <c r="O250" s="8" t="str" cm="1">
        <f t="array" ref="O250">_xlfn.IFS(J250="m","Medium",J250="l","Light",J250="d","Dark",TRUE,"")</f>
        <v>Dark</v>
      </c>
      <c r="P250" s="8" t="str">
        <f>_xlfn.XLOOKUP(Table1[[#This Row],[Customer ID]],customers!$A$1:$A$1001,customers!$I$1:$I$1001," ",0)</f>
        <v>Yes</v>
      </c>
    </row>
    <row r="251" spans="1:16" x14ac:dyDescent="0.35">
      <c r="A251" s="7" t="s">
        <v>1895</v>
      </c>
      <c r="B251" s="14">
        <v>43861</v>
      </c>
      <c r="C251" s="7" t="s">
        <v>1935</v>
      </c>
      <c r="D251" s="8" t="s">
        <v>6170</v>
      </c>
      <c r="E251" s="7">
        <v>1</v>
      </c>
      <c r="F251" s="7" t="str">
        <f>_xlfn.XLOOKUP(C251,customers!$A$2:$A$1001,customers!$B$2:$B$1001," ",0)</f>
        <v>Zacharias Kiffe</v>
      </c>
      <c r="G251" s="7" t="str">
        <f>IF(_xlfn.XLOOKUP(C251,customers!$A$2:$A$1001,customers!$C$2:$C$1001," ",0)=0," ",_xlfn.XLOOKUP(C251,customers!$A$2:$A$1001,customers!$C$2:$C$1001," ",0))</f>
        <v>zkiffe74@cyberchimps.com</v>
      </c>
      <c r="H251" s="7" t="str">
        <f>_xlfn.XLOOKUP(orders!C251,customers!$A$1:$A$1001,customers!$G$1:$G$1001)</f>
        <v>United States</v>
      </c>
      <c r="I251" s="8" t="str">
        <f>INDEX(products!$A$1:$G$49,MATCH(orders!$D251,products!$A$1:$A$49,0),MATCH(orders!I$1,products!$A$1:$G$1,0))</f>
        <v>Lib</v>
      </c>
      <c r="J251" s="8" t="str">
        <f>INDEX(products!$A$1:$G$49,MATCH(orders!$D251,products!$A$1:$A$49,0),MATCH(orders!J$1,products!$A$1:$G$1,0))</f>
        <v>L</v>
      </c>
      <c r="K251" s="9">
        <f>INDEX(products!$A$1:$G$49,MATCH(orders!$D251,products!$A$1:$A$49,0),MATCH(orders!K$1,products!$A$1:$G$1,0))</f>
        <v>1</v>
      </c>
      <c r="L251" s="10">
        <f>INDEX(products!$A$1:$G$49,MATCH(orders!$D251,products!$A$1:$A$49,0),MATCH(orders!L$1,products!$A$1:$G$1,0))</f>
        <v>15.85</v>
      </c>
      <c r="M251" s="10">
        <f t="shared" si="3"/>
        <v>15.85</v>
      </c>
      <c r="N251" s="8" t="str" cm="1">
        <f t="array" ref="N251">_xlfn.IFS(I251="Rob", "Robusta",I251="Exc","Excelsa",I251="Ara","Arabica",I251="Lib","Liberica",TRUE," ")</f>
        <v>Liberica</v>
      </c>
      <c r="O251" s="8" t="str" cm="1">
        <f t="array" ref="O251">_xlfn.IFS(J251="m","Medium",J251="l","Light",J251="d","Dark",TRUE,"")</f>
        <v>Light</v>
      </c>
      <c r="P251" s="8" t="str">
        <f>_xlfn.XLOOKUP(Table1[[#This Row],[Customer ID]],customers!$A$1:$A$1001,customers!$I$1:$I$1001," ",0)</f>
        <v>Yes</v>
      </c>
    </row>
    <row r="252" spans="1:16" x14ac:dyDescent="0.35">
      <c r="A252" s="7" t="s">
        <v>1900</v>
      </c>
      <c r="B252" s="14">
        <v>43879</v>
      </c>
      <c r="C252" s="7" t="s">
        <v>1901</v>
      </c>
      <c r="D252" s="8" t="s">
        <v>6174</v>
      </c>
      <c r="E252" s="7">
        <v>1</v>
      </c>
      <c r="F252" s="7" t="str">
        <f>_xlfn.XLOOKUP(C252,customers!$A$2:$A$1001,customers!$B$2:$B$1001," ",0)</f>
        <v>Mercedes Acott</v>
      </c>
      <c r="G252" s="7" t="str">
        <f>IF(_xlfn.XLOOKUP(C252,customers!$A$2:$A$1001,customers!$C$2:$C$1001," ",0)=0," ",_xlfn.XLOOKUP(C252,customers!$A$2:$A$1001,customers!$C$2:$C$1001," ",0))</f>
        <v>macott6y@pagesperso-orange.fr</v>
      </c>
      <c r="H252" s="7" t="str">
        <f>_xlfn.XLOOKUP(orders!C252,customers!$A$1:$A$1001,customers!$G$1:$G$1001)</f>
        <v>United States</v>
      </c>
      <c r="I252" s="8" t="str">
        <f>INDEX(products!$A$1:$G$49,MATCH(orders!$D252,products!$A$1:$A$49,0),MATCH(orders!I$1,products!$A$1:$G$1,0))</f>
        <v>Rob</v>
      </c>
      <c r="J252" s="8" t="str">
        <f>INDEX(products!$A$1:$G$49,MATCH(orders!$D252,products!$A$1:$A$49,0),MATCH(orders!J$1,products!$A$1:$G$1,0))</f>
        <v>M</v>
      </c>
      <c r="K252" s="9">
        <f>INDEX(products!$A$1:$G$49,MATCH(orders!$D252,products!$A$1:$A$49,0),MATCH(orders!K$1,products!$A$1:$G$1,0))</f>
        <v>0.2</v>
      </c>
      <c r="L252" s="10">
        <f>INDEX(products!$A$1:$G$49,MATCH(orders!$D252,products!$A$1:$A$49,0),MATCH(orders!L$1,products!$A$1:$G$1,0))</f>
        <v>2.9849999999999999</v>
      </c>
      <c r="M252" s="10">
        <f t="shared" si="3"/>
        <v>2.9849999999999999</v>
      </c>
      <c r="N252" s="8" t="str" cm="1">
        <f t="array" ref="N252">_xlfn.IFS(I252="Rob", "Robusta",I252="Exc","Excelsa",I252="Ara","Arabica",I252="Lib","Liberica",TRUE," ")</f>
        <v>Robusta</v>
      </c>
      <c r="O252" s="8" t="str" cm="1">
        <f t="array" ref="O252">_xlfn.IFS(J252="m","Medium",J252="l","Light",J252="d","Dark",TRUE,"")</f>
        <v>Medium</v>
      </c>
      <c r="P252" s="8" t="str">
        <f>_xlfn.XLOOKUP(Table1[[#This Row],[Customer ID]],customers!$A$1:$A$1001,customers!$I$1:$I$1001," ",0)</f>
        <v>Yes</v>
      </c>
    </row>
    <row r="253" spans="1:16" x14ac:dyDescent="0.35">
      <c r="A253" s="7" t="s">
        <v>1906</v>
      </c>
      <c r="B253" s="14">
        <v>44360</v>
      </c>
      <c r="C253" s="7" t="s">
        <v>1907</v>
      </c>
      <c r="D253" s="8" t="s">
        <v>6141</v>
      </c>
      <c r="E253" s="7">
        <v>5</v>
      </c>
      <c r="F253" s="7" t="str">
        <f>_xlfn.XLOOKUP(C253,customers!$A$2:$A$1001,customers!$B$2:$B$1001," ",0)</f>
        <v>Connor Heaviside</v>
      </c>
      <c r="G253" s="7" t="str">
        <f>IF(_xlfn.XLOOKUP(C253,customers!$A$2:$A$1001,customers!$C$2:$C$1001," ",0)=0," ",_xlfn.XLOOKUP(C253,customers!$A$2:$A$1001,customers!$C$2:$C$1001," ",0))</f>
        <v>cheaviside6z@rediff.com</v>
      </c>
      <c r="H253" s="7" t="str">
        <f>_xlfn.XLOOKUP(orders!C253,customers!$A$1:$A$1001,customers!$G$1:$G$1001)</f>
        <v>United States</v>
      </c>
      <c r="I253" s="8" t="str">
        <f>INDEX(products!$A$1:$G$49,MATCH(orders!$D253,products!$A$1:$A$49,0),MATCH(orders!I$1,products!$A$1:$G$1,0))</f>
        <v>Exc</v>
      </c>
      <c r="J253" s="8" t="str">
        <f>INDEX(products!$A$1:$G$49,MATCH(orders!$D253,products!$A$1:$A$49,0),MATCH(orders!J$1,products!$A$1:$G$1,0))</f>
        <v>M</v>
      </c>
      <c r="K253" s="9">
        <f>INDEX(products!$A$1:$G$49,MATCH(orders!$D253,products!$A$1:$A$49,0),MATCH(orders!K$1,products!$A$1:$G$1,0))</f>
        <v>1</v>
      </c>
      <c r="L253" s="10">
        <f>INDEX(products!$A$1:$G$49,MATCH(orders!$D253,products!$A$1:$A$49,0),MATCH(orders!L$1,products!$A$1:$G$1,0))</f>
        <v>13.75</v>
      </c>
      <c r="M253" s="10">
        <f t="shared" si="3"/>
        <v>68.75</v>
      </c>
      <c r="N253" s="8" t="str" cm="1">
        <f t="array" ref="N253">_xlfn.IFS(I253="Rob", "Robusta",I253="Exc","Excelsa",I253="Ara","Arabica",I253="Lib","Liberica",TRUE," ")</f>
        <v>Excelsa</v>
      </c>
      <c r="O253" s="8" t="str" cm="1">
        <f t="array" ref="O253">_xlfn.IFS(J253="m","Medium",J253="l","Light",J253="d","Dark",TRUE,"")</f>
        <v>Medium</v>
      </c>
      <c r="P253" s="8" t="str">
        <f>_xlfn.XLOOKUP(Table1[[#This Row],[Customer ID]],customers!$A$1:$A$1001,customers!$I$1:$I$1001," ",0)</f>
        <v>Yes</v>
      </c>
    </row>
    <row r="254" spans="1:16" x14ac:dyDescent="0.35">
      <c r="A254" s="7" t="s">
        <v>1912</v>
      </c>
      <c r="B254" s="14">
        <v>44779</v>
      </c>
      <c r="C254" s="7" t="s">
        <v>1913</v>
      </c>
      <c r="D254" s="8" t="s">
        <v>6147</v>
      </c>
      <c r="E254" s="7">
        <v>3</v>
      </c>
      <c r="F254" s="7" t="str">
        <f>_xlfn.XLOOKUP(C254,customers!$A$2:$A$1001,customers!$B$2:$B$1001," ",0)</f>
        <v>Devy Bulbrook</v>
      </c>
      <c r="G254" s="7" t="str">
        <f>IF(_xlfn.XLOOKUP(C254,customers!$A$2:$A$1001,customers!$C$2:$C$1001," ",0)=0," ",_xlfn.XLOOKUP(C254,customers!$A$2:$A$1001,customers!$C$2:$C$1001," ",0))</f>
        <v xml:space="preserve"> </v>
      </c>
      <c r="H254" s="7" t="str">
        <f>_xlfn.XLOOKUP(orders!C254,customers!$A$1:$A$1001,customers!$G$1:$G$1001)</f>
        <v>United States</v>
      </c>
      <c r="I254" s="8" t="str">
        <f>INDEX(products!$A$1:$G$49,MATCH(orders!$D254,products!$A$1:$A$49,0),MATCH(orders!I$1,products!$A$1:$G$1,0))</f>
        <v>Ara</v>
      </c>
      <c r="J254" s="8" t="str">
        <f>INDEX(products!$A$1:$G$49,MATCH(orders!$D254,products!$A$1:$A$49,0),MATCH(orders!J$1,products!$A$1:$G$1,0))</f>
        <v>D</v>
      </c>
      <c r="K254" s="9">
        <f>INDEX(products!$A$1:$G$49,MATCH(orders!$D254,products!$A$1:$A$49,0),MATCH(orders!K$1,products!$A$1:$G$1,0))</f>
        <v>1</v>
      </c>
      <c r="L254" s="10">
        <f>INDEX(products!$A$1:$G$49,MATCH(orders!$D254,products!$A$1:$A$49,0),MATCH(orders!L$1,products!$A$1:$G$1,0))</f>
        <v>9.9499999999999993</v>
      </c>
      <c r="M254" s="10">
        <f t="shared" si="3"/>
        <v>29.849999999999998</v>
      </c>
      <c r="N254" s="8" t="str" cm="1">
        <f t="array" ref="N254">_xlfn.IFS(I254="Rob", "Robusta",I254="Exc","Excelsa",I254="Ara","Arabica",I254="Lib","Liberica",TRUE," ")</f>
        <v>Arabica</v>
      </c>
      <c r="O254" s="8" t="str" cm="1">
        <f t="array" ref="O254">_xlfn.IFS(J254="m","Medium",J254="l","Light",J254="d","Dark",TRUE,"")</f>
        <v>Dark</v>
      </c>
      <c r="P254" s="8" t="str">
        <f>_xlfn.XLOOKUP(Table1[[#This Row],[Customer ID]],customers!$A$1:$A$1001,customers!$I$1:$I$1001," ",0)</f>
        <v>No</v>
      </c>
    </row>
    <row r="255" spans="1:16" x14ac:dyDescent="0.35">
      <c r="A255" s="7" t="s">
        <v>1917</v>
      </c>
      <c r="B255" s="14">
        <v>44523</v>
      </c>
      <c r="C255" s="7" t="s">
        <v>1918</v>
      </c>
      <c r="D255" s="8" t="s">
        <v>6162</v>
      </c>
      <c r="E255" s="7">
        <v>4</v>
      </c>
      <c r="F255" s="7" t="str">
        <f>_xlfn.XLOOKUP(C255,customers!$A$2:$A$1001,customers!$B$2:$B$1001," ",0)</f>
        <v>Leia Kernan</v>
      </c>
      <c r="G255" s="7" t="str">
        <f>IF(_xlfn.XLOOKUP(C255,customers!$A$2:$A$1001,customers!$C$2:$C$1001," ",0)=0," ",_xlfn.XLOOKUP(C255,customers!$A$2:$A$1001,customers!$C$2:$C$1001," ",0))</f>
        <v>lkernan71@wsj.com</v>
      </c>
      <c r="H255" s="7" t="str">
        <f>_xlfn.XLOOKUP(orders!C255,customers!$A$1:$A$1001,customers!$G$1:$G$1001)</f>
        <v>United States</v>
      </c>
      <c r="I255" s="8" t="str">
        <f>INDEX(products!$A$1:$G$49,MATCH(orders!$D255,products!$A$1:$A$49,0),MATCH(orders!I$1,products!$A$1:$G$1,0))</f>
        <v>Lib</v>
      </c>
      <c r="J255" s="8" t="str">
        <f>INDEX(products!$A$1:$G$49,MATCH(orders!$D255,products!$A$1:$A$49,0),MATCH(orders!J$1,products!$A$1:$G$1,0))</f>
        <v>M</v>
      </c>
      <c r="K255" s="9">
        <f>INDEX(products!$A$1:$G$49,MATCH(orders!$D255,products!$A$1:$A$49,0),MATCH(orders!K$1,products!$A$1:$G$1,0))</f>
        <v>1</v>
      </c>
      <c r="L255" s="10">
        <f>INDEX(products!$A$1:$G$49,MATCH(orders!$D255,products!$A$1:$A$49,0),MATCH(orders!L$1,products!$A$1:$G$1,0))</f>
        <v>14.55</v>
      </c>
      <c r="M255" s="10">
        <f t="shared" si="3"/>
        <v>58.2</v>
      </c>
      <c r="N255" s="8" t="str" cm="1">
        <f t="array" ref="N255">_xlfn.IFS(I255="Rob", "Robusta",I255="Exc","Excelsa",I255="Ara","Arabica",I255="Lib","Liberica",TRUE," ")</f>
        <v>Liberica</v>
      </c>
      <c r="O255" s="8" t="str" cm="1">
        <f t="array" ref="O255">_xlfn.IFS(J255="m","Medium",J255="l","Light",J255="d","Dark",TRUE,"")</f>
        <v>Medium</v>
      </c>
      <c r="P255" s="8" t="str">
        <f>_xlfn.XLOOKUP(Table1[[#This Row],[Customer ID]],customers!$A$1:$A$1001,customers!$I$1:$I$1001," ",0)</f>
        <v>No</v>
      </c>
    </row>
    <row r="256" spans="1:16" x14ac:dyDescent="0.35">
      <c r="A256" s="7" t="s">
        <v>1923</v>
      </c>
      <c r="B256" s="14">
        <v>44482</v>
      </c>
      <c r="C256" s="7" t="s">
        <v>1924</v>
      </c>
      <c r="D256" s="8" t="s">
        <v>6173</v>
      </c>
      <c r="E256" s="7">
        <v>4</v>
      </c>
      <c r="F256" s="7" t="str">
        <f>_xlfn.XLOOKUP(C256,customers!$A$2:$A$1001,customers!$B$2:$B$1001," ",0)</f>
        <v>Rosaline McLae</v>
      </c>
      <c r="G256" s="7" t="str">
        <f>IF(_xlfn.XLOOKUP(C256,customers!$A$2:$A$1001,customers!$C$2:$C$1001," ",0)=0," ",_xlfn.XLOOKUP(C256,customers!$A$2:$A$1001,customers!$C$2:$C$1001," ",0))</f>
        <v>rmclae72@dailymotion.com</v>
      </c>
      <c r="H256" s="7" t="str">
        <f>_xlfn.XLOOKUP(orders!C256,customers!$A$1:$A$1001,customers!$G$1:$G$1001)</f>
        <v>United Kingdom</v>
      </c>
      <c r="I256" s="8" t="str">
        <f>INDEX(products!$A$1:$G$49,MATCH(orders!$D256,products!$A$1:$A$49,0),MATCH(orders!I$1,products!$A$1:$G$1,0))</f>
        <v>Rob</v>
      </c>
      <c r="J256" s="8" t="str">
        <f>INDEX(products!$A$1:$G$49,MATCH(orders!$D256,products!$A$1:$A$49,0),MATCH(orders!J$1,products!$A$1:$G$1,0))</f>
        <v>L</v>
      </c>
      <c r="K256" s="9">
        <f>INDEX(products!$A$1:$G$49,MATCH(orders!$D256,products!$A$1:$A$49,0),MATCH(orders!K$1,products!$A$1:$G$1,0))</f>
        <v>0.5</v>
      </c>
      <c r="L256" s="10">
        <f>INDEX(products!$A$1:$G$49,MATCH(orders!$D256,products!$A$1:$A$49,0),MATCH(orders!L$1,products!$A$1:$G$1,0))</f>
        <v>7.169999999999999</v>
      </c>
      <c r="M256" s="10">
        <f t="shared" si="3"/>
        <v>28.679999999999996</v>
      </c>
      <c r="N256" s="8" t="str" cm="1">
        <f t="array" ref="N256">_xlfn.IFS(I256="Rob", "Robusta",I256="Exc","Excelsa",I256="Ara","Arabica",I256="Lib","Liberica",TRUE," ")</f>
        <v>Robusta</v>
      </c>
      <c r="O256" s="8" t="str" cm="1">
        <f t="array" ref="O256">_xlfn.IFS(J256="m","Medium",J256="l","Light",J256="d","Dark",TRUE,"")</f>
        <v>Light</v>
      </c>
      <c r="P256" s="8" t="str">
        <f>_xlfn.XLOOKUP(Table1[[#This Row],[Customer ID]],customers!$A$1:$A$1001,customers!$I$1:$I$1001," ",0)</f>
        <v>No</v>
      </c>
    </row>
    <row r="257" spans="1:16" x14ac:dyDescent="0.35">
      <c r="A257" s="7" t="s">
        <v>1928</v>
      </c>
      <c r="B257" s="14">
        <v>44439</v>
      </c>
      <c r="C257" s="7" t="s">
        <v>1929</v>
      </c>
      <c r="D257" s="8" t="s">
        <v>6173</v>
      </c>
      <c r="E257" s="7">
        <v>3</v>
      </c>
      <c r="F257" s="7" t="str">
        <f>_xlfn.XLOOKUP(C257,customers!$A$2:$A$1001,customers!$B$2:$B$1001," ",0)</f>
        <v>Cleve Blowfelde</v>
      </c>
      <c r="G257" s="7" t="str">
        <f>IF(_xlfn.XLOOKUP(C257,customers!$A$2:$A$1001,customers!$C$2:$C$1001," ",0)=0," ",_xlfn.XLOOKUP(C257,customers!$A$2:$A$1001,customers!$C$2:$C$1001," ",0))</f>
        <v>cblowfelde73@ustream.tv</v>
      </c>
      <c r="H257" s="7" t="str">
        <f>_xlfn.XLOOKUP(orders!C257,customers!$A$1:$A$1001,customers!$G$1:$G$1001)</f>
        <v>United States</v>
      </c>
      <c r="I257" s="8" t="str">
        <f>INDEX(products!$A$1:$G$49,MATCH(orders!$D257,products!$A$1:$A$49,0),MATCH(orders!I$1,products!$A$1:$G$1,0))</f>
        <v>Rob</v>
      </c>
      <c r="J257" s="8" t="str">
        <f>INDEX(products!$A$1:$G$49,MATCH(orders!$D257,products!$A$1:$A$49,0),MATCH(orders!J$1,products!$A$1:$G$1,0))</f>
        <v>L</v>
      </c>
      <c r="K257" s="9">
        <f>INDEX(products!$A$1:$G$49,MATCH(orders!$D257,products!$A$1:$A$49,0),MATCH(orders!K$1,products!$A$1:$G$1,0))</f>
        <v>0.5</v>
      </c>
      <c r="L257" s="10">
        <f>INDEX(products!$A$1:$G$49,MATCH(orders!$D257,products!$A$1:$A$49,0),MATCH(orders!L$1,products!$A$1:$G$1,0))</f>
        <v>7.169999999999999</v>
      </c>
      <c r="M257" s="10">
        <f t="shared" si="3"/>
        <v>21.509999999999998</v>
      </c>
      <c r="N257" s="8" t="str" cm="1">
        <f t="array" ref="N257">_xlfn.IFS(I257="Rob", "Robusta",I257="Exc","Excelsa",I257="Ara","Arabica",I257="Lib","Liberica",TRUE," ")</f>
        <v>Robusta</v>
      </c>
      <c r="O257" s="8" t="str" cm="1">
        <f t="array" ref="O257">_xlfn.IFS(J257="m","Medium",J257="l","Light",J257="d","Dark",TRUE,"")</f>
        <v>Light</v>
      </c>
      <c r="P257" s="8" t="str">
        <f>_xlfn.XLOOKUP(Table1[[#This Row],[Customer ID]],customers!$A$1:$A$1001,customers!$I$1:$I$1001," ",0)</f>
        <v>No</v>
      </c>
    </row>
    <row r="258" spans="1:16" x14ac:dyDescent="0.35">
      <c r="A258" s="7" t="s">
        <v>1934</v>
      </c>
      <c r="B258" s="14">
        <v>43846</v>
      </c>
      <c r="C258" s="7" t="s">
        <v>1935</v>
      </c>
      <c r="D258" s="8" t="s">
        <v>6160</v>
      </c>
      <c r="E258" s="7">
        <v>2</v>
      </c>
      <c r="F258" s="7" t="str">
        <f>_xlfn.XLOOKUP(C258,customers!$A$2:$A$1001,customers!$B$2:$B$1001," ",0)</f>
        <v>Zacharias Kiffe</v>
      </c>
      <c r="G258" s="7" t="str">
        <f>IF(_xlfn.XLOOKUP(C258,customers!$A$2:$A$1001,customers!$C$2:$C$1001," ",0)=0," ",_xlfn.XLOOKUP(C258,customers!$A$2:$A$1001,customers!$C$2:$C$1001," ",0))</f>
        <v>zkiffe74@cyberchimps.com</v>
      </c>
      <c r="H258" s="7" t="str">
        <f>_xlfn.XLOOKUP(orders!C258,customers!$A$1:$A$1001,customers!$G$1:$G$1001)</f>
        <v>United States</v>
      </c>
      <c r="I258" s="8" t="str">
        <f>INDEX(products!$A$1:$G$49,MATCH(orders!$D258,products!$A$1:$A$49,0),MATCH(orders!I$1,products!$A$1:$G$1,0))</f>
        <v>Lib</v>
      </c>
      <c r="J258" s="8" t="str">
        <f>INDEX(products!$A$1:$G$49,MATCH(orders!$D258,products!$A$1:$A$49,0),MATCH(orders!J$1,products!$A$1:$G$1,0))</f>
        <v>M</v>
      </c>
      <c r="K258" s="9">
        <f>INDEX(products!$A$1:$G$49,MATCH(orders!$D258,products!$A$1:$A$49,0),MATCH(orders!K$1,products!$A$1:$G$1,0))</f>
        <v>0.5</v>
      </c>
      <c r="L258" s="10">
        <f>INDEX(products!$A$1:$G$49,MATCH(orders!$D258,products!$A$1:$A$49,0),MATCH(orders!L$1,products!$A$1:$G$1,0))</f>
        <v>8.73</v>
      </c>
      <c r="M258" s="10">
        <f t="shared" ref="M258:M321" si="4">L258*E258</f>
        <v>17.46</v>
      </c>
      <c r="N258" s="8" t="str" cm="1">
        <f t="array" ref="N258">_xlfn.IFS(I258="Rob", "Robusta",I258="Exc","Excelsa",I258="Ara","Arabica",I258="Lib","Liberica",TRUE," ")</f>
        <v>Liberica</v>
      </c>
      <c r="O258" s="8" t="str" cm="1">
        <f t="array" ref="O258">_xlfn.IFS(J258="m","Medium",J258="l","Light",J258="d","Dark",TRUE,"")</f>
        <v>Medium</v>
      </c>
      <c r="P258" s="8" t="str">
        <f>_xlfn.XLOOKUP(Table1[[#This Row],[Customer ID]],customers!$A$1:$A$1001,customers!$I$1:$I$1001," ",0)</f>
        <v>Yes</v>
      </c>
    </row>
    <row r="259" spans="1:16" x14ac:dyDescent="0.35">
      <c r="A259" s="7" t="s">
        <v>1940</v>
      </c>
      <c r="B259" s="14">
        <v>44676</v>
      </c>
      <c r="C259" s="7" t="s">
        <v>1941</v>
      </c>
      <c r="D259" s="8" t="s">
        <v>6185</v>
      </c>
      <c r="E259" s="7">
        <v>1</v>
      </c>
      <c r="F259" s="7" t="str">
        <f>_xlfn.XLOOKUP(C259,customers!$A$2:$A$1001,customers!$B$2:$B$1001," ",0)</f>
        <v>Denyse O'Calleran</v>
      </c>
      <c r="G259" s="7" t="str">
        <f>IF(_xlfn.XLOOKUP(C259,customers!$A$2:$A$1001,customers!$C$2:$C$1001," ",0)=0," ",_xlfn.XLOOKUP(C259,customers!$A$2:$A$1001,customers!$C$2:$C$1001," ",0))</f>
        <v>docalleran75@ucla.edu</v>
      </c>
      <c r="H259" s="7" t="str">
        <f>_xlfn.XLOOKUP(orders!C259,customers!$A$1:$A$1001,customers!$G$1:$G$1001)</f>
        <v>United States</v>
      </c>
      <c r="I259" s="8" t="str">
        <f>INDEX(products!$A$1:$G$49,MATCH(orders!$D259,products!$A$1:$A$49,0),MATCH(orders!I$1,products!$A$1:$G$1,0))</f>
        <v>Exc</v>
      </c>
      <c r="J259" s="8" t="str">
        <f>INDEX(products!$A$1:$G$49,MATCH(orders!$D259,products!$A$1:$A$49,0),MATCH(orders!J$1,products!$A$1:$G$1,0))</f>
        <v>D</v>
      </c>
      <c r="K259" s="9">
        <f>INDEX(products!$A$1:$G$49,MATCH(orders!$D259,products!$A$1:$A$49,0),MATCH(orders!K$1,products!$A$1:$G$1,0))</f>
        <v>2.5</v>
      </c>
      <c r="L259" s="10">
        <f>INDEX(products!$A$1:$G$49,MATCH(orders!$D259,products!$A$1:$A$49,0),MATCH(orders!L$1,products!$A$1:$G$1,0))</f>
        <v>27.945</v>
      </c>
      <c r="M259" s="10">
        <f t="shared" si="4"/>
        <v>27.945</v>
      </c>
      <c r="N259" s="8" t="str" cm="1">
        <f t="array" ref="N259">_xlfn.IFS(I259="Rob", "Robusta",I259="Exc","Excelsa",I259="Ara","Arabica",I259="Lib","Liberica",TRUE," ")</f>
        <v>Excelsa</v>
      </c>
      <c r="O259" s="8" t="str" cm="1">
        <f t="array" ref="O259">_xlfn.IFS(J259="m","Medium",J259="l","Light",J259="d","Dark",TRUE,"")</f>
        <v>Dark</v>
      </c>
      <c r="P259" s="8" t="str">
        <f>_xlfn.XLOOKUP(Table1[[#This Row],[Customer ID]],customers!$A$1:$A$1001,customers!$I$1:$I$1001," ",0)</f>
        <v>Yes</v>
      </c>
    </row>
    <row r="260" spans="1:16" x14ac:dyDescent="0.35">
      <c r="A260" s="7" t="s">
        <v>1946</v>
      </c>
      <c r="B260" s="14">
        <v>44513</v>
      </c>
      <c r="C260" s="7" t="s">
        <v>1947</v>
      </c>
      <c r="D260" s="8" t="s">
        <v>6185</v>
      </c>
      <c r="E260" s="7">
        <v>5</v>
      </c>
      <c r="F260" s="7" t="str">
        <f>_xlfn.XLOOKUP(C260,customers!$A$2:$A$1001,customers!$B$2:$B$1001," ",0)</f>
        <v>Cobby Cromwell</v>
      </c>
      <c r="G260" s="7" t="str">
        <f>IF(_xlfn.XLOOKUP(C260,customers!$A$2:$A$1001,customers!$C$2:$C$1001," ",0)=0," ",_xlfn.XLOOKUP(C260,customers!$A$2:$A$1001,customers!$C$2:$C$1001," ",0))</f>
        <v>ccromwell76@desdev.cn</v>
      </c>
      <c r="H260" s="7" t="str">
        <f>_xlfn.XLOOKUP(orders!C260,customers!$A$1:$A$1001,customers!$G$1:$G$1001)</f>
        <v>United States</v>
      </c>
      <c r="I260" s="8" t="str">
        <f>INDEX(products!$A$1:$G$49,MATCH(orders!$D260,products!$A$1:$A$49,0),MATCH(orders!I$1,products!$A$1:$G$1,0))</f>
        <v>Exc</v>
      </c>
      <c r="J260" s="8" t="str">
        <f>INDEX(products!$A$1:$G$49,MATCH(orders!$D260,products!$A$1:$A$49,0),MATCH(orders!J$1,products!$A$1:$G$1,0))</f>
        <v>D</v>
      </c>
      <c r="K260" s="9">
        <f>INDEX(products!$A$1:$G$49,MATCH(orders!$D260,products!$A$1:$A$49,0),MATCH(orders!K$1,products!$A$1:$G$1,0))</f>
        <v>2.5</v>
      </c>
      <c r="L260" s="10">
        <f>INDEX(products!$A$1:$G$49,MATCH(orders!$D260,products!$A$1:$A$49,0),MATCH(orders!L$1,products!$A$1:$G$1,0))</f>
        <v>27.945</v>
      </c>
      <c r="M260" s="10">
        <f t="shared" si="4"/>
        <v>139.72499999999999</v>
      </c>
      <c r="N260" s="8" t="str" cm="1">
        <f t="array" ref="N260">_xlfn.IFS(I260="Rob", "Robusta",I260="Exc","Excelsa",I260="Ara","Arabica",I260="Lib","Liberica",TRUE," ")</f>
        <v>Excelsa</v>
      </c>
      <c r="O260" s="8" t="str" cm="1">
        <f t="array" ref="O260">_xlfn.IFS(J260="m","Medium",J260="l","Light",J260="d","Dark",TRUE,"")</f>
        <v>Dark</v>
      </c>
      <c r="P260" s="8" t="str">
        <f>_xlfn.XLOOKUP(Table1[[#This Row],[Customer ID]],customers!$A$1:$A$1001,customers!$I$1:$I$1001," ",0)</f>
        <v>No</v>
      </c>
    </row>
    <row r="261" spans="1:16" x14ac:dyDescent="0.35">
      <c r="A261" s="7" t="s">
        <v>1952</v>
      </c>
      <c r="B261" s="14">
        <v>44355</v>
      </c>
      <c r="C261" s="7" t="s">
        <v>1953</v>
      </c>
      <c r="D261" s="8" t="s">
        <v>6174</v>
      </c>
      <c r="E261" s="7">
        <v>2</v>
      </c>
      <c r="F261" s="7" t="str">
        <f>_xlfn.XLOOKUP(C261,customers!$A$2:$A$1001,customers!$B$2:$B$1001," ",0)</f>
        <v>Irv Hay</v>
      </c>
      <c r="G261" s="7" t="str">
        <f>IF(_xlfn.XLOOKUP(C261,customers!$A$2:$A$1001,customers!$C$2:$C$1001," ",0)=0," ",_xlfn.XLOOKUP(C261,customers!$A$2:$A$1001,customers!$C$2:$C$1001," ",0))</f>
        <v>ihay77@lulu.com</v>
      </c>
      <c r="H261" s="7" t="str">
        <f>_xlfn.XLOOKUP(orders!C261,customers!$A$1:$A$1001,customers!$G$1:$G$1001)</f>
        <v>United Kingdom</v>
      </c>
      <c r="I261" s="8" t="str">
        <f>INDEX(products!$A$1:$G$49,MATCH(orders!$D261,products!$A$1:$A$49,0),MATCH(orders!I$1,products!$A$1:$G$1,0))</f>
        <v>Rob</v>
      </c>
      <c r="J261" s="8" t="str">
        <f>INDEX(products!$A$1:$G$49,MATCH(orders!$D261,products!$A$1:$A$49,0),MATCH(orders!J$1,products!$A$1:$G$1,0))</f>
        <v>M</v>
      </c>
      <c r="K261" s="9">
        <f>INDEX(products!$A$1:$G$49,MATCH(orders!$D261,products!$A$1:$A$49,0),MATCH(orders!K$1,products!$A$1:$G$1,0))</f>
        <v>0.2</v>
      </c>
      <c r="L261" s="10">
        <f>INDEX(products!$A$1:$G$49,MATCH(orders!$D261,products!$A$1:$A$49,0),MATCH(orders!L$1,products!$A$1:$G$1,0))</f>
        <v>2.9849999999999999</v>
      </c>
      <c r="M261" s="10">
        <f t="shared" si="4"/>
        <v>5.97</v>
      </c>
      <c r="N261" s="8" t="str" cm="1">
        <f t="array" ref="N261">_xlfn.IFS(I261="Rob", "Robusta",I261="Exc","Excelsa",I261="Ara","Arabica",I261="Lib","Liberica",TRUE," ")</f>
        <v>Robusta</v>
      </c>
      <c r="O261" s="8" t="str" cm="1">
        <f t="array" ref="O261">_xlfn.IFS(J261="m","Medium",J261="l","Light",J261="d","Dark",TRUE,"")</f>
        <v>Medium</v>
      </c>
      <c r="P261" s="8" t="str">
        <f>_xlfn.XLOOKUP(Table1[[#This Row],[Customer ID]],customers!$A$1:$A$1001,customers!$I$1:$I$1001," ",0)</f>
        <v>No</v>
      </c>
    </row>
    <row r="262" spans="1:16" x14ac:dyDescent="0.35">
      <c r="A262" s="7" t="s">
        <v>1958</v>
      </c>
      <c r="B262" s="14">
        <v>44156</v>
      </c>
      <c r="C262" s="7" t="s">
        <v>1959</v>
      </c>
      <c r="D262" s="8" t="s">
        <v>6142</v>
      </c>
      <c r="E262" s="7">
        <v>1</v>
      </c>
      <c r="F262" s="7" t="str">
        <f>_xlfn.XLOOKUP(C262,customers!$A$2:$A$1001,customers!$B$2:$B$1001," ",0)</f>
        <v>Tani Taffarello</v>
      </c>
      <c r="G262" s="7" t="str">
        <f>IF(_xlfn.XLOOKUP(C262,customers!$A$2:$A$1001,customers!$C$2:$C$1001," ",0)=0," ",_xlfn.XLOOKUP(C262,customers!$A$2:$A$1001,customers!$C$2:$C$1001," ",0))</f>
        <v>ttaffarello78@sciencedaily.com</v>
      </c>
      <c r="H262" s="7" t="str">
        <f>_xlfn.XLOOKUP(orders!C262,customers!$A$1:$A$1001,customers!$G$1:$G$1001)</f>
        <v>United States</v>
      </c>
      <c r="I262" s="8" t="str">
        <f>INDEX(products!$A$1:$G$49,MATCH(orders!$D262,products!$A$1:$A$49,0),MATCH(orders!I$1,products!$A$1:$G$1,0))</f>
        <v>Rob</v>
      </c>
      <c r="J262" s="8" t="str">
        <f>INDEX(products!$A$1:$G$49,MATCH(orders!$D262,products!$A$1:$A$49,0),MATCH(orders!J$1,products!$A$1:$G$1,0))</f>
        <v>L</v>
      </c>
      <c r="K262" s="9">
        <f>INDEX(products!$A$1:$G$49,MATCH(orders!$D262,products!$A$1:$A$49,0),MATCH(orders!K$1,products!$A$1:$G$1,0))</f>
        <v>2.5</v>
      </c>
      <c r="L262" s="10">
        <f>INDEX(products!$A$1:$G$49,MATCH(orders!$D262,products!$A$1:$A$49,0),MATCH(orders!L$1,products!$A$1:$G$1,0))</f>
        <v>27.484999999999996</v>
      </c>
      <c r="M262" s="10">
        <f t="shared" si="4"/>
        <v>27.484999999999996</v>
      </c>
      <c r="N262" s="8" t="str" cm="1">
        <f t="array" ref="N262">_xlfn.IFS(I262="Rob", "Robusta",I262="Exc","Excelsa",I262="Ara","Arabica",I262="Lib","Liberica",TRUE," ")</f>
        <v>Robusta</v>
      </c>
      <c r="O262" s="8" t="str" cm="1">
        <f t="array" ref="O262">_xlfn.IFS(J262="m","Medium",J262="l","Light",J262="d","Dark",TRUE,"")</f>
        <v>Light</v>
      </c>
      <c r="P262" s="8" t="str">
        <f>_xlfn.XLOOKUP(Table1[[#This Row],[Customer ID]],customers!$A$1:$A$1001,customers!$I$1:$I$1001," ",0)</f>
        <v>Yes</v>
      </c>
    </row>
    <row r="263" spans="1:16" x14ac:dyDescent="0.35">
      <c r="A263" s="7" t="s">
        <v>1963</v>
      </c>
      <c r="B263" s="14">
        <v>43538</v>
      </c>
      <c r="C263" s="7" t="s">
        <v>1964</v>
      </c>
      <c r="D263" s="8" t="s">
        <v>6179</v>
      </c>
      <c r="E263" s="7">
        <v>5</v>
      </c>
      <c r="F263" s="7" t="str">
        <f>_xlfn.XLOOKUP(C263,customers!$A$2:$A$1001,customers!$B$2:$B$1001," ",0)</f>
        <v>Monique Canty</v>
      </c>
      <c r="G263" s="7" t="str">
        <f>IF(_xlfn.XLOOKUP(C263,customers!$A$2:$A$1001,customers!$C$2:$C$1001," ",0)=0," ",_xlfn.XLOOKUP(C263,customers!$A$2:$A$1001,customers!$C$2:$C$1001," ",0))</f>
        <v>mcanty79@jigsy.com</v>
      </c>
      <c r="H263" s="7" t="str">
        <f>_xlfn.XLOOKUP(orders!C263,customers!$A$1:$A$1001,customers!$G$1:$G$1001)</f>
        <v>United States</v>
      </c>
      <c r="I263" s="8" t="str">
        <f>INDEX(products!$A$1:$G$49,MATCH(orders!$D263,products!$A$1:$A$49,0),MATCH(orders!I$1,products!$A$1:$G$1,0))</f>
        <v>Rob</v>
      </c>
      <c r="J263" s="8" t="str">
        <f>INDEX(products!$A$1:$G$49,MATCH(orders!$D263,products!$A$1:$A$49,0),MATCH(orders!J$1,products!$A$1:$G$1,0))</f>
        <v>L</v>
      </c>
      <c r="K263" s="9">
        <f>INDEX(products!$A$1:$G$49,MATCH(orders!$D263,products!$A$1:$A$49,0),MATCH(orders!K$1,products!$A$1:$G$1,0))</f>
        <v>1</v>
      </c>
      <c r="L263" s="10">
        <f>INDEX(products!$A$1:$G$49,MATCH(orders!$D263,products!$A$1:$A$49,0),MATCH(orders!L$1,products!$A$1:$G$1,0))</f>
        <v>11.95</v>
      </c>
      <c r="M263" s="10">
        <f t="shared" si="4"/>
        <v>59.75</v>
      </c>
      <c r="N263" s="8" t="str" cm="1">
        <f t="array" ref="N263">_xlfn.IFS(I263="Rob", "Robusta",I263="Exc","Excelsa",I263="Ara","Arabica",I263="Lib","Liberica",TRUE," ")</f>
        <v>Robusta</v>
      </c>
      <c r="O263" s="8" t="str" cm="1">
        <f t="array" ref="O263">_xlfn.IFS(J263="m","Medium",J263="l","Light",J263="d","Dark",TRUE,"")</f>
        <v>Light</v>
      </c>
      <c r="P263" s="8" t="str">
        <f>_xlfn.XLOOKUP(Table1[[#This Row],[Customer ID]],customers!$A$1:$A$1001,customers!$I$1:$I$1001," ",0)</f>
        <v>Yes</v>
      </c>
    </row>
    <row r="264" spans="1:16" x14ac:dyDescent="0.35">
      <c r="A264" s="7" t="s">
        <v>1969</v>
      </c>
      <c r="B264" s="14">
        <v>43693</v>
      </c>
      <c r="C264" s="7" t="s">
        <v>1970</v>
      </c>
      <c r="D264" s="8" t="s">
        <v>6141</v>
      </c>
      <c r="E264" s="7">
        <v>3</v>
      </c>
      <c r="F264" s="7" t="str">
        <f>_xlfn.XLOOKUP(C264,customers!$A$2:$A$1001,customers!$B$2:$B$1001," ",0)</f>
        <v>Javier Kopke</v>
      </c>
      <c r="G264" s="7" t="str">
        <f>IF(_xlfn.XLOOKUP(C264,customers!$A$2:$A$1001,customers!$C$2:$C$1001," ",0)=0," ",_xlfn.XLOOKUP(C264,customers!$A$2:$A$1001,customers!$C$2:$C$1001," ",0))</f>
        <v>jkopke7a@auda.org.au</v>
      </c>
      <c r="H264" s="7" t="str">
        <f>_xlfn.XLOOKUP(orders!C264,customers!$A$1:$A$1001,customers!$G$1:$G$1001)</f>
        <v>United States</v>
      </c>
      <c r="I264" s="8" t="str">
        <f>INDEX(products!$A$1:$G$49,MATCH(orders!$D264,products!$A$1:$A$49,0),MATCH(orders!I$1,products!$A$1:$G$1,0))</f>
        <v>Exc</v>
      </c>
      <c r="J264" s="8" t="str">
        <f>INDEX(products!$A$1:$G$49,MATCH(orders!$D264,products!$A$1:$A$49,0),MATCH(orders!J$1,products!$A$1:$G$1,0))</f>
        <v>M</v>
      </c>
      <c r="K264" s="9">
        <f>INDEX(products!$A$1:$G$49,MATCH(orders!$D264,products!$A$1:$A$49,0),MATCH(orders!K$1,products!$A$1:$G$1,0))</f>
        <v>1</v>
      </c>
      <c r="L264" s="10">
        <f>INDEX(products!$A$1:$G$49,MATCH(orders!$D264,products!$A$1:$A$49,0),MATCH(orders!L$1,products!$A$1:$G$1,0))</f>
        <v>13.75</v>
      </c>
      <c r="M264" s="10">
        <f t="shared" si="4"/>
        <v>41.25</v>
      </c>
      <c r="N264" s="8" t="str" cm="1">
        <f t="array" ref="N264">_xlfn.IFS(I264="Rob", "Robusta",I264="Exc","Excelsa",I264="Ara","Arabica",I264="Lib","Liberica",TRUE," ")</f>
        <v>Excelsa</v>
      </c>
      <c r="O264" s="8" t="str" cm="1">
        <f t="array" ref="O264">_xlfn.IFS(J264="m","Medium",J264="l","Light",J264="d","Dark",TRUE,"")</f>
        <v>Medium</v>
      </c>
      <c r="P264" s="8" t="str">
        <f>_xlfn.XLOOKUP(Table1[[#This Row],[Customer ID]],customers!$A$1:$A$1001,customers!$I$1:$I$1001," ",0)</f>
        <v>No</v>
      </c>
    </row>
    <row r="265" spans="1:16" x14ac:dyDescent="0.35">
      <c r="A265" s="7" t="s">
        <v>1975</v>
      </c>
      <c r="B265" s="14">
        <v>43577</v>
      </c>
      <c r="C265" s="7" t="s">
        <v>1976</v>
      </c>
      <c r="D265" s="8" t="s">
        <v>6181</v>
      </c>
      <c r="E265" s="7">
        <v>4</v>
      </c>
      <c r="F265" s="7" t="str">
        <f>_xlfn.XLOOKUP(C265,customers!$A$2:$A$1001,customers!$B$2:$B$1001," ",0)</f>
        <v>Mar McIver</v>
      </c>
      <c r="G265" s="7" t="str">
        <f>IF(_xlfn.XLOOKUP(C265,customers!$A$2:$A$1001,customers!$C$2:$C$1001," ",0)=0," ",_xlfn.XLOOKUP(C265,customers!$A$2:$A$1001,customers!$C$2:$C$1001," ",0))</f>
        <v xml:space="preserve"> </v>
      </c>
      <c r="H265" s="7" t="str">
        <f>_xlfn.XLOOKUP(orders!C265,customers!$A$1:$A$1001,customers!$G$1:$G$1001)</f>
        <v>United States</v>
      </c>
      <c r="I265" s="8" t="str">
        <f>INDEX(products!$A$1:$G$49,MATCH(orders!$D265,products!$A$1:$A$49,0),MATCH(orders!I$1,products!$A$1:$G$1,0))</f>
        <v>Lib</v>
      </c>
      <c r="J265" s="8" t="str">
        <f>INDEX(products!$A$1:$G$49,MATCH(orders!$D265,products!$A$1:$A$49,0),MATCH(orders!J$1,products!$A$1:$G$1,0))</f>
        <v>M</v>
      </c>
      <c r="K265" s="9">
        <f>INDEX(products!$A$1:$G$49,MATCH(orders!$D265,products!$A$1:$A$49,0),MATCH(orders!K$1,products!$A$1:$G$1,0))</f>
        <v>2.5</v>
      </c>
      <c r="L265" s="10">
        <f>INDEX(products!$A$1:$G$49,MATCH(orders!$D265,products!$A$1:$A$49,0),MATCH(orders!L$1,products!$A$1:$G$1,0))</f>
        <v>33.464999999999996</v>
      </c>
      <c r="M265" s="10">
        <f t="shared" si="4"/>
        <v>133.85999999999999</v>
      </c>
      <c r="N265" s="8" t="str" cm="1">
        <f t="array" ref="N265">_xlfn.IFS(I265="Rob", "Robusta",I265="Exc","Excelsa",I265="Ara","Arabica",I265="Lib","Liberica",TRUE," ")</f>
        <v>Liberica</v>
      </c>
      <c r="O265" s="8" t="str" cm="1">
        <f t="array" ref="O265">_xlfn.IFS(J265="m","Medium",J265="l","Light",J265="d","Dark",TRUE,"")</f>
        <v>Medium</v>
      </c>
      <c r="P265" s="8" t="str">
        <f>_xlfn.XLOOKUP(Table1[[#This Row],[Customer ID]],customers!$A$1:$A$1001,customers!$I$1:$I$1001," ",0)</f>
        <v>No</v>
      </c>
    </row>
    <row r="266" spans="1:16" x14ac:dyDescent="0.35">
      <c r="A266" s="7" t="s">
        <v>1980</v>
      </c>
      <c r="B266" s="14">
        <v>44683</v>
      </c>
      <c r="C266" s="7" t="s">
        <v>1981</v>
      </c>
      <c r="D266" s="8" t="s">
        <v>6179</v>
      </c>
      <c r="E266" s="7">
        <v>5</v>
      </c>
      <c r="F266" s="7" t="str">
        <f>_xlfn.XLOOKUP(C266,customers!$A$2:$A$1001,customers!$B$2:$B$1001," ",0)</f>
        <v>Arabella Fransewich</v>
      </c>
      <c r="G266" s="7" t="str">
        <f>IF(_xlfn.XLOOKUP(C266,customers!$A$2:$A$1001,customers!$C$2:$C$1001," ",0)=0," ",_xlfn.XLOOKUP(C266,customers!$A$2:$A$1001,customers!$C$2:$C$1001," ",0))</f>
        <v xml:space="preserve"> </v>
      </c>
      <c r="H266" s="7" t="str">
        <f>_xlfn.XLOOKUP(orders!C266,customers!$A$1:$A$1001,customers!$G$1:$G$1001)</f>
        <v>Ireland</v>
      </c>
      <c r="I266" s="8" t="str">
        <f>INDEX(products!$A$1:$G$49,MATCH(orders!$D266,products!$A$1:$A$49,0),MATCH(orders!I$1,products!$A$1:$G$1,0))</f>
        <v>Rob</v>
      </c>
      <c r="J266" s="8" t="str">
        <f>INDEX(products!$A$1:$G$49,MATCH(orders!$D266,products!$A$1:$A$49,0),MATCH(orders!J$1,products!$A$1:$G$1,0))</f>
        <v>L</v>
      </c>
      <c r="K266" s="9">
        <f>INDEX(products!$A$1:$G$49,MATCH(orders!$D266,products!$A$1:$A$49,0),MATCH(orders!K$1,products!$A$1:$G$1,0))</f>
        <v>1</v>
      </c>
      <c r="L266" s="10">
        <f>INDEX(products!$A$1:$G$49,MATCH(orders!$D266,products!$A$1:$A$49,0),MATCH(orders!L$1,products!$A$1:$G$1,0))</f>
        <v>11.95</v>
      </c>
      <c r="M266" s="10">
        <f t="shared" si="4"/>
        <v>59.75</v>
      </c>
      <c r="N266" s="8" t="str" cm="1">
        <f t="array" ref="N266">_xlfn.IFS(I266="Rob", "Robusta",I266="Exc","Excelsa",I266="Ara","Arabica",I266="Lib","Liberica",TRUE," ")</f>
        <v>Robusta</v>
      </c>
      <c r="O266" s="8" t="str" cm="1">
        <f t="array" ref="O266">_xlfn.IFS(J266="m","Medium",J266="l","Light",J266="d","Dark",TRUE,"")</f>
        <v>Light</v>
      </c>
      <c r="P266" s="8" t="str">
        <f>_xlfn.XLOOKUP(Table1[[#This Row],[Customer ID]],customers!$A$1:$A$1001,customers!$I$1:$I$1001," ",0)</f>
        <v>Yes</v>
      </c>
    </row>
    <row r="267" spans="1:16" x14ac:dyDescent="0.35">
      <c r="A267" s="7" t="s">
        <v>1986</v>
      </c>
      <c r="B267" s="14">
        <v>43872</v>
      </c>
      <c r="C267" s="7" t="s">
        <v>1987</v>
      </c>
      <c r="D267" s="8" t="s">
        <v>6158</v>
      </c>
      <c r="E267" s="7">
        <v>1</v>
      </c>
      <c r="F267" s="7" t="str">
        <f>_xlfn.XLOOKUP(C267,customers!$A$2:$A$1001,customers!$B$2:$B$1001," ",0)</f>
        <v>Violette Hellmore</v>
      </c>
      <c r="G267" s="7" t="str">
        <f>IF(_xlfn.XLOOKUP(C267,customers!$A$2:$A$1001,customers!$C$2:$C$1001," ",0)=0," ",_xlfn.XLOOKUP(C267,customers!$A$2:$A$1001,customers!$C$2:$C$1001," ",0))</f>
        <v>vhellmore7d@bbc.co.uk</v>
      </c>
      <c r="H267" s="7" t="str">
        <f>_xlfn.XLOOKUP(orders!C267,customers!$A$1:$A$1001,customers!$G$1:$G$1001)</f>
        <v>United States</v>
      </c>
      <c r="I267" s="8" t="str">
        <f>INDEX(products!$A$1:$G$49,MATCH(orders!$D267,products!$A$1:$A$49,0),MATCH(orders!I$1,products!$A$1:$G$1,0))</f>
        <v>Ara</v>
      </c>
      <c r="J267" s="8" t="str">
        <f>INDEX(products!$A$1:$G$49,MATCH(orders!$D267,products!$A$1:$A$49,0),MATCH(orders!J$1,products!$A$1:$G$1,0))</f>
        <v>D</v>
      </c>
      <c r="K267" s="9">
        <f>INDEX(products!$A$1:$G$49,MATCH(orders!$D267,products!$A$1:$A$49,0),MATCH(orders!K$1,products!$A$1:$G$1,0))</f>
        <v>0.5</v>
      </c>
      <c r="L267" s="10">
        <f>INDEX(products!$A$1:$G$49,MATCH(orders!$D267,products!$A$1:$A$49,0),MATCH(orders!L$1,products!$A$1:$G$1,0))</f>
        <v>5.97</v>
      </c>
      <c r="M267" s="10">
        <f t="shared" si="4"/>
        <v>5.97</v>
      </c>
      <c r="N267" s="8" t="str" cm="1">
        <f t="array" ref="N267">_xlfn.IFS(I267="Rob", "Robusta",I267="Exc","Excelsa",I267="Ara","Arabica",I267="Lib","Liberica",TRUE," ")</f>
        <v>Arabica</v>
      </c>
      <c r="O267" s="8" t="str" cm="1">
        <f t="array" ref="O267">_xlfn.IFS(J267="m","Medium",J267="l","Light",J267="d","Dark",TRUE,"")</f>
        <v>Dark</v>
      </c>
      <c r="P267" s="8" t="str">
        <f>_xlfn.XLOOKUP(Table1[[#This Row],[Customer ID]],customers!$A$1:$A$1001,customers!$I$1:$I$1001," ",0)</f>
        <v>Yes</v>
      </c>
    </row>
    <row r="268" spans="1:16" x14ac:dyDescent="0.35">
      <c r="A268" s="7" t="s">
        <v>1992</v>
      </c>
      <c r="B268" s="14">
        <v>44283</v>
      </c>
      <c r="C268" s="7" t="s">
        <v>1993</v>
      </c>
      <c r="D268" s="8" t="s">
        <v>6183</v>
      </c>
      <c r="E268" s="7">
        <v>2</v>
      </c>
      <c r="F268" s="7" t="str">
        <f>_xlfn.XLOOKUP(C268,customers!$A$2:$A$1001,customers!$B$2:$B$1001," ",0)</f>
        <v>Myles Seawright</v>
      </c>
      <c r="G268" s="7" t="str">
        <f>IF(_xlfn.XLOOKUP(C268,customers!$A$2:$A$1001,customers!$C$2:$C$1001," ",0)=0," ",_xlfn.XLOOKUP(C268,customers!$A$2:$A$1001,customers!$C$2:$C$1001," ",0))</f>
        <v>mseawright7e@nbcnews.com</v>
      </c>
      <c r="H268" s="7" t="str">
        <f>_xlfn.XLOOKUP(orders!C268,customers!$A$1:$A$1001,customers!$G$1:$G$1001)</f>
        <v>United Kingdom</v>
      </c>
      <c r="I268" s="8" t="str">
        <f>INDEX(products!$A$1:$G$49,MATCH(orders!$D268,products!$A$1:$A$49,0),MATCH(orders!I$1,products!$A$1:$G$1,0))</f>
        <v>Exc</v>
      </c>
      <c r="J268" s="8" t="str">
        <f>INDEX(products!$A$1:$G$49,MATCH(orders!$D268,products!$A$1:$A$49,0),MATCH(orders!J$1,products!$A$1:$G$1,0))</f>
        <v>D</v>
      </c>
      <c r="K268" s="9">
        <f>INDEX(products!$A$1:$G$49,MATCH(orders!$D268,products!$A$1:$A$49,0),MATCH(orders!K$1,products!$A$1:$G$1,0))</f>
        <v>1</v>
      </c>
      <c r="L268" s="10">
        <f>INDEX(products!$A$1:$G$49,MATCH(orders!$D268,products!$A$1:$A$49,0),MATCH(orders!L$1,products!$A$1:$G$1,0))</f>
        <v>12.15</v>
      </c>
      <c r="M268" s="10">
        <f t="shared" si="4"/>
        <v>24.3</v>
      </c>
      <c r="N268" s="8" t="str" cm="1">
        <f t="array" ref="N268">_xlfn.IFS(I268="Rob", "Robusta",I268="Exc","Excelsa",I268="Ara","Arabica",I268="Lib","Liberica",TRUE," ")</f>
        <v>Excelsa</v>
      </c>
      <c r="O268" s="8" t="str" cm="1">
        <f t="array" ref="O268">_xlfn.IFS(J268="m","Medium",J268="l","Light",J268="d","Dark",TRUE,"")</f>
        <v>Dark</v>
      </c>
      <c r="P268" s="8" t="str">
        <f>_xlfn.XLOOKUP(Table1[[#This Row],[Customer ID]],customers!$A$1:$A$1001,customers!$I$1:$I$1001," ",0)</f>
        <v>No</v>
      </c>
    </row>
    <row r="269" spans="1:16" x14ac:dyDescent="0.35">
      <c r="A269" s="7" t="s">
        <v>1998</v>
      </c>
      <c r="B269" s="14">
        <v>44324</v>
      </c>
      <c r="C269" s="7" t="s">
        <v>1999</v>
      </c>
      <c r="D269" s="8" t="s">
        <v>6153</v>
      </c>
      <c r="E269" s="7">
        <v>6</v>
      </c>
      <c r="F269" s="7" t="str">
        <f>_xlfn.XLOOKUP(C269,customers!$A$2:$A$1001,customers!$B$2:$B$1001," ",0)</f>
        <v>Silvana Northeast</v>
      </c>
      <c r="G269" s="7" t="str">
        <f>IF(_xlfn.XLOOKUP(C269,customers!$A$2:$A$1001,customers!$C$2:$C$1001," ",0)=0," ",_xlfn.XLOOKUP(C269,customers!$A$2:$A$1001,customers!$C$2:$C$1001," ",0))</f>
        <v>snortheast7f@mashable.com</v>
      </c>
      <c r="H269" s="7" t="str">
        <f>_xlfn.XLOOKUP(orders!C269,customers!$A$1:$A$1001,customers!$G$1:$G$1001)</f>
        <v>United States</v>
      </c>
      <c r="I269" s="8" t="str">
        <f>INDEX(products!$A$1:$G$49,MATCH(orders!$D269,products!$A$1:$A$49,0),MATCH(orders!I$1,products!$A$1:$G$1,0))</f>
        <v>Exc</v>
      </c>
      <c r="J269" s="8" t="str">
        <f>INDEX(products!$A$1:$G$49,MATCH(orders!$D269,products!$A$1:$A$49,0),MATCH(orders!J$1,products!$A$1:$G$1,0))</f>
        <v>D</v>
      </c>
      <c r="K269" s="9">
        <f>INDEX(products!$A$1:$G$49,MATCH(orders!$D269,products!$A$1:$A$49,0),MATCH(orders!K$1,products!$A$1:$G$1,0))</f>
        <v>0.2</v>
      </c>
      <c r="L269" s="10">
        <f>INDEX(products!$A$1:$G$49,MATCH(orders!$D269,products!$A$1:$A$49,0),MATCH(orders!L$1,products!$A$1:$G$1,0))</f>
        <v>3.645</v>
      </c>
      <c r="M269" s="10">
        <f t="shared" si="4"/>
        <v>21.87</v>
      </c>
      <c r="N269" s="8" t="str" cm="1">
        <f t="array" ref="N269">_xlfn.IFS(I269="Rob", "Robusta",I269="Exc","Excelsa",I269="Ara","Arabica",I269="Lib","Liberica",TRUE," ")</f>
        <v>Excelsa</v>
      </c>
      <c r="O269" s="8" t="str" cm="1">
        <f t="array" ref="O269">_xlfn.IFS(J269="m","Medium",J269="l","Light",J269="d","Dark",TRUE,"")</f>
        <v>Dark</v>
      </c>
      <c r="P269" s="8" t="str">
        <f>_xlfn.XLOOKUP(Table1[[#This Row],[Customer ID]],customers!$A$1:$A$1001,customers!$I$1:$I$1001," ",0)</f>
        <v>Yes</v>
      </c>
    </row>
    <row r="270" spans="1:16" x14ac:dyDescent="0.35">
      <c r="A270" s="7" t="s">
        <v>2004</v>
      </c>
      <c r="B270" s="14">
        <v>43790</v>
      </c>
      <c r="C270" s="7" t="s">
        <v>1672</v>
      </c>
      <c r="D270" s="8" t="s">
        <v>6147</v>
      </c>
      <c r="E270" s="7">
        <v>2</v>
      </c>
      <c r="F270" s="7" t="str">
        <f>_xlfn.XLOOKUP(C270,customers!$A$2:$A$1001,customers!$B$2:$B$1001," ",0)</f>
        <v>Anselma Attwater</v>
      </c>
      <c r="G270" s="7" t="str">
        <f>IF(_xlfn.XLOOKUP(C270,customers!$A$2:$A$1001,customers!$C$2:$C$1001," ",0)=0," ",_xlfn.XLOOKUP(C270,customers!$A$2:$A$1001,customers!$C$2:$C$1001," ",0))</f>
        <v>aattwater5u@wikia.com</v>
      </c>
      <c r="H270" s="7" t="str">
        <f>_xlfn.XLOOKUP(orders!C270,customers!$A$1:$A$1001,customers!$G$1:$G$1001)</f>
        <v>United States</v>
      </c>
      <c r="I270" s="8" t="str">
        <f>INDEX(products!$A$1:$G$49,MATCH(orders!$D270,products!$A$1:$A$49,0),MATCH(orders!I$1,products!$A$1:$G$1,0))</f>
        <v>Ara</v>
      </c>
      <c r="J270" s="8" t="str">
        <f>INDEX(products!$A$1:$G$49,MATCH(orders!$D270,products!$A$1:$A$49,0),MATCH(orders!J$1,products!$A$1:$G$1,0))</f>
        <v>D</v>
      </c>
      <c r="K270" s="9">
        <f>INDEX(products!$A$1:$G$49,MATCH(orders!$D270,products!$A$1:$A$49,0),MATCH(orders!K$1,products!$A$1:$G$1,0))</f>
        <v>1</v>
      </c>
      <c r="L270" s="10">
        <f>INDEX(products!$A$1:$G$49,MATCH(orders!$D270,products!$A$1:$A$49,0),MATCH(orders!L$1,products!$A$1:$G$1,0))</f>
        <v>9.9499999999999993</v>
      </c>
      <c r="M270" s="10">
        <f t="shared" si="4"/>
        <v>19.899999999999999</v>
      </c>
      <c r="N270" s="8" t="str" cm="1">
        <f t="array" ref="N270">_xlfn.IFS(I270="Rob", "Robusta",I270="Exc","Excelsa",I270="Ara","Arabica",I270="Lib","Liberica",TRUE," ")</f>
        <v>Arabica</v>
      </c>
      <c r="O270" s="8" t="str" cm="1">
        <f t="array" ref="O270">_xlfn.IFS(J270="m","Medium",J270="l","Light",J270="d","Dark",TRUE,"")</f>
        <v>Dark</v>
      </c>
      <c r="P270" s="8" t="str">
        <f>_xlfn.XLOOKUP(Table1[[#This Row],[Customer ID]],customers!$A$1:$A$1001,customers!$I$1:$I$1001," ",0)</f>
        <v>Yes</v>
      </c>
    </row>
    <row r="271" spans="1:16" x14ac:dyDescent="0.35">
      <c r="A271" s="7" t="s">
        <v>2009</v>
      </c>
      <c r="B271" s="14">
        <v>44333</v>
      </c>
      <c r="C271" s="7" t="s">
        <v>2010</v>
      </c>
      <c r="D271" s="8" t="s">
        <v>6154</v>
      </c>
      <c r="E271" s="7">
        <v>2</v>
      </c>
      <c r="F271" s="7" t="str">
        <f>_xlfn.XLOOKUP(C271,customers!$A$2:$A$1001,customers!$B$2:$B$1001," ",0)</f>
        <v>Monica Fearon</v>
      </c>
      <c r="G271" s="7" t="str">
        <f>IF(_xlfn.XLOOKUP(C271,customers!$A$2:$A$1001,customers!$C$2:$C$1001," ",0)=0," ",_xlfn.XLOOKUP(C271,customers!$A$2:$A$1001,customers!$C$2:$C$1001," ",0))</f>
        <v>mfearon7h@reverbnation.com</v>
      </c>
      <c r="H271" s="7" t="str">
        <f>_xlfn.XLOOKUP(orders!C271,customers!$A$1:$A$1001,customers!$G$1:$G$1001)</f>
        <v>United States</v>
      </c>
      <c r="I271" s="8" t="str">
        <f>INDEX(products!$A$1:$G$49,MATCH(orders!$D271,products!$A$1:$A$49,0),MATCH(orders!I$1,products!$A$1:$G$1,0))</f>
        <v>Ara</v>
      </c>
      <c r="J271" s="8" t="str">
        <f>INDEX(products!$A$1:$G$49,MATCH(orders!$D271,products!$A$1:$A$49,0),MATCH(orders!J$1,products!$A$1:$G$1,0))</f>
        <v>D</v>
      </c>
      <c r="K271" s="9">
        <f>INDEX(products!$A$1:$G$49,MATCH(orders!$D271,products!$A$1:$A$49,0),MATCH(orders!K$1,products!$A$1:$G$1,0))</f>
        <v>0.2</v>
      </c>
      <c r="L271" s="10">
        <f>INDEX(products!$A$1:$G$49,MATCH(orders!$D271,products!$A$1:$A$49,0),MATCH(orders!L$1,products!$A$1:$G$1,0))</f>
        <v>2.9849999999999999</v>
      </c>
      <c r="M271" s="10">
        <f t="shared" si="4"/>
        <v>5.97</v>
      </c>
      <c r="N271" s="8" t="str" cm="1">
        <f t="array" ref="N271">_xlfn.IFS(I271="Rob", "Robusta",I271="Exc","Excelsa",I271="Ara","Arabica",I271="Lib","Liberica",TRUE," ")</f>
        <v>Arabica</v>
      </c>
      <c r="O271" s="8" t="str" cm="1">
        <f t="array" ref="O271">_xlfn.IFS(J271="m","Medium",J271="l","Light",J271="d","Dark",TRUE,"")</f>
        <v>Dark</v>
      </c>
      <c r="P271" s="8" t="str">
        <f>_xlfn.XLOOKUP(Table1[[#This Row],[Customer ID]],customers!$A$1:$A$1001,customers!$I$1:$I$1001," ",0)</f>
        <v>No</v>
      </c>
    </row>
    <row r="272" spans="1:16" x14ac:dyDescent="0.35">
      <c r="A272" s="7" t="s">
        <v>2015</v>
      </c>
      <c r="B272" s="14">
        <v>43655</v>
      </c>
      <c r="C272" s="7" t="s">
        <v>2016</v>
      </c>
      <c r="D272" s="8" t="s">
        <v>6144</v>
      </c>
      <c r="E272" s="7">
        <v>1</v>
      </c>
      <c r="F272" s="7" t="str">
        <f>_xlfn.XLOOKUP(C272,customers!$A$2:$A$1001,customers!$B$2:$B$1001," ",0)</f>
        <v>Barney Chisnell</v>
      </c>
      <c r="G272" s="7" t="str">
        <f>IF(_xlfn.XLOOKUP(C272,customers!$A$2:$A$1001,customers!$C$2:$C$1001," ",0)=0," ",_xlfn.XLOOKUP(C272,customers!$A$2:$A$1001,customers!$C$2:$C$1001," ",0))</f>
        <v xml:space="preserve"> </v>
      </c>
      <c r="H272" s="7" t="str">
        <f>_xlfn.XLOOKUP(orders!C272,customers!$A$1:$A$1001,customers!$G$1:$G$1001)</f>
        <v>Ireland</v>
      </c>
      <c r="I272" s="8" t="str">
        <f>INDEX(products!$A$1:$G$49,MATCH(orders!$D272,products!$A$1:$A$49,0),MATCH(orders!I$1,products!$A$1:$G$1,0))</f>
        <v>Exc</v>
      </c>
      <c r="J272" s="8" t="str">
        <f>INDEX(products!$A$1:$G$49,MATCH(orders!$D272,products!$A$1:$A$49,0),MATCH(orders!J$1,products!$A$1:$G$1,0))</f>
        <v>D</v>
      </c>
      <c r="K272" s="9">
        <f>INDEX(products!$A$1:$G$49,MATCH(orders!$D272,products!$A$1:$A$49,0),MATCH(orders!K$1,products!$A$1:$G$1,0))</f>
        <v>0.5</v>
      </c>
      <c r="L272" s="10">
        <f>INDEX(products!$A$1:$G$49,MATCH(orders!$D272,products!$A$1:$A$49,0),MATCH(orders!L$1,products!$A$1:$G$1,0))</f>
        <v>7.29</v>
      </c>
      <c r="M272" s="10">
        <f t="shared" si="4"/>
        <v>7.29</v>
      </c>
      <c r="N272" s="8" t="str" cm="1">
        <f t="array" ref="N272">_xlfn.IFS(I272="Rob", "Robusta",I272="Exc","Excelsa",I272="Ara","Arabica",I272="Lib","Liberica",TRUE," ")</f>
        <v>Excelsa</v>
      </c>
      <c r="O272" s="8" t="str" cm="1">
        <f t="array" ref="O272">_xlfn.IFS(J272="m","Medium",J272="l","Light",J272="d","Dark",TRUE,"")</f>
        <v>Dark</v>
      </c>
      <c r="P272" s="8" t="str">
        <f>_xlfn.XLOOKUP(Table1[[#This Row],[Customer ID]],customers!$A$1:$A$1001,customers!$I$1:$I$1001," ",0)</f>
        <v>Yes</v>
      </c>
    </row>
    <row r="273" spans="1:16" x14ac:dyDescent="0.35">
      <c r="A273" s="7" t="s">
        <v>2019</v>
      </c>
      <c r="B273" s="14">
        <v>43971</v>
      </c>
      <c r="C273" s="7" t="s">
        <v>2020</v>
      </c>
      <c r="D273" s="8" t="s">
        <v>6154</v>
      </c>
      <c r="E273" s="7">
        <v>4</v>
      </c>
      <c r="F273" s="7" t="str">
        <f>_xlfn.XLOOKUP(C273,customers!$A$2:$A$1001,customers!$B$2:$B$1001," ",0)</f>
        <v>Jasper Sisneros</v>
      </c>
      <c r="G273" s="7" t="str">
        <f>IF(_xlfn.XLOOKUP(C273,customers!$A$2:$A$1001,customers!$C$2:$C$1001," ",0)=0," ",_xlfn.XLOOKUP(C273,customers!$A$2:$A$1001,customers!$C$2:$C$1001," ",0))</f>
        <v>jsisneros7j@a8.net</v>
      </c>
      <c r="H273" s="7" t="str">
        <f>_xlfn.XLOOKUP(orders!C273,customers!$A$1:$A$1001,customers!$G$1:$G$1001)</f>
        <v>United States</v>
      </c>
      <c r="I273" s="8" t="str">
        <f>INDEX(products!$A$1:$G$49,MATCH(orders!$D273,products!$A$1:$A$49,0),MATCH(orders!I$1,products!$A$1:$G$1,0))</f>
        <v>Ara</v>
      </c>
      <c r="J273" s="8" t="str">
        <f>INDEX(products!$A$1:$G$49,MATCH(orders!$D273,products!$A$1:$A$49,0),MATCH(orders!J$1,products!$A$1:$G$1,0))</f>
        <v>D</v>
      </c>
      <c r="K273" s="9">
        <f>INDEX(products!$A$1:$G$49,MATCH(orders!$D273,products!$A$1:$A$49,0),MATCH(orders!K$1,products!$A$1:$G$1,0))</f>
        <v>0.2</v>
      </c>
      <c r="L273" s="10">
        <f>INDEX(products!$A$1:$G$49,MATCH(orders!$D273,products!$A$1:$A$49,0),MATCH(orders!L$1,products!$A$1:$G$1,0))</f>
        <v>2.9849999999999999</v>
      </c>
      <c r="M273" s="10">
        <f t="shared" si="4"/>
        <v>11.94</v>
      </c>
      <c r="N273" s="8" t="str" cm="1">
        <f t="array" ref="N273">_xlfn.IFS(I273="Rob", "Robusta",I273="Exc","Excelsa",I273="Ara","Arabica",I273="Lib","Liberica",TRUE," ")</f>
        <v>Arabica</v>
      </c>
      <c r="O273" s="8" t="str" cm="1">
        <f t="array" ref="O273">_xlfn.IFS(J273="m","Medium",J273="l","Light",J273="d","Dark",TRUE,"")</f>
        <v>Dark</v>
      </c>
      <c r="P273" s="8" t="str">
        <f>_xlfn.XLOOKUP(Table1[[#This Row],[Customer ID]],customers!$A$1:$A$1001,customers!$I$1:$I$1001," ",0)</f>
        <v>Yes</v>
      </c>
    </row>
    <row r="274" spans="1:16" x14ac:dyDescent="0.35">
      <c r="A274" s="7" t="s">
        <v>2025</v>
      </c>
      <c r="B274" s="14">
        <v>44435</v>
      </c>
      <c r="C274" s="7" t="s">
        <v>2026</v>
      </c>
      <c r="D274" s="8" t="s">
        <v>6179</v>
      </c>
      <c r="E274" s="7">
        <v>6</v>
      </c>
      <c r="F274" s="7" t="str">
        <f>_xlfn.XLOOKUP(C274,customers!$A$2:$A$1001,customers!$B$2:$B$1001," ",0)</f>
        <v>Zachariah Carlson</v>
      </c>
      <c r="G274" s="7" t="str">
        <f>IF(_xlfn.XLOOKUP(C274,customers!$A$2:$A$1001,customers!$C$2:$C$1001," ",0)=0," ",_xlfn.XLOOKUP(C274,customers!$A$2:$A$1001,customers!$C$2:$C$1001," ",0))</f>
        <v>zcarlson7k@bigcartel.com</v>
      </c>
      <c r="H274" s="7" t="str">
        <f>_xlfn.XLOOKUP(orders!C274,customers!$A$1:$A$1001,customers!$G$1:$G$1001)</f>
        <v>Ireland</v>
      </c>
      <c r="I274" s="8" t="str">
        <f>INDEX(products!$A$1:$G$49,MATCH(orders!$D274,products!$A$1:$A$49,0),MATCH(orders!I$1,products!$A$1:$G$1,0))</f>
        <v>Rob</v>
      </c>
      <c r="J274" s="8" t="str">
        <f>INDEX(products!$A$1:$G$49,MATCH(orders!$D274,products!$A$1:$A$49,0),MATCH(orders!J$1,products!$A$1:$G$1,0))</f>
        <v>L</v>
      </c>
      <c r="K274" s="9">
        <f>INDEX(products!$A$1:$G$49,MATCH(orders!$D274,products!$A$1:$A$49,0),MATCH(orders!K$1,products!$A$1:$G$1,0))</f>
        <v>1</v>
      </c>
      <c r="L274" s="10">
        <f>INDEX(products!$A$1:$G$49,MATCH(orders!$D274,products!$A$1:$A$49,0),MATCH(orders!L$1,products!$A$1:$G$1,0))</f>
        <v>11.95</v>
      </c>
      <c r="M274" s="10">
        <f t="shared" si="4"/>
        <v>71.699999999999989</v>
      </c>
      <c r="N274" s="8" t="str" cm="1">
        <f t="array" ref="N274">_xlfn.IFS(I274="Rob", "Robusta",I274="Exc","Excelsa",I274="Ara","Arabica",I274="Lib","Liberica",TRUE," ")</f>
        <v>Robusta</v>
      </c>
      <c r="O274" s="8" t="str" cm="1">
        <f t="array" ref="O274">_xlfn.IFS(J274="m","Medium",J274="l","Light",J274="d","Dark",TRUE,"")</f>
        <v>Light</v>
      </c>
      <c r="P274" s="8" t="str">
        <f>_xlfn.XLOOKUP(Table1[[#This Row],[Customer ID]],customers!$A$1:$A$1001,customers!$I$1:$I$1001," ",0)</f>
        <v>Yes</v>
      </c>
    </row>
    <row r="275" spans="1:16" x14ac:dyDescent="0.35">
      <c r="A275" s="7" t="s">
        <v>2032</v>
      </c>
      <c r="B275" s="14">
        <v>44681</v>
      </c>
      <c r="C275" s="7" t="s">
        <v>2033</v>
      </c>
      <c r="D275" s="8" t="s">
        <v>6167</v>
      </c>
      <c r="E275" s="7">
        <v>2</v>
      </c>
      <c r="F275" s="7" t="str">
        <f>_xlfn.XLOOKUP(C275,customers!$A$2:$A$1001,customers!$B$2:$B$1001," ",0)</f>
        <v>Warner Maddox</v>
      </c>
      <c r="G275" s="7" t="str">
        <f>IF(_xlfn.XLOOKUP(C275,customers!$A$2:$A$1001,customers!$C$2:$C$1001," ",0)=0," ",_xlfn.XLOOKUP(C275,customers!$A$2:$A$1001,customers!$C$2:$C$1001," ",0))</f>
        <v>wmaddox7l@timesonline.co.uk</v>
      </c>
      <c r="H275" s="7" t="str">
        <f>_xlfn.XLOOKUP(orders!C275,customers!$A$1:$A$1001,customers!$G$1:$G$1001)</f>
        <v>United States</v>
      </c>
      <c r="I275" s="8" t="str">
        <f>INDEX(products!$A$1:$G$49,MATCH(orders!$D275,products!$A$1:$A$49,0),MATCH(orders!I$1,products!$A$1:$G$1,0))</f>
        <v>Ara</v>
      </c>
      <c r="J275" s="8" t="str">
        <f>INDEX(products!$A$1:$G$49,MATCH(orders!$D275,products!$A$1:$A$49,0),MATCH(orders!J$1,products!$A$1:$G$1,0))</f>
        <v>L</v>
      </c>
      <c r="K275" s="9">
        <f>INDEX(products!$A$1:$G$49,MATCH(orders!$D275,products!$A$1:$A$49,0),MATCH(orders!K$1,products!$A$1:$G$1,0))</f>
        <v>0.2</v>
      </c>
      <c r="L275" s="10">
        <f>INDEX(products!$A$1:$G$49,MATCH(orders!$D275,products!$A$1:$A$49,0),MATCH(orders!L$1,products!$A$1:$G$1,0))</f>
        <v>3.8849999999999998</v>
      </c>
      <c r="M275" s="10">
        <f t="shared" si="4"/>
        <v>7.77</v>
      </c>
      <c r="N275" s="8" t="str" cm="1">
        <f t="array" ref="N275">_xlfn.IFS(I275="Rob", "Robusta",I275="Exc","Excelsa",I275="Ara","Arabica",I275="Lib","Liberica",TRUE," ")</f>
        <v>Arabica</v>
      </c>
      <c r="O275" s="8" t="str" cm="1">
        <f t="array" ref="O275">_xlfn.IFS(J275="m","Medium",J275="l","Light",J275="d","Dark",TRUE,"")</f>
        <v>Light</v>
      </c>
      <c r="P275" s="8" t="str">
        <f>_xlfn.XLOOKUP(Table1[[#This Row],[Customer ID]],customers!$A$1:$A$1001,customers!$I$1:$I$1001," ",0)</f>
        <v>No</v>
      </c>
    </row>
    <row r="276" spans="1:16" x14ac:dyDescent="0.35">
      <c r="A276" s="7" t="s">
        <v>2038</v>
      </c>
      <c r="B276" s="14">
        <v>43985</v>
      </c>
      <c r="C276" s="7" t="s">
        <v>2039</v>
      </c>
      <c r="D276" s="8" t="s">
        <v>6175</v>
      </c>
      <c r="E276" s="7">
        <v>1</v>
      </c>
      <c r="F276" s="7" t="str">
        <f>_xlfn.XLOOKUP(C276,customers!$A$2:$A$1001,customers!$B$2:$B$1001," ",0)</f>
        <v>Donnie Hedlestone</v>
      </c>
      <c r="G276" s="7" t="str">
        <f>IF(_xlfn.XLOOKUP(C276,customers!$A$2:$A$1001,customers!$C$2:$C$1001," ",0)=0," ",_xlfn.XLOOKUP(C276,customers!$A$2:$A$1001,customers!$C$2:$C$1001," ",0))</f>
        <v>dhedlestone7m@craigslist.org</v>
      </c>
      <c r="H276" s="7" t="str">
        <f>_xlfn.XLOOKUP(orders!C276,customers!$A$1:$A$1001,customers!$G$1:$G$1001)</f>
        <v>United States</v>
      </c>
      <c r="I276" s="8" t="str">
        <f>INDEX(products!$A$1:$G$49,MATCH(orders!$D276,products!$A$1:$A$49,0),MATCH(orders!I$1,products!$A$1:$G$1,0))</f>
        <v>Ara</v>
      </c>
      <c r="J276" s="8" t="str">
        <f>INDEX(products!$A$1:$G$49,MATCH(orders!$D276,products!$A$1:$A$49,0),MATCH(orders!J$1,products!$A$1:$G$1,0))</f>
        <v>M</v>
      </c>
      <c r="K276" s="9">
        <f>INDEX(products!$A$1:$G$49,MATCH(orders!$D276,products!$A$1:$A$49,0),MATCH(orders!K$1,products!$A$1:$G$1,0))</f>
        <v>2.5</v>
      </c>
      <c r="L276" s="10">
        <f>INDEX(products!$A$1:$G$49,MATCH(orders!$D276,products!$A$1:$A$49,0),MATCH(orders!L$1,products!$A$1:$G$1,0))</f>
        <v>25.874999999999996</v>
      </c>
      <c r="M276" s="10">
        <f t="shared" si="4"/>
        <v>25.874999999999996</v>
      </c>
      <c r="N276" s="8" t="str" cm="1">
        <f t="array" ref="N276">_xlfn.IFS(I276="Rob", "Robusta",I276="Exc","Excelsa",I276="Ara","Arabica",I276="Lib","Liberica",TRUE," ")</f>
        <v>Arabica</v>
      </c>
      <c r="O276" s="8" t="str" cm="1">
        <f t="array" ref="O276">_xlfn.IFS(J276="m","Medium",J276="l","Light",J276="d","Dark",TRUE,"")</f>
        <v>Medium</v>
      </c>
      <c r="P276" s="8" t="str">
        <f>_xlfn.XLOOKUP(Table1[[#This Row],[Customer ID]],customers!$A$1:$A$1001,customers!$I$1:$I$1001," ",0)</f>
        <v>No</v>
      </c>
    </row>
    <row r="277" spans="1:16" x14ac:dyDescent="0.35">
      <c r="A277" s="7" t="s">
        <v>2044</v>
      </c>
      <c r="B277" s="14">
        <v>44725</v>
      </c>
      <c r="C277" s="7" t="s">
        <v>2045</v>
      </c>
      <c r="D277" s="8" t="s">
        <v>6148</v>
      </c>
      <c r="E277" s="7">
        <v>6</v>
      </c>
      <c r="F277" s="7" t="str">
        <f>_xlfn.XLOOKUP(C277,customers!$A$2:$A$1001,customers!$B$2:$B$1001," ",0)</f>
        <v>Teddi Crowthe</v>
      </c>
      <c r="G277" s="7" t="str">
        <f>IF(_xlfn.XLOOKUP(C277,customers!$A$2:$A$1001,customers!$C$2:$C$1001," ",0)=0," ",_xlfn.XLOOKUP(C277,customers!$A$2:$A$1001,customers!$C$2:$C$1001," ",0))</f>
        <v>tcrowthe7n@europa.eu</v>
      </c>
      <c r="H277" s="7" t="str">
        <f>_xlfn.XLOOKUP(orders!C277,customers!$A$1:$A$1001,customers!$G$1:$G$1001)</f>
        <v>United States</v>
      </c>
      <c r="I277" s="8" t="str">
        <f>INDEX(products!$A$1:$G$49,MATCH(orders!$D277,products!$A$1:$A$49,0),MATCH(orders!I$1,products!$A$1:$G$1,0))</f>
        <v>Exc</v>
      </c>
      <c r="J277" s="8" t="str">
        <f>INDEX(products!$A$1:$G$49,MATCH(orders!$D277,products!$A$1:$A$49,0),MATCH(orders!J$1,products!$A$1:$G$1,0))</f>
        <v>L</v>
      </c>
      <c r="K277" s="9">
        <f>INDEX(products!$A$1:$G$49,MATCH(orders!$D277,products!$A$1:$A$49,0),MATCH(orders!K$1,products!$A$1:$G$1,0))</f>
        <v>2.5</v>
      </c>
      <c r="L277" s="10">
        <f>INDEX(products!$A$1:$G$49,MATCH(orders!$D277,products!$A$1:$A$49,0),MATCH(orders!L$1,products!$A$1:$G$1,0))</f>
        <v>34.154999999999994</v>
      </c>
      <c r="M277" s="10">
        <f t="shared" si="4"/>
        <v>204.92999999999995</v>
      </c>
      <c r="N277" s="8" t="str" cm="1">
        <f t="array" ref="N277">_xlfn.IFS(I277="Rob", "Robusta",I277="Exc","Excelsa",I277="Ara","Arabica",I277="Lib","Liberica",TRUE," ")</f>
        <v>Excelsa</v>
      </c>
      <c r="O277" s="8" t="str" cm="1">
        <f t="array" ref="O277">_xlfn.IFS(J277="m","Medium",J277="l","Light",J277="d","Dark",TRUE,"")</f>
        <v>Light</v>
      </c>
      <c r="P277" s="8" t="str">
        <f>_xlfn.XLOOKUP(Table1[[#This Row],[Customer ID]],customers!$A$1:$A$1001,customers!$I$1:$I$1001," ",0)</f>
        <v>No</v>
      </c>
    </row>
    <row r="278" spans="1:16" x14ac:dyDescent="0.35">
      <c r="A278" s="7" t="s">
        <v>2050</v>
      </c>
      <c r="B278" s="14">
        <v>43992</v>
      </c>
      <c r="C278" s="7" t="s">
        <v>2051</v>
      </c>
      <c r="D278" s="8" t="s">
        <v>6142</v>
      </c>
      <c r="E278" s="7">
        <v>4</v>
      </c>
      <c r="F278" s="7" t="str">
        <f>_xlfn.XLOOKUP(C278,customers!$A$2:$A$1001,customers!$B$2:$B$1001," ",0)</f>
        <v>Dorelia Bury</v>
      </c>
      <c r="G278" s="7" t="str">
        <f>IF(_xlfn.XLOOKUP(C278,customers!$A$2:$A$1001,customers!$C$2:$C$1001," ",0)=0," ",_xlfn.XLOOKUP(C278,customers!$A$2:$A$1001,customers!$C$2:$C$1001," ",0))</f>
        <v>dbury7o@tinyurl.com</v>
      </c>
      <c r="H278" s="7" t="str">
        <f>_xlfn.XLOOKUP(orders!C278,customers!$A$1:$A$1001,customers!$G$1:$G$1001)</f>
        <v>Ireland</v>
      </c>
      <c r="I278" s="8" t="str">
        <f>INDEX(products!$A$1:$G$49,MATCH(orders!$D278,products!$A$1:$A$49,0),MATCH(orders!I$1,products!$A$1:$G$1,0))</f>
        <v>Rob</v>
      </c>
      <c r="J278" s="8" t="str">
        <f>INDEX(products!$A$1:$G$49,MATCH(orders!$D278,products!$A$1:$A$49,0),MATCH(orders!J$1,products!$A$1:$G$1,0))</f>
        <v>L</v>
      </c>
      <c r="K278" s="9">
        <f>INDEX(products!$A$1:$G$49,MATCH(orders!$D278,products!$A$1:$A$49,0),MATCH(orders!K$1,products!$A$1:$G$1,0))</f>
        <v>2.5</v>
      </c>
      <c r="L278" s="10">
        <f>INDEX(products!$A$1:$G$49,MATCH(orders!$D278,products!$A$1:$A$49,0),MATCH(orders!L$1,products!$A$1:$G$1,0))</f>
        <v>27.484999999999996</v>
      </c>
      <c r="M278" s="10">
        <f t="shared" si="4"/>
        <v>109.93999999999998</v>
      </c>
      <c r="N278" s="8" t="str" cm="1">
        <f t="array" ref="N278">_xlfn.IFS(I278="Rob", "Robusta",I278="Exc","Excelsa",I278="Ara","Arabica",I278="Lib","Liberica",TRUE," ")</f>
        <v>Robusta</v>
      </c>
      <c r="O278" s="8" t="str" cm="1">
        <f t="array" ref="O278">_xlfn.IFS(J278="m","Medium",J278="l","Light",J278="d","Dark",TRUE,"")</f>
        <v>Light</v>
      </c>
      <c r="P278" s="8" t="str">
        <f>_xlfn.XLOOKUP(Table1[[#This Row],[Customer ID]],customers!$A$1:$A$1001,customers!$I$1:$I$1001," ",0)</f>
        <v>Yes</v>
      </c>
    </row>
    <row r="279" spans="1:16" x14ac:dyDescent="0.35">
      <c r="A279" s="7" t="s">
        <v>2056</v>
      </c>
      <c r="B279" s="14">
        <v>44183</v>
      </c>
      <c r="C279" s="7" t="s">
        <v>2057</v>
      </c>
      <c r="D279" s="8" t="s">
        <v>6171</v>
      </c>
      <c r="E279" s="7">
        <v>6</v>
      </c>
      <c r="F279" s="7" t="str">
        <f>_xlfn.XLOOKUP(C279,customers!$A$2:$A$1001,customers!$B$2:$B$1001," ",0)</f>
        <v>Gussy Broadbear</v>
      </c>
      <c r="G279" s="7" t="str">
        <f>IF(_xlfn.XLOOKUP(C279,customers!$A$2:$A$1001,customers!$C$2:$C$1001," ",0)=0," ",_xlfn.XLOOKUP(C279,customers!$A$2:$A$1001,customers!$C$2:$C$1001," ",0))</f>
        <v>gbroadbear7p@omniture.com</v>
      </c>
      <c r="H279" s="7" t="str">
        <f>_xlfn.XLOOKUP(orders!C279,customers!$A$1:$A$1001,customers!$G$1:$G$1001)</f>
        <v>United States</v>
      </c>
      <c r="I279" s="8" t="str">
        <f>INDEX(products!$A$1:$G$49,MATCH(orders!$D279,products!$A$1:$A$49,0),MATCH(orders!I$1,products!$A$1:$G$1,0))</f>
        <v>Exc</v>
      </c>
      <c r="J279" s="8" t="str">
        <f>INDEX(products!$A$1:$G$49,MATCH(orders!$D279,products!$A$1:$A$49,0),MATCH(orders!J$1,products!$A$1:$G$1,0))</f>
        <v>L</v>
      </c>
      <c r="K279" s="9">
        <f>INDEX(products!$A$1:$G$49,MATCH(orders!$D279,products!$A$1:$A$49,0),MATCH(orders!K$1,products!$A$1:$G$1,0))</f>
        <v>1</v>
      </c>
      <c r="L279" s="10">
        <f>INDEX(products!$A$1:$G$49,MATCH(orders!$D279,products!$A$1:$A$49,0),MATCH(orders!L$1,products!$A$1:$G$1,0))</f>
        <v>14.85</v>
      </c>
      <c r="M279" s="10">
        <f t="shared" si="4"/>
        <v>89.1</v>
      </c>
      <c r="N279" s="8" t="str" cm="1">
        <f t="array" ref="N279">_xlfn.IFS(I279="Rob", "Robusta",I279="Exc","Excelsa",I279="Ara","Arabica",I279="Lib","Liberica",TRUE," ")</f>
        <v>Excelsa</v>
      </c>
      <c r="O279" s="8" t="str" cm="1">
        <f t="array" ref="O279">_xlfn.IFS(J279="m","Medium",J279="l","Light",J279="d","Dark",TRUE,"")</f>
        <v>Light</v>
      </c>
      <c r="P279" s="8" t="str">
        <f>_xlfn.XLOOKUP(Table1[[#This Row],[Customer ID]],customers!$A$1:$A$1001,customers!$I$1:$I$1001," ",0)</f>
        <v>No</v>
      </c>
    </row>
    <row r="280" spans="1:16" x14ac:dyDescent="0.35">
      <c r="A280" s="7" t="s">
        <v>2062</v>
      </c>
      <c r="B280" s="14">
        <v>43708</v>
      </c>
      <c r="C280" s="7" t="s">
        <v>2063</v>
      </c>
      <c r="D280" s="8" t="s">
        <v>6167</v>
      </c>
      <c r="E280" s="7">
        <v>2</v>
      </c>
      <c r="F280" s="7" t="str">
        <f>_xlfn.XLOOKUP(C280,customers!$A$2:$A$1001,customers!$B$2:$B$1001," ",0)</f>
        <v>Emlynne Palfrey</v>
      </c>
      <c r="G280" s="7" t="str">
        <f>IF(_xlfn.XLOOKUP(C280,customers!$A$2:$A$1001,customers!$C$2:$C$1001," ",0)=0," ",_xlfn.XLOOKUP(C280,customers!$A$2:$A$1001,customers!$C$2:$C$1001," ",0))</f>
        <v>epalfrey7q@devhub.com</v>
      </c>
      <c r="H280" s="7" t="str">
        <f>_xlfn.XLOOKUP(orders!C280,customers!$A$1:$A$1001,customers!$G$1:$G$1001)</f>
        <v>United States</v>
      </c>
      <c r="I280" s="8" t="str">
        <f>INDEX(products!$A$1:$G$49,MATCH(orders!$D280,products!$A$1:$A$49,0),MATCH(orders!I$1,products!$A$1:$G$1,0))</f>
        <v>Ara</v>
      </c>
      <c r="J280" s="8" t="str">
        <f>INDEX(products!$A$1:$G$49,MATCH(orders!$D280,products!$A$1:$A$49,0),MATCH(orders!J$1,products!$A$1:$G$1,0))</f>
        <v>L</v>
      </c>
      <c r="K280" s="9">
        <f>INDEX(products!$A$1:$G$49,MATCH(orders!$D280,products!$A$1:$A$49,0),MATCH(orders!K$1,products!$A$1:$G$1,0))</f>
        <v>0.2</v>
      </c>
      <c r="L280" s="10">
        <f>INDEX(products!$A$1:$G$49,MATCH(orders!$D280,products!$A$1:$A$49,0),MATCH(orders!L$1,products!$A$1:$G$1,0))</f>
        <v>3.8849999999999998</v>
      </c>
      <c r="M280" s="10">
        <f t="shared" si="4"/>
        <v>7.77</v>
      </c>
      <c r="N280" s="8" t="str" cm="1">
        <f t="array" ref="N280">_xlfn.IFS(I280="Rob", "Robusta",I280="Exc","Excelsa",I280="Ara","Arabica",I280="Lib","Liberica",TRUE," ")</f>
        <v>Arabica</v>
      </c>
      <c r="O280" s="8" t="str" cm="1">
        <f t="array" ref="O280">_xlfn.IFS(J280="m","Medium",J280="l","Light",J280="d","Dark",TRUE,"")</f>
        <v>Light</v>
      </c>
      <c r="P280" s="8" t="str">
        <f>_xlfn.XLOOKUP(Table1[[#This Row],[Customer ID]],customers!$A$1:$A$1001,customers!$I$1:$I$1001," ",0)</f>
        <v>Yes</v>
      </c>
    </row>
    <row r="281" spans="1:16" x14ac:dyDescent="0.35">
      <c r="A281" s="7" t="s">
        <v>2068</v>
      </c>
      <c r="B281" s="14">
        <v>43521</v>
      </c>
      <c r="C281" s="7" t="s">
        <v>2069</v>
      </c>
      <c r="D281" s="8" t="s">
        <v>6181</v>
      </c>
      <c r="E281" s="7">
        <v>1</v>
      </c>
      <c r="F281" s="7" t="str">
        <f>_xlfn.XLOOKUP(C281,customers!$A$2:$A$1001,customers!$B$2:$B$1001," ",0)</f>
        <v>Parsifal Metrick</v>
      </c>
      <c r="G281" s="7" t="str">
        <f>IF(_xlfn.XLOOKUP(C281,customers!$A$2:$A$1001,customers!$C$2:$C$1001," ",0)=0," ",_xlfn.XLOOKUP(C281,customers!$A$2:$A$1001,customers!$C$2:$C$1001," ",0))</f>
        <v>pmetrick7r@rakuten.co.jp</v>
      </c>
      <c r="H281" s="7" t="str">
        <f>_xlfn.XLOOKUP(orders!C281,customers!$A$1:$A$1001,customers!$G$1:$G$1001)</f>
        <v>United States</v>
      </c>
      <c r="I281" s="8" t="str">
        <f>INDEX(products!$A$1:$G$49,MATCH(orders!$D281,products!$A$1:$A$49,0),MATCH(orders!I$1,products!$A$1:$G$1,0))</f>
        <v>Lib</v>
      </c>
      <c r="J281" s="8" t="str">
        <f>INDEX(products!$A$1:$G$49,MATCH(orders!$D281,products!$A$1:$A$49,0),MATCH(orders!J$1,products!$A$1:$G$1,0))</f>
        <v>M</v>
      </c>
      <c r="K281" s="9">
        <f>INDEX(products!$A$1:$G$49,MATCH(orders!$D281,products!$A$1:$A$49,0),MATCH(orders!K$1,products!$A$1:$G$1,0))</f>
        <v>2.5</v>
      </c>
      <c r="L281" s="10">
        <f>INDEX(products!$A$1:$G$49,MATCH(orders!$D281,products!$A$1:$A$49,0),MATCH(orders!L$1,products!$A$1:$G$1,0))</f>
        <v>33.464999999999996</v>
      </c>
      <c r="M281" s="10">
        <f t="shared" si="4"/>
        <v>33.464999999999996</v>
      </c>
      <c r="N281" s="8" t="str" cm="1">
        <f t="array" ref="N281">_xlfn.IFS(I281="Rob", "Robusta",I281="Exc","Excelsa",I281="Ara","Arabica",I281="Lib","Liberica",TRUE," ")</f>
        <v>Liberica</v>
      </c>
      <c r="O281" s="8" t="str" cm="1">
        <f t="array" ref="O281">_xlfn.IFS(J281="m","Medium",J281="l","Light",J281="d","Dark",TRUE,"")</f>
        <v>Medium</v>
      </c>
      <c r="P281" s="8" t="str">
        <f>_xlfn.XLOOKUP(Table1[[#This Row],[Customer ID]],customers!$A$1:$A$1001,customers!$I$1:$I$1001," ",0)</f>
        <v>Yes</v>
      </c>
    </row>
    <row r="282" spans="1:16" x14ac:dyDescent="0.35">
      <c r="A282" s="7" t="s">
        <v>2074</v>
      </c>
      <c r="B282" s="14">
        <v>44234</v>
      </c>
      <c r="C282" s="7" t="s">
        <v>2075</v>
      </c>
      <c r="D282" s="8" t="s">
        <v>6139</v>
      </c>
      <c r="E282" s="7">
        <v>5</v>
      </c>
      <c r="F282" s="7" t="str">
        <f>_xlfn.XLOOKUP(C282,customers!$A$2:$A$1001,customers!$B$2:$B$1001," ",0)</f>
        <v>Christopher Grieveson</v>
      </c>
      <c r="G282" s="7" t="str">
        <f>IF(_xlfn.XLOOKUP(C282,customers!$A$2:$A$1001,customers!$C$2:$C$1001," ",0)=0," ",_xlfn.XLOOKUP(C282,customers!$A$2:$A$1001,customers!$C$2:$C$1001," ",0))</f>
        <v xml:space="preserve"> </v>
      </c>
      <c r="H282" s="7" t="str">
        <f>_xlfn.XLOOKUP(orders!C282,customers!$A$1:$A$1001,customers!$G$1:$G$1001)</f>
        <v>United States</v>
      </c>
      <c r="I282" s="8" t="str">
        <f>INDEX(products!$A$1:$G$49,MATCH(orders!$D282,products!$A$1:$A$49,0),MATCH(orders!I$1,products!$A$1:$G$1,0))</f>
        <v>Exc</v>
      </c>
      <c r="J282" s="8" t="str">
        <f>INDEX(products!$A$1:$G$49,MATCH(orders!$D282,products!$A$1:$A$49,0),MATCH(orders!J$1,products!$A$1:$G$1,0))</f>
        <v>M</v>
      </c>
      <c r="K282" s="9">
        <f>INDEX(products!$A$1:$G$49,MATCH(orders!$D282,products!$A$1:$A$49,0),MATCH(orders!K$1,products!$A$1:$G$1,0))</f>
        <v>0.5</v>
      </c>
      <c r="L282" s="10">
        <f>INDEX(products!$A$1:$G$49,MATCH(orders!$D282,products!$A$1:$A$49,0),MATCH(orders!L$1,products!$A$1:$G$1,0))</f>
        <v>8.25</v>
      </c>
      <c r="M282" s="10">
        <f t="shared" si="4"/>
        <v>41.25</v>
      </c>
      <c r="N282" s="8" t="str" cm="1">
        <f t="array" ref="N282">_xlfn.IFS(I282="Rob", "Robusta",I282="Exc","Excelsa",I282="Ara","Arabica",I282="Lib","Liberica",TRUE," ")</f>
        <v>Excelsa</v>
      </c>
      <c r="O282" s="8" t="str" cm="1">
        <f t="array" ref="O282">_xlfn.IFS(J282="m","Medium",J282="l","Light",J282="d","Dark",TRUE,"")</f>
        <v>Medium</v>
      </c>
      <c r="P282" s="8" t="str">
        <f>_xlfn.XLOOKUP(Table1[[#This Row],[Customer ID]],customers!$A$1:$A$1001,customers!$I$1:$I$1001," ",0)</f>
        <v>Yes</v>
      </c>
    </row>
    <row r="283" spans="1:16" x14ac:dyDescent="0.35">
      <c r="A283" s="7" t="s">
        <v>2079</v>
      </c>
      <c r="B283" s="14">
        <v>44210</v>
      </c>
      <c r="C283" s="7" t="s">
        <v>2080</v>
      </c>
      <c r="D283" s="8" t="s">
        <v>6171</v>
      </c>
      <c r="E283" s="7">
        <v>4</v>
      </c>
      <c r="F283" s="7" t="str">
        <f>_xlfn.XLOOKUP(C283,customers!$A$2:$A$1001,customers!$B$2:$B$1001," ",0)</f>
        <v>Karlan Karby</v>
      </c>
      <c r="G283" s="7" t="str">
        <f>IF(_xlfn.XLOOKUP(C283,customers!$A$2:$A$1001,customers!$C$2:$C$1001," ",0)=0," ",_xlfn.XLOOKUP(C283,customers!$A$2:$A$1001,customers!$C$2:$C$1001," ",0))</f>
        <v>kkarby7t@sbwire.com</v>
      </c>
      <c r="H283" s="7" t="str">
        <f>_xlfn.XLOOKUP(orders!C283,customers!$A$1:$A$1001,customers!$G$1:$G$1001)</f>
        <v>United States</v>
      </c>
      <c r="I283" s="8" t="str">
        <f>INDEX(products!$A$1:$G$49,MATCH(orders!$D283,products!$A$1:$A$49,0),MATCH(orders!I$1,products!$A$1:$G$1,0))</f>
        <v>Exc</v>
      </c>
      <c r="J283" s="8" t="str">
        <f>INDEX(products!$A$1:$G$49,MATCH(orders!$D283,products!$A$1:$A$49,0),MATCH(orders!J$1,products!$A$1:$G$1,0))</f>
        <v>L</v>
      </c>
      <c r="K283" s="9">
        <f>INDEX(products!$A$1:$G$49,MATCH(orders!$D283,products!$A$1:$A$49,0),MATCH(orders!K$1,products!$A$1:$G$1,0))</f>
        <v>1</v>
      </c>
      <c r="L283" s="10">
        <f>INDEX(products!$A$1:$G$49,MATCH(orders!$D283,products!$A$1:$A$49,0),MATCH(orders!L$1,products!$A$1:$G$1,0))</f>
        <v>14.85</v>
      </c>
      <c r="M283" s="10">
        <f t="shared" si="4"/>
        <v>59.4</v>
      </c>
      <c r="N283" s="8" t="str" cm="1">
        <f t="array" ref="N283">_xlfn.IFS(I283="Rob", "Robusta",I283="Exc","Excelsa",I283="Ara","Arabica",I283="Lib","Liberica",TRUE," ")</f>
        <v>Excelsa</v>
      </c>
      <c r="O283" s="8" t="str" cm="1">
        <f t="array" ref="O283">_xlfn.IFS(J283="m","Medium",J283="l","Light",J283="d","Dark",TRUE,"")</f>
        <v>Light</v>
      </c>
      <c r="P283" s="8" t="str">
        <f>_xlfn.XLOOKUP(Table1[[#This Row],[Customer ID]],customers!$A$1:$A$1001,customers!$I$1:$I$1001," ",0)</f>
        <v>Yes</v>
      </c>
    </row>
    <row r="284" spans="1:16" x14ac:dyDescent="0.35">
      <c r="A284" s="7" t="s">
        <v>2085</v>
      </c>
      <c r="B284" s="14">
        <v>43520</v>
      </c>
      <c r="C284" s="7" t="s">
        <v>2086</v>
      </c>
      <c r="D284" s="8" t="s">
        <v>6180</v>
      </c>
      <c r="E284" s="7">
        <v>1</v>
      </c>
      <c r="F284" s="7" t="str">
        <f>_xlfn.XLOOKUP(C284,customers!$A$2:$A$1001,customers!$B$2:$B$1001," ",0)</f>
        <v>Flory Crumpe</v>
      </c>
      <c r="G284" s="7" t="str">
        <f>IF(_xlfn.XLOOKUP(C284,customers!$A$2:$A$1001,customers!$C$2:$C$1001," ",0)=0," ",_xlfn.XLOOKUP(C284,customers!$A$2:$A$1001,customers!$C$2:$C$1001," ",0))</f>
        <v>fcrumpe7u@ftc.gov</v>
      </c>
      <c r="H284" s="7" t="str">
        <f>_xlfn.XLOOKUP(orders!C284,customers!$A$1:$A$1001,customers!$G$1:$G$1001)</f>
        <v>United Kingdom</v>
      </c>
      <c r="I284" s="8" t="str">
        <f>INDEX(products!$A$1:$G$49,MATCH(orders!$D284,products!$A$1:$A$49,0),MATCH(orders!I$1,products!$A$1:$G$1,0))</f>
        <v>Ara</v>
      </c>
      <c r="J284" s="8" t="str">
        <f>INDEX(products!$A$1:$G$49,MATCH(orders!$D284,products!$A$1:$A$49,0),MATCH(orders!J$1,products!$A$1:$G$1,0))</f>
        <v>L</v>
      </c>
      <c r="K284" s="9">
        <f>INDEX(products!$A$1:$G$49,MATCH(orders!$D284,products!$A$1:$A$49,0),MATCH(orders!K$1,products!$A$1:$G$1,0))</f>
        <v>0.5</v>
      </c>
      <c r="L284" s="10">
        <f>INDEX(products!$A$1:$G$49,MATCH(orders!$D284,products!$A$1:$A$49,0),MATCH(orders!L$1,products!$A$1:$G$1,0))</f>
        <v>7.77</v>
      </c>
      <c r="M284" s="10">
        <f t="shared" si="4"/>
        <v>7.77</v>
      </c>
      <c r="N284" s="8" t="str" cm="1">
        <f t="array" ref="N284">_xlfn.IFS(I284="Rob", "Robusta",I284="Exc","Excelsa",I284="Ara","Arabica",I284="Lib","Liberica",TRUE," ")</f>
        <v>Arabica</v>
      </c>
      <c r="O284" s="8" t="str" cm="1">
        <f t="array" ref="O284">_xlfn.IFS(J284="m","Medium",J284="l","Light",J284="d","Dark",TRUE,"")</f>
        <v>Light</v>
      </c>
      <c r="P284" s="8" t="str">
        <f>_xlfn.XLOOKUP(Table1[[#This Row],[Customer ID]],customers!$A$1:$A$1001,customers!$I$1:$I$1001," ",0)</f>
        <v>No</v>
      </c>
    </row>
    <row r="285" spans="1:16" x14ac:dyDescent="0.35">
      <c r="A285" s="7" t="s">
        <v>2091</v>
      </c>
      <c r="B285" s="14">
        <v>43639</v>
      </c>
      <c r="C285" s="7" t="s">
        <v>2092</v>
      </c>
      <c r="D285" s="8" t="s">
        <v>6172</v>
      </c>
      <c r="E285" s="7">
        <v>1</v>
      </c>
      <c r="F285" s="7" t="str">
        <f>_xlfn.XLOOKUP(C285,customers!$A$2:$A$1001,customers!$B$2:$B$1001," ",0)</f>
        <v>Amity Chatto</v>
      </c>
      <c r="G285" s="7" t="str">
        <f>IF(_xlfn.XLOOKUP(C285,customers!$A$2:$A$1001,customers!$C$2:$C$1001," ",0)=0," ",_xlfn.XLOOKUP(C285,customers!$A$2:$A$1001,customers!$C$2:$C$1001," ",0))</f>
        <v>achatto7v@sakura.ne.jp</v>
      </c>
      <c r="H285" s="7" t="str">
        <f>_xlfn.XLOOKUP(orders!C285,customers!$A$1:$A$1001,customers!$G$1:$G$1001)</f>
        <v>United Kingdom</v>
      </c>
      <c r="I285" s="8" t="str">
        <f>INDEX(products!$A$1:$G$49,MATCH(orders!$D285,products!$A$1:$A$49,0),MATCH(orders!I$1,products!$A$1:$G$1,0))</f>
        <v>Rob</v>
      </c>
      <c r="J285" s="8" t="str">
        <f>INDEX(products!$A$1:$G$49,MATCH(orders!$D285,products!$A$1:$A$49,0),MATCH(orders!J$1,products!$A$1:$G$1,0))</f>
        <v>D</v>
      </c>
      <c r="K285" s="9">
        <f>INDEX(products!$A$1:$G$49,MATCH(orders!$D285,products!$A$1:$A$49,0),MATCH(orders!K$1,products!$A$1:$G$1,0))</f>
        <v>0.5</v>
      </c>
      <c r="L285" s="10">
        <f>INDEX(products!$A$1:$G$49,MATCH(orders!$D285,products!$A$1:$A$49,0),MATCH(orders!L$1,products!$A$1:$G$1,0))</f>
        <v>5.3699999999999992</v>
      </c>
      <c r="M285" s="10">
        <f t="shared" si="4"/>
        <v>5.3699999999999992</v>
      </c>
      <c r="N285" s="8" t="str" cm="1">
        <f t="array" ref="N285">_xlfn.IFS(I285="Rob", "Robusta",I285="Exc","Excelsa",I285="Ara","Arabica",I285="Lib","Liberica",TRUE," ")</f>
        <v>Robusta</v>
      </c>
      <c r="O285" s="8" t="str" cm="1">
        <f t="array" ref="O285">_xlfn.IFS(J285="m","Medium",J285="l","Light",J285="d","Dark",TRUE,"")</f>
        <v>Dark</v>
      </c>
      <c r="P285" s="8" t="str">
        <f>_xlfn.XLOOKUP(Table1[[#This Row],[Customer ID]],customers!$A$1:$A$1001,customers!$I$1:$I$1001," ",0)</f>
        <v>Yes</v>
      </c>
    </row>
    <row r="286" spans="1:16" x14ac:dyDescent="0.35">
      <c r="A286" s="7" t="s">
        <v>2097</v>
      </c>
      <c r="B286" s="14">
        <v>43960</v>
      </c>
      <c r="C286" s="7" t="s">
        <v>2098</v>
      </c>
      <c r="D286" s="8" t="s">
        <v>6166</v>
      </c>
      <c r="E286" s="7">
        <v>3</v>
      </c>
      <c r="F286" s="7" t="str">
        <f>_xlfn.XLOOKUP(C286,customers!$A$2:$A$1001,customers!$B$2:$B$1001," ",0)</f>
        <v>Nanine McCarthy</v>
      </c>
      <c r="G286" s="7" t="str">
        <f>IF(_xlfn.XLOOKUP(C286,customers!$A$2:$A$1001,customers!$C$2:$C$1001," ",0)=0," ",_xlfn.XLOOKUP(C286,customers!$A$2:$A$1001,customers!$C$2:$C$1001," ",0))</f>
        <v xml:space="preserve"> </v>
      </c>
      <c r="H286" s="7" t="str">
        <f>_xlfn.XLOOKUP(orders!C286,customers!$A$1:$A$1001,customers!$G$1:$G$1001)</f>
        <v>United States</v>
      </c>
      <c r="I286" s="8" t="str">
        <f>INDEX(products!$A$1:$G$49,MATCH(orders!$D286,products!$A$1:$A$49,0),MATCH(orders!I$1,products!$A$1:$G$1,0))</f>
        <v>Exc</v>
      </c>
      <c r="J286" s="8" t="str">
        <f>INDEX(products!$A$1:$G$49,MATCH(orders!$D286,products!$A$1:$A$49,0),MATCH(orders!J$1,products!$A$1:$G$1,0))</f>
        <v>M</v>
      </c>
      <c r="K286" s="9">
        <f>INDEX(products!$A$1:$G$49,MATCH(orders!$D286,products!$A$1:$A$49,0),MATCH(orders!K$1,products!$A$1:$G$1,0))</f>
        <v>2.5</v>
      </c>
      <c r="L286" s="10">
        <f>INDEX(products!$A$1:$G$49,MATCH(orders!$D286,products!$A$1:$A$49,0),MATCH(orders!L$1,products!$A$1:$G$1,0))</f>
        <v>31.624999999999996</v>
      </c>
      <c r="M286" s="10">
        <f t="shared" si="4"/>
        <v>94.874999999999986</v>
      </c>
      <c r="N286" s="8" t="str" cm="1">
        <f t="array" ref="N286">_xlfn.IFS(I286="Rob", "Robusta",I286="Exc","Excelsa",I286="Ara","Arabica",I286="Lib","Liberica",TRUE," ")</f>
        <v>Excelsa</v>
      </c>
      <c r="O286" s="8" t="str" cm="1">
        <f t="array" ref="O286">_xlfn.IFS(J286="m","Medium",J286="l","Light",J286="d","Dark",TRUE,"")</f>
        <v>Medium</v>
      </c>
      <c r="P286" s="8" t="str">
        <f>_xlfn.XLOOKUP(Table1[[#This Row],[Customer ID]],customers!$A$1:$A$1001,customers!$I$1:$I$1001," ",0)</f>
        <v>No</v>
      </c>
    </row>
    <row r="287" spans="1:16" x14ac:dyDescent="0.35">
      <c r="A287" s="7" t="s">
        <v>2102</v>
      </c>
      <c r="B287" s="14">
        <v>44030</v>
      </c>
      <c r="C287" s="7" t="s">
        <v>2103</v>
      </c>
      <c r="D287" s="8" t="s">
        <v>6164</v>
      </c>
      <c r="E287" s="7">
        <v>1</v>
      </c>
      <c r="F287" s="7" t="str">
        <f>_xlfn.XLOOKUP(C287,customers!$A$2:$A$1001,customers!$B$2:$B$1001," ",0)</f>
        <v>Lyndsey Megany</v>
      </c>
      <c r="G287" s="7" t="str">
        <f>IF(_xlfn.XLOOKUP(C287,customers!$A$2:$A$1001,customers!$C$2:$C$1001," ",0)=0," ",_xlfn.XLOOKUP(C287,customers!$A$2:$A$1001,customers!$C$2:$C$1001," ",0))</f>
        <v xml:space="preserve"> </v>
      </c>
      <c r="H287" s="7" t="str">
        <f>_xlfn.XLOOKUP(orders!C287,customers!$A$1:$A$1001,customers!$G$1:$G$1001)</f>
        <v>United States</v>
      </c>
      <c r="I287" s="8" t="str">
        <f>INDEX(products!$A$1:$G$49,MATCH(orders!$D287,products!$A$1:$A$49,0),MATCH(orders!I$1,products!$A$1:$G$1,0))</f>
        <v>Lib</v>
      </c>
      <c r="J287" s="8" t="str">
        <f>INDEX(products!$A$1:$G$49,MATCH(orders!$D287,products!$A$1:$A$49,0),MATCH(orders!J$1,products!$A$1:$G$1,0))</f>
        <v>L</v>
      </c>
      <c r="K287" s="9">
        <f>INDEX(products!$A$1:$G$49,MATCH(orders!$D287,products!$A$1:$A$49,0),MATCH(orders!K$1,products!$A$1:$G$1,0))</f>
        <v>2.5</v>
      </c>
      <c r="L287" s="10">
        <f>INDEX(products!$A$1:$G$49,MATCH(orders!$D287,products!$A$1:$A$49,0),MATCH(orders!L$1,products!$A$1:$G$1,0))</f>
        <v>36.454999999999998</v>
      </c>
      <c r="M287" s="10">
        <f t="shared" si="4"/>
        <v>36.454999999999998</v>
      </c>
      <c r="N287" s="8" t="str" cm="1">
        <f t="array" ref="N287">_xlfn.IFS(I287="Rob", "Robusta",I287="Exc","Excelsa",I287="Ara","Arabica",I287="Lib","Liberica",TRUE," ")</f>
        <v>Liberica</v>
      </c>
      <c r="O287" s="8" t="str" cm="1">
        <f t="array" ref="O287">_xlfn.IFS(J287="m","Medium",J287="l","Light",J287="d","Dark",TRUE,"")</f>
        <v>Light</v>
      </c>
      <c r="P287" s="8" t="str">
        <f>_xlfn.XLOOKUP(Table1[[#This Row],[Customer ID]],customers!$A$1:$A$1001,customers!$I$1:$I$1001," ",0)</f>
        <v>No</v>
      </c>
    </row>
    <row r="288" spans="1:16" x14ac:dyDescent="0.35">
      <c r="A288" s="7" t="s">
        <v>2107</v>
      </c>
      <c r="B288" s="14">
        <v>43755</v>
      </c>
      <c r="C288" s="7" t="s">
        <v>2108</v>
      </c>
      <c r="D288" s="8" t="s">
        <v>6152</v>
      </c>
      <c r="E288" s="7">
        <v>4</v>
      </c>
      <c r="F288" s="7" t="str">
        <f>_xlfn.XLOOKUP(C288,customers!$A$2:$A$1001,customers!$B$2:$B$1001," ",0)</f>
        <v>Byram Mergue</v>
      </c>
      <c r="G288" s="7" t="str">
        <f>IF(_xlfn.XLOOKUP(C288,customers!$A$2:$A$1001,customers!$C$2:$C$1001," ",0)=0," ",_xlfn.XLOOKUP(C288,customers!$A$2:$A$1001,customers!$C$2:$C$1001," ",0))</f>
        <v>bmergue7y@umn.edu</v>
      </c>
      <c r="H288" s="7" t="str">
        <f>_xlfn.XLOOKUP(orders!C288,customers!$A$1:$A$1001,customers!$G$1:$G$1001)</f>
        <v>United States</v>
      </c>
      <c r="I288" s="8" t="str">
        <f>INDEX(products!$A$1:$G$49,MATCH(orders!$D288,products!$A$1:$A$49,0),MATCH(orders!I$1,products!$A$1:$G$1,0))</f>
        <v>Ara</v>
      </c>
      <c r="J288" s="8" t="str">
        <f>INDEX(products!$A$1:$G$49,MATCH(orders!$D288,products!$A$1:$A$49,0),MATCH(orders!J$1,products!$A$1:$G$1,0))</f>
        <v>M</v>
      </c>
      <c r="K288" s="9">
        <f>INDEX(products!$A$1:$G$49,MATCH(orders!$D288,products!$A$1:$A$49,0),MATCH(orders!K$1,products!$A$1:$G$1,0))</f>
        <v>0.2</v>
      </c>
      <c r="L288" s="10">
        <f>INDEX(products!$A$1:$G$49,MATCH(orders!$D288,products!$A$1:$A$49,0),MATCH(orders!L$1,products!$A$1:$G$1,0))</f>
        <v>3.375</v>
      </c>
      <c r="M288" s="10">
        <f t="shared" si="4"/>
        <v>13.5</v>
      </c>
      <c r="N288" s="8" t="str" cm="1">
        <f t="array" ref="N288">_xlfn.IFS(I288="Rob", "Robusta",I288="Exc","Excelsa",I288="Ara","Arabica",I288="Lib","Liberica",TRUE," ")</f>
        <v>Arabica</v>
      </c>
      <c r="O288" s="8" t="str" cm="1">
        <f t="array" ref="O288">_xlfn.IFS(J288="m","Medium",J288="l","Light",J288="d","Dark",TRUE,"")</f>
        <v>Medium</v>
      </c>
      <c r="P288" s="8" t="str">
        <f>_xlfn.XLOOKUP(Table1[[#This Row],[Customer ID]],customers!$A$1:$A$1001,customers!$I$1:$I$1001," ",0)</f>
        <v>Yes</v>
      </c>
    </row>
    <row r="289" spans="1:16" x14ac:dyDescent="0.35">
      <c r="A289" s="7" t="s">
        <v>2112</v>
      </c>
      <c r="B289" s="14">
        <v>44697</v>
      </c>
      <c r="C289" s="7" t="s">
        <v>2113</v>
      </c>
      <c r="D289" s="8" t="s">
        <v>6178</v>
      </c>
      <c r="E289" s="7">
        <v>4</v>
      </c>
      <c r="F289" s="7" t="str">
        <f>_xlfn.XLOOKUP(C289,customers!$A$2:$A$1001,customers!$B$2:$B$1001," ",0)</f>
        <v>Kerr Patise</v>
      </c>
      <c r="G289" s="7" t="str">
        <f>IF(_xlfn.XLOOKUP(C289,customers!$A$2:$A$1001,customers!$C$2:$C$1001," ",0)=0," ",_xlfn.XLOOKUP(C289,customers!$A$2:$A$1001,customers!$C$2:$C$1001," ",0))</f>
        <v>kpatise7z@jigsy.com</v>
      </c>
      <c r="H289" s="7" t="str">
        <f>_xlfn.XLOOKUP(orders!C289,customers!$A$1:$A$1001,customers!$G$1:$G$1001)</f>
        <v>United States</v>
      </c>
      <c r="I289" s="8" t="str">
        <f>INDEX(products!$A$1:$G$49,MATCH(orders!$D289,products!$A$1:$A$49,0),MATCH(orders!I$1,products!$A$1:$G$1,0))</f>
        <v>Rob</v>
      </c>
      <c r="J289" s="8" t="str">
        <f>INDEX(products!$A$1:$G$49,MATCH(orders!$D289,products!$A$1:$A$49,0),MATCH(orders!J$1,products!$A$1:$G$1,0))</f>
        <v>L</v>
      </c>
      <c r="K289" s="9">
        <f>INDEX(products!$A$1:$G$49,MATCH(orders!$D289,products!$A$1:$A$49,0),MATCH(orders!K$1,products!$A$1:$G$1,0))</f>
        <v>0.2</v>
      </c>
      <c r="L289" s="10">
        <f>INDEX(products!$A$1:$G$49,MATCH(orders!$D289,products!$A$1:$A$49,0),MATCH(orders!L$1,products!$A$1:$G$1,0))</f>
        <v>3.5849999999999995</v>
      </c>
      <c r="M289" s="10">
        <f t="shared" si="4"/>
        <v>14.339999999999998</v>
      </c>
      <c r="N289" s="8" t="str" cm="1">
        <f t="array" ref="N289">_xlfn.IFS(I289="Rob", "Robusta",I289="Exc","Excelsa",I289="Ara","Arabica",I289="Lib","Liberica",TRUE," ")</f>
        <v>Robusta</v>
      </c>
      <c r="O289" s="8" t="str" cm="1">
        <f t="array" ref="O289">_xlfn.IFS(J289="m","Medium",J289="l","Light",J289="d","Dark",TRUE,"")</f>
        <v>Light</v>
      </c>
      <c r="P289" s="8" t="str">
        <f>_xlfn.XLOOKUP(Table1[[#This Row],[Customer ID]],customers!$A$1:$A$1001,customers!$I$1:$I$1001," ",0)</f>
        <v>No</v>
      </c>
    </row>
    <row r="290" spans="1:16" x14ac:dyDescent="0.35">
      <c r="A290" s="7" t="s">
        <v>2118</v>
      </c>
      <c r="B290" s="14">
        <v>44279</v>
      </c>
      <c r="C290" s="7" t="s">
        <v>2119</v>
      </c>
      <c r="D290" s="8" t="s">
        <v>6139</v>
      </c>
      <c r="E290" s="7">
        <v>1</v>
      </c>
      <c r="F290" s="7" t="str">
        <f>_xlfn.XLOOKUP(C290,customers!$A$2:$A$1001,customers!$B$2:$B$1001," ",0)</f>
        <v>Mathew Goulter</v>
      </c>
      <c r="G290" s="7" t="str">
        <f>IF(_xlfn.XLOOKUP(C290,customers!$A$2:$A$1001,customers!$C$2:$C$1001," ",0)=0," ",_xlfn.XLOOKUP(C290,customers!$A$2:$A$1001,customers!$C$2:$C$1001," ",0))</f>
        <v xml:space="preserve"> </v>
      </c>
      <c r="H290" s="7" t="str">
        <f>_xlfn.XLOOKUP(orders!C290,customers!$A$1:$A$1001,customers!$G$1:$G$1001)</f>
        <v>Ireland</v>
      </c>
      <c r="I290" s="8" t="str">
        <f>INDEX(products!$A$1:$G$49,MATCH(orders!$D290,products!$A$1:$A$49,0),MATCH(orders!I$1,products!$A$1:$G$1,0))</f>
        <v>Exc</v>
      </c>
      <c r="J290" s="8" t="str">
        <f>INDEX(products!$A$1:$G$49,MATCH(orders!$D290,products!$A$1:$A$49,0),MATCH(orders!J$1,products!$A$1:$G$1,0))</f>
        <v>M</v>
      </c>
      <c r="K290" s="9">
        <f>INDEX(products!$A$1:$G$49,MATCH(orders!$D290,products!$A$1:$A$49,0),MATCH(orders!K$1,products!$A$1:$G$1,0))</f>
        <v>0.5</v>
      </c>
      <c r="L290" s="10">
        <f>INDEX(products!$A$1:$G$49,MATCH(orders!$D290,products!$A$1:$A$49,0),MATCH(orders!L$1,products!$A$1:$G$1,0))</f>
        <v>8.25</v>
      </c>
      <c r="M290" s="10">
        <f t="shared" si="4"/>
        <v>8.25</v>
      </c>
      <c r="N290" s="8" t="str" cm="1">
        <f t="array" ref="N290">_xlfn.IFS(I290="Rob", "Robusta",I290="Exc","Excelsa",I290="Ara","Arabica",I290="Lib","Liberica",TRUE," ")</f>
        <v>Excelsa</v>
      </c>
      <c r="O290" s="8" t="str" cm="1">
        <f t="array" ref="O290">_xlfn.IFS(J290="m","Medium",J290="l","Light",J290="d","Dark",TRUE,"")</f>
        <v>Medium</v>
      </c>
      <c r="P290" s="8" t="str">
        <f>_xlfn.XLOOKUP(Table1[[#This Row],[Customer ID]],customers!$A$1:$A$1001,customers!$I$1:$I$1001," ",0)</f>
        <v>Yes</v>
      </c>
    </row>
    <row r="291" spans="1:16" x14ac:dyDescent="0.35">
      <c r="A291" s="7" t="s">
        <v>2123</v>
      </c>
      <c r="B291" s="14">
        <v>43772</v>
      </c>
      <c r="C291" s="7" t="s">
        <v>2124</v>
      </c>
      <c r="D291" s="8" t="s">
        <v>6163</v>
      </c>
      <c r="E291" s="7">
        <v>5</v>
      </c>
      <c r="F291" s="7" t="str">
        <f>_xlfn.XLOOKUP(C291,customers!$A$2:$A$1001,customers!$B$2:$B$1001," ",0)</f>
        <v>Marris Grcic</v>
      </c>
      <c r="G291" s="7" t="str">
        <f>IF(_xlfn.XLOOKUP(C291,customers!$A$2:$A$1001,customers!$C$2:$C$1001," ",0)=0," ",_xlfn.XLOOKUP(C291,customers!$A$2:$A$1001,customers!$C$2:$C$1001," ",0))</f>
        <v xml:space="preserve"> </v>
      </c>
      <c r="H291" s="7" t="str">
        <f>_xlfn.XLOOKUP(orders!C291,customers!$A$1:$A$1001,customers!$G$1:$G$1001)</f>
        <v>United States</v>
      </c>
      <c r="I291" s="8" t="str">
        <f>INDEX(products!$A$1:$G$49,MATCH(orders!$D291,products!$A$1:$A$49,0),MATCH(orders!I$1,products!$A$1:$G$1,0))</f>
        <v>Rob</v>
      </c>
      <c r="J291" s="8" t="str">
        <f>INDEX(products!$A$1:$G$49,MATCH(orders!$D291,products!$A$1:$A$49,0),MATCH(orders!J$1,products!$A$1:$G$1,0))</f>
        <v>D</v>
      </c>
      <c r="K291" s="9">
        <f>INDEX(products!$A$1:$G$49,MATCH(orders!$D291,products!$A$1:$A$49,0),MATCH(orders!K$1,products!$A$1:$G$1,0))</f>
        <v>0.2</v>
      </c>
      <c r="L291" s="10">
        <f>INDEX(products!$A$1:$G$49,MATCH(orders!$D291,products!$A$1:$A$49,0),MATCH(orders!L$1,products!$A$1:$G$1,0))</f>
        <v>2.6849999999999996</v>
      </c>
      <c r="M291" s="10">
        <f t="shared" si="4"/>
        <v>13.424999999999997</v>
      </c>
      <c r="N291" s="8" t="str" cm="1">
        <f t="array" ref="N291">_xlfn.IFS(I291="Rob", "Robusta",I291="Exc","Excelsa",I291="Ara","Arabica",I291="Lib","Liberica",TRUE," ")</f>
        <v>Robusta</v>
      </c>
      <c r="O291" s="8" t="str" cm="1">
        <f t="array" ref="O291">_xlfn.IFS(J291="m","Medium",J291="l","Light",J291="d","Dark",TRUE,"")</f>
        <v>Dark</v>
      </c>
      <c r="P291" s="8" t="str">
        <f>_xlfn.XLOOKUP(Table1[[#This Row],[Customer ID]],customers!$A$1:$A$1001,customers!$I$1:$I$1001," ",0)</f>
        <v>Yes</v>
      </c>
    </row>
    <row r="292" spans="1:16" x14ac:dyDescent="0.35">
      <c r="A292" s="7" t="s">
        <v>2127</v>
      </c>
      <c r="B292" s="14">
        <v>44497</v>
      </c>
      <c r="C292" s="7" t="s">
        <v>2128</v>
      </c>
      <c r="D292" s="8" t="s">
        <v>6147</v>
      </c>
      <c r="E292" s="7">
        <v>5</v>
      </c>
      <c r="F292" s="7" t="str">
        <f>_xlfn.XLOOKUP(C292,customers!$A$2:$A$1001,customers!$B$2:$B$1001," ",0)</f>
        <v>Domeniga Duke</v>
      </c>
      <c r="G292" s="7" t="str">
        <f>IF(_xlfn.XLOOKUP(C292,customers!$A$2:$A$1001,customers!$C$2:$C$1001," ",0)=0," ",_xlfn.XLOOKUP(C292,customers!$A$2:$A$1001,customers!$C$2:$C$1001," ",0))</f>
        <v>dduke82@vkontakte.ru</v>
      </c>
      <c r="H292" s="7" t="str">
        <f>_xlfn.XLOOKUP(orders!C292,customers!$A$1:$A$1001,customers!$G$1:$G$1001)</f>
        <v>United States</v>
      </c>
      <c r="I292" s="8" t="str">
        <f>INDEX(products!$A$1:$G$49,MATCH(orders!$D292,products!$A$1:$A$49,0),MATCH(orders!I$1,products!$A$1:$G$1,0))</f>
        <v>Ara</v>
      </c>
      <c r="J292" s="8" t="str">
        <f>INDEX(products!$A$1:$G$49,MATCH(orders!$D292,products!$A$1:$A$49,0),MATCH(orders!J$1,products!$A$1:$G$1,0))</f>
        <v>D</v>
      </c>
      <c r="K292" s="9">
        <f>INDEX(products!$A$1:$G$49,MATCH(orders!$D292,products!$A$1:$A$49,0),MATCH(orders!K$1,products!$A$1:$G$1,0))</f>
        <v>1</v>
      </c>
      <c r="L292" s="10">
        <f>INDEX(products!$A$1:$G$49,MATCH(orders!$D292,products!$A$1:$A$49,0),MATCH(orders!L$1,products!$A$1:$G$1,0))</f>
        <v>9.9499999999999993</v>
      </c>
      <c r="M292" s="10">
        <f t="shared" si="4"/>
        <v>49.75</v>
      </c>
      <c r="N292" s="8" t="str" cm="1">
        <f t="array" ref="N292">_xlfn.IFS(I292="Rob", "Robusta",I292="Exc","Excelsa",I292="Ara","Arabica",I292="Lib","Liberica",TRUE," ")</f>
        <v>Arabica</v>
      </c>
      <c r="O292" s="8" t="str" cm="1">
        <f t="array" ref="O292">_xlfn.IFS(J292="m","Medium",J292="l","Light",J292="d","Dark",TRUE,"")</f>
        <v>Dark</v>
      </c>
      <c r="P292" s="8" t="str">
        <f>_xlfn.XLOOKUP(Table1[[#This Row],[Customer ID]],customers!$A$1:$A$1001,customers!$I$1:$I$1001," ",0)</f>
        <v>No</v>
      </c>
    </row>
    <row r="293" spans="1:16" x14ac:dyDescent="0.35">
      <c r="A293" s="7" t="s">
        <v>2133</v>
      </c>
      <c r="B293" s="14">
        <v>44181</v>
      </c>
      <c r="C293" s="7" t="s">
        <v>2134</v>
      </c>
      <c r="D293" s="8" t="s">
        <v>6139</v>
      </c>
      <c r="E293" s="7">
        <v>2</v>
      </c>
      <c r="F293" s="7" t="str">
        <f>_xlfn.XLOOKUP(C293,customers!$A$2:$A$1001,customers!$B$2:$B$1001," ",0)</f>
        <v>Violante Skouling</v>
      </c>
      <c r="G293" s="7" t="str">
        <f>IF(_xlfn.XLOOKUP(C293,customers!$A$2:$A$1001,customers!$C$2:$C$1001," ",0)=0," ",_xlfn.XLOOKUP(C293,customers!$A$2:$A$1001,customers!$C$2:$C$1001," ",0))</f>
        <v xml:space="preserve"> </v>
      </c>
      <c r="H293" s="7" t="str">
        <f>_xlfn.XLOOKUP(orders!C293,customers!$A$1:$A$1001,customers!$G$1:$G$1001)</f>
        <v>Ireland</v>
      </c>
      <c r="I293" s="8" t="str">
        <f>INDEX(products!$A$1:$G$49,MATCH(orders!$D293,products!$A$1:$A$49,0),MATCH(orders!I$1,products!$A$1:$G$1,0))</f>
        <v>Exc</v>
      </c>
      <c r="J293" s="8" t="str">
        <f>INDEX(products!$A$1:$G$49,MATCH(orders!$D293,products!$A$1:$A$49,0),MATCH(orders!J$1,products!$A$1:$G$1,0))</f>
        <v>M</v>
      </c>
      <c r="K293" s="9">
        <f>INDEX(products!$A$1:$G$49,MATCH(orders!$D293,products!$A$1:$A$49,0),MATCH(orders!K$1,products!$A$1:$G$1,0))</f>
        <v>0.5</v>
      </c>
      <c r="L293" s="10">
        <f>INDEX(products!$A$1:$G$49,MATCH(orders!$D293,products!$A$1:$A$49,0),MATCH(orders!L$1,products!$A$1:$G$1,0))</f>
        <v>8.25</v>
      </c>
      <c r="M293" s="10">
        <f t="shared" si="4"/>
        <v>16.5</v>
      </c>
      <c r="N293" s="8" t="str" cm="1">
        <f t="array" ref="N293">_xlfn.IFS(I293="Rob", "Robusta",I293="Exc","Excelsa",I293="Ara","Arabica",I293="Lib","Liberica",TRUE," ")</f>
        <v>Excelsa</v>
      </c>
      <c r="O293" s="8" t="str" cm="1">
        <f t="array" ref="O293">_xlfn.IFS(J293="m","Medium",J293="l","Light",J293="d","Dark",TRUE,"")</f>
        <v>Medium</v>
      </c>
      <c r="P293" s="8" t="str">
        <f>_xlfn.XLOOKUP(Table1[[#This Row],[Customer ID]],customers!$A$1:$A$1001,customers!$I$1:$I$1001," ",0)</f>
        <v>No</v>
      </c>
    </row>
    <row r="294" spans="1:16" x14ac:dyDescent="0.35">
      <c r="A294" s="7" t="s">
        <v>2137</v>
      </c>
      <c r="B294" s="14">
        <v>44529</v>
      </c>
      <c r="C294" s="7" t="s">
        <v>2138</v>
      </c>
      <c r="D294" s="8" t="s">
        <v>6158</v>
      </c>
      <c r="E294" s="7">
        <v>3</v>
      </c>
      <c r="F294" s="7" t="str">
        <f>_xlfn.XLOOKUP(C294,customers!$A$2:$A$1001,customers!$B$2:$B$1001," ",0)</f>
        <v>Isidore Hussey</v>
      </c>
      <c r="G294" s="7" t="str">
        <f>IF(_xlfn.XLOOKUP(C294,customers!$A$2:$A$1001,customers!$C$2:$C$1001," ",0)=0," ",_xlfn.XLOOKUP(C294,customers!$A$2:$A$1001,customers!$C$2:$C$1001," ",0))</f>
        <v>ihussey84@mapy.cz</v>
      </c>
      <c r="H294" s="7" t="str">
        <f>_xlfn.XLOOKUP(orders!C294,customers!$A$1:$A$1001,customers!$G$1:$G$1001)</f>
        <v>United States</v>
      </c>
      <c r="I294" s="8" t="str">
        <f>INDEX(products!$A$1:$G$49,MATCH(orders!$D294,products!$A$1:$A$49,0),MATCH(orders!I$1,products!$A$1:$G$1,0))</f>
        <v>Ara</v>
      </c>
      <c r="J294" s="8" t="str">
        <f>INDEX(products!$A$1:$G$49,MATCH(orders!$D294,products!$A$1:$A$49,0),MATCH(orders!J$1,products!$A$1:$G$1,0))</f>
        <v>D</v>
      </c>
      <c r="K294" s="9">
        <f>INDEX(products!$A$1:$G$49,MATCH(orders!$D294,products!$A$1:$A$49,0),MATCH(orders!K$1,products!$A$1:$G$1,0))</f>
        <v>0.5</v>
      </c>
      <c r="L294" s="10">
        <f>INDEX(products!$A$1:$G$49,MATCH(orders!$D294,products!$A$1:$A$49,0),MATCH(orders!L$1,products!$A$1:$G$1,0))</f>
        <v>5.97</v>
      </c>
      <c r="M294" s="10">
        <f t="shared" si="4"/>
        <v>17.91</v>
      </c>
      <c r="N294" s="8" t="str" cm="1">
        <f t="array" ref="N294">_xlfn.IFS(I294="Rob", "Robusta",I294="Exc","Excelsa",I294="Ara","Arabica",I294="Lib","Liberica",TRUE," ")</f>
        <v>Arabica</v>
      </c>
      <c r="O294" s="8" t="str" cm="1">
        <f t="array" ref="O294">_xlfn.IFS(J294="m","Medium",J294="l","Light",J294="d","Dark",TRUE,"")</f>
        <v>Dark</v>
      </c>
      <c r="P294" s="8" t="str">
        <f>_xlfn.XLOOKUP(Table1[[#This Row],[Customer ID]],customers!$A$1:$A$1001,customers!$I$1:$I$1001," ",0)</f>
        <v>No</v>
      </c>
    </row>
    <row r="295" spans="1:16" x14ac:dyDescent="0.35">
      <c r="A295" s="7" t="s">
        <v>2142</v>
      </c>
      <c r="B295" s="14">
        <v>44275</v>
      </c>
      <c r="C295" s="7" t="s">
        <v>2143</v>
      </c>
      <c r="D295" s="8" t="s">
        <v>6158</v>
      </c>
      <c r="E295" s="7">
        <v>5</v>
      </c>
      <c r="F295" s="7" t="str">
        <f>_xlfn.XLOOKUP(C295,customers!$A$2:$A$1001,customers!$B$2:$B$1001," ",0)</f>
        <v>Cassie Pinkerton</v>
      </c>
      <c r="G295" s="7" t="str">
        <f>IF(_xlfn.XLOOKUP(C295,customers!$A$2:$A$1001,customers!$C$2:$C$1001," ",0)=0," ",_xlfn.XLOOKUP(C295,customers!$A$2:$A$1001,customers!$C$2:$C$1001," ",0))</f>
        <v>cpinkerton85@upenn.edu</v>
      </c>
      <c r="H295" s="7" t="str">
        <f>_xlfn.XLOOKUP(orders!C295,customers!$A$1:$A$1001,customers!$G$1:$G$1001)</f>
        <v>United States</v>
      </c>
      <c r="I295" s="8" t="str">
        <f>INDEX(products!$A$1:$G$49,MATCH(orders!$D295,products!$A$1:$A$49,0),MATCH(orders!I$1,products!$A$1:$G$1,0))</f>
        <v>Ara</v>
      </c>
      <c r="J295" s="8" t="str">
        <f>INDEX(products!$A$1:$G$49,MATCH(orders!$D295,products!$A$1:$A$49,0),MATCH(orders!J$1,products!$A$1:$G$1,0))</f>
        <v>D</v>
      </c>
      <c r="K295" s="9">
        <f>INDEX(products!$A$1:$G$49,MATCH(orders!$D295,products!$A$1:$A$49,0),MATCH(orders!K$1,products!$A$1:$G$1,0))</f>
        <v>0.5</v>
      </c>
      <c r="L295" s="10">
        <f>INDEX(products!$A$1:$G$49,MATCH(orders!$D295,products!$A$1:$A$49,0),MATCH(orders!L$1,products!$A$1:$G$1,0))</f>
        <v>5.97</v>
      </c>
      <c r="M295" s="10">
        <f t="shared" si="4"/>
        <v>29.849999999999998</v>
      </c>
      <c r="N295" s="8" t="str" cm="1">
        <f t="array" ref="N295">_xlfn.IFS(I295="Rob", "Robusta",I295="Exc","Excelsa",I295="Ara","Arabica",I295="Lib","Liberica",TRUE," ")</f>
        <v>Arabica</v>
      </c>
      <c r="O295" s="8" t="str" cm="1">
        <f t="array" ref="O295">_xlfn.IFS(J295="m","Medium",J295="l","Light",J295="d","Dark",TRUE,"")</f>
        <v>Dark</v>
      </c>
      <c r="P295" s="8" t="str">
        <f>_xlfn.XLOOKUP(Table1[[#This Row],[Customer ID]],customers!$A$1:$A$1001,customers!$I$1:$I$1001," ",0)</f>
        <v>No</v>
      </c>
    </row>
    <row r="296" spans="1:16" x14ac:dyDescent="0.35">
      <c r="A296" s="7" t="s">
        <v>2148</v>
      </c>
      <c r="B296" s="14">
        <v>44659</v>
      </c>
      <c r="C296" s="7" t="s">
        <v>2149</v>
      </c>
      <c r="D296" s="8" t="s">
        <v>6171</v>
      </c>
      <c r="E296" s="7">
        <v>3</v>
      </c>
      <c r="F296" s="7" t="str">
        <f>_xlfn.XLOOKUP(C296,customers!$A$2:$A$1001,customers!$B$2:$B$1001," ",0)</f>
        <v>Micki Fero</v>
      </c>
      <c r="G296" s="7" t="str">
        <f>IF(_xlfn.XLOOKUP(C296,customers!$A$2:$A$1001,customers!$C$2:$C$1001," ",0)=0," ",_xlfn.XLOOKUP(C296,customers!$A$2:$A$1001,customers!$C$2:$C$1001," ",0))</f>
        <v xml:space="preserve"> </v>
      </c>
      <c r="H296" s="7" t="str">
        <f>_xlfn.XLOOKUP(orders!C296,customers!$A$1:$A$1001,customers!$G$1:$G$1001)</f>
        <v>United States</v>
      </c>
      <c r="I296" s="8" t="str">
        <f>INDEX(products!$A$1:$G$49,MATCH(orders!$D296,products!$A$1:$A$49,0),MATCH(orders!I$1,products!$A$1:$G$1,0))</f>
        <v>Exc</v>
      </c>
      <c r="J296" s="8" t="str">
        <f>INDEX(products!$A$1:$G$49,MATCH(orders!$D296,products!$A$1:$A$49,0),MATCH(orders!J$1,products!$A$1:$G$1,0))</f>
        <v>L</v>
      </c>
      <c r="K296" s="9">
        <f>INDEX(products!$A$1:$G$49,MATCH(orders!$D296,products!$A$1:$A$49,0),MATCH(orders!K$1,products!$A$1:$G$1,0))</f>
        <v>1</v>
      </c>
      <c r="L296" s="10">
        <f>INDEX(products!$A$1:$G$49,MATCH(orders!$D296,products!$A$1:$A$49,0),MATCH(orders!L$1,products!$A$1:$G$1,0))</f>
        <v>14.85</v>
      </c>
      <c r="M296" s="10">
        <f t="shared" si="4"/>
        <v>44.55</v>
      </c>
      <c r="N296" s="8" t="str" cm="1">
        <f t="array" ref="N296">_xlfn.IFS(I296="Rob", "Robusta",I296="Exc","Excelsa",I296="Ara","Arabica",I296="Lib","Liberica",TRUE," ")</f>
        <v>Excelsa</v>
      </c>
      <c r="O296" s="8" t="str" cm="1">
        <f t="array" ref="O296">_xlfn.IFS(J296="m","Medium",J296="l","Light",J296="d","Dark",TRUE,"")</f>
        <v>Light</v>
      </c>
      <c r="P296" s="8" t="str">
        <f>_xlfn.XLOOKUP(Table1[[#This Row],[Customer ID]],customers!$A$1:$A$1001,customers!$I$1:$I$1001," ",0)</f>
        <v>No</v>
      </c>
    </row>
    <row r="297" spans="1:16" x14ac:dyDescent="0.35">
      <c r="A297" s="7" t="s">
        <v>2153</v>
      </c>
      <c r="B297" s="14">
        <v>44057</v>
      </c>
      <c r="C297" s="7" t="s">
        <v>2154</v>
      </c>
      <c r="D297" s="8" t="s">
        <v>6141</v>
      </c>
      <c r="E297" s="7">
        <v>2</v>
      </c>
      <c r="F297" s="7" t="str">
        <f>_xlfn.XLOOKUP(C297,customers!$A$2:$A$1001,customers!$B$2:$B$1001," ",0)</f>
        <v>Cybill Graddell</v>
      </c>
      <c r="G297" s="7" t="str">
        <f>IF(_xlfn.XLOOKUP(C297,customers!$A$2:$A$1001,customers!$C$2:$C$1001," ",0)=0," ",_xlfn.XLOOKUP(C297,customers!$A$2:$A$1001,customers!$C$2:$C$1001," ",0))</f>
        <v xml:space="preserve"> </v>
      </c>
      <c r="H297" s="7" t="str">
        <f>_xlfn.XLOOKUP(orders!C297,customers!$A$1:$A$1001,customers!$G$1:$G$1001)</f>
        <v>United States</v>
      </c>
      <c r="I297" s="8" t="str">
        <f>INDEX(products!$A$1:$G$49,MATCH(orders!$D297,products!$A$1:$A$49,0),MATCH(orders!I$1,products!$A$1:$G$1,0))</f>
        <v>Exc</v>
      </c>
      <c r="J297" s="8" t="str">
        <f>INDEX(products!$A$1:$G$49,MATCH(orders!$D297,products!$A$1:$A$49,0),MATCH(orders!J$1,products!$A$1:$G$1,0))</f>
        <v>M</v>
      </c>
      <c r="K297" s="9">
        <f>INDEX(products!$A$1:$G$49,MATCH(orders!$D297,products!$A$1:$A$49,0),MATCH(orders!K$1,products!$A$1:$G$1,0))</f>
        <v>1</v>
      </c>
      <c r="L297" s="10">
        <f>INDEX(products!$A$1:$G$49,MATCH(orders!$D297,products!$A$1:$A$49,0),MATCH(orders!L$1,products!$A$1:$G$1,0))</f>
        <v>13.75</v>
      </c>
      <c r="M297" s="10">
        <f t="shared" si="4"/>
        <v>27.5</v>
      </c>
      <c r="N297" s="8" t="str" cm="1">
        <f t="array" ref="N297">_xlfn.IFS(I297="Rob", "Robusta",I297="Exc","Excelsa",I297="Ara","Arabica",I297="Lib","Liberica",TRUE," ")</f>
        <v>Excelsa</v>
      </c>
      <c r="O297" s="8" t="str" cm="1">
        <f t="array" ref="O297">_xlfn.IFS(J297="m","Medium",J297="l","Light",J297="d","Dark",TRUE,"")</f>
        <v>Medium</v>
      </c>
      <c r="P297" s="8" t="str">
        <f>_xlfn.XLOOKUP(Table1[[#This Row],[Customer ID]],customers!$A$1:$A$1001,customers!$I$1:$I$1001," ",0)</f>
        <v>No</v>
      </c>
    </row>
    <row r="298" spans="1:16" x14ac:dyDescent="0.35">
      <c r="A298" s="7" t="s">
        <v>2157</v>
      </c>
      <c r="B298" s="14">
        <v>43597</v>
      </c>
      <c r="C298" s="7" t="s">
        <v>2158</v>
      </c>
      <c r="D298" s="8" t="s">
        <v>6146</v>
      </c>
      <c r="E298" s="7">
        <v>6</v>
      </c>
      <c r="F298" s="7" t="str">
        <f>_xlfn.XLOOKUP(C298,customers!$A$2:$A$1001,customers!$B$2:$B$1001," ",0)</f>
        <v>Dorian Vizor</v>
      </c>
      <c r="G298" s="7" t="str">
        <f>IF(_xlfn.XLOOKUP(C298,customers!$A$2:$A$1001,customers!$C$2:$C$1001," ",0)=0," ",_xlfn.XLOOKUP(C298,customers!$A$2:$A$1001,customers!$C$2:$C$1001," ",0))</f>
        <v>dvizor88@furl.net</v>
      </c>
      <c r="H298" s="7" t="str">
        <f>_xlfn.XLOOKUP(orders!C298,customers!$A$1:$A$1001,customers!$G$1:$G$1001)</f>
        <v>United States</v>
      </c>
      <c r="I298" s="8" t="str">
        <f>INDEX(products!$A$1:$G$49,MATCH(orders!$D298,products!$A$1:$A$49,0),MATCH(orders!I$1,products!$A$1:$G$1,0))</f>
        <v>Rob</v>
      </c>
      <c r="J298" s="8" t="str">
        <f>INDEX(products!$A$1:$G$49,MATCH(orders!$D298,products!$A$1:$A$49,0),MATCH(orders!J$1,products!$A$1:$G$1,0))</f>
        <v>M</v>
      </c>
      <c r="K298" s="9">
        <f>INDEX(products!$A$1:$G$49,MATCH(orders!$D298,products!$A$1:$A$49,0),MATCH(orders!K$1,products!$A$1:$G$1,0))</f>
        <v>0.5</v>
      </c>
      <c r="L298" s="10">
        <f>INDEX(products!$A$1:$G$49,MATCH(orders!$D298,products!$A$1:$A$49,0),MATCH(orders!L$1,products!$A$1:$G$1,0))</f>
        <v>5.97</v>
      </c>
      <c r="M298" s="10">
        <f t="shared" si="4"/>
        <v>35.82</v>
      </c>
      <c r="N298" s="8" t="str" cm="1">
        <f t="array" ref="N298">_xlfn.IFS(I298="Rob", "Robusta",I298="Exc","Excelsa",I298="Ara","Arabica",I298="Lib","Liberica",TRUE," ")</f>
        <v>Robusta</v>
      </c>
      <c r="O298" s="8" t="str" cm="1">
        <f t="array" ref="O298">_xlfn.IFS(J298="m","Medium",J298="l","Light",J298="d","Dark",TRUE,"")</f>
        <v>Medium</v>
      </c>
      <c r="P298" s="8" t="str">
        <f>_xlfn.XLOOKUP(Table1[[#This Row],[Customer ID]],customers!$A$1:$A$1001,customers!$I$1:$I$1001," ",0)</f>
        <v>Yes</v>
      </c>
    </row>
    <row r="299" spans="1:16" x14ac:dyDescent="0.35">
      <c r="A299" s="7" t="s">
        <v>2163</v>
      </c>
      <c r="B299" s="14">
        <v>44258</v>
      </c>
      <c r="C299" s="7" t="s">
        <v>2164</v>
      </c>
      <c r="D299" s="8" t="s">
        <v>6172</v>
      </c>
      <c r="E299" s="7">
        <v>3</v>
      </c>
      <c r="F299" s="7" t="str">
        <f>_xlfn.XLOOKUP(C299,customers!$A$2:$A$1001,customers!$B$2:$B$1001," ",0)</f>
        <v>Eddi Sedgebeer</v>
      </c>
      <c r="G299" s="7" t="str">
        <f>IF(_xlfn.XLOOKUP(C299,customers!$A$2:$A$1001,customers!$C$2:$C$1001," ",0)=0," ",_xlfn.XLOOKUP(C299,customers!$A$2:$A$1001,customers!$C$2:$C$1001," ",0))</f>
        <v>esedgebeer89@oaic.gov.au</v>
      </c>
      <c r="H299" s="7" t="str">
        <f>_xlfn.XLOOKUP(orders!C299,customers!$A$1:$A$1001,customers!$G$1:$G$1001)</f>
        <v>United States</v>
      </c>
      <c r="I299" s="8" t="str">
        <f>INDEX(products!$A$1:$G$49,MATCH(orders!$D299,products!$A$1:$A$49,0),MATCH(orders!I$1,products!$A$1:$G$1,0))</f>
        <v>Rob</v>
      </c>
      <c r="J299" s="8" t="str">
        <f>INDEX(products!$A$1:$G$49,MATCH(orders!$D299,products!$A$1:$A$49,0),MATCH(orders!J$1,products!$A$1:$G$1,0))</f>
        <v>D</v>
      </c>
      <c r="K299" s="9">
        <f>INDEX(products!$A$1:$G$49,MATCH(orders!$D299,products!$A$1:$A$49,0),MATCH(orders!K$1,products!$A$1:$G$1,0))</f>
        <v>0.5</v>
      </c>
      <c r="L299" s="10">
        <f>INDEX(products!$A$1:$G$49,MATCH(orders!$D299,products!$A$1:$A$49,0),MATCH(orders!L$1,products!$A$1:$G$1,0))</f>
        <v>5.3699999999999992</v>
      </c>
      <c r="M299" s="10">
        <f t="shared" si="4"/>
        <v>16.11</v>
      </c>
      <c r="N299" s="8" t="str" cm="1">
        <f t="array" ref="N299">_xlfn.IFS(I299="Rob", "Robusta",I299="Exc","Excelsa",I299="Ara","Arabica",I299="Lib","Liberica",TRUE," ")</f>
        <v>Robusta</v>
      </c>
      <c r="O299" s="8" t="str" cm="1">
        <f t="array" ref="O299">_xlfn.IFS(J299="m","Medium",J299="l","Light",J299="d","Dark",TRUE,"")</f>
        <v>Dark</v>
      </c>
      <c r="P299" s="8" t="str">
        <f>_xlfn.XLOOKUP(Table1[[#This Row],[Customer ID]],customers!$A$1:$A$1001,customers!$I$1:$I$1001," ",0)</f>
        <v>Yes</v>
      </c>
    </row>
    <row r="300" spans="1:16" x14ac:dyDescent="0.35">
      <c r="A300" s="7" t="s">
        <v>2169</v>
      </c>
      <c r="B300" s="14">
        <v>43872</v>
      </c>
      <c r="C300" s="7" t="s">
        <v>2170</v>
      </c>
      <c r="D300" s="8" t="s">
        <v>6184</v>
      </c>
      <c r="E300" s="7">
        <v>6</v>
      </c>
      <c r="F300" s="7" t="str">
        <f>_xlfn.XLOOKUP(C300,customers!$A$2:$A$1001,customers!$B$2:$B$1001," ",0)</f>
        <v>Ken Lestrange</v>
      </c>
      <c r="G300" s="7" t="str">
        <f>IF(_xlfn.XLOOKUP(C300,customers!$A$2:$A$1001,customers!$C$2:$C$1001," ",0)=0," ",_xlfn.XLOOKUP(C300,customers!$A$2:$A$1001,customers!$C$2:$C$1001," ",0))</f>
        <v>klestrange8a@lulu.com</v>
      </c>
      <c r="H300" s="7" t="str">
        <f>_xlfn.XLOOKUP(orders!C300,customers!$A$1:$A$1001,customers!$G$1:$G$1001)</f>
        <v>United States</v>
      </c>
      <c r="I300" s="8" t="str">
        <f>INDEX(products!$A$1:$G$49,MATCH(orders!$D300,products!$A$1:$A$49,0),MATCH(orders!I$1,products!$A$1:$G$1,0))</f>
        <v>Exc</v>
      </c>
      <c r="J300" s="8" t="str">
        <f>INDEX(products!$A$1:$G$49,MATCH(orders!$D300,products!$A$1:$A$49,0),MATCH(orders!J$1,products!$A$1:$G$1,0))</f>
        <v>L</v>
      </c>
      <c r="K300" s="9">
        <f>INDEX(products!$A$1:$G$49,MATCH(orders!$D300,products!$A$1:$A$49,0),MATCH(orders!K$1,products!$A$1:$G$1,0))</f>
        <v>0.2</v>
      </c>
      <c r="L300" s="10">
        <f>INDEX(products!$A$1:$G$49,MATCH(orders!$D300,products!$A$1:$A$49,0),MATCH(orders!L$1,products!$A$1:$G$1,0))</f>
        <v>4.4550000000000001</v>
      </c>
      <c r="M300" s="10">
        <f t="shared" si="4"/>
        <v>26.73</v>
      </c>
      <c r="N300" s="8" t="str" cm="1">
        <f t="array" ref="N300">_xlfn.IFS(I300="Rob", "Robusta",I300="Exc","Excelsa",I300="Ara","Arabica",I300="Lib","Liberica",TRUE," ")</f>
        <v>Excelsa</v>
      </c>
      <c r="O300" s="8" t="str" cm="1">
        <f t="array" ref="O300">_xlfn.IFS(J300="m","Medium",J300="l","Light",J300="d","Dark",TRUE,"")</f>
        <v>Light</v>
      </c>
      <c r="P300" s="8" t="str">
        <f>_xlfn.XLOOKUP(Table1[[#This Row],[Customer ID]],customers!$A$1:$A$1001,customers!$I$1:$I$1001," ",0)</f>
        <v>Yes</v>
      </c>
    </row>
    <row r="301" spans="1:16" x14ac:dyDescent="0.35">
      <c r="A301" s="7" t="s">
        <v>2175</v>
      </c>
      <c r="B301" s="14">
        <v>43582</v>
      </c>
      <c r="C301" s="7" t="s">
        <v>2176</v>
      </c>
      <c r="D301" s="8" t="s">
        <v>6148</v>
      </c>
      <c r="E301" s="7">
        <v>6</v>
      </c>
      <c r="F301" s="7" t="str">
        <f>_xlfn.XLOOKUP(C301,customers!$A$2:$A$1001,customers!$B$2:$B$1001," ",0)</f>
        <v>Lacee Tanti</v>
      </c>
      <c r="G301" s="7" t="str">
        <f>IF(_xlfn.XLOOKUP(C301,customers!$A$2:$A$1001,customers!$C$2:$C$1001," ",0)=0," ",_xlfn.XLOOKUP(C301,customers!$A$2:$A$1001,customers!$C$2:$C$1001," ",0))</f>
        <v>ltanti8b@techcrunch.com</v>
      </c>
      <c r="H301" s="7" t="str">
        <f>_xlfn.XLOOKUP(orders!C301,customers!$A$1:$A$1001,customers!$G$1:$G$1001)</f>
        <v>United States</v>
      </c>
      <c r="I301" s="8" t="str">
        <f>INDEX(products!$A$1:$G$49,MATCH(orders!$D301,products!$A$1:$A$49,0),MATCH(orders!I$1,products!$A$1:$G$1,0))</f>
        <v>Exc</v>
      </c>
      <c r="J301" s="8" t="str">
        <f>INDEX(products!$A$1:$G$49,MATCH(orders!$D301,products!$A$1:$A$49,0),MATCH(orders!J$1,products!$A$1:$G$1,0))</f>
        <v>L</v>
      </c>
      <c r="K301" s="9">
        <f>INDEX(products!$A$1:$G$49,MATCH(orders!$D301,products!$A$1:$A$49,0),MATCH(orders!K$1,products!$A$1:$G$1,0))</f>
        <v>2.5</v>
      </c>
      <c r="L301" s="10">
        <f>INDEX(products!$A$1:$G$49,MATCH(orders!$D301,products!$A$1:$A$49,0),MATCH(orders!L$1,products!$A$1:$G$1,0))</f>
        <v>34.154999999999994</v>
      </c>
      <c r="M301" s="10">
        <f t="shared" si="4"/>
        <v>204.92999999999995</v>
      </c>
      <c r="N301" s="8" t="str" cm="1">
        <f t="array" ref="N301">_xlfn.IFS(I301="Rob", "Robusta",I301="Exc","Excelsa",I301="Ara","Arabica",I301="Lib","Liberica",TRUE," ")</f>
        <v>Excelsa</v>
      </c>
      <c r="O301" s="8" t="str" cm="1">
        <f t="array" ref="O301">_xlfn.IFS(J301="m","Medium",J301="l","Light",J301="d","Dark",TRUE,"")</f>
        <v>Light</v>
      </c>
      <c r="P301" s="8" t="str">
        <f>_xlfn.XLOOKUP(Table1[[#This Row],[Customer ID]],customers!$A$1:$A$1001,customers!$I$1:$I$1001," ",0)</f>
        <v>Yes</v>
      </c>
    </row>
    <row r="302" spans="1:16" x14ac:dyDescent="0.35">
      <c r="A302" s="7" t="s">
        <v>2181</v>
      </c>
      <c r="B302" s="14">
        <v>44646</v>
      </c>
      <c r="C302" s="7" t="s">
        <v>2182</v>
      </c>
      <c r="D302" s="8" t="s">
        <v>6140</v>
      </c>
      <c r="E302" s="7">
        <v>3</v>
      </c>
      <c r="F302" s="7" t="str">
        <f>_xlfn.XLOOKUP(C302,customers!$A$2:$A$1001,customers!$B$2:$B$1001," ",0)</f>
        <v>Arel De Lasci</v>
      </c>
      <c r="G302" s="7" t="str">
        <f>IF(_xlfn.XLOOKUP(C302,customers!$A$2:$A$1001,customers!$C$2:$C$1001," ",0)=0," ",_xlfn.XLOOKUP(C302,customers!$A$2:$A$1001,customers!$C$2:$C$1001," ",0))</f>
        <v>ade8c@1und1.de</v>
      </c>
      <c r="H302" s="7" t="str">
        <f>_xlfn.XLOOKUP(orders!C302,customers!$A$1:$A$1001,customers!$G$1:$G$1001)</f>
        <v>United States</v>
      </c>
      <c r="I302" s="8" t="str">
        <f>INDEX(products!$A$1:$G$49,MATCH(orders!$D302,products!$A$1:$A$49,0),MATCH(orders!I$1,products!$A$1:$G$1,0))</f>
        <v>Ara</v>
      </c>
      <c r="J302" s="8" t="str">
        <f>INDEX(products!$A$1:$G$49,MATCH(orders!$D302,products!$A$1:$A$49,0),MATCH(orders!J$1,products!$A$1:$G$1,0))</f>
        <v>L</v>
      </c>
      <c r="K302" s="9">
        <f>INDEX(products!$A$1:$G$49,MATCH(orders!$D302,products!$A$1:$A$49,0),MATCH(orders!K$1,products!$A$1:$G$1,0))</f>
        <v>1</v>
      </c>
      <c r="L302" s="10">
        <f>INDEX(products!$A$1:$G$49,MATCH(orders!$D302,products!$A$1:$A$49,0),MATCH(orders!L$1,products!$A$1:$G$1,0))</f>
        <v>12.95</v>
      </c>
      <c r="M302" s="10">
        <f t="shared" si="4"/>
        <v>38.849999999999994</v>
      </c>
      <c r="N302" s="8" t="str" cm="1">
        <f t="array" ref="N302">_xlfn.IFS(I302="Rob", "Robusta",I302="Exc","Excelsa",I302="Ara","Arabica",I302="Lib","Liberica",TRUE," ")</f>
        <v>Arabica</v>
      </c>
      <c r="O302" s="8" t="str" cm="1">
        <f t="array" ref="O302">_xlfn.IFS(J302="m","Medium",J302="l","Light",J302="d","Dark",TRUE,"")</f>
        <v>Light</v>
      </c>
      <c r="P302" s="8" t="str">
        <f>_xlfn.XLOOKUP(Table1[[#This Row],[Customer ID]],customers!$A$1:$A$1001,customers!$I$1:$I$1001," ",0)</f>
        <v>Yes</v>
      </c>
    </row>
    <row r="303" spans="1:16" x14ac:dyDescent="0.35">
      <c r="A303" s="7" t="s">
        <v>2187</v>
      </c>
      <c r="B303" s="14">
        <v>44102</v>
      </c>
      <c r="C303" s="7" t="s">
        <v>2188</v>
      </c>
      <c r="D303" s="8" t="s">
        <v>6150</v>
      </c>
      <c r="E303" s="7">
        <v>4</v>
      </c>
      <c r="F303" s="7" t="str">
        <f>_xlfn.XLOOKUP(C303,customers!$A$2:$A$1001,customers!$B$2:$B$1001," ",0)</f>
        <v>Trescha Jedrachowicz</v>
      </c>
      <c r="G303" s="7" t="str">
        <f>IF(_xlfn.XLOOKUP(C303,customers!$A$2:$A$1001,customers!$C$2:$C$1001," ",0)=0," ",_xlfn.XLOOKUP(C303,customers!$A$2:$A$1001,customers!$C$2:$C$1001," ",0))</f>
        <v>tjedrachowicz8d@acquirethisname.com</v>
      </c>
      <c r="H303" s="7" t="str">
        <f>_xlfn.XLOOKUP(orders!C303,customers!$A$1:$A$1001,customers!$G$1:$G$1001)</f>
        <v>United States</v>
      </c>
      <c r="I303" s="8" t="str">
        <f>INDEX(products!$A$1:$G$49,MATCH(orders!$D303,products!$A$1:$A$49,0),MATCH(orders!I$1,products!$A$1:$G$1,0))</f>
        <v>Lib</v>
      </c>
      <c r="J303" s="8" t="str">
        <f>INDEX(products!$A$1:$G$49,MATCH(orders!$D303,products!$A$1:$A$49,0),MATCH(orders!J$1,products!$A$1:$G$1,0))</f>
        <v>D</v>
      </c>
      <c r="K303" s="9">
        <f>INDEX(products!$A$1:$G$49,MATCH(orders!$D303,products!$A$1:$A$49,0),MATCH(orders!K$1,products!$A$1:$G$1,0))</f>
        <v>0.2</v>
      </c>
      <c r="L303" s="10">
        <f>INDEX(products!$A$1:$G$49,MATCH(orders!$D303,products!$A$1:$A$49,0),MATCH(orders!L$1,products!$A$1:$G$1,0))</f>
        <v>3.8849999999999998</v>
      </c>
      <c r="M303" s="10">
        <f t="shared" si="4"/>
        <v>15.54</v>
      </c>
      <c r="N303" s="8" t="str" cm="1">
        <f t="array" ref="N303">_xlfn.IFS(I303="Rob", "Robusta",I303="Exc","Excelsa",I303="Ara","Arabica",I303="Lib","Liberica",TRUE," ")</f>
        <v>Liberica</v>
      </c>
      <c r="O303" s="8" t="str" cm="1">
        <f t="array" ref="O303">_xlfn.IFS(J303="m","Medium",J303="l","Light",J303="d","Dark",TRUE,"")</f>
        <v>Dark</v>
      </c>
      <c r="P303" s="8" t="str">
        <f>_xlfn.XLOOKUP(Table1[[#This Row],[Customer ID]],customers!$A$1:$A$1001,customers!$I$1:$I$1001," ",0)</f>
        <v>Yes</v>
      </c>
    </row>
    <row r="304" spans="1:16" x14ac:dyDescent="0.35">
      <c r="A304" s="7" t="s">
        <v>2193</v>
      </c>
      <c r="B304" s="14">
        <v>43762</v>
      </c>
      <c r="C304" s="7" t="s">
        <v>2194</v>
      </c>
      <c r="D304" s="8" t="s">
        <v>6157</v>
      </c>
      <c r="E304" s="7">
        <v>1</v>
      </c>
      <c r="F304" s="7" t="str">
        <f>_xlfn.XLOOKUP(C304,customers!$A$2:$A$1001,customers!$B$2:$B$1001," ",0)</f>
        <v>Perkin Stonner</v>
      </c>
      <c r="G304" s="7" t="str">
        <f>IF(_xlfn.XLOOKUP(C304,customers!$A$2:$A$1001,customers!$C$2:$C$1001," ",0)=0," ",_xlfn.XLOOKUP(C304,customers!$A$2:$A$1001,customers!$C$2:$C$1001," ",0))</f>
        <v>pstonner8e@moonfruit.com</v>
      </c>
      <c r="H304" s="7" t="str">
        <f>_xlfn.XLOOKUP(orders!C304,customers!$A$1:$A$1001,customers!$G$1:$G$1001)</f>
        <v>United States</v>
      </c>
      <c r="I304" s="8" t="str">
        <f>INDEX(products!$A$1:$G$49,MATCH(orders!$D304,products!$A$1:$A$49,0),MATCH(orders!I$1,products!$A$1:$G$1,0))</f>
        <v>Ara</v>
      </c>
      <c r="J304" s="8" t="str">
        <f>INDEX(products!$A$1:$G$49,MATCH(orders!$D304,products!$A$1:$A$49,0),MATCH(orders!J$1,products!$A$1:$G$1,0))</f>
        <v>M</v>
      </c>
      <c r="K304" s="9">
        <f>INDEX(products!$A$1:$G$49,MATCH(orders!$D304,products!$A$1:$A$49,0),MATCH(orders!K$1,products!$A$1:$G$1,0))</f>
        <v>0.5</v>
      </c>
      <c r="L304" s="10">
        <f>INDEX(products!$A$1:$G$49,MATCH(orders!$D304,products!$A$1:$A$49,0),MATCH(orders!L$1,products!$A$1:$G$1,0))</f>
        <v>6.75</v>
      </c>
      <c r="M304" s="10">
        <f t="shared" si="4"/>
        <v>6.75</v>
      </c>
      <c r="N304" s="8" t="str" cm="1">
        <f t="array" ref="N304">_xlfn.IFS(I304="Rob", "Robusta",I304="Exc","Excelsa",I304="Ara","Arabica",I304="Lib","Liberica",TRUE," ")</f>
        <v>Arabica</v>
      </c>
      <c r="O304" s="8" t="str" cm="1">
        <f t="array" ref="O304">_xlfn.IFS(J304="m","Medium",J304="l","Light",J304="d","Dark",TRUE,"")</f>
        <v>Medium</v>
      </c>
      <c r="P304" s="8" t="str">
        <f>_xlfn.XLOOKUP(Table1[[#This Row],[Customer ID]],customers!$A$1:$A$1001,customers!$I$1:$I$1001," ",0)</f>
        <v>No</v>
      </c>
    </row>
    <row r="305" spans="1:16" x14ac:dyDescent="0.35">
      <c r="A305" s="7" t="s">
        <v>2199</v>
      </c>
      <c r="B305" s="14">
        <v>44412</v>
      </c>
      <c r="C305" s="7" t="s">
        <v>2200</v>
      </c>
      <c r="D305" s="8" t="s">
        <v>6185</v>
      </c>
      <c r="E305" s="7">
        <v>4</v>
      </c>
      <c r="F305" s="7" t="str">
        <f>_xlfn.XLOOKUP(C305,customers!$A$2:$A$1001,customers!$B$2:$B$1001," ",0)</f>
        <v>Darrin Tingly</v>
      </c>
      <c r="G305" s="7" t="str">
        <f>IF(_xlfn.XLOOKUP(C305,customers!$A$2:$A$1001,customers!$C$2:$C$1001," ",0)=0," ",_xlfn.XLOOKUP(C305,customers!$A$2:$A$1001,customers!$C$2:$C$1001," ",0))</f>
        <v>dtingly8f@goo.ne.jp</v>
      </c>
      <c r="H305" s="7" t="str">
        <f>_xlfn.XLOOKUP(orders!C305,customers!$A$1:$A$1001,customers!$G$1:$G$1001)</f>
        <v>United States</v>
      </c>
      <c r="I305" s="8" t="str">
        <f>INDEX(products!$A$1:$G$49,MATCH(orders!$D305,products!$A$1:$A$49,0),MATCH(orders!I$1,products!$A$1:$G$1,0))</f>
        <v>Exc</v>
      </c>
      <c r="J305" s="8" t="str">
        <f>INDEX(products!$A$1:$G$49,MATCH(orders!$D305,products!$A$1:$A$49,0),MATCH(orders!J$1,products!$A$1:$G$1,0))</f>
        <v>D</v>
      </c>
      <c r="K305" s="9">
        <f>INDEX(products!$A$1:$G$49,MATCH(orders!$D305,products!$A$1:$A$49,0),MATCH(orders!K$1,products!$A$1:$G$1,0))</f>
        <v>2.5</v>
      </c>
      <c r="L305" s="10">
        <f>INDEX(products!$A$1:$G$49,MATCH(orders!$D305,products!$A$1:$A$49,0),MATCH(orders!L$1,products!$A$1:$G$1,0))</f>
        <v>27.945</v>
      </c>
      <c r="M305" s="10">
        <f t="shared" si="4"/>
        <v>111.78</v>
      </c>
      <c r="N305" s="8" t="str" cm="1">
        <f t="array" ref="N305">_xlfn.IFS(I305="Rob", "Robusta",I305="Exc","Excelsa",I305="Ara","Arabica",I305="Lib","Liberica",TRUE," ")</f>
        <v>Excelsa</v>
      </c>
      <c r="O305" s="8" t="str" cm="1">
        <f t="array" ref="O305">_xlfn.IFS(J305="m","Medium",J305="l","Light",J305="d","Dark",TRUE,"")</f>
        <v>Dark</v>
      </c>
      <c r="P305" s="8" t="str">
        <f>_xlfn.XLOOKUP(Table1[[#This Row],[Customer ID]],customers!$A$1:$A$1001,customers!$I$1:$I$1001," ",0)</f>
        <v>Yes</v>
      </c>
    </row>
    <row r="306" spans="1:16" x14ac:dyDescent="0.35">
      <c r="A306" s="7" t="s">
        <v>2204</v>
      </c>
      <c r="B306" s="14">
        <v>43828</v>
      </c>
      <c r="C306" s="7" t="s">
        <v>2245</v>
      </c>
      <c r="D306" s="8" t="s">
        <v>6167</v>
      </c>
      <c r="E306" s="7">
        <v>1</v>
      </c>
      <c r="F306" s="7" t="str">
        <f>_xlfn.XLOOKUP(C306,customers!$A$2:$A$1001,customers!$B$2:$B$1001," ",0)</f>
        <v>Claudetta Rushe</v>
      </c>
      <c r="G306" s="7" t="str">
        <f>IF(_xlfn.XLOOKUP(C306,customers!$A$2:$A$1001,customers!$C$2:$C$1001," ",0)=0," ",_xlfn.XLOOKUP(C306,customers!$A$2:$A$1001,customers!$C$2:$C$1001," ",0))</f>
        <v>crushe8n@about.me</v>
      </c>
      <c r="H306" s="7" t="str">
        <f>_xlfn.XLOOKUP(orders!C306,customers!$A$1:$A$1001,customers!$G$1:$G$1001)</f>
        <v>United States</v>
      </c>
      <c r="I306" s="8" t="str">
        <f>INDEX(products!$A$1:$G$49,MATCH(orders!$D306,products!$A$1:$A$49,0),MATCH(orders!I$1,products!$A$1:$G$1,0))</f>
        <v>Ara</v>
      </c>
      <c r="J306" s="8" t="str">
        <f>INDEX(products!$A$1:$G$49,MATCH(orders!$D306,products!$A$1:$A$49,0),MATCH(orders!J$1,products!$A$1:$G$1,0))</f>
        <v>L</v>
      </c>
      <c r="K306" s="9">
        <f>INDEX(products!$A$1:$G$49,MATCH(orders!$D306,products!$A$1:$A$49,0),MATCH(orders!K$1,products!$A$1:$G$1,0))</f>
        <v>0.2</v>
      </c>
      <c r="L306" s="10">
        <f>INDEX(products!$A$1:$G$49,MATCH(orders!$D306,products!$A$1:$A$49,0),MATCH(orders!L$1,products!$A$1:$G$1,0))</f>
        <v>3.8849999999999998</v>
      </c>
      <c r="M306" s="10">
        <f t="shared" si="4"/>
        <v>3.8849999999999998</v>
      </c>
      <c r="N306" s="8" t="str" cm="1">
        <f t="array" ref="N306">_xlfn.IFS(I306="Rob", "Robusta",I306="Exc","Excelsa",I306="Ara","Arabica",I306="Lib","Liberica",TRUE," ")</f>
        <v>Arabica</v>
      </c>
      <c r="O306" s="8" t="str" cm="1">
        <f t="array" ref="O306">_xlfn.IFS(J306="m","Medium",J306="l","Light",J306="d","Dark",TRUE,"")</f>
        <v>Light</v>
      </c>
      <c r="P306" s="8" t="str">
        <f>_xlfn.XLOOKUP(Table1[[#This Row],[Customer ID]],customers!$A$1:$A$1001,customers!$I$1:$I$1001," ",0)</f>
        <v>Yes</v>
      </c>
    </row>
    <row r="307" spans="1:16" x14ac:dyDescent="0.35">
      <c r="A307" s="7" t="s">
        <v>2209</v>
      </c>
      <c r="B307" s="14">
        <v>43796</v>
      </c>
      <c r="C307" s="7" t="s">
        <v>2210</v>
      </c>
      <c r="D307" s="8" t="s">
        <v>6159</v>
      </c>
      <c r="E307" s="7">
        <v>5</v>
      </c>
      <c r="F307" s="7" t="str">
        <f>_xlfn.XLOOKUP(C307,customers!$A$2:$A$1001,customers!$B$2:$B$1001," ",0)</f>
        <v>Benn Checci</v>
      </c>
      <c r="G307" s="7" t="str">
        <f>IF(_xlfn.XLOOKUP(C307,customers!$A$2:$A$1001,customers!$C$2:$C$1001," ",0)=0," ",_xlfn.XLOOKUP(C307,customers!$A$2:$A$1001,customers!$C$2:$C$1001," ",0))</f>
        <v>bchecci8h@usa.gov</v>
      </c>
      <c r="H307" s="7" t="str">
        <f>_xlfn.XLOOKUP(orders!C307,customers!$A$1:$A$1001,customers!$G$1:$G$1001)</f>
        <v>United Kingdom</v>
      </c>
      <c r="I307" s="8" t="str">
        <f>INDEX(products!$A$1:$G$49,MATCH(orders!$D307,products!$A$1:$A$49,0),MATCH(orders!I$1,products!$A$1:$G$1,0))</f>
        <v>Lib</v>
      </c>
      <c r="J307" s="8" t="str">
        <f>INDEX(products!$A$1:$G$49,MATCH(orders!$D307,products!$A$1:$A$49,0),MATCH(orders!J$1,products!$A$1:$G$1,0))</f>
        <v>M</v>
      </c>
      <c r="K307" s="9">
        <f>INDEX(products!$A$1:$G$49,MATCH(orders!$D307,products!$A$1:$A$49,0),MATCH(orders!K$1,products!$A$1:$G$1,0))</f>
        <v>0.2</v>
      </c>
      <c r="L307" s="10">
        <f>INDEX(products!$A$1:$G$49,MATCH(orders!$D307,products!$A$1:$A$49,0),MATCH(orders!L$1,products!$A$1:$G$1,0))</f>
        <v>4.3650000000000002</v>
      </c>
      <c r="M307" s="10">
        <f t="shared" si="4"/>
        <v>21.825000000000003</v>
      </c>
      <c r="N307" s="8" t="str" cm="1">
        <f t="array" ref="N307">_xlfn.IFS(I307="Rob", "Robusta",I307="Exc","Excelsa",I307="Ara","Arabica",I307="Lib","Liberica",TRUE," ")</f>
        <v>Liberica</v>
      </c>
      <c r="O307" s="8" t="str" cm="1">
        <f t="array" ref="O307">_xlfn.IFS(J307="m","Medium",J307="l","Light",J307="d","Dark",TRUE,"")</f>
        <v>Medium</v>
      </c>
      <c r="P307" s="8" t="str">
        <f>_xlfn.XLOOKUP(Table1[[#This Row],[Customer ID]],customers!$A$1:$A$1001,customers!$I$1:$I$1001," ",0)</f>
        <v>No</v>
      </c>
    </row>
    <row r="308" spans="1:16" x14ac:dyDescent="0.35">
      <c r="A308" s="7" t="s">
        <v>2215</v>
      </c>
      <c r="B308" s="14">
        <v>43890</v>
      </c>
      <c r="C308" s="7" t="s">
        <v>2216</v>
      </c>
      <c r="D308" s="8" t="s">
        <v>6174</v>
      </c>
      <c r="E308" s="7">
        <v>5</v>
      </c>
      <c r="F308" s="7" t="str">
        <f>_xlfn.XLOOKUP(C308,customers!$A$2:$A$1001,customers!$B$2:$B$1001," ",0)</f>
        <v>Janifer Bagot</v>
      </c>
      <c r="G308" s="7" t="str">
        <f>IF(_xlfn.XLOOKUP(C308,customers!$A$2:$A$1001,customers!$C$2:$C$1001," ",0)=0," ",_xlfn.XLOOKUP(C308,customers!$A$2:$A$1001,customers!$C$2:$C$1001," ",0))</f>
        <v>jbagot8i@mac.com</v>
      </c>
      <c r="H308" s="7" t="str">
        <f>_xlfn.XLOOKUP(orders!C308,customers!$A$1:$A$1001,customers!$G$1:$G$1001)</f>
        <v>United States</v>
      </c>
      <c r="I308" s="8" t="str">
        <f>INDEX(products!$A$1:$G$49,MATCH(orders!$D308,products!$A$1:$A$49,0),MATCH(orders!I$1,products!$A$1:$G$1,0))</f>
        <v>Rob</v>
      </c>
      <c r="J308" s="8" t="str">
        <f>INDEX(products!$A$1:$G$49,MATCH(orders!$D308,products!$A$1:$A$49,0),MATCH(orders!J$1,products!$A$1:$G$1,0))</f>
        <v>M</v>
      </c>
      <c r="K308" s="9">
        <f>INDEX(products!$A$1:$G$49,MATCH(orders!$D308,products!$A$1:$A$49,0),MATCH(orders!K$1,products!$A$1:$G$1,0))</f>
        <v>0.2</v>
      </c>
      <c r="L308" s="10">
        <f>INDEX(products!$A$1:$G$49,MATCH(orders!$D308,products!$A$1:$A$49,0),MATCH(orders!L$1,products!$A$1:$G$1,0))</f>
        <v>2.9849999999999999</v>
      </c>
      <c r="M308" s="10">
        <f t="shared" si="4"/>
        <v>14.924999999999999</v>
      </c>
      <c r="N308" s="8" t="str" cm="1">
        <f t="array" ref="N308">_xlfn.IFS(I308="Rob", "Robusta",I308="Exc","Excelsa",I308="Ara","Arabica",I308="Lib","Liberica",TRUE," ")</f>
        <v>Robusta</v>
      </c>
      <c r="O308" s="8" t="str" cm="1">
        <f t="array" ref="O308">_xlfn.IFS(J308="m","Medium",J308="l","Light",J308="d","Dark",TRUE,"")</f>
        <v>Medium</v>
      </c>
      <c r="P308" s="8" t="str">
        <f>_xlfn.XLOOKUP(Table1[[#This Row],[Customer ID]],customers!$A$1:$A$1001,customers!$I$1:$I$1001," ",0)</f>
        <v>No</v>
      </c>
    </row>
    <row r="309" spans="1:16" x14ac:dyDescent="0.35">
      <c r="A309" s="7" t="s">
        <v>2221</v>
      </c>
      <c r="B309" s="14">
        <v>44227</v>
      </c>
      <c r="C309" s="7" t="s">
        <v>2222</v>
      </c>
      <c r="D309" s="8" t="s">
        <v>6155</v>
      </c>
      <c r="E309" s="7">
        <v>3</v>
      </c>
      <c r="F309" s="7" t="str">
        <f>_xlfn.XLOOKUP(C309,customers!$A$2:$A$1001,customers!$B$2:$B$1001," ",0)</f>
        <v>Ermin Beeble</v>
      </c>
      <c r="G309" s="7" t="str">
        <f>IF(_xlfn.XLOOKUP(C309,customers!$A$2:$A$1001,customers!$C$2:$C$1001," ",0)=0," ",_xlfn.XLOOKUP(C309,customers!$A$2:$A$1001,customers!$C$2:$C$1001," ",0))</f>
        <v>ebeeble8j@soundcloud.com</v>
      </c>
      <c r="H309" s="7" t="str">
        <f>_xlfn.XLOOKUP(orders!C309,customers!$A$1:$A$1001,customers!$G$1:$G$1001)</f>
        <v>United States</v>
      </c>
      <c r="I309" s="8" t="str">
        <f>INDEX(products!$A$1:$G$49,MATCH(orders!$D309,products!$A$1:$A$49,0),MATCH(orders!I$1,products!$A$1:$G$1,0))</f>
        <v>Ara</v>
      </c>
      <c r="J309" s="8" t="str">
        <f>INDEX(products!$A$1:$G$49,MATCH(orders!$D309,products!$A$1:$A$49,0),MATCH(orders!J$1,products!$A$1:$G$1,0))</f>
        <v>M</v>
      </c>
      <c r="K309" s="9">
        <f>INDEX(products!$A$1:$G$49,MATCH(orders!$D309,products!$A$1:$A$49,0),MATCH(orders!K$1,products!$A$1:$G$1,0))</f>
        <v>1</v>
      </c>
      <c r="L309" s="10">
        <f>INDEX(products!$A$1:$G$49,MATCH(orders!$D309,products!$A$1:$A$49,0),MATCH(orders!L$1,products!$A$1:$G$1,0))</f>
        <v>11.25</v>
      </c>
      <c r="M309" s="10">
        <f t="shared" si="4"/>
        <v>33.75</v>
      </c>
      <c r="N309" s="8" t="str" cm="1">
        <f t="array" ref="N309">_xlfn.IFS(I309="Rob", "Robusta",I309="Exc","Excelsa",I309="Ara","Arabica",I309="Lib","Liberica",TRUE," ")</f>
        <v>Arabica</v>
      </c>
      <c r="O309" s="8" t="str" cm="1">
        <f t="array" ref="O309">_xlfn.IFS(J309="m","Medium",J309="l","Light",J309="d","Dark",TRUE,"")</f>
        <v>Medium</v>
      </c>
      <c r="P309" s="8" t="str">
        <f>_xlfn.XLOOKUP(Table1[[#This Row],[Customer ID]],customers!$A$1:$A$1001,customers!$I$1:$I$1001," ",0)</f>
        <v>Yes</v>
      </c>
    </row>
    <row r="310" spans="1:16" x14ac:dyDescent="0.35">
      <c r="A310" s="7" t="s">
        <v>2227</v>
      </c>
      <c r="B310" s="14">
        <v>44729</v>
      </c>
      <c r="C310" s="7" t="s">
        <v>2228</v>
      </c>
      <c r="D310" s="8" t="s">
        <v>6155</v>
      </c>
      <c r="E310" s="7">
        <v>3</v>
      </c>
      <c r="F310" s="7" t="str">
        <f>_xlfn.XLOOKUP(C310,customers!$A$2:$A$1001,customers!$B$2:$B$1001," ",0)</f>
        <v>Cos Fluin</v>
      </c>
      <c r="G310" s="7" t="str">
        <f>IF(_xlfn.XLOOKUP(C310,customers!$A$2:$A$1001,customers!$C$2:$C$1001," ",0)=0," ",_xlfn.XLOOKUP(C310,customers!$A$2:$A$1001,customers!$C$2:$C$1001," ",0))</f>
        <v>cfluin8k@flickr.com</v>
      </c>
      <c r="H310" s="7" t="str">
        <f>_xlfn.XLOOKUP(orders!C310,customers!$A$1:$A$1001,customers!$G$1:$G$1001)</f>
        <v>United Kingdom</v>
      </c>
      <c r="I310" s="8" t="str">
        <f>INDEX(products!$A$1:$G$49,MATCH(orders!$D310,products!$A$1:$A$49,0),MATCH(orders!I$1,products!$A$1:$G$1,0))</f>
        <v>Ara</v>
      </c>
      <c r="J310" s="8" t="str">
        <f>INDEX(products!$A$1:$G$49,MATCH(orders!$D310,products!$A$1:$A$49,0),MATCH(orders!J$1,products!$A$1:$G$1,0))</f>
        <v>M</v>
      </c>
      <c r="K310" s="9">
        <f>INDEX(products!$A$1:$G$49,MATCH(orders!$D310,products!$A$1:$A$49,0),MATCH(orders!K$1,products!$A$1:$G$1,0))</f>
        <v>1</v>
      </c>
      <c r="L310" s="10">
        <f>INDEX(products!$A$1:$G$49,MATCH(orders!$D310,products!$A$1:$A$49,0),MATCH(orders!L$1,products!$A$1:$G$1,0))</f>
        <v>11.25</v>
      </c>
      <c r="M310" s="10">
        <f t="shared" si="4"/>
        <v>33.75</v>
      </c>
      <c r="N310" s="8" t="str" cm="1">
        <f t="array" ref="N310">_xlfn.IFS(I310="Rob", "Robusta",I310="Exc","Excelsa",I310="Ara","Arabica",I310="Lib","Liberica",TRUE," ")</f>
        <v>Arabica</v>
      </c>
      <c r="O310" s="8" t="str" cm="1">
        <f t="array" ref="O310">_xlfn.IFS(J310="m","Medium",J310="l","Light",J310="d","Dark",TRUE,"")</f>
        <v>Medium</v>
      </c>
      <c r="P310" s="8" t="str">
        <f>_xlfn.XLOOKUP(Table1[[#This Row],[Customer ID]],customers!$A$1:$A$1001,customers!$I$1:$I$1001," ",0)</f>
        <v>No</v>
      </c>
    </row>
    <row r="311" spans="1:16" x14ac:dyDescent="0.35">
      <c r="A311" s="7" t="s">
        <v>2232</v>
      </c>
      <c r="B311" s="14">
        <v>43864</v>
      </c>
      <c r="C311" s="7" t="s">
        <v>2233</v>
      </c>
      <c r="D311" s="8" t="s">
        <v>6159</v>
      </c>
      <c r="E311" s="7">
        <v>6</v>
      </c>
      <c r="F311" s="7" t="str">
        <f>_xlfn.XLOOKUP(C311,customers!$A$2:$A$1001,customers!$B$2:$B$1001," ",0)</f>
        <v>Eveleen Bletsor</v>
      </c>
      <c r="G311" s="7" t="str">
        <f>IF(_xlfn.XLOOKUP(C311,customers!$A$2:$A$1001,customers!$C$2:$C$1001," ",0)=0," ",_xlfn.XLOOKUP(C311,customers!$A$2:$A$1001,customers!$C$2:$C$1001," ",0))</f>
        <v>ebletsor8l@vinaora.com</v>
      </c>
      <c r="H311" s="7" t="str">
        <f>_xlfn.XLOOKUP(orders!C311,customers!$A$1:$A$1001,customers!$G$1:$G$1001)</f>
        <v>United States</v>
      </c>
      <c r="I311" s="8" t="str">
        <f>INDEX(products!$A$1:$G$49,MATCH(orders!$D311,products!$A$1:$A$49,0),MATCH(orders!I$1,products!$A$1:$G$1,0))</f>
        <v>Lib</v>
      </c>
      <c r="J311" s="8" t="str">
        <f>INDEX(products!$A$1:$G$49,MATCH(orders!$D311,products!$A$1:$A$49,0),MATCH(orders!J$1,products!$A$1:$G$1,0))</f>
        <v>M</v>
      </c>
      <c r="K311" s="9">
        <f>INDEX(products!$A$1:$G$49,MATCH(orders!$D311,products!$A$1:$A$49,0),MATCH(orders!K$1,products!$A$1:$G$1,0))</f>
        <v>0.2</v>
      </c>
      <c r="L311" s="10">
        <f>INDEX(products!$A$1:$G$49,MATCH(orders!$D311,products!$A$1:$A$49,0),MATCH(orders!L$1,products!$A$1:$G$1,0))</f>
        <v>4.3650000000000002</v>
      </c>
      <c r="M311" s="10">
        <f t="shared" si="4"/>
        <v>26.19</v>
      </c>
      <c r="N311" s="8" t="str" cm="1">
        <f t="array" ref="N311">_xlfn.IFS(I311="Rob", "Robusta",I311="Exc","Excelsa",I311="Ara","Arabica",I311="Lib","Liberica",TRUE," ")</f>
        <v>Liberica</v>
      </c>
      <c r="O311" s="8" t="str" cm="1">
        <f t="array" ref="O311">_xlfn.IFS(J311="m","Medium",J311="l","Light",J311="d","Dark",TRUE,"")</f>
        <v>Medium</v>
      </c>
      <c r="P311" s="8" t="str">
        <f>_xlfn.XLOOKUP(Table1[[#This Row],[Customer ID]],customers!$A$1:$A$1001,customers!$I$1:$I$1001," ",0)</f>
        <v>Yes</v>
      </c>
    </row>
    <row r="312" spans="1:16" x14ac:dyDescent="0.35">
      <c r="A312" s="7" t="s">
        <v>2238</v>
      </c>
      <c r="B312" s="14">
        <v>44586</v>
      </c>
      <c r="C312" s="7" t="s">
        <v>2239</v>
      </c>
      <c r="D312" s="8" t="s">
        <v>6171</v>
      </c>
      <c r="E312" s="7">
        <v>1</v>
      </c>
      <c r="F312" s="7" t="str">
        <f>_xlfn.XLOOKUP(C312,customers!$A$2:$A$1001,customers!$B$2:$B$1001," ",0)</f>
        <v>Paola Brydell</v>
      </c>
      <c r="G312" s="7" t="str">
        <f>IF(_xlfn.XLOOKUP(C312,customers!$A$2:$A$1001,customers!$C$2:$C$1001," ",0)=0," ",_xlfn.XLOOKUP(C312,customers!$A$2:$A$1001,customers!$C$2:$C$1001," ",0))</f>
        <v>pbrydell8m@bloglovin.com</v>
      </c>
      <c r="H312" s="7" t="str">
        <f>_xlfn.XLOOKUP(orders!C312,customers!$A$1:$A$1001,customers!$G$1:$G$1001)</f>
        <v>Ireland</v>
      </c>
      <c r="I312" s="8" t="str">
        <f>INDEX(products!$A$1:$G$49,MATCH(orders!$D312,products!$A$1:$A$49,0),MATCH(orders!I$1,products!$A$1:$G$1,0))</f>
        <v>Exc</v>
      </c>
      <c r="J312" s="8" t="str">
        <f>INDEX(products!$A$1:$G$49,MATCH(orders!$D312,products!$A$1:$A$49,0),MATCH(orders!J$1,products!$A$1:$G$1,0))</f>
        <v>L</v>
      </c>
      <c r="K312" s="9">
        <f>INDEX(products!$A$1:$G$49,MATCH(orders!$D312,products!$A$1:$A$49,0),MATCH(orders!K$1,products!$A$1:$G$1,0))</f>
        <v>1</v>
      </c>
      <c r="L312" s="10">
        <f>INDEX(products!$A$1:$G$49,MATCH(orders!$D312,products!$A$1:$A$49,0),MATCH(orders!L$1,products!$A$1:$G$1,0))</f>
        <v>14.85</v>
      </c>
      <c r="M312" s="10">
        <f t="shared" si="4"/>
        <v>14.85</v>
      </c>
      <c r="N312" s="8" t="str" cm="1">
        <f t="array" ref="N312">_xlfn.IFS(I312="Rob", "Robusta",I312="Exc","Excelsa",I312="Ara","Arabica",I312="Lib","Liberica",TRUE," ")</f>
        <v>Excelsa</v>
      </c>
      <c r="O312" s="8" t="str" cm="1">
        <f t="array" ref="O312">_xlfn.IFS(J312="m","Medium",J312="l","Light",J312="d","Dark",TRUE,"")</f>
        <v>Light</v>
      </c>
      <c r="P312" s="8" t="str">
        <f>_xlfn.XLOOKUP(Table1[[#This Row],[Customer ID]],customers!$A$1:$A$1001,customers!$I$1:$I$1001," ",0)</f>
        <v>No</v>
      </c>
    </row>
    <row r="313" spans="1:16" x14ac:dyDescent="0.35">
      <c r="A313" s="7" t="s">
        <v>2244</v>
      </c>
      <c r="B313" s="14">
        <v>43951</v>
      </c>
      <c r="C313" s="7" t="s">
        <v>2245</v>
      </c>
      <c r="D313" s="8" t="s">
        <v>6166</v>
      </c>
      <c r="E313" s="7">
        <v>6</v>
      </c>
      <c r="F313" s="7" t="str">
        <f>_xlfn.XLOOKUP(C313,customers!$A$2:$A$1001,customers!$B$2:$B$1001," ",0)</f>
        <v>Claudetta Rushe</v>
      </c>
      <c r="G313" s="7" t="str">
        <f>IF(_xlfn.XLOOKUP(C313,customers!$A$2:$A$1001,customers!$C$2:$C$1001," ",0)=0," ",_xlfn.XLOOKUP(C313,customers!$A$2:$A$1001,customers!$C$2:$C$1001," ",0))</f>
        <v>crushe8n@about.me</v>
      </c>
      <c r="H313" s="7" t="str">
        <f>_xlfn.XLOOKUP(orders!C313,customers!$A$1:$A$1001,customers!$G$1:$G$1001)</f>
        <v>United States</v>
      </c>
      <c r="I313" s="8" t="str">
        <f>INDEX(products!$A$1:$G$49,MATCH(orders!$D313,products!$A$1:$A$49,0),MATCH(orders!I$1,products!$A$1:$G$1,0))</f>
        <v>Exc</v>
      </c>
      <c r="J313" s="8" t="str">
        <f>INDEX(products!$A$1:$G$49,MATCH(orders!$D313,products!$A$1:$A$49,0),MATCH(orders!J$1,products!$A$1:$G$1,0))</f>
        <v>M</v>
      </c>
      <c r="K313" s="9">
        <f>INDEX(products!$A$1:$G$49,MATCH(orders!$D313,products!$A$1:$A$49,0),MATCH(orders!K$1,products!$A$1:$G$1,0))</f>
        <v>2.5</v>
      </c>
      <c r="L313" s="10">
        <f>INDEX(products!$A$1:$G$49,MATCH(orders!$D313,products!$A$1:$A$49,0),MATCH(orders!L$1,products!$A$1:$G$1,0))</f>
        <v>31.624999999999996</v>
      </c>
      <c r="M313" s="10">
        <f t="shared" si="4"/>
        <v>189.74999999999997</v>
      </c>
      <c r="N313" s="8" t="str" cm="1">
        <f t="array" ref="N313">_xlfn.IFS(I313="Rob", "Robusta",I313="Exc","Excelsa",I313="Ara","Arabica",I313="Lib","Liberica",TRUE," ")</f>
        <v>Excelsa</v>
      </c>
      <c r="O313" s="8" t="str" cm="1">
        <f t="array" ref="O313">_xlfn.IFS(J313="m","Medium",J313="l","Light",J313="d","Dark",TRUE,"")</f>
        <v>Medium</v>
      </c>
      <c r="P313" s="8" t="str">
        <f>_xlfn.XLOOKUP(Table1[[#This Row],[Customer ID]],customers!$A$1:$A$1001,customers!$I$1:$I$1001," ",0)</f>
        <v>Yes</v>
      </c>
    </row>
    <row r="314" spans="1:16" x14ac:dyDescent="0.35">
      <c r="A314" s="7" t="s">
        <v>2250</v>
      </c>
      <c r="B314" s="14">
        <v>44317</v>
      </c>
      <c r="C314" s="7" t="s">
        <v>2251</v>
      </c>
      <c r="D314" s="8" t="s">
        <v>6146</v>
      </c>
      <c r="E314" s="7">
        <v>1</v>
      </c>
      <c r="F314" s="7" t="str">
        <f>_xlfn.XLOOKUP(C314,customers!$A$2:$A$1001,customers!$B$2:$B$1001," ",0)</f>
        <v>Natka Leethem</v>
      </c>
      <c r="G314" s="7" t="str">
        <f>IF(_xlfn.XLOOKUP(C314,customers!$A$2:$A$1001,customers!$C$2:$C$1001," ",0)=0," ",_xlfn.XLOOKUP(C314,customers!$A$2:$A$1001,customers!$C$2:$C$1001," ",0))</f>
        <v>nleethem8o@mac.com</v>
      </c>
      <c r="H314" s="7" t="str">
        <f>_xlfn.XLOOKUP(orders!C314,customers!$A$1:$A$1001,customers!$G$1:$G$1001)</f>
        <v>United States</v>
      </c>
      <c r="I314" s="8" t="str">
        <f>INDEX(products!$A$1:$G$49,MATCH(orders!$D314,products!$A$1:$A$49,0),MATCH(orders!I$1,products!$A$1:$G$1,0))</f>
        <v>Rob</v>
      </c>
      <c r="J314" s="8" t="str">
        <f>INDEX(products!$A$1:$G$49,MATCH(orders!$D314,products!$A$1:$A$49,0),MATCH(orders!J$1,products!$A$1:$G$1,0))</f>
        <v>M</v>
      </c>
      <c r="K314" s="9">
        <f>INDEX(products!$A$1:$G$49,MATCH(orders!$D314,products!$A$1:$A$49,0),MATCH(orders!K$1,products!$A$1:$G$1,0))</f>
        <v>0.5</v>
      </c>
      <c r="L314" s="10">
        <f>INDEX(products!$A$1:$G$49,MATCH(orders!$D314,products!$A$1:$A$49,0),MATCH(orders!L$1,products!$A$1:$G$1,0))</f>
        <v>5.97</v>
      </c>
      <c r="M314" s="10">
        <f t="shared" si="4"/>
        <v>5.97</v>
      </c>
      <c r="N314" s="8" t="str" cm="1">
        <f t="array" ref="N314">_xlfn.IFS(I314="Rob", "Robusta",I314="Exc","Excelsa",I314="Ara","Arabica",I314="Lib","Liberica",TRUE," ")</f>
        <v>Robusta</v>
      </c>
      <c r="O314" s="8" t="str" cm="1">
        <f t="array" ref="O314">_xlfn.IFS(J314="m","Medium",J314="l","Light",J314="d","Dark",TRUE,"")</f>
        <v>Medium</v>
      </c>
      <c r="P314" s="8" t="str">
        <f>_xlfn.XLOOKUP(Table1[[#This Row],[Customer ID]],customers!$A$1:$A$1001,customers!$I$1:$I$1001," ",0)</f>
        <v>Yes</v>
      </c>
    </row>
    <row r="315" spans="1:16" x14ac:dyDescent="0.35">
      <c r="A315" s="7" t="s">
        <v>2256</v>
      </c>
      <c r="B315" s="14">
        <v>44497</v>
      </c>
      <c r="C315" s="7" t="s">
        <v>2257</v>
      </c>
      <c r="D315" s="8" t="s">
        <v>6138</v>
      </c>
      <c r="E315" s="7">
        <v>3</v>
      </c>
      <c r="F315" s="7" t="str">
        <f>_xlfn.XLOOKUP(C315,customers!$A$2:$A$1001,customers!$B$2:$B$1001," ",0)</f>
        <v>Ailene Nesfield</v>
      </c>
      <c r="G315" s="7" t="str">
        <f>IF(_xlfn.XLOOKUP(C315,customers!$A$2:$A$1001,customers!$C$2:$C$1001," ",0)=0," ",_xlfn.XLOOKUP(C315,customers!$A$2:$A$1001,customers!$C$2:$C$1001," ",0))</f>
        <v>anesfield8p@people.com.cn</v>
      </c>
      <c r="H315" s="7" t="str">
        <f>_xlfn.XLOOKUP(orders!C315,customers!$A$1:$A$1001,customers!$G$1:$G$1001)</f>
        <v>United Kingdom</v>
      </c>
      <c r="I315" s="8" t="str">
        <f>INDEX(products!$A$1:$G$49,MATCH(orders!$D315,products!$A$1:$A$49,0),MATCH(orders!I$1,products!$A$1:$G$1,0))</f>
        <v>Rob</v>
      </c>
      <c r="J315" s="8" t="str">
        <f>INDEX(products!$A$1:$G$49,MATCH(orders!$D315,products!$A$1:$A$49,0),MATCH(orders!J$1,products!$A$1:$G$1,0))</f>
        <v>M</v>
      </c>
      <c r="K315" s="9">
        <f>INDEX(products!$A$1:$G$49,MATCH(orders!$D315,products!$A$1:$A$49,0),MATCH(orders!K$1,products!$A$1:$G$1,0))</f>
        <v>1</v>
      </c>
      <c r="L315" s="10">
        <f>INDEX(products!$A$1:$G$49,MATCH(orders!$D315,products!$A$1:$A$49,0),MATCH(orders!L$1,products!$A$1:$G$1,0))</f>
        <v>9.9499999999999993</v>
      </c>
      <c r="M315" s="10">
        <f t="shared" si="4"/>
        <v>29.849999999999998</v>
      </c>
      <c r="N315" s="8" t="str" cm="1">
        <f t="array" ref="N315">_xlfn.IFS(I315="Rob", "Robusta",I315="Exc","Excelsa",I315="Ara","Arabica",I315="Lib","Liberica",TRUE," ")</f>
        <v>Robusta</v>
      </c>
      <c r="O315" s="8" t="str" cm="1">
        <f t="array" ref="O315">_xlfn.IFS(J315="m","Medium",J315="l","Light",J315="d","Dark",TRUE,"")</f>
        <v>Medium</v>
      </c>
      <c r="P315" s="8" t="str">
        <f>_xlfn.XLOOKUP(Table1[[#This Row],[Customer ID]],customers!$A$1:$A$1001,customers!$I$1:$I$1001," ",0)</f>
        <v>Yes</v>
      </c>
    </row>
    <row r="316" spans="1:16" x14ac:dyDescent="0.35">
      <c r="A316" s="7" t="s">
        <v>2262</v>
      </c>
      <c r="B316" s="14">
        <v>44437</v>
      </c>
      <c r="C316" s="7" t="s">
        <v>2263</v>
      </c>
      <c r="D316" s="8" t="s">
        <v>6177</v>
      </c>
      <c r="E316" s="7">
        <v>5</v>
      </c>
      <c r="F316" s="7" t="str">
        <f>_xlfn.XLOOKUP(C316,customers!$A$2:$A$1001,customers!$B$2:$B$1001," ",0)</f>
        <v>Stacy Pickworth</v>
      </c>
      <c r="G316" s="7" t="str">
        <f>IF(_xlfn.XLOOKUP(C316,customers!$A$2:$A$1001,customers!$C$2:$C$1001," ",0)=0," ",_xlfn.XLOOKUP(C316,customers!$A$2:$A$1001,customers!$C$2:$C$1001," ",0))</f>
        <v xml:space="preserve"> </v>
      </c>
      <c r="H316" s="7" t="str">
        <f>_xlfn.XLOOKUP(orders!C316,customers!$A$1:$A$1001,customers!$G$1:$G$1001)</f>
        <v>United States</v>
      </c>
      <c r="I316" s="8" t="str">
        <f>INDEX(products!$A$1:$G$49,MATCH(orders!$D316,products!$A$1:$A$49,0),MATCH(orders!I$1,products!$A$1:$G$1,0))</f>
        <v>Rob</v>
      </c>
      <c r="J316" s="8" t="str">
        <f>INDEX(products!$A$1:$G$49,MATCH(orders!$D316,products!$A$1:$A$49,0),MATCH(orders!J$1,products!$A$1:$G$1,0))</f>
        <v>D</v>
      </c>
      <c r="K316" s="9">
        <f>INDEX(products!$A$1:$G$49,MATCH(orders!$D316,products!$A$1:$A$49,0),MATCH(orders!K$1,products!$A$1:$G$1,0))</f>
        <v>1</v>
      </c>
      <c r="L316" s="10">
        <f>INDEX(products!$A$1:$G$49,MATCH(orders!$D316,products!$A$1:$A$49,0),MATCH(orders!L$1,products!$A$1:$G$1,0))</f>
        <v>8.9499999999999993</v>
      </c>
      <c r="M316" s="10">
        <f t="shared" si="4"/>
        <v>44.75</v>
      </c>
      <c r="N316" s="8" t="str" cm="1">
        <f t="array" ref="N316">_xlfn.IFS(I316="Rob", "Robusta",I316="Exc","Excelsa",I316="Ara","Arabica",I316="Lib","Liberica",TRUE," ")</f>
        <v>Robusta</v>
      </c>
      <c r="O316" s="8" t="str" cm="1">
        <f t="array" ref="O316">_xlfn.IFS(J316="m","Medium",J316="l","Light",J316="d","Dark",TRUE,"")</f>
        <v>Dark</v>
      </c>
      <c r="P316" s="8" t="str">
        <f>_xlfn.XLOOKUP(Table1[[#This Row],[Customer ID]],customers!$A$1:$A$1001,customers!$I$1:$I$1001," ",0)</f>
        <v>No</v>
      </c>
    </row>
    <row r="317" spans="1:16" x14ac:dyDescent="0.35">
      <c r="A317" s="7" t="s">
        <v>2267</v>
      </c>
      <c r="B317" s="14">
        <v>43826</v>
      </c>
      <c r="C317" s="7" t="s">
        <v>2268</v>
      </c>
      <c r="D317" s="8" t="s">
        <v>6148</v>
      </c>
      <c r="E317" s="7">
        <v>1</v>
      </c>
      <c r="F317" s="7" t="str">
        <f>_xlfn.XLOOKUP(C317,customers!$A$2:$A$1001,customers!$B$2:$B$1001," ",0)</f>
        <v>Melli Brockway</v>
      </c>
      <c r="G317" s="7" t="str">
        <f>IF(_xlfn.XLOOKUP(C317,customers!$A$2:$A$1001,customers!$C$2:$C$1001," ",0)=0," ",_xlfn.XLOOKUP(C317,customers!$A$2:$A$1001,customers!$C$2:$C$1001," ",0))</f>
        <v>mbrockway8r@ibm.com</v>
      </c>
      <c r="H317" s="7" t="str">
        <f>_xlfn.XLOOKUP(orders!C317,customers!$A$1:$A$1001,customers!$G$1:$G$1001)</f>
        <v>United States</v>
      </c>
      <c r="I317" s="8" t="str">
        <f>INDEX(products!$A$1:$G$49,MATCH(orders!$D317,products!$A$1:$A$49,0),MATCH(orders!I$1,products!$A$1:$G$1,0))</f>
        <v>Exc</v>
      </c>
      <c r="J317" s="8" t="str">
        <f>INDEX(products!$A$1:$G$49,MATCH(orders!$D317,products!$A$1:$A$49,0),MATCH(orders!J$1,products!$A$1:$G$1,0))</f>
        <v>L</v>
      </c>
      <c r="K317" s="9">
        <f>INDEX(products!$A$1:$G$49,MATCH(orders!$D317,products!$A$1:$A$49,0),MATCH(orders!K$1,products!$A$1:$G$1,0))</f>
        <v>2.5</v>
      </c>
      <c r="L317" s="10">
        <f>INDEX(products!$A$1:$G$49,MATCH(orders!$D317,products!$A$1:$A$49,0),MATCH(orders!L$1,products!$A$1:$G$1,0))</f>
        <v>34.154999999999994</v>
      </c>
      <c r="M317" s="10">
        <f t="shared" si="4"/>
        <v>34.154999999999994</v>
      </c>
      <c r="N317" s="8" t="str" cm="1">
        <f t="array" ref="N317">_xlfn.IFS(I317="Rob", "Robusta",I317="Exc","Excelsa",I317="Ara","Arabica",I317="Lib","Liberica",TRUE," ")</f>
        <v>Excelsa</v>
      </c>
      <c r="O317" s="8" t="str" cm="1">
        <f t="array" ref="O317">_xlfn.IFS(J317="m","Medium",J317="l","Light",J317="d","Dark",TRUE,"")</f>
        <v>Light</v>
      </c>
      <c r="P317" s="8" t="str">
        <f>_xlfn.XLOOKUP(Table1[[#This Row],[Customer ID]],customers!$A$1:$A$1001,customers!$I$1:$I$1001," ",0)</f>
        <v>Yes</v>
      </c>
    </row>
    <row r="318" spans="1:16" x14ac:dyDescent="0.35">
      <c r="A318" s="7" t="s">
        <v>2273</v>
      </c>
      <c r="B318" s="14">
        <v>43641</v>
      </c>
      <c r="C318" s="7" t="s">
        <v>2274</v>
      </c>
      <c r="D318" s="8" t="s">
        <v>6148</v>
      </c>
      <c r="E318" s="7">
        <v>6</v>
      </c>
      <c r="F318" s="7" t="str">
        <f>_xlfn.XLOOKUP(C318,customers!$A$2:$A$1001,customers!$B$2:$B$1001," ",0)</f>
        <v>Nanny Lush</v>
      </c>
      <c r="G318" s="7" t="str">
        <f>IF(_xlfn.XLOOKUP(C318,customers!$A$2:$A$1001,customers!$C$2:$C$1001," ",0)=0," ",_xlfn.XLOOKUP(C318,customers!$A$2:$A$1001,customers!$C$2:$C$1001," ",0))</f>
        <v>nlush8s@dedecms.com</v>
      </c>
      <c r="H318" s="7" t="str">
        <f>_xlfn.XLOOKUP(orders!C318,customers!$A$1:$A$1001,customers!$G$1:$G$1001)</f>
        <v>Ireland</v>
      </c>
      <c r="I318" s="8" t="str">
        <f>INDEX(products!$A$1:$G$49,MATCH(orders!$D318,products!$A$1:$A$49,0),MATCH(orders!I$1,products!$A$1:$G$1,0))</f>
        <v>Exc</v>
      </c>
      <c r="J318" s="8" t="str">
        <f>INDEX(products!$A$1:$G$49,MATCH(orders!$D318,products!$A$1:$A$49,0),MATCH(orders!J$1,products!$A$1:$G$1,0))</f>
        <v>L</v>
      </c>
      <c r="K318" s="9">
        <f>INDEX(products!$A$1:$G$49,MATCH(orders!$D318,products!$A$1:$A$49,0),MATCH(orders!K$1,products!$A$1:$G$1,0))</f>
        <v>2.5</v>
      </c>
      <c r="L318" s="10">
        <f>INDEX(products!$A$1:$G$49,MATCH(orders!$D318,products!$A$1:$A$49,0),MATCH(orders!L$1,products!$A$1:$G$1,0))</f>
        <v>34.154999999999994</v>
      </c>
      <c r="M318" s="10">
        <f t="shared" si="4"/>
        <v>204.92999999999995</v>
      </c>
      <c r="N318" s="8" t="str" cm="1">
        <f t="array" ref="N318">_xlfn.IFS(I318="Rob", "Robusta",I318="Exc","Excelsa",I318="Ara","Arabica",I318="Lib","Liberica",TRUE," ")</f>
        <v>Excelsa</v>
      </c>
      <c r="O318" s="8" t="str" cm="1">
        <f t="array" ref="O318">_xlfn.IFS(J318="m","Medium",J318="l","Light",J318="d","Dark",TRUE,"")</f>
        <v>Light</v>
      </c>
      <c r="P318" s="8" t="str">
        <f>_xlfn.XLOOKUP(Table1[[#This Row],[Customer ID]],customers!$A$1:$A$1001,customers!$I$1:$I$1001," ",0)</f>
        <v>No</v>
      </c>
    </row>
    <row r="319" spans="1:16" x14ac:dyDescent="0.35">
      <c r="A319" s="7" t="s">
        <v>2279</v>
      </c>
      <c r="B319" s="14">
        <v>43526</v>
      </c>
      <c r="C319" s="7" t="s">
        <v>2280</v>
      </c>
      <c r="D319" s="8" t="s">
        <v>6144</v>
      </c>
      <c r="E319" s="7">
        <v>3</v>
      </c>
      <c r="F319" s="7" t="str">
        <f>_xlfn.XLOOKUP(C319,customers!$A$2:$A$1001,customers!$B$2:$B$1001," ",0)</f>
        <v>Selma McMillian</v>
      </c>
      <c r="G319" s="7" t="str">
        <f>IF(_xlfn.XLOOKUP(C319,customers!$A$2:$A$1001,customers!$C$2:$C$1001," ",0)=0," ",_xlfn.XLOOKUP(C319,customers!$A$2:$A$1001,customers!$C$2:$C$1001," ",0))</f>
        <v>smcmillian8t@csmonitor.com</v>
      </c>
      <c r="H319" s="7" t="str">
        <f>_xlfn.XLOOKUP(orders!C319,customers!$A$1:$A$1001,customers!$G$1:$G$1001)</f>
        <v>United States</v>
      </c>
      <c r="I319" s="8" t="str">
        <f>INDEX(products!$A$1:$G$49,MATCH(orders!$D319,products!$A$1:$A$49,0),MATCH(orders!I$1,products!$A$1:$G$1,0))</f>
        <v>Exc</v>
      </c>
      <c r="J319" s="8" t="str">
        <f>INDEX(products!$A$1:$G$49,MATCH(orders!$D319,products!$A$1:$A$49,0),MATCH(orders!J$1,products!$A$1:$G$1,0))</f>
        <v>D</v>
      </c>
      <c r="K319" s="9">
        <f>INDEX(products!$A$1:$G$49,MATCH(orders!$D319,products!$A$1:$A$49,0),MATCH(orders!K$1,products!$A$1:$G$1,0))</f>
        <v>0.5</v>
      </c>
      <c r="L319" s="10">
        <f>INDEX(products!$A$1:$G$49,MATCH(orders!$D319,products!$A$1:$A$49,0),MATCH(orders!L$1,products!$A$1:$G$1,0))</f>
        <v>7.29</v>
      </c>
      <c r="M319" s="10">
        <f t="shared" si="4"/>
        <v>21.87</v>
      </c>
      <c r="N319" s="8" t="str" cm="1">
        <f t="array" ref="N319">_xlfn.IFS(I319="Rob", "Robusta",I319="Exc","Excelsa",I319="Ara","Arabica",I319="Lib","Liberica",TRUE," ")</f>
        <v>Excelsa</v>
      </c>
      <c r="O319" s="8" t="str" cm="1">
        <f t="array" ref="O319">_xlfn.IFS(J319="m","Medium",J319="l","Light",J319="d","Dark",TRUE,"")</f>
        <v>Dark</v>
      </c>
      <c r="P319" s="8" t="str">
        <f>_xlfn.XLOOKUP(Table1[[#This Row],[Customer ID]],customers!$A$1:$A$1001,customers!$I$1:$I$1001," ",0)</f>
        <v>No</v>
      </c>
    </row>
    <row r="320" spans="1:16" x14ac:dyDescent="0.35">
      <c r="A320" s="7" t="s">
        <v>2285</v>
      </c>
      <c r="B320" s="14">
        <v>44563</v>
      </c>
      <c r="C320" s="7" t="s">
        <v>2286</v>
      </c>
      <c r="D320" s="8" t="s">
        <v>6175</v>
      </c>
      <c r="E320" s="7">
        <v>2</v>
      </c>
      <c r="F320" s="7" t="str">
        <f>_xlfn.XLOOKUP(C320,customers!$A$2:$A$1001,customers!$B$2:$B$1001," ",0)</f>
        <v>Tess Bennison</v>
      </c>
      <c r="G320" s="7" t="str">
        <f>IF(_xlfn.XLOOKUP(C320,customers!$A$2:$A$1001,customers!$C$2:$C$1001," ",0)=0," ",_xlfn.XLOOKUP(C320,customers!$A$2:$A$1001,customers!$C$2:$C$1001," ",0))</f>
        <v>tbennison8u@google.cn</v>
      </c>
      <c r="H320" s="7" t="str">
        <f>_xlfn.XLOOKUP(orders!C320,customers!$A$1:$A$1001,customers!$G$1:$G$1001)</f>
        <v>United States</v>
      </c>
      <c r="I320" s="8" t="str">
        <f>INDEX(products!$A$1:$G$49,MATCH(orders!$D320,products!$A$1:$A$49,0),MATCH(orders!I$1,products!$A$1:$G$1,0))</f>
        <v>Ara</v>
      </c>
      <c r="J320" s="8" t="str">
        <f>INDEX(products!$A$1:$G$49,MATCH(orders!$D320,products!$A$1:$A$49,0),MATCH(orders!J$1,products!$A$1:$G$1,0))</f>
        <v>M</v>
      </c>
      <c r="K320" s="9">
        <f>INDEX(products!$A$1:$G$49,MATCH(orders!$D320,products!$A$1:$A$49,0),MATCH(orders!K$1,products!$A$1:$G$1,0))</f>
        <v>2.5</v>
      </c>
      <c r="L320" s="10">
        <f>INDEX(products!$A$1:$G$49,MATCH(orders!$D320,products!$A$1:$A$49,0),MATCH(orders!L$1,products!$A$1:$G$1,0))</f>
        <v>25.874999999999996</v>
      </c>
      <c r="M320" s="10">
        <f t="shared" si="4"/>
        <v>51.749999999999993</v>
      </c>
      <c r="N320" s="8" t="str" cm="1">
        <f t="array" ref="N320">_xlfn.IFS(I320="Rob", "Robusta",I320="Exc","Excelsa",I320="Ara","Arabica",I320="Lib","Liberica",TRUE," ")</f>
        <v>Arabica</v>
      </c>
      <c r="O320" s="8" t="str" cm="1">
        <f t="array" ref="O320">_xlfn.IFS(J320="m","Medium",J320="l","Light",J320="d","Dark",TRUE,"")</f>
        <v>Medium</v>
      </c>
      <c r="P320" s="8" t="str">
        <f>_xlfn.XLOOKUP(Table1[[#This Row],[Customer ID]],customers!$A$1:$A$1001,customers!$I$1:$I$1001," ",0)</f>
        <v>Yes</v>
      </c>
    </row>
    <row r="321" spans="1:16" x14ac:dyDescent="0.35">
      <c r="A321" s="7" t="s">
        <v>2291</v>
      </c>
      <c r="B321" s="14">
        <v>43676</v>
      </c>
      <c r="C321" s="7" t="s">
        <v>2292</v>
      </c>
      <c r="D321" s="8" t="s">
        <v>6156</v>
      </c>
      <c r="E321" s="7">
        <v>2</v>
      </c>
      <c r="F321" s="7" t="str">
        <f>_xlfn.XLOOKUP(C321,customers!$A$2:$A$1001,customers!$B$2:$B$1001," ",0)</f>
        <v>Gabie Tweed</v>
      </c>
      <c r="G321" s="7" t="str">
        <f>IF(_xlfn.XLOOKUP(C321,customers!$A$2:$A$1001,customers!$C$2:$C$1001," ",0)=0," ",_xlfn.XLOOKUP(C321,customers!$A$2:$A$1001,customers!$C$2:$C$1001," ",0))</f>
        <v>gtweed8v@yolasite.com</v>
      </c>
      <c r="H321" s="7" t="str">
        <f>_xlfn.XLOOKUP(orders!C321,customers!$A$1:$A$1001,customers!$G$1:$G$1001)</f>
        <v>United States</v>
      </c>
      <c r="I321" s="8" t="str">
        <f>INDEX(products!$A$1:$G$49,MATCH(orders!$D321,products!$A$1:$A$49,0),MATCH(orders!I$1,products!$A$1:$G$1,0))</f>
        <v>Exc</v>
      </c>
      <c r="J321" s="8" t="str">
        <f>INDEX(products!$A$1:$G$49,MATCH(orders!$D321,products!$A$1:$A$49,0),MATCH(orders!J$1,products!$A$1:$G$1,0))</f>
        <v>M</v>
      </c>
      <c r="K321" s="9">
        <f>INDEX(products!$A$1:$G$49,MATCH(orders!$D321,products!$A$1:$A$49,0),MATCH(orders!K$1,products!$A$1:$G$1,0))</f>
        <v>0.2</v>
      </c>
      <c r="L321" s="10">
        <f>INDEX(products!$A$1:$G$49,MATCH(orders!$D321,products!$A$1:$A$49,0),MATCH(orders!L$1,products!$A$1:$G$1,0))</f>
        <v>4.125</v>
      </c>
      <c r="M321" s="10">
        <f t="shared" si="4"/>
        <v>8.25</v>
      </c>
      <c r="N321" s="8" t="str" cm="1">
        <f t="array" ref="N321">_xlfn.IFS(I321="Rob", "Robusta",I321="Exc","Excelsa",I321="Ara","Arabica",I321="Lib","Liberica",TRUE," ")</f>
        <v>Excelsa</v>
      </c>
      <c r="O321" s="8" t="str" cm="1">
        <f t="array" ref="O321">_xlfn.IFS(J321="m","Medium",J321="l","Light",J321="d","Dark",TRUE,"")</f>
        <v>Medium</v>
      </c>
      <c r="P321" s="8" t="str">
        <f>_xlfn.XLOOKUP(Table1[[#This Row],[Customer ID]],customers!$A$1:$A$1001,customers!$I$1:$I$1001," ",0)</f>
        <v>Yes</v>
      </c>
    </row>
    <row r="322" spans="1:16" x14ac:dyDescent="0.35">
      <c r="A322" s="7" t="s">
        <v>2291</v>
      </c>
      <c r="B322" s="14">
        <v>43676</v>
      </c>
      <c r="C322" s="7" t="s">
        <v>2292</v>
      </c>
      <c r="D322" s="8" t="s">
        <v>6167</v>
      </c>
      <c r="E322" s="7">
        <v>5</v>
      </c>
      <c r="F322" s="7" t="str">
        <f>_xlfn.XLOOKUP(C322,customers!$A$2:$A$1001,customers!$B$2:$B$1001," ",0)</f>
        <v>Gabie Tweed</v>
      </c>
      <c r="G322" s="7" t="str">
        <f>IF(_xlfn.XLOOKUP(C322,customers!$A$2:$A$1001,customers!$C$2:$C$1001," ",0)=0," ",_xlfn.XLOOKUP(C322,customers!$A$2:$A$1001,customers!$C$2:$C$1001," ",0))</f>
        <v>gtweed8v@yolasite.com</v>
      </c>
      <c r="H322" s="7" t="str">
        <f>_xlfn.XLOOKUP(orders!C322,customers!$A$1:$A$1001,customers!$G$1:$G$1001)</f>
        <v>United States</v>
      </c>
      <c r="I322" s="8" t="str">
        <f>INDEX(products!$A$1:$G$49,MATCH(orders!$D322,products!$A$1:$A$49,0),MATCH(orders!I$1,products!$A$1:$G$1,0))</f>
        <v>Ara</v>
      </c>
      <c r="J322" s="8" t="str">
        <f>INDEX(products!$A$1:$G$49,MATCH(orders!$D322,products!$A$1:$A$49,0),MATCH(orders!J$1,products!$A$1:$G$1,0))</f>
        <v>L</v>
      </c>
      <c r="K322" s="9">
        <f>INDEX(products!$A$1:$G$49,MATCH(orders!$D322,products!$A$1:$A$49,0),MATCH(orders!K$1,products!$A$1:$G$1,0))</f>
        <v>0.2</v>
      </c>
      <c r="L322" s="10">
        <f>INDEX(products!$A$1:$G$49,MATCH(orders!$D322,products!$A$1:$A$49,0),MATCH(orders!L$1,products!$A$1:$G$1,0))</f>
        <v>3.8849999999999998</v>
      </c>
      <c r="M322" s="10">
        <f t="shared" ref="M322:M385" si="5">L322*E322</f>
        <v>19.424999999999997</v>
      </c>
      <c r="N322" s="8" t="str" cm="1">
        <f t="array" ref="N322">_xlfn.IFS(I322="Rob", "Robusta",I322="Exc","Excelsa",I322="Ara","Arabica",I322="Lib","Liberica",TRUE," ")</f>
        <v>Arabica</v>
      </c>
      <c r="O322" s="8" t="str" cm="1">
        <f t="array" ref="O322">_xlfn.IFS(J322="m","Medium",J322="l","Light",J322="d","Dark",TRUE,"")</f>
        <v>Light</v>
      </c>
      <c r="P322" s="8" t="str">
        <f>_xlfn.XLOOKUP(Table1[[#This Row],[Customer ID]],customers!$A$1:$A$1001,customers!$I$1:$I$1001," ",0)</f>
        <v>Yes</v>
      </c>
    </row>
    <row r="323" spans="1:16" x14ac:dyDescent="0.35">
      <c r="A323" s="7" t="s">
        <v>2301</v>
      </c>
      <c r="B323" s="14">
        <v>44170</v>
      </c>
      <c r="C323" s="7" t="s">
        <v>2302</v>
      </c>
      <c r="D323" s="8" t="s">
        <v>6152</v>
      </c>
      <c r="E323" s="7">
        <v>6</v>
      </c>
      <c r="F323" s="7" t="str">
        <f>_xlfn.XLOOKUP(C323,customers!$A$2:$A$1001,customers!$B$2:$B$1001," ",0)</f>
        <v>Gaile Goggin</v>
      </c>
      <c r="G323" s="7" t="str">
        <f>IF(_xlfn.XLOOKUP(C323,customers!$A$2:$A$1001,customers!$C$2:$C$1001," ",0)=0," ",_xlfn.XLOOKUP(C323,customers!$A$2:$A$1001,customers!$C$2:$C$1001," ",0))</f>
        <v>ggoggin8x@wix.com</v>
      </c>
      <c r="H323" s="7" t="str">
        <f>_xlfn.XLOOKUP(orders!C323,customers!$A$1:$A$1001,customers!$G$1:$G$1001)</f>
        <v>Ireland</v>
      </c>
      <c r="I323" s="8" t="str">
        <f>INDEX(products!$A$1:$G$49,MATCH(orders!$D323,products!$A$1:$A$49,0),MATCH(orders!I$1,products!$A$1:$G$1,0))</f>
        <v>Ara</v>
      </c>
      <c r="J323" s="8" t="str">
        <f>INDEX(products!$A$1:$G$49,MATCH(orders!$D323,products!$A$1:$A$49,0),MATCH(orders!J$1,products!$A$1:$G$1,0))</f>
        <v>M</v>
      </c>
      <c r="K323" s="9">
        <f>INDEX(products!$A$1:$G$49,MATCH(orders!$D323,products!$A$1:$A$49,0),MATCH(orders!K$1,products!$A$1:$G$1,0))</f>
        <v>0.2</v>
      </c>
      <c r="L323" s="10">
        <f>INDEX(products!$A$1:$G$49,MATCH(orders!$D323,products!$A$1:$A$49,0),MATCH(orders!L$1,products!$A$1:$G$1,0))</f>
        <v>3.375</v>
      </c>
      <c r="M323" s="10">
        <f t="shared" si="5"/>
        <v>20.25</v>
      </c>
      <c r="N323" s="8" t="str" cm="1">
        <f t="array" ref="N323">_xlfn.IFS(I323="Rob", "Robusta",I323="Exc","Excelsa",I323="Ara","Arabica",I323="Lib","Liberica",TRUE," ")</f>
        <v>Arabica</v>
      </c>
      <c r="O323" s="8" t="str" cm="1">
        <f t="array" ref="O323">_xlfn.IFS(J323="m","Medium",J323="l","Light",J323="d","Dark",TRUE,"")</f>
        <v>Medium</v>
      </c>
      <c r="P323" s="8" t="str">
        <f>_xlfn.XLOOKUP(Table1[[#This Row],[Customer ID]],customers!$A$1:$A$1001,customers!$I$1:$I$1001," ",0)</f>
        <v>Yes</v>
      </c>
    </row>
    <row r="324" spans="1:16" x14ac:dyDescent="0.35">
      <c r="A324" s="7" t="s">
        <v>2307</v>
      </c>
      <c r="B324" s="14">
        <v>44182</v>
      </c>
      <c r="C324" s="7" t="s">
        <v>2308</v>
      </c>
      <c r="D324" s="8" t="s">
        <v>6169</v>
      </c>
      <c r="E324" s="7">
        <v>3</v>
      </c>
      <c r="F324" s="7" t="str">
        <f>_xlfn.XLOOKUP(C324,customers!$A$2:$A$1001,customers!$B$2:$B$1001," ",0)</f>
        <v>Skylar Jeyness</v>
      </c>
      <c r="G324" s="7" t="str">
        <f>IF(_xlfn.XLOOKUP(C324,customers!$A$2:$A$1001,customers!$C$2:$C$1001," ",0)=0," ",_xlfn.XLOOKUP(C324,customers!$A$2:$A$1001,customers!$C$2:$C$1001," ",0))</f>
        <v>sjeyness8y@biglobe.ne.jp</v>
      </c>
      <c r="H324" s="7" t="str">
        <f>_xlfn.XLOOKUP(orders!C324,customers!$A$1:$A$1001,customers!$G$1:$G$1001)</f>
        <v>Ireland</v>
      </c>
      <c r="I324" s="8" t="str">
        <f>INDEX(products!$A$1:$G$49,MATCH(orders!$D324,products!$A$1:$A$49,0),MATCH(orders!I$1,products!$A$1:$G$1,0))</f>
        <v>Lib</v>
      </c>
      <c r="J324" s="8" t="str">
        <f>INDEX(products!$A$1:$G$49,MATCH(orders!$D324,products!$A$1:$A$49,0),MATCH(orders!J$1,products!$A$1:$G$1,0))</f>
        <v>D</v>
      </c>
      <c r="K324" s="9">
        <f>INDEX(products!$A$1:$G$49,MATCH(orders!$D324,products!$A$1:$A$49,0),MATCH(orders!K$1,products!$A$1:$G$1,0))</f>
        <v>0.5</v>
      </c>
      <c r="L324" s="10">
        <f>INDEX(products!$A$1:$G$49,MATCH(orders!$D324,products!$A$1:$A$49,0),MATCH(orders!L$1,products!$A$1:$G$1,0))</f>
        <v>7.77</v>
      </c>
      <c r="M324" s="10">
        <f t="shared" si="5"/>
        <v>23.31</v>
      </c>
      <c r="N324" s="8" t="str" cm="1">
        <f t="array" ref="N324">_xlfn.IFS(I324="Rob", "Robusta",I324="Exc","Excelsa",I324="Ara","Arabica",I324="Lib","Liberica",TRUE," ")</f>
        <v>Liberica</v>
      </c>
      <c r="O324" s="8" t="str" cm="1">
        <f t="array" ref="O324">_xlfn.IFS(J324="m","Medium",J324="l","Light",J324="d","Dark",TRUE,"")</f>
        <v>Dark</v>
      </c>
      <c r="P324" s="8" t="str">
        <f>_xlfn.XLOOKUP(Table1[[#This Row],[Customer ID]],customers!$A$1:$A$1001,customers!$I$1:$I$1001," ",0)</f>
        <v>No</v>
      </c>
    </row>
    <row r="325" spans="1:16" x14ac:dyDescent="0.35">
      <c r="A325" s="7" t="s">
        <v>2313</v>
      </c>
      <c r="B325" s="14">
        <v>44373</v>
      </c>
      <c r="C325" s="7" t="s">
        <v>2314</v>
      </c>
      <c r="D325" s="8" t="s">
        <v>6153</v>
      </c>
      <c r="E325" s="7">
        <v>5</v>
      </c>
      <c r="F325" s="7" t="str">
        <f>_xlfn.XLOOKUP(C325,customers!$A$2:$A$1001,customers!$B$2:$B$1001," ",0)</f>
        <v>Donica Bonhome</v>
      </c>
      <c r="G325" s="7" t="str">
        <f>IF(_xlfn.XLOOKUP(C325,customers!$A$2:$A$1001,customers!$C$2:$C$1001," ",0)=0," ",_xlfn.XLOOKUP(C325,customers!$A$2:$A$1001,customers!$C$2:$C$1001," ",0))</f>
        <v>dbonhome8z@shinystat.com</v>
      </c>
      <c r="H325" s="7" t="str">
        <f>_xlfn.XLOOKUP(orders!C325,customers!$A$1:$A$1001,customers!$G$1:$G$1001)</f>
        <v>United States</v>
      </c>
      <c r="I325" s="8" t="str">
        <f>INDEX(products!$A$1:$G$49,MATCH(orders!$D325,products!$A$1:$A$49,0),MATCH(orders!I$1,products!$A$1:$G$1,0))</f>
        <v>Exc</v>
      </c>
      <c r="J325" s="8" t="str">
        <f>INDEX(products!$A$1:$G$49,MATCH(orders!$D325,products!$A$1:$A$49,0),MATCH(orders!J$1,products!$A$1:$G$1,0))</f>
        <v>D</v>
      </c>
      <c r="K325" s="9">
        <f>INDEX(products!$A$1:$G$49,MATCH(orders!$D325,products!$A$1:$A$49,0),MATCH(orders!K$1,products!$A$1:$G$1,0))</f>
        <v>0.2</v>
      </c>
      <c r="L325" s="10">
        <f>INDEX(products!$A$1:$G$49,MATCH(orders!$D325,products!$A$1:$A$49,0),MATCH(orders!L$1,products!$A$1:$G$1,0))</f>
        <v>3.645</v>
      </c>
      <c r="M325" s="10">
        <f t="shared" si="5"/>
        <v>18.225000000000001</v>
      </c>
      <c r="N325" s="8" t="str" cm="1">
        <f t="array" ref="N325">_xlfn.IFS(I325="Rob", "Robusta",I325="Exc","Excelsa",I325="Ara","Arabica",I325="Lib","Liberica",TRUE," ")</f>
        <v>Excelsa</v>
      </c>
      <c r="O325" s="8" t="str" cm="1">
        <f t="array" ref="O325">_xlfn.IFS(J325="m","Medium",J325="l","Light",J325="d","Dark",TRUE,"")</f>
        <v>Dark</v>
      </c>
      <c r="P325" s="8" t="str">
        <f>_xlfn.XLOOKUP(Table1[[#This Row],[Customer ID]],customers!$A$1:$A$1001,customers!$I$1:$I$1001," ",0)</f>
        <v>Yes</v>
      </c>
    </row>
    <row r="326" spans="1:16" x14ac:dyDescent="0.35">
      <c r="A326" s="7" t="s">
        <v>2319</v>
      </c>
      <c r="B326" s="14">
        <v>43666</v>
      </c>
      <c r="C326" s="7" t="s">
        <v>2320</v>
      </c>
      <c r="D326" s="8" t="s">
        <v>6141</v>
      </c>
      <c r="E326" s="7">
        <v>1</v>
      </c>
      <c r="F326" s="7" t="str">
        <f>_xlfn.XLOOKUP(C326,customers!$A$2:$A$1001,customers!$B$2:$B$1001," ",0)</f>
        <v>Diena Peetermann</v>
      </c>
      <c r="G326" s="7" t="str">
        <f>IF(_xlfn.XLOOKUP(C326,customers!$A$2:$A$1001,customers!$C$2:$C$1001," ",0)=0," ",_xlfn.XLOOKUP(C326,customers!$A$2:$A$1001,customers!$C$2:$C$1001," ",0))</f>
        <v xml:space="preserve"> </v>
      </c>
      <c r="H326" s="7" t="str">
        <f>_xlfn.XLOOKUP(orders!C326,customers!$A$1:$A$1001,customers!$G$1:$G$1001)</f>
        <v>United States</v>
      </c>
      <c r="I326" s="8" t="str">
        <f>INDEX(products!$A$1:$G$49,MATCH(orders!$D326,products!$A$1:$A$49,0),MATCH(orders!I$1,products!$A$1:$G$1,0))</f>
        <v>Exc</v>
      </c>
      <c r="J326" s="8" t="str">
        <f>INDEX(products!$A$1:$G$49,MATCH(orders!$D326,products!$A$1:$A$49,0),MATCH(orders!J$1,products!$A$1:$G$1,0))</f>
        <v>M</v>
      </c>
      <c r="K326" s="9">
        <f>INDEX(products!$A$1:$G$49,MATCH(orders!$D326,products!$A$1:$A$49,0),MATCH(orders!K$1,products!$A$1:$G$1,0))</f>
        <v>1</v>
      </c>
      <c r="L326" s="10">
        <f>INDEX(products!$A$1:$G$49,MATCH(orders!$D326,products!$A$1:$A$49,0),MATCH(orders!L$1,products!$A$1:$G$1,0))</f>
        <v>13.75</v>
      </c>
      <c r="M326" s="10">
        <f t="shared" si="5"/>
        <v>13.75</v>
      </c>
      <c r="N326" s="8" t="str" cm="1">
        <f t="array" ref="N326">_xlfn.IFS(I326="Rob", "Robusta",I326="Exc","Excelsa",I326="Ara","Arabica",I326="Lib","Liberica",TRUE," ")</f>
        <v>Excelsa</v>
      </c>
      <c r="O326" s="8" t="str" cm="1">
        <f t="array" ref="O326">_xlfn.IFS(J326="m","Medium",J326="l","Light",J326="d","Dark",TRUE,"")</f>
        <v>Medium</v>
      </c>
      <c r="P326" s="8" t="str">
        <f>_xlfn.XLOOKUP(Table1[[#This Row],[Customer ID]],customers!$A$1:$A$1001,customers!$I$1:$I$1001," ",0)</f>
        <v>No</v>
      </c>
    </row>
    <row r="327" spans="1:16" x14ac:dyDescent="0.35">
      <c r="A327" s="7" t="s">
        <v>2324</v>
      </c>
      <c r="B327" s="14">
        <v>44756</v>
      </c>
      <c r="C327" s="7" t="s">
        <v>2325</v>
      </c>
      <c r="D327" s="8" t="s">
        <v>6182</v>
      </c>
      <c r="E327" s="7">
        <v>1</v>
      </c>
      <c r="F327" s="7" t="str">
        <f>_xlfn.XLOOKUP(C327,customers!$A$2:$A$1001,customers!$B$2:$B$1001," ",0)</f>
        <v>Trina Le Sarr</v>
      </c>
      <c r="G327" s="7" t="str">
        <f>IF(_xlfn.XLOOKUP(C327,customers!$A$2:$A$1001,customers!$C$2:$C$1001," ",0)=0," ",_xlfn.XLOOKUP(C327,customers!$A$2:$A$1001,customers!$C$2:$C$1001," ",0))</f>
        <v>tle91@epa.gov</v>
      </c>
      <c r="H327" s="7" t="str">
        <f>_xlfn.XLOOKUP(orders!C327,customers!$A$1:$A$1001,customers!$G$1:$G$1001)</f>
        <v>United States</v>
      </c>
      <c r="I327" s="8" t="str">
        <f>INDEX(products!$A$1:$G$49,MATCH(orders!$D327,products!$A$1:$A$49,0),MATCH(orders!I$1,products!$A$1:$G$1,0))</f>
        <v>Ara</v>
      </c>
      <c r="J327" s="8" t="str">
        <f>INDEX(products!$A$1:$G$49,MATCH(orders!$D327,products!$A$1:$A$49,0),MATCH(orders!J$1,products!$A$1:$G$1,0))</f>
        <v>L</v>
      </c>
      <c r="K327" s="9">
        <f>INDEX(products!$A$1:$G$49,MATCH(orders!$D327,products!$A$1:$A$49,0),MATCH(orders!K$1,products!$A$1:$G$1,0))</f>
        <v>2.5</v>
      </c>
      <c r="L327" s="10">
        <f>INDEX(products!$A$1:$G$49,MATCH(orders!$D327,products!$A$1:$A$49,0),MATCH(orders!L$1,products!$A$1:$G$1,0))</f>
        <v>29.784999999999997</v>
      </c>
      <c r="M327" s="10">
        <f t="shared" si="5"/>
        <v>29.784999999999997</v>
      </c>
      <c r="N327" s="8" t="str" cm="1">
        <f t="array" ref="N327">_xlfn.IFS(I327="Rob", "Robusta",I327="Exc","Excelsa",I327="Ara","Arabica",I327="Lib","Liberica",TRUE," ")</f>
        <v>Arabica</v>
      </c>
      <c r="O327" s="8" t="str" cm="1">
        <f t="array" ref="O327">_xlfn.IFS(J327="m","Medium",J327="l","Light",J327="d","Dark",TRUE,"")</f>
        <v>Light</v>
      </c>
      <c r="P327" s="8" t="str">
        <f>_xlfn.XLOOKUP(Table1[[#This Row],[Customer ID]],customers!$A$1:$A$1001,customers!$I$1:$I$1001," ",0)</f>
        <v>Yes</v>
      </c>
    </row>
    <row r="328" spans="1:16" x14ac:dyDescent="0.35">
      <c r="A328" s="7" t="s">
        <v>2330</v>
      </c>
      <c r="B328" s="14">
        <v>44057</v>
      </c>
      <c r="C328" s="7" t="s">
        <v>2331</v>
      </c>
      <c r="D328" s="8" t="s">
        <v>6177</v>
      </c>
      <c r="E328" s="7">
        <v>5</v>
      </c>
      <c r="F328" s="7" t="str">
        <f>_xlfn.XLOOKUP(C328,customers!$A$2:$A$1001,customers!$B$2:$B$1001," ",0)</f>
        <v>Flynn Antony</v>
      </c>
      <c r="G328" s="7" t="str">
        <f>IF(_xlfn.XLOOKUP(C328,customers!$A$2:$A$1001,customers!$C$2:$C$1001," ",0)=0," ",_xlfn.XLOOKUP(C328,customers!$A$2:$A$1001,customers!$C$2:$C$1001," ",0))</f>
        <v xml:space="preserve"> </v>
      </c>
      <c r="H328" s="7" t="str">
        <f>_xlfn.XLOOKUP(orders!C328,customers!$A$1:$A$1001,customers!$G$1:$G$1001)</f>
        <v>United States</v>
      </c>
      <c r="I328" s="8" t="str">
        <f>INDEX(products!$A$1:$G$49,MATCH(orders!$D328,products!$A$1:$A$49,0),MATCH(orders!I$1,products!$A$1:$G$1,0))</f>
        <v>Rob</v>
      </c>
      <c r="J328" s="8" t="str">
        <f>INDEX(products!$A$1:$G$49,MATCH(orders!$D328,products!$A$1:$A$49,0),MATCH(orders!J$1,products!$A$1:$G$1,0))</f>
        <v>D</v>
      </c>
      <c r="K328" s="9">
        <f>INDEX(products!$A$1:$G$49,MATCH(orders!$D328,products!$A$1:$A$49,0),MATCH(orders!K$1,products!$A$1:$G$1,0))</f>
        <v>1</v>
      </c>
      <c r="L328" s="10">
        <f>INDEX(products!$A$1:$G$49,MATCH(orders!$D328,products!$A$1:$A$49,0),MATCH(orders!L$1,products!$A$1:$G$1,0))</f>
        <v>8.9499999999999993</v>
      </c>
      <c r="M328" s="10">
        <f t="shared" si="5"/>
        <v>44.75</v>
      </c>
      <c r="N328" s="8" t="str" cm="1">
        <f t="array" ref="N328">_xlfn.IFS(I328="Rob", "Robusta",I328="Exc","Excelsa",I328="Ara","Arabica",I328="Lib","Liberica",TRUE," ")</f>
        <v>Robusta</v>
      </c>
      <c r="O328" s="8" t="str" cm="1">
        <f t="array" ref="O328">_xlfn.IFS(J328="m","Medium",J328="l","Light",J328="d","Dark",TRUE,"")</f>
        <v>Dark</v>
      </c>
      <c r="P328" s="8" t="str">
        <f>_xlfn.XLOOKUP(Table1[[#This Row],[Customer ID]],customers!$A$1:$A$1001,customers!$I$1:$I$1001," ",0)</f>
        <v>No</v>
      </c>
    </row>
    <row r="329" spans="1:16" x14ac:dyDescent="0.35">
      <c r="A329" s="7" t="s">
        <v>2335</v>
      </c>
      <c r="B329" s="14">
        <v>43579</v>
      </c>
      <c r="C329" s="7" t="s">
        <v>2336</v>
      </c>
      <c r="D329" s="8" t="s">
        <v>6177</v>
      </c>
      <c r="E329" s="7">
        <v>5</v>
      </c>
      <c r="F329" s="7" t="str">
        <f>_xlfn.XLOOKUP(C329,customers!$A$2:$A$1001,customers!$B$2:$B$1001," ",0)</f>
        <v>Baudoin Alldridge</v>
      </c>
      <c r="G329" s="7" t="str">
        <f>IF(_xlfn.XLOOKUP(C329,customers!$A$2:$A$1001,customers!$C$2:$C$1001," ",0)=0," ",_xlfn.XLOOKUP(C329,customers!$A$2:$A$1001,customers!$C$2:$C$1001," ",0))</f>
        <v>balldridge93@yandex.ru</v>
      </c>
      <c r="H329" s="7" t="str">
        <f>_xlfn.XLOOKUP(orders!C329,customers!$A$1:$A$1001,customers!$G$1:$G$1001)</f>
        <v>United States</v>
      </c>
      <c r="I329" s="8" t="str">
        <f>INDEX(products!$A$1:$G$49,MATCH(orders!$D329,products!$A$1:$A$49,0),MATCH(orders!I$1,products!$A$1:$G$1,0))</f>
        <v>Rob</v>
      </c>
      <c r="J329" s="8" t="str">
        <f>INDEX(products!$A$1:$G$49,MATCH(orders!$D329,products!$A$1:$A$49,0),MATCH(orders!J$1,products!$A$1:$G$1,0))</f>
        <v>D</v>
      </c>
      <c r="K329" s="9">
        <f>INDEX(products!$A$1:$G$49,MATCH(orders!$D329,products!$A$1:$A$49,0),MATCH(orders!K$1,products!$A$1:$G$1,0))</f>
        <v>1</v>
      </c>
      <c r="L329" s="10">
        <f>INDEX(products!$A$1:$G$49,MATCH(orders!$D329,products!$A$1:$A$49,0),MATCH(orders!L$1,products!$A$1:$G$1,0))</f>
        <v>8.9499999999999993</v>
      </c>
      <c r="M329" s="10">
        <f t="shared" si="5"/>
        <v>44.75</v>
      </c>
      <c r="N329" s="8" t="str" cm="1">
        <f t="array" ref="N329">_xlfn.IFS(I329="Rob", "Robusta",I329="Exc","Excelsa",I329="Ara","Arabica",I329="Lib","Liberica",TRUE," ")</f>
        <v>Robusta</v>
      </c>
      <c r="O329" s="8" t="str" cm="1">
        <f t="array" ref="O329">_xlfn.IFS(J329="m","Medium",J329="l","Light",J329="d","Dark",TRUE,"")</f>
        <v>Dark</v>
      </c>
      <c r="P329" s="8" t="str">
        <f>_xlfn.XLOOKUP(Table1[[#This Row],[Customer ID]],customers!$A$1:$A$1001,customers!$I$1:$I$1001," ",0)</f>
        <v>Yes</v>
      </c>
    </row>
    <row r="330" spans="1:16" x14ac:dyDescent="0.35">
      <c r="A330" s="7" t="s">
        <v>2341</v>
      </c>
      <c r="B330" s="14">
        <v>43620</v>
      </c>
      <c r="C330" s="7" t="s">
        <v>2342</v>
      </c>
      <c r="D330" s="8" t="s">
        <v>6161</v>
      </c>
      <c r="E330" s="7">
        <v>4</v>
      </c>
      <c r="F330" s="7" t="str">
        <f>_xlfn.XLOOKUP(C330,customers!$A$2:$A$1001,customers!$B$2:$B$1001," ",0)</f>
        <v>Homer Dulany</v>
      </c>
      <c r="G330" s="7" t="str">
        <f>IF(_xlfn.XLOOKUP(C330,customers!$A$2:$A$1001,customers!$C$2:$C$1001," ",0)=0," ",_xlfn.XLOOKUP(C330,customers!$A$2:$A$1001,customers!$C$2:$C$1001," ",0))</f>
        <v xml:space="preserve"> </v>
      </c>
      <c r="H330" s="7" t="str">
        <f>_xlfn.XLOOKUP(orders!C330,customers!$A$1:$A$1001,customers!$G$1:$G$1001)</f>
        <v>United States</v>
      </c>
      <c r="I330" s="8" t="str">
        <f>INDEX(products!$A$1:$G$49,MATCH(orders!$D330,products!$A$1:$A$49,0),MATCH(orders!I$1,products!$A$1:$G$1,0))</f>
        <v>Lib</v>
      </c>
      <c r="J330" s="8" t="str">
        <f>INDEX(products!$A$1:$G$49,MATCH(orders!$D330,products!$A$1:$A$49,0),MATCH(orders!J$1,products!$A$1:$G$1,0))</f>
        <v>L</v>
      </c>
      <c r="K330" s="9">
        <f>INDEX(products!$A$1:$G$49,MATCH(orders!$D330,products!$A$1:$A$49,0),MATCH(orders!K$1,products!$A$1:$G$1,0))</f>
        <v>0.5</v>
      </c>
      <c r="L330" s="10">
        <f>INDEX(products!$A$1:$G$49,MATCH(orders!$D330,products!$A$1:$A$49,0),MATCH(orders!L$1,products!$A$1:$G$1,0))</f>
        <v>9.51</v>
      </c>
      <c r="M330" s="10">
        <f t="shared" si="5"/>
        <v>38.04</v>
      </c>
      <c r="N330" s="8" t="str" cm="1">
        <f t="array" ref="N330">_xlfn.IFS(I330="Rob", "Robusta",I330="Exc","Excelsa",I330="Ara","Arabica",I330="Lib","Liberica",TRUE," ")</f>
        <v>Liberica</v>
      </c>
      <c r="O330" s="8" t="str" cm="1">
        <f t="array" ref="O330">_xlfn.IFS(J330="m","Medium",J330="l","Light",J330="d","Dark",TRUE,"")</f>
        <v>Light</v>
      </c>
      <c r="P330" s="8" t="str">
        <f>_xlfn.XLOOKUP(Table1[[#This Row],[Customer ID]],customers!$A$1:$A$1001,customers!$I$1:$I$1001," ",0)</f>
        <v>Yes</v>
      </c>
    </row>
    <row r="331" spans="1:16" x14ac:dyDescent="0.35">
      <c r="A331" s="7" t="s">
        <v>2346</v>
      </c>
      <c r="B331" s="14">
        <v>44781</v>
      </c>
      <c r="C331" s="7" t="s">
        <v>2347</v>
      </c>
      <c r="D331" s="8" t="s">
        <v>6172</v>
      </c>
      <c r="E331" s="7">
        <v>4</v>
      </c>
      <c r="F331" s="7" t="str">
        <f>_xlfn.XLOOKUP(C331,customers!$A$2:$A$1001,customers!$B$2:$B$1001," ",0)</f>
        <v>Lisa Goodger</v>
      </c>
      <c r="G331" s="7" t="str">
        <f>IF(_xlfn.XLOOKUP(C331,customers!$A$2:$A$1001,customers!$C$2:$C$1001," ",0)=0," ",_xlfn.XLOOKUP(C331,customers!$A$2:$A$1001,customers!$C$2:$C$1001," ",0))</f>
        <v>lgoodger95@guardian.co.uk</v>
      </c>
      <c r="H331" s="7" t="str">
        <f>_xlfn.XLOOKUP(orders!C331,customers!$A$1:$A$1001,customers!$G$1:$G$1001)</f>
        <v>United States</v>
      </c>
      <c r="I331" s="8" t="str">
        <f>INDEX(products!$A$1:$G$49,MATCH(orders!$D331,products!$A$1:$A$49,0),MATCH(orders!I$1,products!$A$1:$G$1,0))</f>
        <v>Rob</v>
      </c>
      <c r="J331" s="8" t="str">
        <f>INDEX(products!$A$1:$G$49,MATCH(orders!$D331,products!$A$1:$A$49,0),MATCH(orders!J$1,products!$A$1:$G$1,0))</f>
        <v>D</v>
      </c>
      <c r="K331" s="9">
        <f>INDEX(products!$A$1:$G$49,MATCH(orders!$D331,products!$A$1:$A$49,0),MATCH(orders!K$1,products!$A$1:$G$1,0))</f>
        <v>0.5</v>
      </c>
      <c r="L331" s="10">
        <f>INDEX(products!$A$1:$G$49,MATCH(orders!$D331,products!$A$1:$A$49,0),MATCH(orders!L$1,products!$A$1:$G$1,0))</f>
        <v>5.3699999999999992</v>
      </c>
      <c r="M331" s="10">
        <f t="shared" si="5"/>
        <v>21.479999999999997</v>
      </c>
      <c r="N331" s="8" t="str" cm="1">
        <f t="array" ref="N331">_xlfn.IFS(I331="Rob", "Robusta",I331="Exc","Excelsa",I331="Ara","Arabica",I331="Lib","Liberica",TRUE," ")</f>
        <v>Robusta</v>
      </c>
      <c r="O331" s="8" t="str" cm="1">
        <f t="array" ref="O331">_xlfn.IFS(J331="m","Medium",J331="l","Light",J331="d","Dark",TRUE,"")</f>
        <v>Dark</v>
      </c>
      <c r="P331" s="8" t="str">
        <f>_xlfn.XLOOKUP(Table1[[#This Row],[Customer ID]],customers!$A$1:$A$1001,customers!$I$1:$I$1001," ",0)</f>
        <v>Yes</v>
      </c>
    </row>
    <row r="332" spans="1:16" x14ac:dyDescent="0.35">
      <c r="A332" s="7" t="s">
        <v>2351</v>
      </c>
      <c r="B332" s="14">
        <v>43782</v>
      </c>
      <c r="C332" s="7" t="s">
        <v>2280</v>
      </c>
      <c r="D332" s="8" t="s">
        <v>6172</v>
      </c>
      <c r="E332" s="7">
        <v>3</v>
      </c>
      <c r="F332" s="7" t="str">
        <f>_xlfn.XLOOKUP(C332,customers!$A$2:$A$1001,customers!$B$2:$B$1001," ",0)</f>
        <v>Selma McMillian</v>
      </c>
      <c r="G332" s="7" t="str">
        <f>IF(_xlfn.XLOOKUP(C332,customers!$A$2:$A$1001,customers!$C$2:$C$1001," ",0)=0," ",_xlfn.XLOOKUP(C332,customers!$A$2:$A$1001,customers!$C$2:$C$1001," ",0))</f>
        <v>smcmillian8t@csmonitor.com</v>
      </c>
      <c r="H332" s="7" t="str">
        <f>_xlfn.XLOOKUP(orders!C332,customers!$A$1:$A$1001,customers!$G$1:$G$1001)</f>
        <v>United States</v>
      </c>
      <c r="I332" s="8" t="str">
        <f>INDEX(products!$A$1:$G$49,MATCH(orders!$D332,products!$A$1:$A$49,0),MATCH(orders!I$1,products!$A$1:$G$1,0))</f>
        <v>Rob</v>
      </c>
      <c r="J332" s="8" t="str">
        <f>INDEX(products!$A$1:$G$49,MATCH(orders!$D332,products!$A$1:$A$49,0),MATCH(orders!J$1,products!$A$1:$G$1,0))</f>
        <v>D</v>
      </c>
      <c r="K332" s="9">
        <f>INDEX(products!$A$1:$G$49,MATCH(orders!$D332,products!$A$1:$A$49,0),MATCH(orders!K$1,products!$A$1:$G$1,0))</f>
        <v>0.5</v>
      </c>
      <c r="L332" s="10">
        <f>INDEX(products!$A$1:$G$49,MATCH(orders!$D332,products!$A$1:$A$49,0),MATCH(orders!L$1,products!$A$1:$G$1,0))</f>
        <v>5.3699999999999992</v>
      </c>
      <c r="M332" s="10">
        <f t="shared" si="5"/>
        <v>16.11</v>
      </c>
      <c r="N332" s="8" t="str" cm="1">
        <f t="array" ref="N332">_xlfn.IFS(I332="Rob", "Robusta",I332="Exc","Excelsa",I332="Ara","Arabica",I332="Lib","Liberica",TRUE," ")</f>
        <v>Robusta</v>
      </c>
      <c r="O332" s="8" t="str" cm="1">
        <f t="array" ref="O332">_xlfn.IFS(J332="m","Medium",J332="l","Light",J332="d","Dark",TRUE,"")</f>
        <v>Dark</v>
      </c>
      <c r="P332" s="8" t="str">
        <f>_xlfn.XLOOKUP(Table1[[#This Row],[Customer ID]],customers!$A$1:$A$1001,customers!$I$1:$I$1001," ",0)</f>
        <v>No</v>
      </c>
    </row>
    <row r="333" spans="1:16" x14ac:dyDescent="0.35">
      <c r="A333" s="7" t="s">
        <v>2357</v>
      </c>
      <c r="B333" s="14">
        <v>43989</v>
      </c>
      <c r="C333" s="7" t="s">
        <v>2358</v>
      </c>
      <c r="D333" s="8" t="s">
        <v>6151</v>
      </c>
      <c r="E333" s="7">
        <v>1</v>
      </c>
      <c r="F333" s="7" t="str">
        <f>_xlfn.XLOOKUP(C333,customers!$A$2:$A$1001,customers!$B$2:$B$1001," ",0)</f>
        <v>Corine Drewett</v>
      </c>
      <c r="G333" s="7" t="str">
        <f>IF(_xlfn.XLOOKUP(C333,customers!$A$2:$A$1001,customers!$C$2:$C$1001," ",0)=0," ",_xlfn.XLOOKUP(C333,customers!$A$2:$A$1001,customers!$C$2:$C$1001," ",0))</f>
        <v>cdrewett97@wikipedia.org</v>
      </c>
      <c r="H333" s="7" t="str">
        <f>_xlfn.XLOOKUP(orders!C333,customers!$A$1:$A$1001,customers!$G$1:$G$1001)</f>
        <v>United States</v>
      </c>
      <c r="I333" s="8" t="str">
        <f>INDEX(products!$A$1:$G$49,MATCH(orders!$D333,products!$A$1:$A$49,0),MATCH(orders!I$1,products!$A$1:$G$1,0))</f>
        <v>Rob</v>
      </c>
      <c r="J333" s="8" t="str">
        <f>INDEX(products!$A$1:$G$49,MATCH(orders!$D333,products!$A$1:$A$49,0),MATCH(orders!J$1,products!$A$1:$G$1,0))</f>
        <v>M</v>
      </c>
      <c r="K333" s="9">
        <f>INDEX(products!$A$1:$G$49,MATCH(orders!$D333,products!$A$1:$A$49,0),MATCH(orders!K$1,products!$A$1:$G$1,0))</f>
        <v>2.5</v>
      </c>
      <c r="L333" s="10">
        <f>INDEX(products!$A$1:$G$49,MATCH(orders!$D333,products!$A$1:$A$49,0),MATCH(orders!L$1,products!$A$1:$G$1,0))</f>
        <v>22.884999999999998</v>
      </c>
      <c r="M333" s="10">
        <f t="shared" si="5"/>
        <v>22.884999999999998</v>
      </c>
      <c r="N333" s="8" t="str" cm="1">
        <f t="array" ref="N333">_xlfn.IFS(I333="Rob", "Robusta",I333="Exc","Excelsa",I333="Ara","Arabica",I333="Lib","Liberica",TRUE," ")</f>
        <v>Robusta</v>
      </c>
      <c r="O333" s="8" t="str" cm="1">
        <f t="array" ref="O333">_xlfn.IFS(J333="m","Medium",J333="l","Light",J333="d","Dark",TRUE,"")</f>
        <v>Medium</v>
      </c>
      <c r="P333" s="8" t="str">
        <f>_xlfn.XLOOKUP(Table1[[#This Row],[Customer ID]],customers!$A$1:$A$1001,customers!$I$1:$I$1001," ",0)</f>
        <v>Yes</v>
      </c>
    </row>
    <row r="334" spans="1:16" x14ac:dyDescent="0.35">
      <c r="A334" s="7" t="s">
        <v>2363</v>
      </c>
      <c r="B334" s="14">
        <v>43689</v>
      </c>
      <c r="C334" s="7" t="s">
        <v>2364</v>
      </c>
      <c r="D334" s="8" t="s">
        <v>6158</v>
      </c>
      <c r="E334" s="7">
        <v>3</v>
      </c>
      <c r="F334" s="7" t="str">
        <f>_xlfn.XLOOKUP(C334,customers!$A$2:$A$1001,customers!$B$2:$B$1001," ",0)</f>
        <v>Quinn Parsons</v>
      </c>
      <c r="G334" s="7" t="str">
        <f>IF(_xlfn.XLOOKUP(C334,customers!$A$2:$A$1001,customers!$C$2:$C$1001," ",0)=0," ",_xlfn.XLOOKUP(C334,customers!$A$2:$A$1001,customers!$C$2:$C$1001," ",0))</f>
        <v>qparsons98@blogtalkradio.com</v>
      </c>
      <c r="H334" s="7" t="str">
        <f>_xlfn.XLOOKUP(orders!C334,customers!$A$1:$A$1001,customers!$G$1:$G$1001)</f>
        <v>United States</v>
      </c>
      <c r="I334" s="8" t="str">
        <f>INDEX(products!$A$1:$G$49,MATCH(orders!$D334,products!$A$1:$A$49,0),MATCH(orders!I$1,products!$A$1:$G$1,0))</f>
        <v>Ara</v>
      </c>
      <c r="J334" s="8" t="str">
        <f>INDEX(products!$A$1:$G$49,MATCH(orders!$D334,products!$A$1:$A$49,0),MATCH(orders!J$1,products!$A$1:$G$1,0))</f>
        <v>D</v>
      </c>
      <c r="K334" s="9">
        <f>INDEX(products!$A$1:$G$49,MATCH(orders!$D334,products!$A$1:$A$49,0),MATCH(orders!K$1,products!$A$1:$G$1,0))</f>
        <v>0.5</v>
      </c>
      <c r="L334" s="10">
        <f>INDEX(products!$A$1:$G$49,MATCH(orders!$D334,products!$A$1:$A$49,0),MATCH(orders!L$1,products!$A$1:$G$1,0))</f>
        <v>5.97</v>
      </c>
      <c r="M334" s="10">
        <f t="shared" si="5"/>
        <v>17.91</v>
      </c>
      <c r="N334" s="8" t="str" cm="1">
        <f t="array" ref="N334">_xlfn.IFS(I334="Rob", "Robusta",I334="Exc","Excelsa",I334="Ara","Arabica",I334="Lib","Liberica",TRUE," ")</f>
        <v>Arabica</v>
      </c>
      <c r="O334" s="8" t="str" cm="1">
        <f t="array" ref="O334">_xlfn.IFS(J334="m","Medium",J334="l","Light",J334="d","Dark",TRUE,"")</f>
        <v>Dark</v>
      </c>
      <c r="P334" s="8" t="str">
        <f>_xlfn.XLOOKUP(Table1[[#This Row],[Customer ID]],customers!$A$1:$A$1001,customers!$I$1:$I$1001," ",0)</f>
        <v>Yes</v>
      </c>
    </row>
    <row r="335" spans="1:16" x14ac:dyDescent="0.35">
      <c r="A335" s="7" t="s">
        <v>2369</v>
      </c>
      <c r="B335" s="14">
        <v>43712</v>
      </c>
      <c r="C335" s="7" t="s">
        <v>2370</v>
      </c>
      <c r="D335" s="8" t="s">
        <v>6146</v>
      </c>
      <c r="E335" s="7">
        <v>4</v>
      </c>
      <c r="F335" s="7" t="str">
        <f>_xlfn.XLOOKUP(C335,customers!$A$2:$A$1001,customers!$B$2:$B$1001," ",0)</f>
        <v>Vivyan Ceely</v>
      </c>
      <c r="G335" s="7" t="str">
        <f>IF(_xlfn.XLOOKUP(C335,customers!$A$2:$A$1001,customers!$C$2:$C$1001," ",0)=0," ",_xlfn.XLOOKUP(C335,customers!$A$2:$A$1001,customers!$C$2:$C$1001," ",0))</f>
        <v>vceely99@auda.org.au</v>
      </c>
      <c r="H335" s="7" t="str">
        <f>_xlfn.XLOOKUP(orders!C335,customers!$A$1:$A$1001,customers!$G$1:$G$1001)</f>
        <v>United States</v>
      </c>
      <c r="I335" s="8" t="str">
        <f>INDEX(products!$A$1:$G$49,MATCH(orders!$D335,products!$A$1:$A$49,0),MATCH(orders!I$1,products!$A$1:$G$1,0))</f>
        <v>Rob</v>
      </c>
      <c r="J335" s="8" t="str">
        <f>INDEX(products!$A$1:$G$49,MATCH(orders!$D335,products!$A$1:$A$49,0),MATCH(orders!J$1,products!$A$1:$G$1,0))</f>
        <v>M</v>
      </c>
      <c r="K335" s="9">
        <f>INDEX(products!$A$1:$G$49,MATCH(orders!$D335,products!$A$1:$A$49,0),MATCH(orders!K$1,products!$A$1:$G$1,0))</f>
        <v>0.5</v>
      </c>
      <c r="L335" s="10">
        <f>INDEX(products!$A$1:$G$49,MATCH(orders!$D335,products!$A$1:$A$49,0),MATCH(orders!L$1,products!$A$1:$G$1,0))</f>
        <v>5.97</v>
      </c>
      <c r="M335" s="10">
        <f t="shared" si="5"/>
        <v>23.88</v>
      </c>
      <c r="N335" s="8" t="str" cm="1">
        <f t="array" ref="N335">_xlfn.IFS(I335="Rob", "Robusta",I335="Exc","Excelsa",I335="Ara","Arabica",I335="Lib","Liberica",TRUE," ")</f>
        <v>Robusta</v>
      </c>
      <c r="O335" s="8" t="str" cm="1">
        <f t="array" ref="O335">_xlfn.IFS(J335="m","Medium",J335="l","Light",J335="d","Dark",TRUE,"")</f>
        <v>Medium</v>
      </c>
      <c r="P335" s="8" t="str">
        <f>_xlfn.XLOOKUP(Table1[[#This Row],[Customer ID]],customers!$A$1:$A$1001,customers!$I$1:$I$1001," ",0)</f>
        <v>Yes</v>
      </c>
    </row>
    <row r="336" spans="1:16" x14ac:dyDescent="0.35">
      <c r="A336" s="7" t="s">
        <v>2375</v>
      </c>
      <c r="B336" s="14">
        <v>43742</v>
      </c>
      <c r="C336" s="7" t="s">
        <v>2376</v>
      </c>
      <c r="D336" s="8" t="s">
        <v>6179</v>
      </c>
      <c r="E336" s="7">
        <v>5</v>
      </c>
      <c r="F336" s="7" t="str">
        <f>_xlfn.XLOOKUP(C336,customers!$A$2:$A$1001,customers!$B$2:$B$1001," ",0)</f>
        <v>Elonore Goodings</v>
      </c>
      <c r="G336" s="7" t="str">
        <f>IF(_xlfn.XLOOKUP(C336,customers!$A$2:$A$1001,customers!$C$2:$C$1001," ",0)=0," ",_xlfn.XLOOKUP(C336,customers!$A$2:$A$1001,customers!$C$2:$C$1001," ",0))</f>
        <v xml:space="preserve"> </v>
      </c>
      <c r="H336" s="7" t="str">
        <f>_xlfn.XLOOKUP(orders!C336,customers!$A$1:$A$1001,customers!$G$1:$G$1001)</f>
        <v>United States</v>
      </c>
      <c r="I336" s="8" t="str">
        <f>INDEX(products!$A$1:$G$49,MATCH(orders!$D336,products!$A$1:$A$49,0),MATCH(orders!I$1,products!$A$1:$G$1,0))</f>
        <v>Rob</v>
      </c>
      <c r="J336" s="8" t="str">
        <f>INDEX(products!$A$1:$G$49,MATCH(orders!$D336,products!$A$1:$A$49,0),MATCH(orders!J$1,products!$A$1:$G$1,0))</f>
        <v>L</v>
      </c>
      <c r="K336" s="9">
        <f>INDEX(products!$A$1:$G$49,MATCH(orders!$D336,products!$A$1:$A$49,0),MATCH(orders!K$1,products!$A$1:$G$1,0))</f>
        <v>1</v>
      </c>
      <c r="L336" s="10">
        <f>INDEX(products!$A$1:$G$49,MATCH(orders!$D336,products!$A$1:$A$49,0),MATCH(orders!L$1,products!$A$1:$G$1,0))</f>
        <v>11.95</v>
      </c>
      <c r="M336" s="10">
        <f t="shared" si="5"/>
        <v>59.75</v>
      </c>
      <c r="N336" s="8" t="str" cm="1">
        <f t="array" ref="N336">_xlfn.IFS(I336="Rob", "Robusta",I336="Exc","Excelsa",I336="Ara","Arabica",I336="Lib","Liberica",TRUE," ")</f>
        <v>Robusta</v>
      </c>
      <c r="O336" s="8" t="str" cm="1">
        <f t="array" ref="O336">_xlfn.IFS(J336="m","Medium",J336="l","Light",J336="d","Dark",TRUE,"")</f>
        <v>Light</v>
      </c>
      <c r="P336" s="8" t="str">
        <f>_xlfn.XLOOKUP(Table1[[#This Row],[Customer ID]],customers!$A$1:$A$1001,customers!$I$1:$I$1001," ",0)</f>
        <v>No</v>
      </c>
    </row>
    <row r="337" spans="1:16" x14ac:dyDescent="0.35">
      <c r="A337" s="7" t="s">
        <v>2379</v>
      </c>
      <c r="B337" s="14">
        <v>43885</v>
      </c>
      <c r="C337" s="7" t="s">
        <v>2380</v>
      </c>
      <c r="D337" s="8" t="s">
        <v>6145</v>
      </c>
      <c r="E337" s="7">
        <v>6</v>
      </c>
      <c r="F337" s="7" t="str">
        <f>_xlfn.XLOOKUP(C337,customers!$A$2:$A$1001,customers!$B$2:$B$1001," ",0)</f>
        <v>Clement Vasiliev</v>
      </c>
      <c r="G337" s="7" t="str">
        <f>IF(_xlfn.XLOOKUP(C337,customers!$A$2:$A$1001,customers!$C$2:$C$1001," ",0)=0," ",_xlfn.XLOOKUP(C337,customers!$A$2:$A$1001,customers!$C$2:$C$1001," ",0))</f>
        <v>cvasiliev9b@discuz.net</v>
      </c>
      <c r="H337" s="7" t="str">
        <f>_xlfn.XLOOKUP(orders!C337,customers!$A$1:$A$1001,customers!$G$1:$G$1001)</f>
        <v>United States</v>
      </c>
      <c r="I337" s="8" t="str">
        <f>INDEX(products!$A$1:$G$49,MATCH(orders!$D337,products!$A$1:$A$49,0),MATCH(orders!I$1,products!$A$1:$G$1,0))</f>
        <v>Lib</v>
      </c>
      <c r="J337" s="8" t="str">
        <f>INDEX(products!$A$1:$G$49,MATCH(orders!$D337,products!$A$1:$A$49,0),MATCH(orders!J$1,products!$A$1:$G$1,0))</f>
        <v>L</v>
      </c>
      <c r="K337" s="9">
        <f>INDEX(products!$A$1:$G$49,MATCH(orders!$D337,products!$A$1:$A$49,0),MATCH(orders!K$1,products!$A$1:$G$1,0))</f>
        <v>0.2</v>
      </c>
      <c r="L337" s="10">
        <f>INDEX(products!$A$1:$G$49,MATCH(orders!$D337,products!$A$1:$A$49,0),MATCH(orders!L$1,products!$A$1:$G$1,0))</f>
        <v>4.7549999999999999</v>
      </c>
      <c r="M337" s="10">
        <f t="shared" si="5"/>
        <v>28.53</v>
      </c>
      <c r="N337" s="8" t="str" cm="1">
        <f t="array" ref="N337">_xlfn.IFS(I337="Rob", "Robusta",I337="Exc","Excelsa",I337="Ara","Arabica",I337="Lib","Liberica",TRUE," ")</f>
        <v>Liberica</v>
      </c>
      <c r="O337" s="8" t="str" cm="1">
        <f t="array" ref="O337">_xlfn.IFS(J337="m","Medium",J337="l","Light",J337="d","Dark",TRUE,"")</f>
        <v>Light</v>
      </c>
      <c r="P337" s="8" t="str">
        <f>_xlfn.XLOOKUP(Table1[[#This Row],[Customer ID]],customers!$A$1:$A$1001,customers!$I$1:$I$1001," ",0)</f>
        <v>Yes</v>
      </c>
    </row>
    <row r="338" spans="1:16" x14ac:dyDescent="0.35">
      <c r="A338" s="7" t="s">
        <v>2385</v>
      </c>
      <c r="B338" s="14">
        <v>44434</v>
      </c>
      <c r="C338" s="7" t="s">
        <v>2386</v>
      </c>
      <c r="D338" s="8" t="s">
        <v>6155</v>
      </c>
      <c r="E338" s="7">
        <v>4</v>
      </c>
      <c r="F338" s="7" t="str">
        <f>_xlfn.XLOOKUP(C338,customers!$A$2:$A$1001,customers!$B$2:$B$1001," ",0)</f>
        <v>Terencio O'Moylan</v>
      </c>
      <c r="G338" s="7" t="str">
        <f>IF(_xlfn.XLOOKUP(C338,customers!$A$2:$A$1001,customers!$C$2:$C$1001," ",0)=0," ",_xlfn.XLOOKUP(C338,customers!$A$2:$A$1001,customers!$C$2:$C$1001," ",0))</f>
        <v>tomoylan9c@liveinternet.ru</v>
      </c>
      <c r="H338" s="7" t="str">
        <f>_xlfn.XLOOKUP(orders!C338,customers!$A$1:$A$1001,customers!$G$1:$G$1001)</f>
        <v>United Kingdom</v>
      </c>
      <c r="I338" s="8" t="str">
        <f>INDEX(products!$A$1:$G$49,MATCH(orders!$D338,products!$A$1:$A$49,0),MATCH(orders!I$1,products!$A$1:$G$1,0))</f>
        <v>Ara</v>
      </c>
      <c r="J338" s="8" t="str">
        <f>INDEX(products!$A$1:$G$49,MATCH(orders!$D338,products!$A$1:$A$49,0),MATCH(orders!J$1,products!$A$1:$G$1,0))</f>
        <v>M</v>
      </c>
      <c r="K338" s="9">
        <f>INDEX(products!$A$1:$G$49,MATCH(orders!$D338,products!$A$1:$A$49,0),MATCH(orders!K$1,products!$A$1:$G$1,0))</f>
        <v>1</v>
      </c>
      <c r="L338" s="10">
        <f>INDEX(products!$A$1:$G$49,MATCH(orders!$D338,products!$A$1:$A$49,0),MATCH(orders!L$1,products!$A$1:$G$1,0))</f>
        <v>11.25</v>
      </c>
      <c r="M338" s="10">
        <f t="shared" si="5"/>
        <v>45</v>
      </c>
      <c r="N338" s="8" t="str" cm="1">
        <f t="array" ref="N338">_xlfn.IFS(I338="Rob", "Robusta",I338="Exc","Excelsa",I338="Ara","Arabica",I338="Lib","Liberica",TRUE," ")</f>
        <v>Arabica</v>
      </c>
      <c r="O338" s="8" t="str" cm="1">
        <f t="array" ref="O338">_xlfn.IFS(J338="m","Medium",J338="l","Light",J338="d","Dark",TRUE,"")</f>
        <v>Medium</v>
      </c>
      <c r="P338" s="8" t="str">
        <f>_xlfn.XLOOKUP(Table1[[#This Row],[Customer ID]],customers!$A$1:$A$1001,customers!$I$1:$I$1001," ",0)</f>
        <v>No</v>
      </c>
    </row>
    <row r="339" spans="1:16" x14ac:dyDescent="0.35">
      <c r="A339" s="7" t="s">
        <v>2391</v>
      </c>
      <c r="B339" s="14">
        <v>44472</v>
      </c>
      <c r="C339" s="7" t="s">
        <v>2331</v>
      </c>
      <c r="D339" s="8" t="s">
        <v>6185</v>
      </c>
      <c r="E339" s="7">
        <v>2</v>
      </c>
      <c r="F339" s="7" t="str">
        <f>_xlfn.XLOOKUP(C339,customers!$A$2:$A$1001,customers!$B$2:$B$1001," ",0)</f>
        <v>Flynn Antony</v>
      </c>
      <c r="G339" s="7" t="str">
        <f>IF(_xlfn.XLOOKUP(C339,customers!$A$2:$A$1001,customers!$C$2:$C$1001," ",0)=0," ",_xlfn.XLOOKUP(C339,customers!$A$2:$A$1001,customers!$C$2:$C$1001," ",0))</f>
        <v xml:space="preserve"> </v>
      </c>
      <c r="H339" s="7" t="str">
        <f>_xlfn.XLOOKUP(orders!C339,customers!$A$1:$A$1001,customers!$G$1:$G$1001)</f>
        <v>United States</v>
      </c>
      <c r="I339" s="8" t="str">
        <f>INDEX(products!$A$1:$G$49,MATCH(orders!$D339,products!$A$1:$A$49,0),MATCH(orders!I$1,products!$A$1:$G$1,0))</f>
        <v>Exc</v>
      </c>
      <c r="J339" s="8" t="str">
        <f>INDEX(products!$A$1:$G$49,MATCH(orders!$D339,products!$A$1:$A$49,0),MATCH(orders!J$1,products!$A$1:$G$1,0))</f>
        <v>D</v>
      </c>
      <c r="K339" s="9">
        <f>INDEX(products!$A$1:$G$49,MATCH(orders!$D339,products!$A$1:$A$49,0),MATCH(orders!K$1,products!$A$1:$G$1,0))</f>
        <v>2.5</v>
      </c>
      <c r="L339" s="10">
        <f>INDEX(products!$A$1:$G$49,MATCH(orders!$D339,products!$A$1:$A$49,0),MATCH(orders!L$1,products!$A$1:$G$1,0))</f>
        <v>27.945</v>
      </c>
      <c r="M339" s="10">
        <f t="shared" si="5"/>
        <v>55.89</v>
      </c>
      <c r="N339" s="8" t="str" cm="1">
        <f t="array" ref="N339">_xlfn.IFS(I339="Rob", "Robusta",I339="Exc","Excelsa",I339="Ara","Arabica",I339="Lib","Liberica",TRUE," ")</f>
        <v>Excelsa</v>
      </c>
      <c r="O339" s="8" t="str" cm="1">
        <f t="array" ref="O339">_xlfn.IFS(J339="m","Medium",J339="l","Light",J339="d","Dark",TRUE,"")</f>
        <v>Dark</v>
      </c>
      <c r="P339" s="8" t="str">
        <f>_xlfn.XLOOKUP(Table1[[#This Row],[Customer ID]],customers!$A$1:$A$1001,customers!$I$1:$I$1001," ",0)</f>
        <v>No</v>
      </c>
    </row>
    <row r="340" spans="1:16" x14ac:dyDescent="0.35">
      <c r="A340" s="7" t="s">
        <v>2396</v>
      </c>
      <c r="B340" s="14">
        <v>43995</v>
      </c>
      <c r="C340" s="7" t="s">
        <v>2397</v>
      </c>
      <c r="D340" s="8" t="s">
        <v>6171</v>
      </c>
      <c r="E340" s="7">
        <v>4</v>
      </c>
      <c r="F340" s="7" t="str">
        <f>_xlfn.XLOOKUP(C340,customers!$A$2:$A$1001,customers!$B$2:$B$1001," ",0)</f>
        <v>Wyatan Fetherston</v>
      </c>
      <c r="G340" s="7" t="str">
        <f>IF(_xlfn.XLOOKUP(C340,customers!$A$2:$A$1001,customers!$C$2:$C$1001," ",0)=0," ",_xlfn.XLOOKUP(C340,customers!$A$2:$A$1001,customers!$C$2:$C$1001," ",0))</f>
        <v>wfetherston9e@constantcontact.com</v>
      </c>
      <c r="H340" s="7" t="str">
        <f>_xlfn.XLOOKUP(orders!C340,customers!$A$1:$A$1001,customers!$G$1:$G$1001)</f>
        <v>United States</v>
      </c>
      <c r="I340" s="8" t="str">
        <f>INDEX(products!$A$1:$G$49,MATCH(orders!$D340,products!$A$1:$A$49,0),MATCH(orders!I$1,products!$A$1:$G$1,0))</f>
        <v>Exc</v>
      </c>
      <c r="J340" s="8" t="str">
        <f>INDEX(products!$A$1:$G$49,MATCH(orders!$D340,products!$A$1:$A$49,0),MATCH(orders!J$1,products!$A$1:$G$1,0))</f>
        <v>L</v>
      </c>
      <c r="K340" s="9">
        <f>INDEX(products!$A$1:$G$49,MATCH(orders!$D340,products!$A$1:$A$49,0),MATCH(orders!K$1,products!$A$1:$G$1,0))</f>
        <v>1</v>
      </c>
      <c r="L340" s="10">
        <f>INDEX(products!$A$1:$G$49,MATCH(orders!$D340,products!$A$1:$A$49,0),MATCH(orders!L$1,products!$A$1:$G$1,0))</f>
        <v>14.85</v>
      </c>
      <c r="M340" s="10">
        <f t="shared" si="5"/>
        <v>59.4</v>
      </c>
      <c r="N340" s="8" t="str" cm="1">
        <f t="array" ref="N340">_xlfn.IFS(I340="Rob", "Robusta",I340="Exc","Excelsa",I340="Ara","Arabica",I340="Lib","Liberica",TRUE," ")</f>
        <v>Excelsa</v>
      </c>
      <c r="O340" s="8" t="str" cm="1">
        <f t="array" ref="O340">_xlfn.IFS(J340="m","Medium",J340="l","Light",J340="d","Dark",TRUE,"")</f>
        <v>Light</v>
      </c>
      <c r="P340" s="8" t="str">
        <f>_xlfn.XLOOKUP(Table1[[#This Row],[Customer ID]],customers!$A$1:$A$1001,customers!$I$1:$I$1001," ",0)</f>
        <v>No</v>
      </c>
    </row>
    <row r="341" spans="1:16" x14ac:dyDescent="0.35">
      <c r="A341" s="7" t="s">
        <v>2402</v>
      </c>
      <c r="B341" s="14">
        <v>44256</v>
      </c>
      <c r="C341" s="7" t="s">
        <v>2403</v>
      </c>
      <c r="D341" s="8" t="s">
        <v>6153</v>
      </c>
      <c r="E341" s="7">
        <v>2</v>
      </c>
      <c r="F341" s="7" t="str">
        <f>_xlfn.XLOOKUP(C341,customers!$A$2:$A$1001,customers!$B$2:$B$1001," ",0)</f>
        <v>Emmaline Rasmus</v>
      </c>
      <c r="G341" s="7" t="str">
        <f>IF(_xlfn.XLOOKUP(C341,customers!$A$2:$A$1001,customers!$C$2:$C$1001," ",0)=0," ",_xlfn.XLOOKUP(C341,customers!$A$2:$A$1001,customers!$C$2:$C$1001," ",0))</f>
        <v>erasmus9f@techcrunch.com</v>
      </c>
      <c r="H341" s="7" t="str">
        <f>_xlfn.XLOOKUP(orders!C341,customers!$A$1:$A$1001,customers!$G$1:$G$1001)</f>
        <v>United States</v>
      </c>
      <c r="I341" s="8" t="str">
        <f>INDEX(products!$A$1:$G$49,MATCH(orders!$D341,products!$A$1:$A$49,0),MATCH(orders!I$1,products!$A$1:$G$1,0))</f>
        <v>Exc</v>
      </c>
      <c r="J341" s="8" t="str">
        <f>INDEX(products!$A$1:$G$49,MATCH(orders!$D341,products!$A$1:$A$49,0),MATCH(orders!J$1,products!$A$1:$G$1,0))</f>
        <v>D</v>
      </c>
      <c r="K341" s="9">
        <f>INDEX(products!$A$1:$G$49,MATCH(orders!$D341,products!$A$1:$A$49,0),MATCH(orders!K$1,products!$A$1:$G$1,0))</f>
        <v>0.2</v>
      </c>
      <c r="L341" s="10">
        <f>INDEX(products!$A$1:$G$49,MATCH(orders!$D341,products!$A$1:$A$49,0),MATCH(orders!L$1,products!$A$1:$G$1,0))</f>
        <v>3.645</v>
      </c>
      <c r="M341" s="10">
        <f t="shared" si="5"/>
        <v>7.29</v>
      </c>
      <c r="N341" s="8" t="str" cm="1">
        <f t="array" ref="N341">_xlfn.IFS(I341="Rob", "Robusta",I341="Exc","Excelsa",I341="Ara","Arabica",I341="Lib","Liberica",TRUE," ")</f>
        <v>Excelsa</v>
      </c>
      <c r="O341" s="8" t="str" cm="1">
        <f t="array" ref="O341">_xlfn.IFS(J341="m","Medium",J341="l","Light",J341="d","Dark",TRUE,"")</f>
        <v>Dark</v>
      </c>
      <c r="P341" s="8" t="str">
        <f>_xlfn.XLOOKUP(Table1[[#This Row],[Customer ID]],customers!$A$1:$A$1001,customers!$I$1:$I$1001," ",0)</f>
        <v>Yes</v>
      </c>
    </row>
    <row r="342" spans="1:16" x14ac:dyDescent="0.35">
      <c r="A342" s="7" t="s">
        <v>2408</v>
      </c>
      <c r="B342" s="14">
        <v>43528</v>
      </c>
      <c r="C342" s="7" t="s">
        <v>2409</v>
      </c>
      <c r="D342" s="8" t="s">
        <v>6144</v>
      </c>
      <c r="E342" s="7">
        <v>1</v>
      </c>
      <c r="F342" s="7" t="str">
        <f>_xlfn.XLOOKUP(C342,customers!$A$2:$A$1001,customers!$B$2:$B$1001," ",0)</f>
        <v>Wesley Giorgioni</v>
      </c>
      <c r="G342" s="7" t="str">
        <f>IF(_xlfn.XLOOKUP(C342,customers!$A$2:$A$1001,customers!$C$2:$C$1001," ",0)=0," ",_xlfn.XLOOKUP(C342,customers!$A$2:$A$1001,customers!$C$2:$C$1001," ",0))</f>
        <v>wgiorgioni9g@wikipedia.org</v>
      </c>
      <c r="H342" s="7" t="str">
        <f>_xlfn.XLOOKUP(orders!C342,customers!$A$1:$A$1001,customers!$G$1:$G$1001)</f>
        <v>United States</v>
      </c>
      <c r="I342" s="8" t="str">
        <f>INDEX(products!$A$1:$G$49,MATCH(orders!$D342,products!$A$1:$A$49,0),MATCH(orders!I$1,products!$A$1:$G$1,0))</f>
        <v>Exc</v>
      </c>
      <c r="J342" s="8" t="str">
        <f>INDEX(products!$A$1:$G$49,MATCH(orders!$D342,products!$A$1:$A$49,0),MATCH(orders!J$1,products!$A$1:$G$1,0))</f>
        <v>D</v>
      </c>
      <c r="K342" s="9">
        <f>INDEX(products!$A$1:$G$49,MATCH(orders!$D342,products!$A$1:$A$49,0),MATCH(orders!K$1,products!$A$1:$G$1,0))</f>
        <v>0.5</v>
      </c>
      <c r="L342" s="10">
        <f>INDEX(products!$A$1:$G$49,MATCH(orders!$D342,products!$A$1:$A$49,0),MATCH(orders!L$1,products!$A$1:$G$1,0))</f>
        <v>7.29</v>
      </c>
      <c r="M342" s="10">
        <f t="shared" si="5"/>
        <v>7.29</v>
      </c>
      <c r="N342" s="8" t="str" cm="1">
        <f t="array" ref="N342">_xlfn.IFS(I342="Rob", "Robusta",I342="Exc","Excelsa",I342="Ara","Arabica",I342="Lib","Liberica",TRUE," ")</f>
        <v>Excelsa</v>
      </c>
      <c r="O342" s="8" t="str" cm="1">
        <f t="array" ref="O342">_xlfn.IFS(J342="m","Medium",J342="l","Light",J342="d","Dark",TRUE,"")</f>
        <v>Dark</v>
      </c>
      <c r="P342" s="8" t="str">
        <f>_xlfn.XLOOKUP(Table1[[#This Row],[Customer ID]],customers!$A$1:$A$1001,customers!$I$1:$I$1001," ",0)</f>
        <v>Yes</v>
      </c>
    </row>
    <row r="343" spans="1:16" x14ac:dyDescent="0.35">
      <c r="A343" s="7" t="s">
        <v>2414</v>
      </c>
      <c r="B343" s="14">
        <v>43751</v>
      </c>
      <c r="C343" s="7" t="s">
        <v>2415</v>
      </c>
      <c r="D343" s="8" t="s">
        <v>6176</v>
      </c>
      <c r="E343" s="7">
        <v>2</v>
      </c>
      <c r="F343" s="7" t="str">
        <f>_xlfn.XLOOKUP(C343,customers!$A$2:$A$1001,customers!$B$2:$B$1001," ",0)</f>
        <v>Lucienne Scargle</v>
      </c>
      <c r="G343" s="7" t="str">
        <f>IF(_xlfn.XLOOKUP(C343,customers!$A$2:$A$1001,customers!$C$2:$C$1001," ",0)=0," ",_xlfn.XLOOKUP(C343,customers!$A$2:$A$1001,customers!$C$2:$C$1001," ",0))</f>
        <v>lscargle9h@myspace.com</v>
      </c>
      <c r="H343" s="7" t="str">
        <f>_xlfn.XLOOKUP(orders!C343,customers!$A$1:$A$1001,customers!$G$1:$G$1001)</f>
        <v>United States</v>
      </c>
      <c r="I343" s="8" t="str">
        <f>INDEX(products!$A$1:$G$49,MATCH(orders!$D343,products!$A$1:$A$49,0),MATCH(orders!I$1,products!$A$1:$G$1,0))</f>
        <v>Exc</v>
      </c>
      <c r="J343" s="8" t="str">
        <f>INDEX(products!$A$1:$G$49,MATCH(orders!$D343,products!$A$1:$A$49,0),MATCH(orders!J$1,products!$A$1:$G$1,0))</f>
        <v>L</v>
      </c>
      <c r="K343" s="9">
        <f>INDEX(products!$A$1:$G$49,MATCH(orders!$D343,products!$A$1:$A$49,0),MATCH(orders!K$1,products!$A$1:$G$1,0))</f>
        <v>0.5</v>
      </c>
      <c r="L343" s="10">
        <f>INDEX(products!$A$1:$G$49,MATCH(orders!$D343,products!$A$1:$A$49,0),MATCH(orders!L$1,products!$A$1:$G$1,0))</f>
        <v>8.91</v>
      </c>
      <c r="M343" s="10">
        <f t="shared" si="5"/>
        <v>17.82</v>
      </c>
      <c r="N343" s="8" t="str" cm="1">
        <f t="array" ref="N343">_xlfn.IFS(I343="Rob", "Robusta",I343="Exc","Excelsa",I343="Ara","Arabica",I343="Lib","Liberica",TRUE," ")</f>
        <v>Excelsa</v>
      </c>
      <c r="O343" s="8" t="str" cm="1">
        <f t="array" ref="O343">_xlfn.IFS(J343="m","Medium",J343="l","Light",J343="d","Dark",TRUE,"")</f>
        <v>Light</v>
      </c>
      <c r="P343" s="8" t="str">
        <f>_xlfn.XLOOKUP(Table1[[#This Row],[Customer ID]],customers!$A$1:$A$1001,customers!$I$1:$I$1001," ",0)</f>
        <v>No</v>
      </c>
    </row>
    <row r="344" spans="1:16" x14ac:dyDescent="0.35">
      <c r="A344" s="7" t="s">
        <v>2414</v>
      </c>
      <c r="B344" s="14">
        <v>43751</v>
      </c>
      <c r="C344" s="7" t="s">
        <v>2415</v>
      </c>
      <c r="D344" s="8" t="s">
        <v>6169</v>
      </c>
      <c r="E344" s="7">
        <v>5</v>
      </c>
      <c r="F344" s="7" t="str">
        <f>_xlfn.XLOOKUP(C344,customers!$A$2:$A$1001,customers!$B$2:$B$1001," ",0)</f>
        <v>Lucienne Scargle</v>
      </c>
      <c r="G344" s="7" t="str">
        <f>IF(_xlfn.XLOOKUP(C344,customers!$A$2:$A$1001,customers!$C$2:$C$1001," ",0)=0," ",_xlfn.XLOOKUP(C344,customers!$A$2:$A$1001,customers!$C$2:$C$1001," ",0))</f>
        <v>lscargle9h@myspace.com</v>
      </c>
      <c r="H344" s="7" t="str">
        <f>_xlfn.XLOOKUP(orders!C344,customers!$A$1:$A$1001,customers!$G$1:$G$1001)</f>
        <v>United States</v>
      </c>
      <c r="I344" s="8" t="str">
        <f>INDEX(products!$A$1:$G$49,MATCH(orders!$D344,products!$A$1:$A$49,0),MATCH(orders!I$1,products!$A$1:$G$1,0))</f>
        <v>Lib</v>
      </c>
      <c r="J344" s="8" t="str">
        <f>INDEX(products!$A$1:$G$49,MATCH(orders!$D344,products!$A$1:$A$49,0),MATCH(orders!J$1,products!$A$1:$G$1,0))</f>
        <v>D</v>
      </c>
      <c r="K344" s="9">
        <f>INDEX(products!$A$1:$G$49,MATCH(orders!$D344,products!$A$1:$A$49,0),MATCH(orders!K$1,products!$A$1:$G$1,0))</f>
        <v>0.5</v>
      </c>
      <c r="L344" s="10">
        <f>INDEX(products!$A$1:$G$49,MATCH(orders!$D344,products!$A$1:$A$49,0),MATCH(orders!L$1,products!$A$1:$G$1,0))</f>
        <v>7.77</v>
      </c>
      <c r="M344" s="10">
        <f t="shared" si="5"/>
        <v>38.849999999999994</v>
      </c>
      <c r="N344" s="8" t="str" cm="1">
        <f t="array" ref="N344">_xlfn.IFS(I344="Rob", "Robusta",I344="Exc","Excelsa",I344="Ara","Arabica",I344="Lib","Liberica",TRUE," ")</f>
        <v>Liberica</v>
      </c>
      <c r="O344" s="8" t="str" cm="1">
        <f t="array" ref="O344">_xlfn.IFS(J344="m","Medium",J344="l","Light",J344="d","Dark",TRUE,"")</f>
        <v>Dark</v>
      </c>
      <c r="P344" s="8" t="str">
        <f>_xlfn.XLOOKUP(Table1[[#This Row],[Customer ID]],customers!$A$1:$A$1001,customers!$I$1:$I$1001," ",0)</f>
        <v>No</v>
      </c>
    </row>
    <row r="345" spans="1:16" x14ac:dyDescent="0.35">
      <c r="A345" s="7" t="s">
        <v>2424</v>
      </c>
      <c r="B345" s="14">
        <v>43692</v>
      </c>
      <c r="C345" s="7" t="s">
        <v>2425</v>
      </c>
      <c r="D345" s="8" t="s">
        <v>6172</v>
      </c>
      <c r="E345" s="7">
        <v>6</v>
      </c>
      <c r="F345" s="7" t="str">
        <f>_xlfn.XLOOKUP(C345,customers!$A$2:$A$1001,customers!$B$2:$B$1001," ",0)</f>
        <v>Noam Climance</v>
      </c>
      <c r="G345" s="7" t="str">
        <f>IF(_xlfn.XLOOKUP(C345,customers!$A$2:$A$1001,customers!$C$2:$C$1001," ",0)=0," ",_xlfn.XLOOKUP(C345,customers!$A$2:$A$1001,customers!$C$2:$C$1001," ",0))</f>
        <v>nclimance9j@europa.eu</v>
      </c>
      <c r="H345" s="7" t="str">
        <f>_xlfn.XLOOKUP(orders!C345,customers!$A$1:$A$1001,customers!$G$1:$G$1001)</f>
        <v>United States</v>
      </c>
      <c r="I345" s="8" t="str">
        <f>INDEX(products!$A$1:$G$49,MATCH(orders!$D345,products!$A$1:$A$49,0),MATCH(orders!I$1,products!$A$1:$G$1,0))</f>
        <v>Rob</v>
      </c>
      <c r="J345" s="8" t="str">
        <f>INDEX(products!$A$1:$G$49,MATCH(orders!$D345,products!$A$1:$A$49,0),MATCH(orders!J$1,products!$A$1:$G$1,0))</f>
        <v>D</v>
      </c>
      <c r="K345" s="9">
        <f>INDEX(products!$A$1:$G$49,MATCH(orders!$D345,products!$A$1:$A$49,0),MATCH(orders!K$1,products!$A$1:$G$1,0))</f>
        <v>0.5</v>
      </c>
      <c r="L345" s="10">
        <f>INDEX(products!$A$1:$G$49,MATCH(orders!$D345,products!$A$1:$A$49,0),MATCH(orders!L$1,products!$A$1:$G$1,0))</f>
        <v>5.3699999999999992</v>
      </c>
      <c r="M345" s="10">
        <f t="shared" si="5"/>
        <v>32.22</v>
      </c>
      <c r="N345" s="8" t="str" cm="1">
        <f t="array" ref="N345">_xlfn.IFS(I345="Rob", "Robusta",I345="Exc","Excelsa",I345="Ara","Arabica",I345="Lib","Liberica",TRUE," ")</f>
        <v>Robusta</v>
      </c>
      <c r="O345" s="8" t="str" cm="1">
        <f t="array" ref="O345">_xlfn.IFS(J345="m","Medium",J345="l","Light",J345="d","Dark",TRUE,"")</f>
        <v>Dark</v>
      </c>
      <c r="P345" s="8" t="str">
        <f>_xlfn.XLOOKUP(Table1[[#This Row],[Customer ID]],customers!$A$1:$A$1001,customers!$I$1:$I$1001," ",0)</f>
        <v>No</v>
      </c>
    </row>
    <row r="346" spans="1:16" x14ac:dyDescent="0.35">
      <c r="A346" s="7" t="s">
        <v>2429</v>
      </c>
      <c r="B346" s="14">
        <v>44529</v>
      </c>
      <c r="C346" s="7" t="s">
        <v>2430</v>
      </c>
      <c r="D346" s="8" t="s">
        <v>6138</v>
      </c>
      <c r="E346" s="7">
        <v>2</v>
      </c>
      <c r="F346" s="7" t="str">
        <f>_xlfn.XLOOKUP(C346,customers!$A$2:$A$1001,customers!$B$2:$B$1001," ",0)</f>
        <v>Catarina Donn</v>
      </c>
      <c r="G346" s="7" t="str">
        <f>IF(_xlfn.XLOOKUP(C346,customers!$A$2:$A$1001,customers!$C$2:$C$1001," ",0)=0," ",_xlfn.XLOOKUP(C346,customers!$A$2:$A$1001,customers!$C$2:$C$1001," ",0))</f>
        <v xml:space="preserve"> </v>
      </c>
      <c r="H346" s="7" t="str">
        <f>_xlfn.XLOOKUP(orders!C346,customers!$A$1:$A$1001,customers!$G$1:$G$1001)</f>
        <v>Ireland</v>
      </c>
      <c r="I346" s="8" t="str">
        <f>INDEX(products!$A$1:$G$49,MATCH(orders!$D346,products!$A$1:$A$49,0),MATCH(orders!I$1,products!$A$1:$G$1,0))</f>
        <v>Rob</v>
      </c>
      <c r="J346" s="8" t="str">
        <f>INDEX(products!$A$1:$G$49,MATCH(orders!$D346,products!$A$1:$A$49,0),MATCH(orders!J$1,products!$A$1:$G$1,0))</f>
        <v>M</v>
      </c>
      <c r="K346" s="9">
        <f>INDEX(products!$A$1:$G$49,MATCH(orders!$D346,products!$A$1:$A$49,0),MATCH(orders!K$1,products!$A$1:$G$1,0))</f>
        <v>1</v>
      </c>
      <c r="L346" s="10">
        <f>INDEX(products!$A$1:$G$49,MATCH(orders!$D346,products!$A$1:$A$49,0),MATCH(orders!L$1,products!$A$1:$G$1,0))</f>
        <v>9.9499999999999993</v>
      </c>
      <c r="M346" s="10">
        <f t="shared" si="5"/>
        <v>19.899999999999999</v>
      </c>
      <c r="N346" s="8" t="str" cm="1">
        <f t="array" ref="N346">_xlfn.IFS(I346="Rob", "Robusta",I346="Exc","Excelsa",I346="Ara","Arabica",I346="Lib","Liberica",TRUE," ")</f>
        <v>Robusta</v>
      </c>
      <c r="O346" s="8" t="str" cm="1">
        <f t="array" ref="O346">_xlfn.IFS(J346="m","Medium",J346="l","Light",J346="d","Dark",TRUE,"")</f>
        <v>Medium</v>
      </c>
      <c r="P346" s="8" t="str">
        <f>_xlfn.XLOOKUP(Table1[[#This Row],[Customer ID]],customers!$A$1:$A$1001,customers!$I$1:$I$1001," ",0)</f>
        <v>Yes</v>
      </c>
    </row>
    <row r="347" spans="1:16" x14ac:dyDescent="0.35">
      <c r="A347" s="7" t="s">
        <v>2434</v>
      </c>
      <c r="B347" s="14">
        <v>43849</v>
      </c>
      <c r="C347" s="7" t="s">
        <v>2435</v>
      </c>
      <c r="D347" s="8" t="s">
        <v>6179</v>
      </c>
      <c r="E347" s="7">
        <v>5</v>
      </c>
      <c r="F347" s="7" t="str">
        <f>_xlfn.XLOOKUP(C347,customers!$A$2:$A$1001,customers!$B$2:$B$1001," ",0)</f>
        <v>Ameline Snazle</v>
      </c>
      <c r="G347" s="7" t="str">
        <f>IF(_xlfn.XLOOKUP(C347,customers!$A$2:$A$1001,customers!$C$2:$C$1001," ",0)=0," ",_xlfn.XLOOKUP(C347,customers!$A$2:$A$1001,customers!$C$2:$C$1001," ",0))</f>
        <v>asnazle9l@oracle.com</v>
      </c>
      <c r="H347" s="7" t="str">
        <f>_xlfn.XLOOKUP(orders!C347,customers!$A$1:$A$1001,customers!$G$1:$G$1001)</f>
        <v>United States</v>
      </c>
      <c r="I347" s="8" t="str">
        <f>INDEX(products!$A$1:$G$49,MATCH(orders!$D347,products!$A$1:$A$49,0),MATCH(orders!I$1,products!$A$1:$G$1,0))</f>
        <v>Rob</v>
      </c>
      <c r="J347" s="8" t="str">
        <f>INDEX(products!$A$1:$G$49,MATCH(orders!$D347,products!$A$1:$A$49,0),MATCH(orders!J$1,products!$A$1:$G$1,0))</f>
        <v>L</v>
      </c>
      <c r="K347" s="9">
        <f>INDEX(products!$A$1:$G$49,MATCH(orders!$D347,products!$A$1:$A$49,0),MATCH(orders!K$1,products!$A$1:$G$1,0))</f>
        <v>1</v>
      </c>
      <c r="L347" s="10">
        <f>INDEX(products!$A$1:$G$49,MATCH(orders!$D347,products!$A$1:$A$49,0),MATCH(orders!L$1,products!$A$1:$G$1,0))</f>
        <v>11.95</v>
      </c>
      <c r="M347" s="10">
        <f t="shared" si="5"/>
        <v>59.75</v>
      </c>
      <c r="N347" s="8" t="str" cm="1">
        <f t="array" ref="N347">_xlfn.IFS(I347="Rob", "Robusta",I347="Exc","Excelsa",I347="Ara","Arabica",I347="Lib","Liberica",TRUE," ")</f>
        <v>Robusta</v>
      </c>
      <c r="O347" s="8" t="str" cm="1">
        <f t="array" ref="O347">_xlfn.IFS(J347="m","Medium",J347="l","Light",J347="d","Dark",TRUE,"")</f>
        <v>Light</v>
      </c>
      <c r="P347" s="8" t="str">
        <f>_xlfn.XLOOKUP(Table1[[#This Row],[Customer ID]],customers!$A$1:$A$1001,customers!$I$1:$I$1001," ",0)</f>
        <v>No</v>
      </c>
    </row>
    <row r="348" spans="1:16" x14ac:dyDescent="0.35">
      <c r="A348" s="7" t="s">
        <v>2440</v>
      </c>
      <c r="B348" s="14">
        <v>44344</v>
      </c>
      <c r="C348" s="7" t="s">
        <v>2441</v>
      </c>
      <c r="D348" s="8" t="s">
        <v>6180</v>
      </c>
      <c r="E348" s="7">
        <v>3</v>
      </c>
      <c r="F348" s="7" t="str">
        <f>_xlfn.XLOOKUP(C348,customers!$A$2:$A$1001,customers!$B$2:$B$1001," ",0)</f>
        <v>Rebeka Worg</v>
      </c>
      <c r="G348" s="7" t="str">
        <f>IF(_xlfn.XLOOKUP(C348,customers!$A$2:$A$1001,customers!$C$2:$C$1001," ",0)=0," ",_xlfn.XLOOKUP(C348,customers!$A$2:$A$1001,customers!$C$2:$C$1001," ",0))</f>
        <v>rworg9m@arstechnica.com</v>
      </c>
      <c r="H348" s="7" t="str">
        <f>_xlfn.XLOOKUP(orders!C348,customers!$A$1:$A$1001,customers!$G$1:$G$1001)</f>
        <v>United States</v>
      </c>
      <c r="I348" s="8" t="str">
        <f>INDEX(products!$A$1:$G$49,MATCH(orders!$D348,products!$A$1:$A$49,0),MATCH(orders!I$1,products!$A$1:$G$1,0))</f>
        <v>Ara</v>
      </c>
      <c r="J348" s="8" t="str">
        <f>INDEX(products!$A$1:$G$49,MATCH(orders!$D348,products!$A$1:$A$49,0),MATCH(orders!J$1,products!$A$1:$G$1,0))</f>
        <v>L</v>
      </c>
      <c r="K348" s="9">
        <f>INDEX(products!$A$1:$G$49,MATCH(orders!$D348,products!$A$1:$A$49,0),MATCH(orders!K$1,products!$A$1:$G$1,0))</f>
        <v>0.5</v>
      </c>
      <c r="L348" s="10">
        <f>INDEX(products!$A$1:$G$49,MATCH(orders!$D348,products!$A$1:$A$49,0),MATCH(orders!L$1,products!$A$1:$G$1,0))</f>
        <v>7.77</v>
      </c>
      <c r="M348" s="10">
        <f t="shared" si="5"/>
        <v>23.31</v>
      </c>
      <c r="N348" s="8" t="str" cm="1">
        <f t="array" ref="N348">_xlfn.IFS(I348="Rob", "Robusta",I348="Exc","Excelsa",I348="Ara","Arabica",I348="Lib","Liberica",TRUE," ")</f>
        <v>Arabica</v>
      </c>
      <c r="O348" s="8" t="str" cm="1">
        <f t="array" ref="O348">_xlfn.IFS(J348="m","Medium",J348="l","Light",J348="d","Dark",TRUE,"")</f>
        <v>Light</v>
      </c>
      <c r="P348" s="8" t="str">
        <f>_xlfn.XLOOKUP(Table1[[#This Row],[Customer ID]],customers!$A$1:$A$1001,customers!$I$1:$I$1001," ",0)</f>
        <v>Yes</v>
      </c>
    </row>
    <row r="349" spans="1:16" x14ac:dyDescent="0.35">
      <c r="A349" s="7" t="s">
        <v>2446</v>
      </c>
      <c r="B349" s="14">
        <v>44576</v>
      </c>
      <c r="C349" s="7" t="s">
        <v>2447</v>
      </c>
      <c r="D349" s="8" t="s">
        <v>6162</v>
      </c>
      <c r="E349" s="7">
        <v>3</v>
      </c>
      <c r="F349" s="7" t="str">
        <f>_xlfn.XLOOKUP(C349,customers!$A$2:$A$1001,customers!$B$2:$B$1001," ",0)</f>
        <v>Lewes Danes</v>
      </c>
      <c r="G349" s="7" t="str">
        <f>IF(_xlfn.XLOOKUP(C349,customers!$A$2:$A$1001,customers!$C$2:$C$1001," ",0)=0," ",_xlfn.XLOOKUP(C349,customers!$A$2:$A$1001,customers!$C$2:$C$1001," ",0))</f>
        <v>ldanes9n@umn.edu</v>
      </c>
      <c r="H349" s="7" t="str">
        <f>_xlfn.XLOOKUP(orders!C349,customers!$A$1:$A$1001,customers!$G$1:$G$1001)</f>
        <v>United States</v>
      </c>
      <c r="I349" s="8" t="str">
        <f>INDEX(products!$A$1:$G$49,MATCH(orders!$D349,products!$A$1:$A$49,0),MATCH(orders!I$1,products!$A$1:$G$1,0))</f>
        <v>Lib</v>
      </c>
      <c r="J349" s="8" t="str">
        <f>INDEX(products!$A$1:$G$49,MATCH(orders!$D349,products!$A$1:$A$49,0),MATCH(orders!J$1,products!$A$1:$G$1,0))</f>
        <v>M</v>
      </c>
      <c r="K349" s="9">
        <f>INDEX(products!$A$1:$G$49,MATCH(orders!$D349,products!$A$1:$A$49,0),MATCH(orders!K$1,products!$A$1:$G$1,0))</f>
        <v>1</v>
      </c>
      <c r="L349" s="10">
        <f>INDEX(products!$A$1:$G$49,MATCH(orders!$D349,products!$A$1:$A$49,0),MATCH(orders!L$1,products!$A$1:$G$1,0))</f>
        <v>14.55</v>
      </c>
      <c r="M349" s="10">
        <f t="shared" si="5"/>
        <v>43.650000000000006</v>
      </c>
      <c r="N349" s="8" t="str" cm="1">
        <f t="array" ref="N349">_xlfn.IFS(I349="Rob", "Robusta",I349="Exc","Excelsa",I349="Ara","Arabica",I349="Lib","Liberica",TRUE," ")</f>
        <v>Liberica</v>
      </c>
      <c r="O349" s="8" t="str" cm="1">
        <f t="array" ref="O349">_xlfn.IFS(J349="m","Medium",J349="l","Light",J349="d","Dark",TRUE,"")</f>
        <v>Medium</v>
      </c>
      <c r="P349" s="8" t="str">
        <f>_xlfn.XLOOKUP(Table1[[#This Row],[Customer ID]],customers!$A$1:$A$1001,customers!$I$1:$I$1001," ",0)</f>
        <v>No</v>
      </c>
    </row>
    <row r="350" spans="1:16" x14ac:dyDescent="0.35">
      <c r="A350" s="7" t="s">
        <v>2452</v>
      </c>
      <c r="B350" s="14">
        <v>43803</v>
      </c>
      <c r="C350" s="7" t="s">
        <v>2453</v>
      </c>
      <c r="D350" s="8" t="s">
        <v>6148</v>
      </c>
      <c r="E350" s="7">
        <v>6</v>
      </c>
      <c r="F350" s="7" t="str">
        <f>_xlfn.XLOOKUP(C350,customers!$A$2:$A$1001,customers!$B$2:$B$1001," ",0)</f>
        <v>Shelli Keynd</v>
      </c>
      <c r="G350" s="7" t="str">
        <f>IF(_xlfn.XLOOKUP(C350,customers!$A$2:$A$1001,customers!$C$2:$C$1001," ",0)=0," ",_xlfn.XLOOKUP(C350,customers!$A$2:$A$1001,customers!$C$2:$C$1001," ",0))</f>
        <v>skeynd9o@narod.ru</v>
      </c>
      <c r="H350" s="7" t="str">
        <f>_xlfn.XLOOKUP(orders!C350,customers!$A$1:$A$1001,customers!$G$1:$G$1001)</f>
        <v>United States</v>
      </c>
      <c r="I350" s="8" t="str">
        <f>INDEX(products!$A$1:$G$49,MATCH(orders!$D350,products!$A$1:$A$49,0),MATCH(orders!I$1,products!$A$1:$G$1,0))</f>
        <v>Exc</v>
      </c>
      <c r="J350" s="8" t="str">
        <f>INDEX(products!$A$1:$G$49,MATCH(orders!$D350,products!$A$1:$A$49,0),MATCH(orders!J$1,products!$A$1:$G$1,0))</f>
        <v>L</v>
      </c>
      <c r="K350" s="9">
        <f>INDEX(products!$A$1:$G$49,MATCH(orders!$D350,products!$A$1:$A$49,0),MATCH(orders!K$1,products!$A$1:$G$1,0))</f>
        <v>2.5</v>
      </c>
      <c r="L350" s="10">
        <f>INDEX(products!$A$1:$G$49,MATCH(orders!$D350,products!$A$1:$A$49,0),MATCH(orders!L$1,products!$A$1:$G$1,0))</f>
        <v>34.154999999999994</v>
      </c>
      <c r="M350" s="10">
        <f t="shared" si="5"/>
        <v>204.92999999999995</v>
      </c>
      <c r="N350" s="8" t="str" cm="1">
        <f t="array" ref="N350">_xlfn.IFS(I350="Rob", "Robusta",I350="Exc","Excelsa",I350="Ara","Arabica",I350="Lib","Liberica",TRUE," ")</f>
        <v>Excelsa</v>
      </c>
      <c r="O350" s="8" t="str" cm="1">
        <f t="array" ref="O350">_xlfn.IFS(J350="m","Medium",J350="l","Light",J350="d","Dark",TRUE,"")</f>
        <v>Light</v>
      </c>
      <c r="P350" s="8" t="str">
        <f>_xlfn.XLOOKUP(Table1[[#This Row],[Customer ID]],customers!$A$1:$A$1001,customers!$I$1:$I$1001," ",0)</f>
        <v>No</v>
      </c>
    </row>
    <row r="351" spans="1:16" x14ac:dyDescent="0.35">
      <c r="A351" s="7" t="s">
        <v>2458</v>
      </c>
      <c r="B351" s="14">
        <v>44743</v>
      </c>
      <c r="C351" s="7" t="s">
        <v>2459</v>
      </c>
      <c r="D351" s="8" t="s">
        <v>6178</v>
      </c>
      <c r="E351" s="7">
        <v>4</v>
      </c>
      <c r="F351" s="7" t="str">
        <f>_xlfn.XLOOKUP(C351,customers!$A$2:$A$1001,customers!$B$2:$B$1001," ",0)</f>
        <v>Dell Daveridge</v>
      </c>
      <c r="G351" s="7" t="str">
        <f>IF(_xlfn.XLOOKUP(C351,customers!$A$2:$A$1001,customers!$C$2:$C$1001," ",0)=0," ",_xlfn.XLOOKUP(C351,customers!$A$2:$A$1001,customers!$C$2:$C$1001," ",0))</f>
        <v>ddaveridge9p@arstechnica.com</v>
      </c>
      <c r="H351" s="7" t="str">
        <f>_xlfn.XLOOKUP(orders!C351,customers!$A$1:$A$1001,customers!$G$1:$G$1001)</f>
        <v>United States</v>
      </c>
      <c r="I351" s="8" t="str">
        <f>INDEX(products!$A$1:$G$49,MATCH(orders!$D351,products!$A$1:$A$49,0),MATCH(orders!I$1,products!$A$1:$G$1,0))</f>
        <v>Rob</v>
      </c>
      <c r="J351" s="8" t="str">
        <f>INDEX(products!$A$1:$G$49,MATCH(orders!$D351,products!$A$1:$A$49,0),MATCH(orders!J$1,products!$A$1:$G$1,0))</f>
        <v>L</v>
      </c>
      <c r="K351" s="9">
        <f>INDEX(products!$A$1:$G$49,MATCH(orders!$D351,products!$A$1:$A$49,0),MATCH(orders!K$1,products!$A$1:$G$1,0))</f>
        <v>0.2</v>
      </c>
      <c r="L351" s="10">
        <f>INDEX(products!$A$1:$G$49,MATCH(orders!$D351,products!$A$1:$A$49,0),MATCH(orders!L$1,products!$A$1:$G$1,0))</f>
        <v>3.5849999999999995</v>
      </c>
      <c r="M351" s="10">
        <f t="shared" si="5"/>
        <v>14.339999999999998</v>
      </c>
      <c r="N351" s="8" t="str" cm="1">
        <f t="array" ref="N351">_xlfn.IFS(I351="Rob", "Robusta",I351="Exc","Excelsa",I351="Ara","Arabica",I351="Lib","Liberica",TRUE," ")</f>
        <v>Robusta</v>
      </c>
      <c r="O351" s="8" t="str" cm="1">
        <f t="array" ref="O351">_xlfn.IFS(J351="m","Medium",J351="l","Light",J351="d","Dark",TRUE,"")</f>
        <v>Light</v>
      </c>
      <c r="P351" s="8" t="str">
        <f>_xlfn.XLOOKUP(Table1[[#This Row],[Customer ID]],customers!$A$1:$A$1001,customers!$I$1:$I$1001," ",0)</f>
        <v>No</v>
      </c>
    </row>
    <row r="352" spans="1:16" x14ac:dyDescent="0.35">
      <c r="A352" s="7" t="s">
        <v>2464</v>
      </c>
      <c r="B352" s="14">
        <v>43592</v>
      </c>
      <c r="C352" s="7" t="s">
        <v>2465</v>
      </c>
      <c r="D352" s="8" t="s">
        <v>6158</v>
      </c>
      <c r="E352" s="7">
        <v>4</v>
      </c>
      <c r="F352" s="7" t="str">
        <f>_xlfn.XLOOKUP(C352,customers!$A$2:$A$1001,customers!$B$2:$B$1001," ",0)</f>
        <v>Joshuah Awdry</v>
      </c>
      <c r="G352" s="7" t="str">
        <f>IF(_xlfn.XLOOKUP(C352,customers!$A$2:$A$1001,customers!$C$2:$C$1001," ",0)=0," ",_xlfn.XLOOKUP(C352,customers!$A$2:$A$1001,customers!$C$2:$C$1001," ",0))</f>
        <v>jawdry9q@utexas.edu</v>
      </c>
      <c r="H352" s="7" t="str">
        <f>_xlfn.XLOOKUP(orders!C352,customers!$A$1:$A$1001,customers!$G$1:$G$1001)</f>
        <v>United States</v>
      </c>
      <c r="I352" s="8" t="str">
        <f>INDEX(products!$A$1:$G$49,MATCH(orders!$D352,products!$A$1:$A$49,0),MATCH(orders!I$1,products!$A$1:$G$1,0))</f>
        <v>Ara</v>
      </c>
      <c r="J352" s="8" t="str">
        <f>INDEX(products!$A$1:$G$49,MATCH(orders!$D352,products!$A$1:$A$49,0),MATCH(orders!J$1,products!$A$1:$G$1,0))</f>
        <v>D</v>
      </c>
      <c r="K352" s="9">
        <f>INDEX(products!$A$1:$G$49,MATCH(orders!$D352,products!$A$1:$A$49,0),MATCH(orders!K$1,products!$A$1:$G$1,0))</f>
        <v>0.5</v>
      </c>
      <c r="L352" s="10">
        <f>INDEX(products!$A$1:$G$49,MATCH(orders!$D352,products!$A$1:$A$49,0),MATCH(orders!L$1,products!$A$1:$G$1,0))</f>
        <v>5.97</v>
      </c>
      <c r="M352" s="10">
        <f t="shared" si="5"/>
        <v>23.88</v>
      </c>
      <c r="N352" s="8" t="str" cm="1">
        <f t="array" ref="N352">_xlfn.IFS(I352="Rob", "Robusta",I352="Exc","Excelsa",I352="Ara","Arabica",I352="Lib","Liberica",TRUE," ")</f>
        <v>Arabica</v>
      </c>
      <c r="O352" s="8" t="str" cm="1">
        <f t="array" ref="O352">_xlfn.IFS(J352="m","Medium",J352="l","Light",J352="d","Dark",TRUE,"")</f>
        <v>Dark</v>
      </c>
      <c r="P352" s="8" t="str">
        <f>_xlfn.XLOOKUP(Table1[[#This Row],[Customer ID]],customers!$A$1:$A$1001,customers!$I$1:$I$1001," ",0)</f>
        <v>No</v>
      </c>
    </row>
    <row r="353" spans="1:16" x14ac:dyDescent="0.35">
      <c r="A353" s="7" t="s">
        <v>2470</v>
      </c>
      <c r="B353" s="14">
        <v>44066</v>
      </c>
      <c r="C353" s="7" t="s">
        <v>2471</v>
      </c>
      <c r="D353" s="8" t="s">
        <v>6155</v>
      </c>
      <c r="E353" s="7">
        <v>2</v>
      </c>
      <c r="F353" s="7" t="str">
        <f>_xlfn.XLOOKUP(C353,customers!$A$2:$A$1001,customers!$B$2:$B$1001," ",0)</f>
        <v>Ethel Ryles</v>
      </c>
      <c r="G353" s="7" t="str">
        <f>IF(_xlfn.XLOOKUP(C353,customers!$A$2:$A$1001,customers!$C$2:$C$1001," ",0)=0," ",_xlfn.XLOOKUP(C353,customers!$A$2:$A$1001,customers!$C$2:$C$1001," ",0))</f>
        <v>eryles9r@fastcompany.com</v>
      </c>
      <c r="H353" s="7" t="str">
        <f>_xlfn.XLOOKUP(orders!C353,customers!$A$1:$A$1001,customers!$G$1:$G$1001)</f>
        <v>United States</v>
      </c>
      <c r="I353" s="8" t="str">
        <f>INDEX(products!$A$1:$G$49,MATCH(orders!$D353,products!$A$1:$A$49,0),MATCH(orders!I$1,products!$A$1:$G$1,0))</f>
        <v>Ara</v>
      </c>
      <c r="J353" s="8" t="str">
        <f>INDEX(products!$A$1:$G$49,MATCH(orders!$D353,products!$A$1:$A$49,0),MATCH(orders!J$1,products!$A$1:$G$1,0))</f>
        <v>M</v>
      </c>
      <c r="K353" s="9">
        <f>INDEX(products!$A$1:$G$49,MATCH(orders!$D353,products!$A$1:$A$49,0),MATCH(orders!K$1,products!$A$1:$G$1,0))</f>
        <v>1</v>
      </c>
      <c r="L353" s="10">
        <f>INDEX(products!$A$1:$G$49,MATCH(orders!$D353,products!$A$1:$A$49,0),MATCH(orders!L$1,products!$A$1:$G$1,0))</f>
        <v>11.25</v>
      </c>
      <c r="M353" s="10">
        <f t="shared" si="5"/>
        <v>22.5</v>
      </c>
      <c r="N353" s="8" t="str" cm="1">
        <f t="array" ref="N353">_xlfn.IFS(I353="Rob", "Robusta",I353="Exc","Excelsa",I353="Ara","Arabica",I353="Lib","Liberica",TRUE," ")</f>
        <v>Arabica</v>
      </c>
      <c r="O353" s="8" t="str" cm="1">
        <f t="array" ref="O353">_xlfn.IFS(J353="m","Medium",J353="l","Light",J353="d","Dark",TRUE,"")</f>
        <v>Medium</v>
      </c>
      <c r="P353" s="8" t="str">
        <f>_xlfn.XLOOKUP(Table1[[#This Row],[Customer ID]],customers!$A$1:$A$1001,customers!$I$1:$I$1001," ",0)</f>
        <v>No</v>
      </c>
    </row>
    <row r="354" spans="1:16" x14ac:dyDescent="0.35">
      <c r="A354" s="7" t="s">
        <v>2476</v>
      </c>
      <c r="B354" s="14">
        <v>43984</v>
      </c>
      <c r="C354" s="7" t="s">
        <v>2331</v>
      </c>
      <c r="D354" s="8" t="s">
        <v>6144</v>
      </c>
      <c r="E354" s="7">
        <v>5</v>
      </c>
      <c r="F354" s="7" t="str">
        <f>_xlfn.XLOOKUP(C354,customers!$A$2:$A$1001,customers!$B$2:$B$1001," ",0)</f>
        <v>Flynn Antony</v>
      </c>
      <c r="G354" s="7" t="str">
        <f>IF(_xlfn.XLOOKUP(C354,customers!$A$2:$A$1001,customers!$C$2:$C$1001," ",0)=0," ",_xlfn.XLOOKUP(C354,customers!$A$2:$A$1001,customers!$C$2:$C$1001," ",0))</f>
        <v xml:space="preserve"> </v>
      </c>
      <c r="H354" s="7" t="str">
        <f>_xlfn.XLOOKUP(orders!C354,customers!$A$1:$A$1001,customers!$G$1:$G$1001)</f>
        <v>United States</v>
      </c>
      <c r="I354" s="8" t="str">
        <f>INDEX(products!$A$1:$G$49,MATCH(orders!$D354,products!$A$1:$A$49,0),MATCH(orders!I$1,products!$A$1:$G$1,0))</f>
        <v>Exc</v>
      </c>
      <c r="J354" s="8" t="str">
        <f>INDEX(products!$A$1:$G$49,MATCH(orders!$D354,products!$A$1:$A$49,0),MATCH(orders!J$1,products!$A$1:$G$1,0))</f>
        <v>D</v>
      </c>
      <c r="K354" s="9">
        <f>INDEX(products!$A$1:$G$49,MATCH(orders!$D354,products!$A$1:$A$49,0),MATCH(orders!K$1,products!$A$1:$G$1,0))</f>
        <v>0.5</v>
      </c>
      <c r="L354" s="10">
        <f>INDEX(products!$A$1:$G$49,MATCH(orders!$D354,products!$A$1:$A$49,0),MATCH(orders!L$1,products!$A$1:$G$1,0))</f>
        <v>7.29</v>
      </c>
      <c r="M354" s="10">
        <f t="shared" si="5"/>
        <v>36.450000000000003</v>
      </c>
      <c r="N354" s="8" t="str" cm="1">
        <f t="array" ref="N354">_xlfn.IFS(I354="Rob", "Robusta",I354="Exc","Excelsa",I354="Ara","Arabica",I354="Lib","Liberica",TRUE," ")</f>
        <v>Excelsa</v>
      </c>
      <c r="O354" s="8" t="str" cm="1">
        <f t="array" ref="O354">_xlfn.IFS(J354="m","Medium",J354="l","Light",J354="d","Dark",TRUE,"")</f>
        <v>Dark</v>
      </c>
      <c r="P354" s="8" t="str">
        <f>_xlfn.XLOOKUP(Table1[[#This Row],[Customer ID]],customers!$A$1:$A$1001,customers!$I$1:$I$1001," ",0)</f>
        <v>No</v>
      </c>
    </row>
    <row r="355" spans="1:16" x14ac:dyDescent="0.35">
      <c r="A355" s="7" t="s">
        <v>2482</v>
      </c>
      <c r="B355" s="14">
        <v>43860</v>
      </c>
      <c r="C355" s="7" t="s">
        <v>2483</v>
      </c>
      <c r="D355" s="8" t="s">
        <v>6157</v>
      </c>
      <c r="E355" s="7">
        <v>4</v>
      </c>
      <c r="F355" s="7" t="str">
        <f>_xlfn.XLOOKUP(C355,customers!$A$2:$A$1001,customers!$B$2:$B$1001," ",0)</f>
        <v>Maitilde Boxill</v>
      </c>
      <c r="G355" s="7" t="str">
        <f>IF(_xlfn.XLOOKUP(C355,customers!$A$2:$A$1001,customers!$C$2:$C$1001," ",0)=0," ",_xlfn.XLOOKUP(C355,customers!$A$2:$A$1001,customers!$C$2:$C$1001," ",0))</f>
        <v xml:space="preserve"> </v>
      </c>
      <c r="H355" s="7" t="str">
        <f>_xlfn.XLOOKUP(orders!C355,customers!$A$1:$A$1001,customers!$G$1:$G$1001)</f>
        <v>United States</v>
      </c>
      <c r="I355" s="8" t="str">
        <f>INDEX(products!$A$1:$G$49,MATCH(orders!$D355,products!$A$1:$A$49,0),MATCH(orders!I$1,products!$A$1:$G$1,0))</f>
        <v>Ara</v>
      </c>
      <c r="J355" s="8" t="str">
        <f>INDEX(products!$A$1:$G$49,MATCH(orders!$D355,products!$A$1:$A$49,0),MATCH(orders!J$1,products!$A$1:$G$1,0))</f>
        <v>M</v>
      </c>
      <c r="K355" s="9">
        <f>INDEX(products!$A$1:$G$49,MATCH(orders!$D355,products!$A$1:$A$49,0),MATCH(orders!K$1,products!$A$1:$G$1,0))</f>
        <v>0.5</v>
      </c>
      <c r="L355" s="10">
        <f>INDEX(products!$A$1:$G$49,MATCH(orders!$D355,products!$A$1:$A$49,0),MATCH(orders!L$1,products!$A$1:$G$1,0))</f>
        <v>6.75</v>
      </c>
      <c r="M355" s="10">
        <f t="shared" si="5"/>
        <v>27</v>
      </c>
      <c r="N355" s="8" t="str" cm="1">
        <f t="array" ref="N355">_xlfn.IFS(I355="Rob", "Robusta",I355="Exc","Excelsa",I355="Ara","Arabica",I355="Lib","Liberica",TRUE," ")</f>
        <v>Arabica</v>
      </c>
      <c r="O355" s="8" t="str" cm="1">
        <f t="array" ref="O355">_xlfn.IFS(J355="m","Medium",J355="l","Light",J355="d","Dark",TRUE,"")</f>
        <v>Medium</v>
      </c>
      <c r="P355" s="8" t="str">
        <f>_xlfn.XLOOKUP(Table1[[#This Row],[Customer ID]],customers!$A$1:$A$1001,customers!$I$1:$I$1001," ",0)</f>
        <v>Yes</v>
      </c>
    </row>
    <row r="356" spans="1:16" x14ac:dyDescent="0.35">
      <c r="A356" s="7" t="s">
        <v>2487</v>
      </c>
      <c r="B356" s="14">
        <v>43876</v>
      </c>
      <c r="C356" s="7" t="s">
        <v>2488</v>
      </c>
      <c r="D356" s="8" t="s">
        <v>6175</v>
      </c>
      <c r="E356" s="7">
        <v>6</v>
      </c>
      <c r="F356" s="7" t="str">
        <f>_xlfn.XLOOKUP(C356,customers!$A$2:$A$1001,customers!$B$2:$B$1001," ",0)</f>
        <v>Jodee Caldicott</v>
      </c>
      <c r="G356" s="7" t="str">
        <f>IF(_xlfn.XLOOKUP(C356,customers!$A$2:$A$1001,customers!$C$2:$C$1001," ",0)=0," ",_xlfn.XLOOKUP(C356,customers!$A$2:$A$1001,customers!$C$2:$C$1001," ",0))</f>
        <v>jcaldicott9u@usda.gov</v>
      </c>
      <c r="H356" s="7" t="str">
        <f>_xlfn.XLOOKUP(orders!C356,customers!$A$1:$A$1001,customers!$G$1:$G$1001)</f>
        <v>United States</v>
      </c>
      <c r="I356" s="8" t="str">
        <f>INDEX(products!$A$1:$G$49,MATCH(orders!$D356,products!$A$1:$A$49,0),MATCH(orders!I$1,products!$A$1:$G$1,0))</f>
        <v>Ara</v>
      </c>
      <c r="J356" s="8" t="str">
        <f>INDEX(products!$A$1:$G$49,MATCH(orders!$D356,products!$A$1:$A$49,0),MATCH(orders!J$1,products!$A$1:$G$1,0))</f>
        <v>M</v>
      </c>
      <c r="K356" s="9">
        <f>INDEX(products!$A$1:$G$49,MATCH(orders!$D356,products!$A$1:$A$49,0),MATCH(orders!K$1,products!$A$1:$G$1,0))</f>
        <v>2.5</v>
      </c>
      <c r="L356" s="10">
        <f>INDEX(products!$A$1:$G$49,MATCH(orders!$D356,products!$A$1:$A$49,0),MATCH(orders!L$1,products!$A$1:$G$1,0))</f>
        <v>25.874999999999996</v>
      </c>
      <c r="M356" s="10">
        <f t="shared" si="5"/>
        <v>155.24999999999997</v>
      </c>
      <c r="N356" s="8" t="str" cm="1">
        <f t="array" ref="N356">_xlfn.IFS(I356="Rob", "Robusta",I356="Exc","Excelsa",I356="Ara","Arabica",I356="Lib","Liberica",TRUE," ")</f>
        <v>Arabica</v>
      </c>
      <c r="O356" s="8" t="str" cm="1">
        <f t="array" ref="O356">_xlfn.IFS(J356="m","Medium",J356="l","Light",J356="d","Dark",TRUE,"")</f>
        <v>Medium</v>
      </c>
      <c r="P356" s="8" t="str">
        <f>_xlfn.XLOOKUP(Table1[[#This Row],[Customer ID]],customers!$A$1:$A$1001,customers!$I$1:$I$1001," ",0)</f>
        <v>No</v>
      </c>
    </row>
    <row r="357" spans="1:16" x14ac:dyDescent="0.35">
      <c r="A357" s="7" t="s">
        <v>2492</v>
      </c>
      <c r="B357" s="14">
        <v>44358</v>
      </c>
      <c r="C357" s="7" t="s">
        <v>2493</v>
      </c>
      <c r="D357" s="8" t="s">
        <v>6168</v>
      </c>
      <c r="E357" s="7">
        <v>5</v>
      </c>
      <c r="F357" s="7" t="str">
        <f>_xlfn.XLOOKUP(C357,customers!$A$2:$A$1001,customers!$B$2:$B$1001," ",0)</f>
        <v>Marianna Vedmore</v>
      </c>
      <c r="G357" s="7" t="str">
        <f>IF(_xlfn.XLOOKUP(C357,customers!$A$2:$A$1001,customers!$C$2:$C$1001," ",0)=0," ",_xlfn.XLOOKUP(C357,customers!$A$2:$A$1001,customers!$C$2:$C$1001," ",0))</f>
        <v>mvedmore9v@a8.net</v>
      </c>
      <c r="H357" s="7" t="str">
        <f>_xlfn.XLOOKUP(orders!C357,customers!$A$1:$A$1001,customers!$G$1:$G$1001)</f>
        <v>United States</v>
      </c>
      <c r="I357" s="8" t="str">
        <f>INDEX(products!$A$1:$G$49,MATCH(orders!$D357,products!$A$1:$A$49,0),MATCH(orders!I$1,products!$A$1:$G$1,0))</f>
        <v>Ara</v>
      </c>
      <c r="J357" s="8" t="str">
        <f>INDEX(products!$A$1:$G$49,MATCH(orders!$D357,products!$A$1:$A$49,0),MATCH(orders!J$1,products!$A$1:$G$1,0))</f>
        <v>D</v>
      </c>
      <c r="K357" s="9">
        <f>INDEX(products!$A$1:$G$49,MATCH(orders!$D357,products!$A$1:$A$49,0),MATCH(orders!K$1,products!$A$1:$G$1,0))</f>
        <v>2.5</v>
      </c>
      <c r="L357" s="10">
        <f>INDEX(products!$A$1:$G$49,MATCH(orders!$D357,products!$A$1:$A$49,0),MATCH(orders!L$1,products!$A$1:$G$1,0))</f>
        <v>22.884999999999998</v>
      </c>
      <c r="M357" s="10">
        <f t="shared" si="5"/>
        <v>114.42499999999998</v>
      </c>
      <c r="N357" s="8" t="str" cm="1">
        <f t="array" ref="N357">_xlfn.IFS(I357="Rob", "Robusta",I357="Exc","Excelsa",I357="Ara","Arabica",I357="Lib","Liberica",TRUE," ")</f>
        <v>Arabica</v>
      </c>
      <c r="O357" s="8" t="str" cm="1">
        <f t="array" ref="O357">_xlfn.IFS(J357="m","Medium",J357="l","Light",J357="d","Dark",TRUE,"")</f>
        <v>Dark</v>
      </c>
      <c r="P357" s="8" t="str">
        <f>_xlfn.XLOOKUP(Table1[[#This Row],[Customer ID]],customers!$A$1:$A$1001,customers!$I$1:$I$1001," ",0)</f>
        <v>Yes</v>
      </c>
    </row>
    <row r="358" spans="1:16" x14ac:dyDescent="0.35">
      <c r="A358" s="7" t="s">
        <v>2498</v>
      </c>
      <c r="B358" s="14">
        <v>44631</v>
      </c>
      <c r="C358" s="7" t="s">
        <v>2499</v>
      </c>
      <c r="D358" s="8" t="s">
        <v>6143</v>
      </c>
      <c r="E358" s="7">
        <v>4</v>
      </c>
      <c r="F358" s="7" t="str">
        <f>_xlfn.XLOOKUP(C358,customers!$A$2:$A$1001,customers!$B$2:$B$1001," ",0)</f>
        <v>Willey Romao</v>
      </c>
      <c r="G358" s="7" t="str">
        <f>IF(_xlfn.XLOOKUP(C358,customers!$A$2:$A$1001,customers!$C$2:$C$1001," ",0)=0," ",_xlfn.XLOOKUP(C358,customers!$A$2:$A$1001,customers!$C$2:$C$1001," ",0))</f>
        <v>wromao9w@chronoengine.com</v>
      </c>
      <c r="H358" s="7" t="str">
        <f>_xlfn.XLOOKUP(orders!C358,customers!$A$1:$A$1001,customers!$G$1:$G$1001)</f>
        <v>United States</v>
      </c>
      <c r="I358" s="8" t="str">
        <f>INDEX(products!$A$1:$G$49,MATCH(orders!$D358,products!$A$1:$A$49,0),MATCH(orders!I$1,products!$A$1:$G$1,0))</f>
        <v>Lib</v>
      </c>
      <c r="J358" s="8" t="str">
        <f>INDEX(products!$A$1:$G$49,MATCH(orders!$D358,products!$A$1:$A$49,0),MATCH(orders!J$1,products!$A$1:$G$1,0))</f>
        <v>D</v>
      </c>
      <c r="K358" s="9">
        <f>INDEX(products!$A$1:$G$49,MATCH(orders!$D358,products!$A$1:$A$49,0),MATCH(orders!K$1,products!$A$1:$G$1,0))</f>
        <v>1</v>
      </c>
      <c r="L358" s="10">
        <f>INDEX(products!$A$1:$G$49,MATCH(orders!$D358,products!$A$1:$A$49,0),MATCH(orders!L$1,products!$A$1:$G$1,0))</f>
        <v>12.95</v>
      </c>
      <c r="M358" s="10">
        <f t="shared" si="5"/>
        <v>51.8</v>
      </c>
      <c r="N358" s="8" t="str" cm="1">
        <f t="array" ref="N358">_xlfn.IFS(I358="Rob", "Robusta",I358="Exc","Excelsa",I358="Ara","Arabica",I358="Lib","Liberica",TRUE," ")</f>
        <v>Liberica</v>
      </c>
      <c r="O358" s="8" t="str" cm="1">
        <f t="array" ref="O358">_xlfn.IFS(J358="m","Medium",J358="l","Light",J358="d","Dark",TRUE,"")</f>
        <v>Dark</v>
      </c>
      <c r="P358" s="8" t="str">
        <f>_xlfn.XLOOKUP(Table1[[#This Row],[Customer ID]],customers!$A$1:$A$1001,customers!$I$1:$I$1001," ",0)</f>
        <v>Yes</v>
      </c>
    </row>
    <row r="359" spans="1:16" x14ac:dyDescent="0.35">
      <c r="A359" s="7" t="s">
        <v>2504</v>
      </c>
      <c r="B359" s="14">
        <v>44448</v>
      </c>
      <c r="C359" s="7" t="s">
        <v>2505</v>
      </c>
      <c r="D359" s="8" t="s">
        <v>6175</v>
      </c>
      <c r="E359" s="7">
        <v>6</v>
      </c>
      <c r="F359" s="7" t="str">
        <f>_xlfn.XLOOKUP(C359,customers!$A$2:$A$1001,customers!$B$2:$B$1001," ",0)</f>
        <v>Enriqueta Ixor</v>
      </c>
      <c r="G359" s="7" t="str">
        <f>IF(_xlfn.XLOOKUP(C359,customers!$A$2:$A$1001,customers!$C$2:$C$1001," ",0)=0," ",_xlfn.XLOOKUP(C359,customers!$A$2:$A$1001,customers!$C$2:$C$1001," ",0))</f>
        <v xml:space="preserve"> </v>
      </c>
      <c r="H359" s="7" t="str">
        <f>_xlfn.XLOOKUP(orders!C359,customers!$A$1:$A$1001,customers!$G$1:$G$1001)</f>
        <v>United States</v>
      </c>
      <c r="I359" s="8" t="str">
        <f>INDEX(products!$A$1:$G$49,MATCH(orders!$D359,products!$A$1:$A$49,0),MATCH(orders!I$1,products!$A$1:$G$1,0))</f>
        <v>Ara</v>
      </c>
      <c r="J359" s="8" t="str">
        <f>INDEX(products!$A$1:$G$49,MATCH(orders!$D359,products!$A$1:$A$49,0),MATCH(orders!J$1,products!$A$1:$G$1,0))</f>
        <v>M</v>
      </c>
      <c r="K359" s="9">
        <f>INDEX(products!$A$1:$G$49,MATCH(orders!$D359,products!$A$1:$A$49,0),MATCH(orders!K$1,products!$A$1:$G$1,0))</f>
        <v>2.5</v>
      </c>
      <c r="L359" s="10">
        <f>INDEX(products!$A$1:$G$49,MATCH(orders!$D359,products!$A$1:$A$49,0),MATCH(orders!L$1,products!$A$1:$G$1,0))</f>
        <v>25.874999999999996</v>
      </c>
      <c r="M359" s="10">
        <f t="shared" si="5"/>
        <v>155.24999999999997</v>
      </c>
      <c r="N359" s="8" t="str" cm="1">
        <f t="array" ref="N359">_xlfn.IFS(I359="Rob", "Robusta",I359="Exc","Excelsa",I359="Ara","Arabica",I359="Lib","Liberica",TRUE," ")</f>
        <v>Arabica</v>
      </c>
      <c r="O359" s="8" t="str" cm="1">
        <f t="array" ref="O359">_xlfn.IFS(J359="m","Medium",J359="l","Light",J359="d","Dark",TRUE,"")</f>
        <v>Medium</v>
      </c>
      <c r="P359" s="8" t="str">
        <f>_xlfn.XLOOKUP(Table1[[#This Row],[Customer ID]],customers!$A$1:$A$1001,customers!$I$1:$I$1001," ",0)</f>
        <v>No</v>
      </c>
    </row>
    <row r="360" spans="1:16" x14ac:dyDescent="0.35">
      <c r="A360" s="7" t="s">
        <v>2509</v>
      </c>
      <c r="B360" s="14">
        <v>43599</v>
      </c>
      <c r="C360" s="7" t="s">
        <v>2510</v>
      </c>
      <c r="D360" s="8" t="s">
        <v>6182</v>
      </c>
      <c r="E360" s="7">
        <v>1</v>
      </c>
      <c r="F360" s="7" t="str">
        <f>_xlfn.XLOOKUP(C360,customers!$A$2:$A$1001,customers!$B$2:$B$1001," ",0)</f>
        <v>Tomasina Cotmore</v>
      </c>
      <c r="G360" s="7" t="str">
        <f>IF(_xlfn.XLOOKUP(C360,customers!$A$2:$A$1001,customers!$C$2:$C$1001," ",0)=0," ",_xlfn.XLOOKUP(C360,customers!$A$2:$A$1001,customers!$C$2:$C$1001," ",0))</f>
        <v>tcotmore9y@amazonaws.com</v>
      </c>
      <c r="H360" s="7" t="str">
        <f>_xlfn.XLOOKUP(orders!C360,customers!$A$1:$A$1001,customers!$G$1:$G$1001)</f>
        <v>United States</v>
      </c>
      <c r="I360" s="8" t="str">
        <f>INDEX(products!$A$1:$G$49,MATCH(orders!$D360,products!$A$1:$A$49,0),MATCH(orders!I$1,products!$A$1:$G$1,0))</f>
        <v>Ara</v>
      </c>
      <c r="J360" s="8" t="str">
        <f>INDEX(products!$A$1:$G$49,MATCH(orders!$D360,products!$A$1:$A$49,0),MATCH(orders!J$1,products!$A$1:$G$1,0))</f>
        <v>L</v>
      </c>
      <c r="K360" s="9">
        <f>INDEX(products!$A$1:$G$49,MATCH(orders!$D360,products!$A$1:$A$49,0),MATCH(orders!K$1,products!$A$1:$G$1,0))</f>
        <v>2.5</v>
      </c>
      <c r="L360" s="10">
        <f>INDEX(products!$A$1:$G$49,MATCH(orders!$D360,products!$A$1:$A$49,0),MATCH(orders!L$1,products!$A$1:$G$1,0))</f>
        <v>29.784999999999997</v>
      </c>
      <c r="M360" s="10">
        <f t="shared" si="5"/>
        <v>29.784999999999997</v>
      </c>
      <c r="N360" s="8" t="str" cm="1">
        <f t="array" ref="N360">_xlfn.IFS(I360="Rob", "Robusta",I360="Exc","Excelsa",I360="Ara","Arabica",I360="Lib","Liberica",TRUE," ")</f>
        <v>Arabica</v>
      </c>
      <c r="O360" s="8" t="str" cm="1">
        <f t="array" ref="O360">_xlfn.IFS(J360="m","Medium",J360="l","Light",J360="d","Dark",TRUE,"")</f>
        <v>Light</v>
      </c>
      <c r="P360" s="8" t="str">
        <f>_xlfn.XLOOKUP(Table1[[#This Row],[Customer ID]],customers!$A$1:$A$1001,customers!$I$1:$I$1001," ",0)</f>
        <v>No</v>
      </c>
    </row>
    <row r="361" spans="1:16" x14ac:dyDescent="0.35">
      <c r="A361" s="7" t="s">
        <v>2515</v>
      </c>
      <c r="B361" s="14">
        <v>43563</v>
      </c>
      <c r="C361" s="7" t="s">
        <v>2516</v>
      </c>
      <c r="D361" s="8" t="s">
        <v>6178</v>
      </c>
      <c r="E361" s="7">
        <v>6</v>
      </c>
      <c r="F361" s="7" t="str">
        <f>_xlfn.XLOOKUP(C361,customers!$A$2:$A$1001,customers!$B$2:$B$1001," ",0)</f>
        <v>Yuma Skipsey</v>
      </c>
      <c r="G361" s="7" t="str">
        <f>IF(_xlfn.XLOOKUP(C361,customers!$A$2:$A$1001,customers!$C$2:$C$1001," ",0)=0," ",_xlfn.XLOOKUP(C361,customers!$A$2:$A$1001,customers!$C$2:$C$1001," ",0))</f>
        <v>yskipsey9z@spotify.com</v>
      </c>
      <c r="H361" s="7" t="str">
        <f>_xlfn.XLOOKUP(orders!C361,customers!$A$1:$A$1001,customers!$G$1:$G$1001)</f>
        <v>United Kingdom</v>
      </c>
      <c r="I361" s="8" t="str">
        <f>INDEX(products!$A$1:$G$49,MATCH(orders!$D361,products!$A$1:$A$49,0),MATCH(orders!I$1,products!$A$1:$G$1,0))</f>
        <v>Rob</v>
      </c>
      <c r="J361" s="8" t="str">
        <f>INDEX(products!$A$1:$G$49,MATCH(orders!$D361,products!$A$1:$A$49,0),MATCH(orders!J$1,products!$A$1:$G$1,0))</f>
        <v>L</v>
      </c>
      <c r="K361" s="9">
        <f>INDEX(products!$A$1:$G$49,MATCH(orders!$D361,products!$A$1:$A$49,0),MATCH(orders!K$1,products!$A$1:$G$1,0))</f>
        <v>0.2</v>
      </c>
      <c r="L361" s="10">
        <f>INDEX(products!$A$1:$G$49,MATCH(orders!$D361,products!$A$1:$A$49,0),MATCH(orders!L$1,products!$A$1:$G$1,0))</f>
        <v>3.5849999999999995</v>
      </c>
      <c r="M361" s="10">
        <f t="shared" si="5"/>
        <v>21.509999999999998</v>
      </c>
      <c r="N361" s="8" t="str" cm="1">
        <f t="array" ref="N361">_xlfn.IFS(I361="Rob", "Robusta",I361="Exc","Excelsa",I361="Ara","Arabica",I361="Lib","Liberica",TRUE," ")</f>
        <v>Robusta</v>
      </c>
      <c r="O361" s="8" t="str" cm="1">
        <f t="array" ref="O361">_xlfn.IFS(J361="m","Medium",J361="l","Light",J361="d","Dark",TRUE,"")</f>
        <v>Light</v>
      </c>
      <c r="P361" s="8" t="str">
        <f>_xlfn.XLOOKUP(Table1[[#This Row],[Customer ID]],customers!$A$1:$A$1001,customers!$I$1:$I$1001," ",0)</f>
        <v>No</v>
      </c>
    </row>
    <row r="362" spans="1:16" x14ac:dyDescent="0.35">
      <c r="A362" s="7" t="s">
        <v>2521</v>
      </c>
      <c r="B362" s="14">
        <v>44058</v>
      </c>
      <c r="C362" s="7" t="s">
        <v>2522</v>
      </c>
      <c r="D362" s="8" t="s">
        <v>6149</v>
      </c>
      <c r="E362" s="7">
        <v>2</v>
      </c>
      <c r="F362" s="7" t="str">
        <f>_xlfn.XLOOKUP(C362,customers!$A$2:$A$1001,customers!$B$2:$B$1001," ",0)</f>
        <v>Nicko Corps</v>
      </c>
      <c r="G362" s="7" t="str">
        <f>IF(_xlfn.XLOOKUP(C362,customers!$A$2:$A$1001,customers!$C$2:$C$1001," ",0)=0," ",_xlfn.XLOOKUP(C362,customers!$A$2:$A$1001,customers!$C$2:$C$1001," ",0))</f>
        <v>ncorpsa0@gmpg.org</v>
      </c>
      <c r="H362" s="7" t="str">
        <f>_xlfn.XLOOKUP(orders!C362,customers!$A$1:$A$1001,customers!$G$1:$G$1001)</f>
        <v>United States</v>
      </c>
      <c r="I362" s="8" t="str">
        <f>INDEX(products!$A$1:$G$49,MATCH(orders!$D362,products!$A$1:$A$49,0),MATCH(orders!I$1,products!$A$1:$G$1,0))</f>
        <v>Rob</v>
      </c>
      <c r="J362" s="8" t="str">
        <f>INDEX(products!$A$1:$G$49,MATCH(orders!$D362,products!$A$1:$A$49,0),MATCH(orders!J$1,products!$A$1:$G$1,0))</f>
        <v>D</v>
      </c>
      <c r="K362" s="9">
        <f>INDEX(products!$A$1:$G$49,MATCH(orders!$D362,products!$A$1:$A$49,0),MATCH(orders!K$1,products!$A$1:$G$1,0))</f>
        <v>2.5</v>
      </c>
      <c r="L362" s="10">
        <f>INDEX(products!$A$1:$G$49,MATCH(orders!$D362,products!$A$1:$A$49,0),MATCH(orders!L$1,products!$A$1:$G$1,0))</f>
        <v>20.584999999999997</v>
      </c>
      <c r="M362" s="10">
        <f t="shared" si="5"/>
        <v>41.169999999999995</v>
      </c>
      <c r="N362" s="8" t="str" cm="1">
        <f t="array" ref="N362">_xlfn.IFS(I362="Rob", "Robusta",I362="Exc","Excelsa",I362="Ara","Arabica",I362="Lib","Liberica",TRUE," ")</f>
        <v>Robusta</v>
      </c>
      <c r="O362" s="8" t="str" cm="1">
        <f t="array" ref="O362">_xlfn.IFS(J362="m","Medium",J362="l","Light",J362="d","Dark",TRUE,"")</f>
        <v>Dark</v>
      </c>
      <c r="P362" s="8" t="str">
        <f>_xlfn.XLOOKUP(Table1[[#This Row],[Customer ID]],customers!$A$1:$A$1001,customers!$I$1:$I$1001," ",0)</f>
        <v>No</v>
      </c>
    </row>
    <row r="363" spans="1:16" x14ac:dyDescent="0.35">
      <c r="A363" s="7" t="s">
        <v>2521</v>
      </c>
      <c r="B363" s="14">
        <v>44058</v>
      </c>
      <c r="C363" s="7" t="s">
        <v>2522</v>
      </c>
      <c r="D363" s="8" t="s">
        <v>6146</v>
      </c>
      <c r="E363" s="7">
        <v>1</v>
      </c>
      <c r="F363" s="7" t="str">
        <f>_xlfn.XLOOKUP(C363,customers!$A$2:$A$1001,customers!$B$2:$B$1001," ",0)</f>
        <v>Nicko Corps</v>
      </c>
      <c r="G363" s="7" t="str">
        <f>IF(_xlfn.XLOOKUP(C363,customers!$A$2:$A$1001,customers!$C$2:$C$1001," ",0)=0," ",_xlfn.XLOOKUP(C363,customers!$A$2:$A$1001,customers!$C$2:$C$1001," ",0))</f>
        <v>ncorpsa0@gmpg.org</v>
      </c>
      <c r="H363" s="7" t="str">
        <f>_xlfn.XLOOKUP(orders!C363,customers!$A$1:$A$1001,customers!$G$1:$G$1001)</f>
        <v>United States</v>
      </c>
      <c r="I363" s="8" t="str">
        <f>INDEX(products!$A$1:$G$49,MATCH(orders!$D363,products!$A$1:$A$49,0),MATCH(orders!I$1,products!$A$1:$G$1,0))</f>
        <v>Rob</v>
      </c>
      <c r="J363" s="8" t="str">
        <f>INDEX(products!$A$1:$G$49,MATCH(orders!$D363,products!$A$1:$A$49,0),MATCH(orders!J$1,products!$A$1:$G$1,0))</f>
        <v>M</v>
      </c>
      <c r="K363" s="9">
        <f>INDEX(products!$A$1:$G$49,MATCH(orders!$D363,products!$A$1:$A$49,0),MATCH(orders!K$1,products!$A$1:$G$1,0))</f>
        <v>0.5</v>
      </c>
      <c r="L363" s="10">
        <f>INDEX(products!$A$1:$G$49,MATCH(orders!$D363,products!$A$1:$A$49,0),MATCH(orders!L$1,products!$A$1:$G$1,0))</f>
        <v>5.97</v>
      </c>
      <c r="M363" s="10">
        <f t="shared" si="5"/>
        <v>5.97</v>
      </c>
      <c r="N363" s="8" t="str" cm="1">
        <f t="array" ref="N363">_xlfn.IFS(I363="Rob", "Robusta",I363="Exc","Excelsa",I363="Ara","Arabica",I363="Lib","Liberica",TRUE," ")</f>
        <v>Robusta</v>
      </c>
      <c r="O363" s="8" t="str" cm="1">
        <f t="array" ref="O363">_xlfn.IFS(J363="m","Medium",J363="l","Light",J363="d","Dark",TRUE,"")</f>
        <v>Medium</v>
      </c>
      <c r="P363" s="8" t="str">
        <f>_xlfn.XLOOKUP(Table1[[#This Row],[Customer ID]],customers!$A$1:$A$1001,customers!$I$1:$I$1001," ",0)</f>
        <v>No</v>
      </c>
    </row>
    <row r="364" spans="1:16" x14ac:dyDescent="0.35">
      <c r="A364" s="7" t="s">
        <v>2532</v>
      </c>
      <c r="B364" s="14">
        <v>44686</v>
      </c>
      <c r="C364" s="7" t="s">
        <v>2533</v>
      </c>
      <c r="D364" s="8" t="s">
        <v>6171</v>
      </c>
      <c r="E364" s="7">
        <v>5</v>
      </c>
      <c r="F364" s="7" t="str">
        <f>_xlfn.XLOOKUP(C364,customers!$A$2:$A$1001,customers!$B$2:$B$1001," ",0)</f>
        <v>Feliks Babber</v>
      </c>
      <c r="G364" s="7" t="str">
        <f>IF(_xlfn.XLOOKUP(C364,customers!$A$2:$A$1001,customers!$C$2:$C$1001," ",0)=0," ",_xlfn.XLOOKUP(C364,customers!$A$2:$A$1001,customers!$C$2:$C$1001," ",0))</f>
        <v>fbabbera2@stanford.edu</v>
      </c>
      <c r="H364" s="7" t="str">
        <f>_xlfn.XLOOKUP(orders!C364,customers!$A$1:$A$1001,customers!$G$1:$G$1001)</f>
        <v>United States</v>
      </c>
      <c r="I364" s="8" t="str">
        <f>INDEX(products!$A$1:$G$49,MATCH(orders!$D364,products!$A$1:$A$49,0),MATCH(orders!I$1,products!$A$1:$G$1,0))</f>
        <v>Exc</v>
      </c>
      <c r="J364" s="8" t="str">
        <f>INDEX(products!$A$1:$G$49,MATCH(orders!$D364,products!$A$1:$A$49,0),MATCH(orders!J$1,products!$A$1:$G$1,0))</f>
        <v>L</v>
      </c>
      <c r="K364" s="9">
        <f>INDEX(products!$A$1:$G$49,MATCH(orders!$D364,products!$A$1:$A$49,0),MATCH(orders!K$1,products!$A$1:$G$1,0))</f>
        <v>1</v>
      </c>
      <c r="L364" s="10">
        <f>INDEX(products!$A$1:$G$49,MATCH(orders!$D364,products!$A$1:$A$49,0),MATCH(orders!L$1,products!$A$1:$G$1,0))</f>
        <v>14.85</v>
      </c>
      <c r="M364" s="10">
        <f t="shared" si="5"/>
        <v>74.25</v>
      </c>
      <c r="N364" s="8" t="str" cm="1">
        <f t="array" ref="N364">_xlfn.IFS(I364="Rob", "Robusta",I364="Exc","Excelsa",I364="Ara","Arabica",I364="Lib","Liberica",TRUE," ")</f>
        <v>Excelsa</v>
      </c>
      <c r="O364" s="8" t="str" cm="1">
        <f t="array" ref="O364">_xlfn.IFS(J364="m","Medium",J364="l","Light",J364="d","Dark",TRUE,"")</f>
        <v>Light</v>
      </c>
      <c r="P364" s="8" t="str">
        <f>_xlfn.XLOOKUP(Table1[[#This Row],[Customer ID]],customers!$A$1:$A$1001,customers!$I$1:$I$1001," ",0)</f>
        <v>Yes</v>
      </c>
    </row>
    <row r="365" spans="1:16" x14ac:dyDescent="0.35">
      <c r="A365" s="7" t="s">
        <v>2538</v>
      </c>
      <c r="B365" s="14">
        <v>44282</v>
      </c>
      <c r="C365" s="7" t="s">
        <v>2539</v>
      </c>
      <c r="D365" s="8" t="s">
        <v>6162</v>
      </c>
      <c r="E365" s="7">
        <v>6</v>
      </c>
      <c r="F365" s="7" t="str">
        <f>_xlfn.XLOOKUP(C365,customers!$A$2:$A$1001,customers!$B$2:$B$1001," ",0)</f>
        <v>Kaja Loxton</v>
      </c>
      <c r="G365" s="7" t="str">
        <f>IF(_xlfn.XLOOKUP(C365,customers!$A$2:$A$1001,customers!$C$2:$C$1001," ",0)=0," ",_xlfn.XLOOKUP(C365,customers!$A$2:$A$1001,customers!$C$2:$C$1001," ",0))</f>
        <v>kloxtona3@opensource.org</v>
      </c>
      <c r="H365" s="7" t="str">
        <f>_xlfn.XLOOKUP(orders!C365,customers!$A$1:$A$1001,customers!$G$1:$G$1001)</f>
        <v>United States</v>
      </c>
      <c r="I365" s="8" t="str">
        <f>INDEX(products!$A$1:$G$49,MATCH(orders!$D365,products!$A$1:$A$49,0),MATCH(orders!I$1,products!$A$1:$G$1,0))</f>
        <v>Lib</v>
      </c>
      <c r="J365" s="8" t="str">
        <f>INDEX(products!$A$1:$G$49,MATCH(orders!$D365,products!$A$1:$A$49,0),MATCH(orders!J$1,products!$A$1:$G$1,0))</f>
        <v>M</v>
      </c>
      <c r="K365" s="9">
        <f>INDEX(products!$A$1:$G$49,MATCH(orders!$D365,products!$A$1:$A$49,0),MATCH(orders!K$1,products!$A$1:$G$1,0))</f>
        <v>1</v>
      </c>
      <c r="L365" s="10">
        <f>INDEX(products!$A$1:$G$49,MATCH(orders!$D365,products!$A$1:$A$49,0),MATCH(orders!L$1,products!$A$1:$G$1,0))</f>
        <v>14.55</v>
      </c>
      <c r="M365" s="10">
        <f t="shared" si="5"/>
        <v>87.300000000000011</v>
      </c>
      <c r="N365" s="8" t="str" cm="1">
        <f t="array" ref="N365">_xlfn.IFS(I365="Rob", "Robusta",I365="Exc","Excelsa",I365="Ara","Arabica",I365="Lib","Liberica",TRUE," ")</f>
        <v>Liberica</v>
      </c>
      <c r="O365" s="8" t="str" cm="1">
        <f t="array" ref="O365">_xlfn.IFS(J365="m","Medium",J365="l","Light",J365="d","Dark",TRUE,"")</f>
        <v>Medium</v>
      </c>
      <c r="P365" s="8" t="str">
        <f>_xlfn.XLOOKUP(Table1[[#This Row],[Customer ID]],customers!$A$1:$A$1001,customers!$I$1:$I$1001," ",0)</f>
        <v>No</v>
      </c>
    </row>
    <row r="366" spans="1:16" x14ac:dyDescent="0.35">
      <c r="A366" s="7" t="s">
        <v>2543</v>
      </c>
      <c r="B366" s="14">
        <v>43582</v>
      </c>
      <c r="C366" s="7" t="s">
        <v>2544</v>
      </c>
      <c r="D366" s="8" t="s">
        <v>6183</v>
      </c>
      <c r="E366" s="7">
        <v>6</v>
      </c>
      <c r="F366" s="7" t="str">
        <f>_xlfn.XLOOKUP(C366,customers!$A$2:$A$1001,customers!$B$2:$B$1001," ",0)</f>
        <v>Parker Tofful</v>
      </c>
      <c r="G366" s="7" t="str">
        <f>IF(_xlfn.XLOOKUP(C366,customers!$A$2:$A$1001,customers!$C$2:$C$1001," ",0)=0," ",_xlfn.XLOOKUP(C366,customers!$A$2:$A$1001,customers!$C$2:$C$1001," ",0))</f>
        <v>ptoffula4@posterous.com</v>
      </c>
      <c r="H366" s="7" t="str">
        <f>_xlfn.XLOOKUP(orders!C366,customers!$A$1:$A$1001,customers!$G$1:$G$1001)</f>
        <v>United States</v>
      </c>
      <c r="I366" s="8" t="str">
        <f>INDEX(products!$A$1:$G$49,MATCH(orders!$D366,products!$A$1:$A$49,0),MATCH(orders!I$1,products!$A$1:$G$1,0))</f>
        <v>Exc</v>
      </c>
      <c r="J366" s="8" t="str">
        <f>INDEX(products!$A$1:$G$49,MATCH(orders!$D366,products!$A$1:$A$49,0),MATCH(orders!J$1,products!$A$1:$G$1,0))</f>
        <v>D</v>
      </c>
      <c r="K366" s="9">
        <f>INDEX(products!$A$1:$G$49,MATCH(orders!$D366,products!$A$1:$A$49,0),MATCH(orders!K$1,products!$A$1:$G$1,0))</f>
        <v>1</v>
      </c>
      <c r="L366" s="10">
        <f>INDEX(products!$A$1:$G$49,MATCH(orders!$D366,products!$A$1:$A$49,0),MATCH(orders!L$1,products!$A$1:$G$1,0))</f>
        <v>12.15</v>
      </c>
      <c r="M366" s="10">
        <f t="shared" si="5"/>
        <v>72.900000000000006</v>
      </c>
      <c r="N366" s="8" t="str" cm="1">
        <f t="array" ref="N366">_xlfn.IFS(I366="Rob", "Robusta",I366="Exc","Excelsa",I366="Ara","Arabica",I366="Lib","Liberica",TRUE," ")</f>
        <v>Excelsa</v>
      </c>
      <c r="O366" s="8" t="str" cm="1">
        <f t="array" ref="O366">_xlfn.IFS(J366="m","Medium",J366="l","Light",J366="d","Dark",TRUE,"")</f>
        <v>Dark</v>
      </c>
      <c r="P366" s="8" t="str">
        <f>_xlfn.XLOOKUP(Table1[[#This Row],[Customer ID]],customers!$A$1:$A$1001,customers!$I$1:$I$1001," ",0)</f>
        <v>Yes</v>
      </c>
    </row>
    <row r="367" spans="1:16" x14ac:dyDescent="0.35">
      <c r="A367" s="7" t="s">
        <v>2549</v>
      </c>
      <c r="B367" s="14">
        <v>44464</v>
      </c>
      <c r="C367" s="7" t="s">
        <v>2550</v>
      </c>
      <c r="D367" s="8" t="s">
        <v>6169</v>
      </c>
      <c r="E367" s="7">
        <v>1</v>
      </c>
      <c r="F367" s="7" t="str">
        <f>_xlfn.XLOOKUP(C367,customers!$A$2:$A$1001,customers!$B$2:$B$1001," ",0)</f>
        <v>Casi Gwinnett</v>
      </c>
      <c r="G367" s="7" t="str">
        <f>IF(_xlfn.XLOOKUP(C367,customers!$A$2:$A$1001,customers!$C$2:$C$1001," ",0)=0," ",_xlfn.XLOOKUP(C367,customers!$A$2:$A$1001,customers!$C$2:$C$1001," ",0))</f>
        <v>cgwinnetta5@behance.net</v>
      </c>
      <c r="H367" s="7" t="str">
        <f>_xlfn.XLOOKUP(orders!C367,customers!$A$1:$A$1001,customers!$G$1:$G$1001)</f>
        <v>United States</v>
      </c>
      <c r="I367" s="8" t="str">
        <f>INDEX(products!$A$1:$G$49,MATCH(orders!$D367,products!$A$1:$A$49,0),MATCH(orders!I$1,products!$A$1:$G$1,0))</f>
        <v>Lib</v>
      </c>
      <c r="J367" s="8" t="str">
        <f>INDEX(products!$A$1:$G$49,MATCH(orders!$D367,products!$A$1:$A$49,0),MATCH(orders!J$1,products!$A$1:$G$1,0))</f>
        <v>D</v>
      </c>
      <c r="K367" s="9">
        <f>INDEX(products!$A$1:$G$49,MATCH(orders!$D367,products!$A$1:$A$49,0),MATCH(orders!K$1,products!$A$1:$G$1,0))</f>
        <v>0.5</v>
      </c>
      <c r="L367" s="10">
        <f>INDEX(products!$A$1:$G$49,MATCH(orders!$D367,products!$A$1:$A$49,0),MATCH(orders!L$1,products!$A$1:$G$1,0))</f>
        <v>7.77</v>
      </c>
      <c r="M367" s="10">
        <f t="shared" si="5"/>
        <v>7.77</v>
      </c>
      <c r="N367" s="8" t="str" cm="1">
        <f t="array" ref="N367">_xlfn.IFS(I367="Rob", "Robusta",I367="Exc","Excelsa",I367="Ara","Arabica",I367="Lib","Liberica",TRUE," ")</f>
        <v>Liberica</v>
      </c>
      <c r="O367" s="8" t="str" cm="1">
        <f t="array" ref="O367">_xlfn.IFS(J367="m","Medium",J367="l","Light",J367="d","Dark",TRUE,"")</f>
        <v>Dark</v>
      </c>
      <c r="P367" s="8" t="str">
        <f>_xlfn.XLOOKUP(Table1[[#This Row],[Customer ID]],customers!$A$1:$A$1001,customers!$I$1:$I$1001," ",0)</f>
        <v>No</v>
      </c>
    </row>
    <row r="368" spans="1:16" x14ac:dyDescent="0.35">
      <c r="A368" s="7" t="s">
        <v>2554</v>
      </c>
      <c r="B368" s="14">
        <v>43874</v>
      </c>
      <c r="C368" s="7" t="s">
        <v>2555</v>
      </c>
      <c r="D368" s="8" t="s">
        <v>6144</v>
      </c>
      <c r="E368" s="7">
        <v>6</v>
      </c>
      <c r="F368" s="7" t="str">
        <f>_xlfn.XLOOKUP(C368,customers!$A$2:$A$1001,customers!$B$2:$B$1001," ",0)</f>
        <v>Saree Ellesworth</v>
      </c>
      <c r="G368" s="7" t="str">
        <f>IF(_xlfn.XLOOKUP(C368,customers!$A$2:$A$1001,customers!$C$2:$C$1001," ",0)=0," ",_xlfn.XLOOKUP(C368,customers!$A$2:$A$1001,customers!$C$2:$C$1001," ",0))</f>
        <v xml:space="preserve"> </v>
      </c>
      <c r="H368" s="7" t="str">
        <f>_xlfn.XLOOKUP(orders!C368,customers!$A$1:$A$1001,customers!$G$1:$G$1001)</f>
        <v>United States</v>
      </c>
      <c r="I368" s="8" t="str">
        <f>INDEX(products!$A$1:$G$49,MATCH(orders!$D368,products!$A$1:$A$49,0),MATCH(orders!I$1,products!$A$1:$G$1,0))</f>
        <v>Exc</v>
      </c>
      <c r="J368" s="8" t="str">
        <f>INDEX(products!$A$1:$G$49,MATCH(orders!$D368,products!$A$1:$A$49,0),MATCH(orders!J$1,products!$A$1:$G$1,0))</f>
        <v>D</v>
      </c>
      <c r="K368" s="9">
        <f>INDEX(products!$A$1:$G$49,MATCH(orders!$D368,products!$A$1:$A$49,0),MATCH(orders!K$1,products!$A$1:$G$1,0))</f>
        <v>0.5</v>
      </c>
      <c r="L368" s="10">
        <f>INDEX(products!$A$1:$G$49,MATCH(orders!$D368,products!$A$1:$A$49,0),MATCH(orders!L$1,products!$A$1:$G$1,0))</f>
        <v>7.29</v>
      </c>
      <c r="M368" s="10">
        <f t="shared" si="5"/>
        <v>43.74</v>
      </c>
      <c r="N368" s="8" t="str" cm="1">
        <f t="array" ref="N368">_xlfn.IFS(I368="Rob", "Robusta",I368="Exc","Excelsa",I368="Ara","Arabica",I368="Lib","Liberica",TRUE," ")</f>
        <v>Excelsa</v>
      </c>
      <c r="O368" s="8" t="str" cm="1">
        <f t="array" ref="O368">_xlfn.IFS(J368="m","Medium",J368="l","Light",J368="d","Dark",TRUE,"")</f>
        <v>Dark</v>
      </c>
      <c r="P368" s="8" t="str">
        <f>_xlfn.XLOOKUP(Table1[[#This Row],[Customer ID]],customers!$A$1:$A$1001,customers!$I$1:$I$1001," ",0)</f>
        <v>No</v>
      </c>
    </row>
    <row r="369" spans="1:16" x14ac:dyDescent="0.35">
      <c r="A369" s="7" t="s">
        <v>2559</v>
      </c>
      <c r="B369" s="14">
        <v>44393</v>
      </c>
      <c r="C369" s="7" t="s">
        <v>2560</v>
      </c>
      <c r="D369" s="8" t="s">
        <v>6159</v>
      </c>
      <c r="E369" s="7">
        <v>2</v>
      </c>
      <c r="F369" s="7" t="str">
        <f>_xlfn.XLOOKUP(C369,customers!$A$2:$A$1001,customers!$B$2:$B$1001," ",0)</f>
        <v>Silvio Iorizzi</v>
      </c>
      <c r="G369" s="7" t="str">
        <f>IF(_xlfn.XLOOKUP(C369,customers!$A$2:$A$1001,customers!$C$2:$C$1001," ",0)=0," ",_xlfn.XLOOKUP(C369,customers!$A$2:$A$1001,customers!$C$2:$C$1001," ",0))</f>
        <v xml:space="preserve"> </v>
      </c>
      <c r="H369" s="7" t="str">
        <f>_xlfn.XLOOKUP(orders!C369,customers!$A$1:$A$1001,customers!$G$1:$G$1001)</f>
        <v>United States</v>
      </c>
      <c r="I369" s="8" t="str">
        <f>INDEX(products!$A$1:$G$49,MATCH(orders!$D369,products!$A$1:$A$49,0),MATCH(orders!I$1,products!$A$1:$G$1,0))</f>
        <v>Lib</v>
      </c>
      <c r="J369" s="8" t="str">
        <f>INDEX(products!$A$1:$G$49,MATCH(orders!$D369,products!$A$1:$A$49,0),MATCH(orders!J$1,products!$A$1:$G$1,0))</f>
        <v>M</v>
      </c>
      <c r="K369" s="9">
        <f>INDEX(products!$A$1:$G$49,MATCH(orders!$D369,products!$A$1:$A$49,0),MATCH(orders!K$1,products!$A$1:$G$1,0))</f>
        <v>0.2</v>
      </c>
      <c r="L369" s="10">
        <f>INDEX(products!$A$1:$G$49,MATCH(orders!$D369,products!$A$1:$A$49,0),MATCH(orders!L$1,products!$A$1:$G$1,0))</f>
        <v>4.3650000000000002</v>
      </c>
      <c r="M369" s="10">
        <f t="shared" si="5"/>
        <v>8.73</v>
      </c>
      <c r="N369" s="8" t="str" cm="1">
        <f t="array" ref="N369">_xlfn.IFS(I369="Rob", "Robusta",I369="Exc","Excelsa",I369="Ara","Arabica",I369="Lib","Liberica",TRUE," ")</f>
        <v>Liberica</v>
      </c>
      <c r="O369" s="8" t="str" cm="1">
        <f t="array" ref="O369">_xlfn.IFS(J369="m","Medium",J369="l","Light",J369="d","Dark",TRUE,"")</f>
        <v>Medium</v>
      </c>
      <c r="P369" s="8" t="str">
        <f>_xlfn.XLOOKUP(Table1[[#This Row],[Customer ID]],customers!$A$1:$A$1001,customers!$I$1:$I$1001," ",0)</f>
        <v>Yes</v>
      </c>
    </row>
    <row r="370" spans="1:16" x14ac:dyDescent="0.35">
      <c r="A370" s="7" t="s">
        <v>2563</v>
      </c>
      <c r="B370" s="14">
        <v>44692</v>
      </c>
      <c r="C370" s="7" t="s">
        <v>2564</v>
      </c>
      <c r="D370" s="8" t="s">
        <v>6166</v>
      </c>
      <c r="E370" s="7">
        <v>2</v>
      </c>
      <c r="F370" s="7" t="str">
        <f>_xlfn.XLOOKUP(C370,customers!$A$2:$A$1001,customers!$B$2:$B$1001," ",0)</f>
        <v>Leesa Flaonier</v>
      </c>
      <c r="G370" s="7" t="str">
        <f>IF(_xlfn.XLOOKUP(C370,customers!$A$2:$A$1001,customers!$C$2:$C$1001," ",0)=0," ",_xlfn.XLOOKUP(C370,customers!$A$2:$A$1001,customers!$C$2:$C$1001," ",0))</f>
        <v>lflaoniera8@wordpress.org</v>
      </c>
      <c r="H370" s="7" t="str">
        <f>_xlfn.XLOOKUP(orders!C370,customers!$A$1:$A$1001,customers!$G$1:$G$1001)</f>
        <v>United States</v>
      </c>
      <c r="I370" s="8" t="str">
        <f>INDEX(products!$A$1:$G$49,MATCH(orders!$D370,products!$A$1:$A$49,0),MATCH(orders!I$1,products!$A$1:$G$1,0))</f>
        <v>Exc</v>
      </c>
      <c r="J370" s="8" t="str">
        <f>INDEX(products!$A$1:$G$49,MATCH(orders!$D370,products!$A$1:$A$49,0),MATCH(orders!J$1,products!$A$1:$G$1,0))</f>
        <v>M</v>
      </c>
      <c r="K370" s="9">
        <f>INDEX(products!$A$1:$G$49,MATCH(orders!$D370,products!$A$1:$A$49,0),MATCH(orders!K$1,products!$A$1:$G$1,0))</f>
        <v>2.5</v>
      </c>
      <c r="L370" s="10">
        <f>INDEX(products!$A$1:$G$49,MATCH(orders!$D370,products!$A$1:$A$49,0),MATCH(orders!L$1,products!$A$1:$G$1,0))</f>
        <v>31.624999999999996</v>
      </c>
      <c r="M370" s="10">
        <f t="shared" si="5"/>
        <v>63.249999999999993</v>
      </c>
      <c r="N370" s="8" t="str" cm="1">
        <f t="array" ref="N370">_xlfn.IFS(I370="Rob", "Robusta",I370="Exc","Excelsa",I370="Ara","Arabica",I370="Lib","Liberica",TRUE," ")</f>
        <v>Excelsa</v>
      </c>
      <c r="O370" s="8" t="str" cm="1">
        <f t="array" ref="O370">_xlfn.IFS(J370="m","Medium",J370="l","Light",J370="d","Dark",TRUE,"")</f>
        <v>Medium</v>
      </c>
      <c r="P370" s="8" t="str">
        <f>_xlfn.XLOOKUP(Table1[[#This Row],[Customer ID]],customers!$A$1:$A$1001,customers!$I$1:$I$1001," ",0)</f>
        <v>No</v>
      </c>
    </row>
    <row r="371" spans="1:16" x14ac:dyDescent="0.35">
      <c r="A371" s="7" t="s">
        <v>2569</v>
      </c>
      <c r="B371" s="14">
        <v>43500</v>
      </c>
      <c r="C371" s="7" t="s">
        <v>2570</v>
      </c>
      <c r="D371" s="8" t="s">
        <v>6176</v>
      </c>
      <c r="E371" s="7">
        <v>1</v>
      </c>
      <c r="F371" s="7" t="str">
        <f>_xlfn.XLOOKUP(C371,customers!$A$2:$A$1001,customers!$B$2:$B$1001," ",0)</f>
        <v>Abba Pummell</v>
      </c>
      <c r="G371" s="7" t="str">
        <f>IF(_xlfn.XLOOKUP(C371,customers!$A$2:$A$1001,customers!$C$2:$C$1001," ",0)=0," ",_xlfn.XLOOKUP(C371,customers!$A$2:$A$1001,customers!$C$2:$C$1001," ",0))</f>
        <v xml:space="preserve"> </v>
      </c>
      <c r="H371" s="7" t="str">
        <f>_xlfn.XLOOKUP(orders!C371,customers!$A$1:$A$1001,customers!$G$1:$G$1001)</f>
        <v>United States</v>
      </c>
      <c r="I371" s="8" t="str">
        <f>INDEX(products!$A$1:$G$49,MATCH(orders!$D371,products!$A$1:$A$49,0),MATCH(orders!I$1,products!$A$1:$G$1,0))</f>
        <v>Exc</v>
      </c>
      <c r="J371" s="8" t="str">
        <f>INDEX(products!$A$1:$G$49,MATCH(orders!$D371,products!$A$1:$A$49,0),MATCH(orders!J$1,products!$A$1:$G$1,0))</f>
        <v>L</v>
      </c>
      <c r="K371" s="9">
        <f>INDEX(products!$A$1:$G$49,MATCH(orders!$D371,products!$A$1:$A$49,0),MATCH(orders!K$1,products!$A$1:$G$1,0))</f>
        <v>0.5</v>
      </c>
      <c r="L371" s="10">
        <f>INDEX(products!$A$1:$G$49,MATCH(orders!$D371,products!$A$1:$A$49,0),MATCH(orders!L$1,products!$A$1:$G$1,0))</f>
        <v>8.91</v>
      </c>
      <c r="M371" s="10">
        <f t="shared" si="5"/>
        <v>8.91</v>
      </c>
      <c r="N371" s="8" t="str" cm="1">
        <f t="array" ref="N371">_xlfn.IFS(I371="Rob", "Robusta",I371="Exc","Excelsa",I371="Ara","Arabica",I371="Lib","Liberica",TRUE," ")</f>
        <v>Excelsa</v>
      </c>
      <c r="O371" s="8" t="str" cm="1">
        <f t="array" ref="O371">_xlfn.IFS(J371="m","Medium",J371="l","Light",J371="d","Dark",TRUE,"")</f>
        <v>Light</v>
      </c>
      <c r="P371" s="8" t="str">
        <f>_xlfn.XLOOKUP(Table1[[#This Row],[Customer ID]],customers!$A$1:$A$1001,customers!$I$1:$I$1001," ",0)</f>
        <v>Yes</v>
      </c>
    </row>
    <row r="372" spans="1:16" x14ac:dyDescent="0.35">
      <c r="A372" s="7" t="s">
        <v>2573</v>
      </c>
      <c r="B372" s="14">
        <v>43501</v>
      </c>
      <c r="C372" s="7" t="s">
        <v>2574</v>
      </c>
      <c r="D372" s="8" t="s">
        <v>6183</v>
      </c>
      <c r="E372" s="7">
        <v>2</v>
      </c>
      <c r="F372" s="7" t="str">
        <f>_xlfn.XLOOKUP(C372,customers!$A$2:$A$1001,customers!$B$2:$B$1001," ",0)</f>
        <v>Corinna Catcheside</v>
      </c>
      <c r="G372" s="7" t="str">
        <f>IF(_xlfn.XLOOKUP(C372,customers!$A$2:$A$1001,customers!$C$2:$C$1001," ",0)=0," ",_xlfn.XLOOKUP(C372,customers!$A$2:$A$1001,customers!$C$2:$C$1001," ",0))</f>
        <v>ccatchesideaa@macromedia.com</v>
      </c>
      <c r="H372" s="7" t="str">
        <f>_xlfn.XLOOKUP(orders!C372,customers!$A$1:$A$1001,customers!$G$1:$G$1001)</f>
        <v>United States</v>
      </c>
      <c r="I372" s="8" t="str">
        <f>INDEX(products!$A$1:$G$49,MATCH(orders!$D372,products!$A$1:$A$49,0),MATCH(orders!I$1,products!$A$1:$G$1,0))</f>
        <v>Exc</v>
      </c>
      <c r="J372" s="8" t="str">
        <f>INDEX(products!$A$1:$G$49,MATCH(orders!$D372,products!$A$1:$A$49,0),MATCH(orders!J$1,products!$A$1:$G$1,0))</f>
        <v>D</v>
      </c>
      <c r="K372" s="9">
        <f>INDEX(products!$A$1:$G$49,MATCH(orders!$D372,products!$A$1:$A$49,0),MATCH(orders!K$1,products!$A$1:$G$1,0))</f>
        <v>1</v>
      </c>
      <c r="L372" s="10">
        <f>INDEX(products!$A$1:$G$49,MATCH(orders!$D372,products!$A$1:$A$49,0),MATCH(orders!L$1,products!$A$1:$G$1,0))</f>
        <v>12.15</v>
      </c>
      <c r="M372" s="10">
        <f t="shared" si="5"/>
        <v>24.3</v>
      </c>
      <c r="N372" s="8" t="str" cm="1">
        <f t="array" ref="N372">_xlfn.IFS(I372="Rob", "Robusta",I372="Exc","Excelsa",I372="Ara","Arabica",I372="Lib","Liberica",TRUE," ")</f>
        <v>Excelsa</v>
      </c>
      <c r="O372" s="8" t="str" cm="1">
        <f t="array" ref="O372">_xlfn.IFS(J372="m","Medium",J372="l","Light",J372="d","Dark",TRUE,"")</f>
        <v>Dark</v>
      </c>
      <c r="P372" s="8" t="str">
        <f>_xlfn.XLOOKUP(Table1[[#This Row],[Customer ID]],customers!$A$1:$A$1001,customers!$I$1:$I$1001," ",0)</f>
        <v>Yes</v>
      </c>
    </row>
    <row r="373" spans="1:16" x14ac:dyDescent="0.35">
      <c r="A373" s="7" t="s">
        <v>2579</v>
      </c>
      <c r="B373" s="14">
        <v>44705</v>
      </c>
      <c r="C373" s="7" t="s">
        <v>2580</v>
      </c>
      <c r="D373" s="8" t="s">
        <v>6180</v>
      </c>
      <c r="E373" s="7">
        <v>6</v>
      </c>
      <c r="F373" s="7" t="str">
        <f>_xlfn.XLOOKUP(C373,customers!$A$2:$A$1001,customers!$B$2:$B$1001," ",0)</f>
        <v>Cortney Gibbonson</v>
      </c>
      <c r="G373" s="7" t="str">
        <f>IF(_xlfn.XLOOKUP(C373,customers!$A$2:$A$1001,customers!$C$2:$C$1001," ",0)=0," ",_xlfn.XLOOKUP(C373,customers!$A$2:$A$1001,customers!$C$2:$C$1001," ",0))</f>
        <v>cgibbonsonab@accuweather.com</v>
      </c>
      <c r="H373" s="7" t="str">
        <f>_xlfn.XLOOKUP(orders!C373,customers!$A$1:$A$1001,customers!$G$1:$G$1001)</f>
        <v>United States</v>
      </c>
      <c r="I373" s="8" t="str">
        <f>INDEX(products!$A$1:$G$49,MATCH(orders!$D373,products!$A$1:$A$49,0),MATCH(orders!I$1,products!$A$1:$G$1,0))</f>
        <v>Ara</v>
      </c>
      <c r="J373" s="8" t="str">
        <f>INDEX(products!$A$1:$G$49,MATCH(orders!$D373,products!$A$1:$A$49,0),MATCH(orders!J$1,products!$A$1:$G$1,0))</f>
        <v>L</v>
      </c>
      <c r="K373" s="9">
        <f>INDEX(products!$A$1:$G$49,MATCH(orders!$D373,products!$A$1:$A$49,0),MATCH(orders!K$1,products!$A$1:$G$1,0))</f>
        <v>0.5</v>
      </c>
      <c r="L373" s="10">
        <f>INDEX(products!$A$1:$G$49,MATCH(orders!$D373,products!$A$1:$A$49,0),MATCH(orders!L$1,products!$A$1:$G$1,0))</f>
        <v>7.77</v>
      </c>
      <c r="M373" s="10">
        <f t="shared" si="5"/>
        <v>46.62</v>
      </c>
      <c r="N373" s="8" t="str" cm="1">
        <f t="array" ref="N373">_xlfn.IFS(I373="Rob", "Robusta",I373="Exc","Excelsa",I373="Ara","Arabica",I373="Lib","Liberica",TRUE," ")</f>
        <v>Arabica</v>
      </c>
      <c r="O373" s="8" t="str" cm="1">
        <f t="array" ref="O373">_xlfn.IFS(J373="m","Medium",J373="l","Light",J373="d","Dark",TRUE,"")</f>
        <v>Light</v>
      </c>
      <c r="P373" s="8" t="str">
        <f>_xlfn.XLOOKUP(Table1[[#This Row],[Customer ID]],customers!$A$1:$A$1001,customers!$I$1:$I$1001," ",0)</f>
        <v>Yes</v>
      </c>
    </row>
    <row r="374" spans="1:16" x14ac:dyDescent="0.35">
      <c r="A374" s="7" t="s">
        <v>2585</v>
      </c>
      <c r="B374" s="14">
        <v>44108</v>
      </c>
      <c r="C374" s="7" t="s">
        <v>2586</v>
      </c>
      <c r="D374" s="8" t="s">
        <v>6173</v>
      </c>
      <c r="E374" s="7">
        <v>6</v>
      </c>
      <c r="F374" s="7" t="str">
        <f>_xlfn.XLOOKUP(C374,customers!$A$2:$A$1001,customers!$B$2:$B$1001," ",0)</f>
        <v>Terri Farra</v>
      </c>
      <c r="G374" s="7" t="str">
        <f>IF(_xlfn.XLOOKUP(C374,customers!$A$2:$A$1001,customers!$C$2:$C$1001," ",0)=0," ",_xlfn.XLOOKUP(C374,customers!$A$2:$A$1001,customers!$C$2:$C$1001," ",0))</f>
        <v>tfarraac@behance.net</v>
      </c>
      <c r="H374" s="7" t="str">
        <f>_xlfn.XLOOKUP(orders!C374,customers!$A$1:$A$1001,customers!$G$1:$G$1001)</f>
        <v>United States</v>
      </c>
      <c r="I374" s="8" t="str">
        <f>INDEX(products!$A$1:$G$49,MATCH(orders!$D374,products!$A$1:$A$49,0),MATCH(orders!I$1,products!$A$1:$G$1,0))</f>
        <v>Rob</v>
      </c>
      <c r="J374" s="8" t="str">
        <f>INDEX(products!$A$1:$G$49,MATCH(orders!$D374,products!$A$1:$A$49,0),MATCH(orders!J$1,products!$A$1:$G$1,0))</f>
        <v>L</v>
      </c>
      <c r="K374" s="9">
        <f>INDEX(products!$A$1:$G$49,MATCH(orders!$D374,products!$A$1:$A$49,0),MATCH(orders!K$1,products!$A$1:$G$1,0))</f>
        <v>0.5</v>
      </c>
      <c r="L374" s="10">
        <f>INDEX(products!$A$1:$G$49,MATCH(orders!$D374,products!$A$1:$A$49,0),MATCH(orders!L$1,products!$A$1:$G$1,0))</f>
        <v>7.169999999999999</v>
      </c>
      <c r="M374" s="10">
        <f t="shared" si="5"/>
        <v>43.019999999999996</v>
      </c>
      <c r="N374" s="8" t="str" cm="1">
        <f t="array" ref="N374">_xlfn.IFS(I374="Rob", "Robusta",I374="Exc","Excelsa",I374="Ara","Arabica",I374="Lib","Liberica",TRUE," ")</f>
        <v>Robusta</v>
      </c>
      <c r="O374" s="8" t="str" cm="1">
        <f t="array" ref="O374">_xlfn.IFS(J374="m","Medium",J374="l","Light",J374="d","Dark",TRUE,"")</f>
        <v>Light</v>
      </c>
      <c r="P374" s="8" t="str">
        <f>_xlfn.XLOOKUP(Table1[[#This Row],[Customer ID]],customers!$A$1:$A$1001,customers!$I$1:$I$1001," ",0)</f>
        <v>No</v>
      </c>
    </row>
    <row r="375" spans="1:16" x14ac:dyDescent="0.35">
      <c r="A375" s="7" t="s">
        <v>2591</v>
      </c>
      <c r="B375" s="14">
        <v>44742</v>
      </c>
      <c r="C375" s="7" t="s">
        <v>2592</v>
      </c>
      <c r="D375" s="8" t="s">
        <v>6158</v>
      </c>
      <c r="E375" s="7">
        <v>3</v>
      </c>
      <c r="F375" s="7" t="str">
        <f>_xlfn.XLOOKUP(C375,customers!$A$2:$A$1001,customers!$B$2:$B$1001," ",0)</f>
        <v>Corney Curme</v>
      </c>
      <c r="G375" s="7" t="str">
        <f>IF(_xlfn.XLOOKUP(C375,customers!$A$2:$A$1001,customers!$C$2:$C$1001," ",0)=0," ",_xlfn.XLOOKUP(C375,customers!$A$2:$A$1001,customers!$C$2:$C$1001," ",0))</f>
        <v xml:space="preserve"> </v>
      </c>
      <c r="H375" s="7" t="str">
        <f>_xlfn.XLOOKUP(orders!C375,customers!$A$1:$A$1001,customers!$G$1:$G$1001)</f>
        <v>Ireland</v>
      </c>
      <c r="I375" s="8" t="str">
        <f>INDEX(products!$A$1:$G$49,MATCH(orders!$D375,products!$A$1:$A$49,0),MATCH(orders!I$1,products!$A$1:$G$1,0))</f>
        <v>Ara</v>
      </c>
      <c r="J375" s="8" t="str">
        <f>INDEX(products!$A$1:$G$49,MATCH(orders!$D375,products!$A$1:$A$49,0),MATCH(orders!J$1,products!$A$1:$G$1,0))</f>
        <v>D</v>
      </c>
      <c r="K375" s="9">
        <f>INDEX(products!$A$1:$G$49,MATCH(orders!$D375,products!$A$1:$A$49,0),MATCH(orders!K$1,products!$A$1:$G$1,0))</f>
        <v>0.5</v>
      </c>
      <c r="L375" s="10">
        <f>INDEX(products!$A$1:$G$49,MATCH(orders!$D375,products!$A$1:$A$49,0),MATCH(orders!L$1,products!$A$1:$G$1,0))</f>
        <v>5.97</v>
      </c>
      <c r="M375" s="10">
        <f t="shared" si="5"/>
        <v>17.91</v>
      </c>
      <c r="N375" s="8" t="str" cm="1">
        <f t="array" ref="N375">_xlfn.IFS(I375="Rob", "Robusta",I375="Exc","Excelsa",I375="Ara","Arabica",I375="Lib","Liberica",TRUE," ")</f>
        <v>Arabica</v>
      </c>
      <c r="O375" s="8" t="str" cm="1">
        <f t="array" ref="O375">_xlfn.IFS(J375="m","Medium",J375="l","Light",J375="d","Dark",TRUE,"")</f>
        <v>Dark</v>
      </c>
      <c r="P375" s="8" t="str">
        <f>_xlfn.XLOOKUP(Table1[[#This Row],[Customer ID]],customers!$A$1:$A$1001,customers!$I$1:$I$1001," ",0)</f>
        <v>Yes</v>
      </c>
    </row>
    <row r="376" spans="1:16" x14ac:dyDescent="0.35">
      <c r="A376" s="7" t="s">
        <v>2597</v>
      </c>
      <c r="B376" s="14">
        <v>44125</v>
      </c>
      <c r="C376" s="7" t="s">
        <v>2598</v>
      </c>
      <c r="D376" s="8" t="s">
        <v>6161</v>
      </c>
      <c r="E376" s="7">
        <v>4</v>
      </c>
      <c r="F376" s="7" t="str">
        <f>_xlfn.XLOOKUP(C376,customers!$A$2:$A$1001,customers!$B$2:$B$1001," ",0)</f>
        <v>Gothart Bamfield</v>
      </c>
      <c r="G376" s="7" t="str">
        <f>IF(_xlfn.XLOOKUP(C376,customers!$A$2:$A$1001,customers!$C$2:$C$1001," ",0)=0," ",_xlfn.XLOOKUP(C376,customers!$A$2:$A$1001,customers!$C$2:$C$1001," ",0))</f>
        <v>gbamfieldae@yellowpages.com</v>
      </c>
      <c r="H376" s="7" t="str">
        <f>_xlfn.XLOOKUP(orders!C376,customers!$A$1:$A$1001,customers!$G$1:$G$1001)</f>
        <v>United States</v>
      </c>
      <c r="I376" s="8" t="str">
        <f>INDEX(products!$A$1:$G$49,MATCH(orders!$D376,products!$A$1:$A$49,0),MATCH(orders!I$1,products!$A$1:$G$1,0))</f>
        <v>Lib</v>
      </c>
      <c r="J376" s="8" t="str">
        <f>INDEX(products!$A$1:$G$49,MATCH(orders!$D376,products!$A$1:$A$49,0),MATCH(orders!J$1,products!$A$1:$G$1,0))</f>
        <v>L</v>
      </c>
      <c r="K376" s="9">
        <f>INDEX(products!$A$1:$G$49,MATCH(orders!$D376,products!$A$1:$A$49,0),MATCH(orders!K$1,products!$A$1:$G$1,0))</f>
        <v>0.5</v>
      </c>
      <c r="L376" s="10">
        <f>INDEX(products!$A$1:$G$49,MATCH(orders!$D376,products!$A$1:$A$49,0),MATCH(orders!L$1,products!$A$1:$G$1,0))</f>
        <v>9.51</v>
      </c>
      <c r="M376" s="10">
        <f t="shared" si="5"/>
        <v>38.04</v>
      </c>
      <c r="N376" s="8" t="str" cm="1">
        <f t="array" ref="N376">_xlfn.IFS(I376="Rob", "Robusta",I376="Exc","Excelsa",I376="Ara","Arabica",I376="Lib","Liberica",TRUE," ")</f>
        <v>Liberica</v>
      </c>
      <c r="O376" s="8" t="str" cm="1">
        <f t="array" ref="O376">_xlfn.IFS(J376="m","Medium",J376="l","Light",J376="d","Dark",TRUE,"")</f>
        <v>Light</v>
      </c>
      <c r="P376" s="8" t="str">
        <f>_xlfn.XLOOKUP(Table1[[#This Row],[Customer ID]],customers!$A$1:$A$1001,customers!$I$1:$I$1001," ",0)</f>
        <v>Yes</v>
      </c>
    </row>
    <row r="377" spans="1:16" x14ac:dyDescent="0.35">
      <c r="A377" s="7" t="s">
        <v>2603</v>
      </c>
      <c r="B377" s="14">
        <v>44120</v>
      </c>
      <c r="C377" s="7" t="s">
        <v>2604</v>
      </c>
      <c r="D377" s="8" t="s">
        <v>6152</v>
      </c>
      <c r="E377" s="7">
        <v>2</v>
      </c>
      <c r="F377" s="7" t="str">
        <f>_xlfn.XLOOKUP(C377,customers!$A$2:$A$1001,customers!$B$2:$B$1001," ",0)</f>
        <v>Waylin Hollingdale</v>
      </c>
      <c r="G377" s="7" t="str">
        <f>IF(_xlfn.XLOOKUP(C377,customers!$A$2:$A$1001,customers!$C$2:$C$1001," ",0)=0," ",_xlfn.XLOOKUP(C377,customers!$A$2:$A$1001,customers!$C$2:$C$1001," ",0))</f>
        <v>whollingdaleaf@about.me</v>
      </c>
      <c r="H377" s="7" t="str">
        <f>_xlfn.XLOOKUP(orders!C377,customers!$A$1:$A$1001,customers!$G$1:$G$1001)</f>
        <v>United States</v>
      </c>
      <c r="I377" s="8" t="str">
        <f>INDEX(products!$A$1:$G$49,MATCH(orders!$D377,products!$A$1:$A$49,0),MATCH(orders!I$1,products!$A$1:$G$1,0))</f>
        <v>Ara</v>
      </c>
      <c r="J377" s="8" t="str">
        <f>INDEX(products!$A$1:$G$49,MATCH(orders!$D377,products!$A$1:$A$49,0),MATCH(orders!J$1,products!$A$1:$G$1,0))</f>
        <v>M</v>
      </c>
      <c r="K377" s="9">
        <f>INDEX(products!$A$1:$G$49,MATCH(orders!$D377,products!$A$1:$A$49,0),MATCH(orders!K$1,products!$A$1:$G$1,0))</f>
        <v>0.2</v>
      </c>
      <c r="L377" s="10">
        <f>INDEX(products!$A$1:$G$49,MATCH(orders!$D377,products!$A$1:$A$49,0),MATCH(orders!L$1,products!$A$1:$G$1,0))</f>
        <v>3.375</v>
      </c>
      <c r="M377" s="10">
        <f t="shared" si="5"/>
        <v>6.75</v>
      </c>
      <c r="N377" s="8" t="str" cm="1">
        <f t="array" ref="N377">_xlfn.IFS(I377="Rob", "Robusta",I377="Exc","Excelsa",I377="Ara","Arabica",I377="Lib","Liberica",TRUE," ")</f>
        <v>Arabica</v>
      </c>
      <c r="O377" s="8" t="str" cm="1">
        <f t="array" ref="O377">_xlfn.IFS(J377="m","Medium",J377="l","Light",J377="d","Dark",TRUE,"")</f>
        <v>Medium</v>
      </c>
      <c r="P377" s="8" t="str">
        <f>_xlfn.XLOOKUP(Table1[[#This Row],[Customer ID]],customers!$A$1:$A$1001,customers!$I$1:$I$1001," ",0)</f>
        <v>Yes</v>
      </c>
    </row>
    <row r="378" spans="1:16" x14ac:dyDescent="0.35">
      <c r="A378" s="7" t="s">
        <v>2609</v>
      </c>
      <c r="B378" s="14">
        <v>44097</v>
      </c>
      <c r="C378" s="7" t="s">
        <v>2610</v>
      </c>
      <c r="D378" s="8" t="s">
        <v>6146</v>
      </c>
      <c r="E378" s="7">
        <v>1</v>
      </c>
      <c r="F378" s="7" t="str">
        <f>_xlfn.XLOOKUP(C378,customers!$A$2:$A$1001,customers!$B$2:$B$1001," ",0)</f>
        <v>Judd De Leek</v>
      </c>
      <c r="G378" s="7" t="str">
        <f>IF(_xlfn.XLOOKUP(C378,customers!$A$2:$A$1001,customers!$C$2:$C$1001," ",0)=0," ",_xlfn.XLOOKUP(C378,customers!$A$2:$A$1001,customers!$C$2:$C$1001," ",0))</f>
        <v>jdeag@xrea.com</v>
      </c>
      <c r="H378" s="7" t="str">
        <f>_xlfn.XLOOKUP(orders!C378,customers!$A$1:$A$1001,customers!$G$1:$G$1001)</f>
        <v>United States</v>
      </c>
      <c r="I378" s="8" t="str">
        <f>INDEX(products!$A$1:$G$49,MATCH(orders!$D378,products!$A$1:$A$49,0),MATCH(orders!I$1,products!$A$1:$G$1,0))</f>
        <v>Rob</v>
      </c>
      <c r="J378" s="8" t="str">
        <f>INDEX(products!$A$1:$G$49,MATCH(orders!$D378,products!$A$1:$A$49,0),MATCH(orders!J$1,products!$A$1:$G$1,0))</f>
        <v>M</v>
      </c>
      <c r="K378" s="9">
        <f>INDEX(products!$A$1:$G$49,MATCH(orders!$D378,products!$A$1:$A$49,0),MATCH(orders!K$1,products!$A$1:$G$1,0))</f>
        <v>0.5</v>
      </c>
      <c r="L378" s="10">
        <f>INDEX(products!$A$1:$G$49,MATCH(orders!$D378,products!$A$1:$A$49,0),MATCH(orders!L$1,products!$A$1:$G$1,0))</f>
        <v>5.97</v>
      </c>
      <c r="M378" s="10">
        <f t="shared" si="5"/>
        <v>5.97</v>
      </c>
      <c r="N378" s="8" t="str" cm="1">
        <f t="array" ref="N378">_xlfn.IFS(I378="Rob", "Robusta",I378="Exc","Excelsa",I378="Ara","Arabica",I378="Lib","Liberica",TRUE," ")</f>
        <v>Robusta</v>
      </c>
      <c r="O378" s="8" t="str" cm="1">
        <f t="array" ref="O378">_xlfn.IFS(J378="m","Medium",J378="l","Light",J378="d","Dark",TRUE,"")</f>
        <v>Medium</v>
      </c>
      <c r="P378" s="8" t="str">
        <f>_xlfn.XLOOKUP(Table1[[#This Row],[Customer ID]],customers!$A$1:$A$1001,customers!$I$1:$I$1001," ",0)</f>
        <v>Yes</v>
      </c>
    </row>
    <row r="379" spans="1:16" x14ac:dyDescent="0.35">
      <c r="A379" s="7" t="s">
        <v>2615</v>
      </c>
      <c r="B379" s="14">
        <v>43532</v>
      </c>
      <c r="C379" s="7" t="s">
        <v>2616</v>
      </c>
      <c r="D379" s="8" t="s">
        <v>6163</v>
      </c>
      <c r="E379" s="7">
        <v>3</v>
      </c>
      <c r="F379" s="7" t="str">
        <f>_xlfn.XLOOKUP(C379,customers!$A$2:$A$1001,customers!$B$2:$B$1001," ",0)</f>
        <v>Vanya Skullet</v>
      </c>
      <c r="G379" s="7" t="str">
        <f>IF(_xlfn.XLOOKUP(C379,customers!$A$2:$A$1001,customers!$C$2:$C$1001," ",0)=0," ",_xlfn.XLOOKUP(C379,customers!$A$2:$A$1001,customers!$C$2:$C$1001," ",0))</f>
        <v>vskulletah@tinyurl.com</v>
      </c>
      <c r="H379" s="7" t="str">
        <f>_xlfn.XLOOKUP(orders!C379,customers!$A$1:$A$1001,customers!$G$1:$G$1001)</f>
        <v>Ireland</v>
      </c>
      <c r="I379" s="8" t="str">
        <f>INDEX(products!$A$1:$G$49,MATCH(orders!$D379,products!$A$1:$A$49,0),MATCH(orders!I$1,products!$A$1:$G$1,0))</f>
        <v>Rob</v>
      </c>
      <c r="J379" s="8" t="str">
        <f>INDEX(products!$A$1:$G$49,MATCH(orders!$D379,products!$A$1:$A$49,0),MATCH(orders!J$1,products!$A$1:$G$1,0))</f>
        <v>D</v>
      </c>
      <c r="K379" s="9">
        <f>INDEX(products!$A$1:$G$49,MATCH(orders!$D379,products!$A$1:$A$49,0),MATCH(orders!K$1,products!$A$1:$G$1,0))</f>
        <v>0.2</v>
      </c>
      <c r="L379" s="10">
        <f>INDEX(products!$A$1:$G$49,MATCH(orders!$D379,products!$A$1:$A$49,0),MATCH(orders!L$1,products!$A$1:$G$1,0))</f>
        <v>2.6849999999999996</v>
      </c>
      <c r="M379" s="10">
        <f t="shared" si="5"/>
        <v>8.0549999999999997</v>
      </c>
      <c r="N379" s="8" t="str" cm="1">
        <f t="array" ref="N379">_xlfn.IFS(I379="Rob", "Robusta",I379="Exc","Excelsa",I379="Ara","Arabica",I379="Lib","Liberica",TRUE," ")</f>
        <v>Robusta</v>
      </c>
      <c r="O379" s="8" t="str" cm="1">
        <f t="array" ref="O379">_xlfn.IFS(J379="m","Medium",J379="l","Light",J379="d","Dark",TRUE,"")</f>
        <v>Dark</v>
      </c>
      <c r="P379" s="8" t="str">
        <f>_xlfn.XLOOKUP(Table1[[#This Row],[Customer ID]],customers!$A$1:$A$1001,customers!$I$1:$I$1001," ",0)</f>
        <v>No</v>
      </c>
    </row>
    <row r="380" spans="1:16" x14ac:dyDescent="0.35">
      <c r="A380" s="7" t="s">
        <v>2621</v>
      </c>
      <c r="B380" s="14">
        <v>44377</v>
      </c>
      <c r="C380" s="7" t="s">
        <v>2622</v>
      </c>
      <c r="D380" s="8" t="s">
        <v>6180</v>
      </c>
      <c r="E380" s="7">
        <v>3</v>
      </c>
      <c r="F380" s="7" t="str">
        <f>_xlfn.XLOOKUP(C380,customers!$A$2:$A$1001,customers!$B$2:$B$1001," ",0)</f>
        <v>Jany Rudeforth</v>
      </c>
      <c r="G380" s="7" t="str">
        <f>IF(_xlfn.XLOOKUP(C380,customers!$A$2:$A$1001,customers!$C$2:$C$1001," ",0)=0," ",_xlfn.XLOOKUP(C380,customers!$A$2:$A$1001,customers!$C$2:$C$1001," ",0))</f>
        <v>jrudeforthai@wunderground.com</v>
      </c>
      <c r="H380" s="7" t="str">
        <f>_xlfn.XLOOKUP(orders!C380,customers!$A$1:$A$1001,customers!$G$1:$G$1001)</f>
        <v>Ireland</v>
      </c>
      <c r="I380" s="8" t="str">
        <f>INDEX(products!$A$1:$G$49,MATCH(orders!$D380,products!$A$1:$A$49,0),MATCH(orders!I$1,products!$A$1:$G$1,0))</f>
        <v>Ara</v>
      </c>
      <c r="J380" s="8" t="str">
        <f>INDEX(products!$A$1:$G$49,MATCH(orders!$D380,products!$A$1:$A$49,0),MATCH(orders!J$1,products!$A$1:$G$1,0))</f>
        <v>L</v>
      </c>
      <c r="K380" s="9">
        <f>INDEX(products!$A$1:$G$49,MATCH(orders!$D380,products!$A$1:$A$49,0),MATCH(orders!K$1,products!$A$1:$G$1,0))</f>
        <v>0.5</v>
      </c>
      <c r="L380" s="10">
        <f>INDEX(products!$A$1:$G$49,MATCH(orders!$D380,products!$A$1:$A$49,0),MATCH(orders!L$1,products!$A$1:$G$1,0))</f>
        <v>7.77</v>
      </c>
      <c r="M380" s="10">
        <f t="shared" si="5"/>
        <v>23.31</v>
      </c>
      <c r="N380" s="8" t="str" cm="1">
        <f t="array" ref="N380">_xlfn.IFS(I380="Rob", "Robusta",I380="Exc","Excelsa",I380="Ara","Arabica",I380="Lib","Liberica",TRUE," ")</f>
        <v>Arabica</v>
      </c>
      <c r="O380" s="8" t="str" cm="1">
        <f t="array" ref="O380">_xlfn.IFS(J380="m","Medium",J380="l","Light",J380="d","Dark",TRUE,"")</f>
        <v>Light</v>
      </c>
      <c r="P380" s="8" t="str">
        <f>_xlfn.XLOOKUP(Table1[[#This Row],[Customer ID]],customers!$A$1:$A$1001,customers!$I$1:$I$1001," ",0)</f>
        <v>Yes</v>
      </c>
    </row>
    <row r="381" spans="1:16" x14ac:dyDescent="0.35">
      <c r="A381" s="7" t="s">
        <v>2627</v>
      </c>
      <c r="B381" s="14">
        <v>43690</v>
      </c>
      <c r="C381" s="7" t="s">
        <v>2628</v>
      </c>
      <c r="D381" s="8" t="s">
        <v>6173</v>
      </c>
      <c r="E381" s="7">
        <v>6</v>
      </c>
      <c r="F381" s="7" t="str">
        <f>_xlfn.XLOOKUP(C381,customers!$A$2:$A$1001,customers!$B$2:$B$1001," ",0)</f>
        <v>Ashbey Tomaszewski</v>
      </c>
      <c r="G381" s="7" t="str">
        <f>IF(_xlfn.XLOOKUP(C381,customers!$A$2:$A$1001,customers!$C$2:$C$1001," ",0)=0," ",_xlfn.XLOOKUP(C381,customers!$A$2:$A$1001,customers!$C$2:$C$1001," ",0))</f>
        <v>atomaszewskiaj@answers.com</v>
      </c>
      <c r="H381" s="7" t="str">
        <f>_xlfn.XLOOKUP(orders!C381,customers!$A$1:$A$1001,customers!$G$1:$G$1001)</f>
        <v>United Kingdom</v>
      </c>
      <c r="I381" s="8" t="str">
        <f>INDEX(products!$A$1:$G$49,MATCH(orders!$D381,products!$A$1:$A$49,0),MATCH(orders!I$1,products!$A$1:$G$1,0))</f>
        <v>Rob</v>
      </c>
      <c r="J381" s="8" t="str">
        <f>INDEX(products!$A$1:$G$49,MATCH(orders!$D381,products!$A$1:$A$49,0),MATCH(orders!J$1,products!$A$1:$G$1,0))</f>
        <v>L</v>
      </c>
      <c r="K381" s="9">
        <f>INDEX(products!$A$1:$G$49,MATCH(orders!$D381,products!$A$1:$A$49,0),MATCH(orders!K$1,products!$A$1:$G$1,0))</f>
        <v>0.5</v>
      </c>
      <c r="L381" s="10">
        <f>INDEX(products!$A$1:$G$49,MATCH(orders!$D381,products!$A$1:$A$49,0),MATCH(orders!L$1,products!$A$1:$G$1,0))</f>
        <v>7.169999999999999</v>
      </c>
      <c r="M381" s="10">
        <f t="shared" si="5"/>
        <v>43.019999999999996</v>
      </c>
      <c r="N381" s="8" t="str" cm="1">
        <f t="array" ref="N381">_xlfn.IFS(I381="Rob", "Robusta",I381="Exc","Excelsa",I381="Ara","Arabica",I381="Lib","Liberica",TRUE," ")</f>
        <v>Robusta</v>
      </c>
      <c r="O381" s="8" t="str" cm="1">
        <f t="array" ref="O381">_xlfn.IFS(J381="m","Medium",J381="l","Light",J381="d","Dark",TRUE,"")</f>
        <v>Light</v>
      </c>
      <c r="P381" s="8" t="str">
        <f>_xlfn.XLOOKUP(Table1[[#This Row],[Customer ID]],customers!$A$1:$A$1001,customers!$I$1:$I$1001," ",0)</f>
        <v>Yes</v>
      </c>
    </row>
    <row r="382" spans="1:16" x14ac:dyDescent="0.35">
      <c r="A382" s="7" t="s">
        <v>2632</v>
      </c>
      <c r="B382" s="14">
        <v>44249</v>
      </c>
      <c r="C382" s="7" t="s">
        <v>2331</v>
      </c>
      <c r="D382" s="8" t="s">
        <v>6169</v>
      </c>
      <c r="E382" s="7">
        <v>3</v>
      </c>
      <c r="F382" s="7" t="str">
        <f>_xlfn.XLOOKUP(C382,customers!$A$2:$A$1001,customers!$B$2:$B$1001," ",0)</f>
        <v>Flynn Antony</v>
      </c>
      <c r="G382" s="7" t="str">
        <f>IF(_xlfn.XLOOKUP(C382,customers!$A$2:$A$1001,customers!$C$2:$C$1001," ",0)=0," ",_xlfn.XLOOKUP(C382,customers!$A$2:$A$1001,customers!$C$2:$C$1001," ",0))</f>
        <v xml:space="preserve"> </v>
      </c>
      <c r="H382" s="7" t="str">
        <f>_xlfn.XLOOKUP(orders!C382,customers!$A$1:$A$1001,customers!$G$1:$G$1001)</f>
        <v>United States</v>
      </c>
      <c r="I382" s="8" t="str">
        <f>INDEX(products!$A$1:$G$49,MATCH(orders!$D382,products!$A$1:$A$49,0),MATCH(orders!I$1,products!$A$1:$G$1,0))</f>
        <v>Lib</v>
      </c>
      <c r="J382" s="8" t="str">
        <f>INDEX(products!$A$1:$G$49,MATCH(orders!$D382,products!$A$1:$A$49,0),MATCH(orders!J$1,products!$A$1:$G$1,0))</f>
        <v>D</v>
      </c>
      <c r="K382" s="9">
        <f>INDEX(products!$A$1:$G$49,MATCH(orders!$D382,products!$A$1:$A$49,0),MATCH(orders!K$1,products!$A$1:$G$1,0))</f>
        <v>0.5</v>
      </c>
      <c r="L382" s="10">
        <f>INDEX(products!$A$1:$G$49,MATCH(orders!$D382,products!$A$1:$A$49,0),MATCH(orders!L$1,products!$A$1:$G$1,0))</f>
        <v>7.77</v>
      </c>
      <c r="M382" s="10">
        <f t="shared" si="5"/>
        <v>23.31</v>
      </c>
      <c r="N382" s="8" t="str" cm="1">
        <f t="array" ref="N382">_xlfn.IFS(I382="Rob", "Robusta",I382="Exc","Excelsa",I382="Ara","Arabica",I382="Lib","Liberica",TRUE," ")</f>
        <v>Liberica</v>
      </c>
      <c r="O382" s="8" t="str" cm="1">
        <f t="array" ref="O382">_xlfn.IFS(J382="m","Medium",J382="l","Light",J382="d","Dark",TRUE,"")</f>
        <v>Dark</v>
      </c>
      <c r="P382" s="8" t="str">
        <f>_xlfn.XLOOKUP(Table1[[#This Row],[Customer ID]],customers!$A$1:$A$1001,customers!$I$1:$I$1001," ",0)</f>
        <v>No</v>
      </c>
    </row>
    <row r="383" spans="1:16" x14ac:dyDescent="0.35">
      <c r="A383" s="7" t="s">
        <v>2638</v>
      </c>
      <c r="B383" s="14">
        <v>44646</v>
      </c>
      <c r="C383" s="7" t="s">
        <v>2639</v>
      </c>
      <c r="D383" s="8" t="s">
        <v>6154</v>
      </c>
      <c r="E383" s="7">
        <v>5</v>
      </c>
      <c r="F383" s="7" t="str">
        <f>_xlfn.XLOOKUP(C383,customers!$A$2:$A$1001,customers!$B$2:$B$1001," ",0)</f>
        <v>Pren Bess</v>
      </c>
      <c r="G383" s="7" t="str">
        <f>IF(_xlfn.XLOOKUP(C383,customers!$A$2:$A$1001,customers!$C$2:$C$1001," ",0)=0," ",_xlfn.XLOOKUP(C383,customers!$A$2:$A$1001,customers!$C$2:$C$1001," ",0))</f>
        <v>pbessal@qq.com</v>
      </c>
      <c r="H383" s="7" t="str">
        <f>_xlfn.XLOOKUP(orders!C383,customers!$A$1:$A$1001,customers!$G$1:$G$1001)</f>
        <v>United States</v>
      </c>
      <c r="I383" s="8" t="str">
        <f>INDEX(products!$A$1:$G$49,MATCH(orders!$D383,products!$A$1:$A$49,0),MATCH(orders!I$1,products!$A$1:$G$1,0))</f>
        <v>Ara</v>
      </c>
      <c r="J383" s="8" t="str">
        <f>INDEX(products!$A$1:$G$49,MATCH(orders!$D383,products!$A$1:$A$49,0),MATCH(orders!J$1,products!$A$1:$G$1,0))</f>
        <v>D</v>
      </c>
      <c r="K383" s="9">
        <f>INDEX(products!$A$1:$G$49,MATCH(orders!$D383,products!$A$1:$A$49,0),MATCH(orders!K$1,products!$A$1:$G$1,0))</f>
        <v>0.2</v>
      </c>
      <c r="L383" s="10">
        <f>INDEX(products!$A$1:$G$49,MATCH(orders!$D383,products!$A$1:$A$49,0),MATCH(orders!L$1,products!$A$1:$G$1,0))</f>
        <v>2.9849999999999999</v>
      </c>
      <c r="M383" s="10">
        <f t="shared" si="5"/>
        <v>14.924999999999999</v>
      </c>
      <c r="N383" s="8" t="str" cm="1">
        <f t="array" ref="N383">_xlfn.IFS(I383="Rob", "Robusta",I383="Exc","Excelsa",I383="Ara","Arabica",I383="Lib","Liberica",TRUE," ")</f>
        <v>Arabica</v>
      </c>
      <c r="O383" s="8" t="str" cm="1">
        <f t="array" ref="O383">_xlfn.IFS(J383="m","Medium",J383="l","Light",J383="d","Dark",TRUE,"")</f>
        <v>Dark</v>
      </c>
      <c r="P383" s="8" t="str">
        <f>_xlfn.XLOOKUP(Table1[[#This Row],[Customer ID]],customers!$A$1:$A$1001,customers!$I$1:$I$1001," ",0)</f>
        <v>Yes</v>
      </c>
    </row>
    <row r="384" spans="1:16" x14ac:dyDescent="0.35">
      <c r="A384" s="7" t="s">
        <v>2644</v>
      </c>
      <c r="B384" s="14">
        <v>43840</v>
      </c>
      <c r="C384" s="7" t="s">
        <v>2645</v>
      </c>
      <c r="D384" s="8" t="s">
        <v>6144</v>
      </c>
      <c r="E384" s="7">
        <v>3</v>
      </c>
      <c r="F384" s="7" t="str">
        <f>_xlfn.XLOOKUP(C384,customers!$A$2:$A$1001,customers!$B$2:$B$1001," ",0)</f>
        <v>Elka Windress</v>
      </c>
      <c r="G384" s="7" t="str">
        <f>IF(_xlfn.XLOOKUP(C384,customers!$A$2:$A$1001,customers!$C$2:$C$1001," ",0)=0," ",_xlfn.XLOOKUP(C384,customers!$A$2:$A$1001,customers!$C$2:$C$1001," ",0))</f>
        <v>ewindressam@marketwatch.com</v>
      </c>
      <c r="H384" s="7" t="str">
        <f>_xlfn.XLOOKUP(orders!C384,customers!$A$1:$A$1001,customers!$G$1:$G$1001)</f>
        <v>United States</v>
      </c>
      <c r="I384" s="8" t="str">
        <f>INDEX(products!$A$1:$G$49,MATCH(orders!$D384,products!$A$1:$A$49,0),MATCH(orders!I$1,products!$A$1:$G$1,0))</f>
        <v>Exc</v>
      </c>
      <c r="J384" s="8" t="str">
        <f>INDEX(products!$A$1:$G$49,MATCH(orders!$D384,products!$A$1:$A$49,0),MATCH(orders!J$1,products!$A$1:$G$1,0))</f>
        <v>D</v>
      </c>
      <c r="K384" s="9">
        <f>INDEX(products!$A$1:$G$49,MATCH(orders!$D384,products!$A$1:$A$49,0),MATCH(orders!K$1,products!$A$1:$G$1,0))</f>
        <v>0.5</v>
      </c>
      <c r="L384" s="10">
        <f>INDEX(products!$A$1:$G$49,MATCH(orders!$D384,products!$A$1:$A$49,0),MATCH(orders!L$1,products!$A$1:$G$1,0))</f>
        <v>7.29</v>
      </c>
      <c r="M384" s="10">
        <f t="shared" si="5"/>
        <v>21.87</v>
      </c>
      <c r="N384" s="8" t="str" cm="1">
        <f t="array" ref="N384">_xlfn.IFS(I384="Rob", "Robusta",I384="Exc","Excelsa",I384="Ara","Arabica",I384="Lib","Liberica",TRUE," ")</f>
        <v>Excelsa</v>
      </c>
      <c r="O384" s="8" t="str" cm="1">
        <f t="array" ref="O384">_xlfn.IFS(J384="m","Medium",J384="l","Light",J384="d","Dark",TRUE,"")</f>
        <v>Dark</v>
      </c>
      <c r="P384" s="8" t="str">
        <f>_xlfn.XLOOKUP(Table1[[#This Row],[Customer ID]],customers!$A$1:$A$1001,customers!$I$1:$I$1001," ",0)</f>
        <v>No</v>
      </c>
    </row>
    <row r="385" spans="1:16" x14ac:dyDescent="0.35">
      <c r="A385" s="7" t="s">
        <v>2650</v>
      </c>
      <c r="B385" s="14">
        <v>43586</v>
      </c>
      <c r="C385" s="7" t="s">
        <v>2651</v>
      </c>
      <c r="D385" s="8" t="s">
        <v>6176</v>
      </c>
      <c r="E385" s="7">
        <v>6</v>
      </c>
      <c r="F385" s="7" t="str">
        <f>_xlfn.XLOOKUP(C385,customers!$A$2:$A$1001,customers!$B$2:$B$1001," ",0)</f>
        <v>Marty Kidstoun</v>
      </c>
      <c r="G385" s="7" t="str">
        <f>IF(_xlfn.XLOOKUP(C385,customers!$A$2:$A$1001,customers!$C$2:$C$1001," ",0)=0," ",_xlfn.XLOOKUP(C385,customers!$A$2:$A$1001,customers!$C$2:$C$1001," ",0))</f>
        <v xml:space="preserve"> </v>
      </c>
      <c r="H385" s="7" t="str">
        <f>_xlfn.XLOOKUP(orders!C385,customers!$A$1:$A$1001,customers!$G$1:$G$1001)</f>
        <v>United States</v>
      </c>
      <c r="I385" s="8" t="str">
        <f>INDEX(products!$A$1:$G$49,MATCH(orders!$D385,products!$A$1:$A$49,0),MATCH(orders!I$1,products!$A$1:$G$1,0))</f>
        <v>Exc</v>
      </c>
      <c r="J385" s="8" t="str">
        <f>INDEX(products!$A$1:$G$49,MATCH(orders!$D385,products!$A$1:$A$49,0),MATCH(orders!J$1,products!$A$1:$G$1,0))</f>
        <v>L</v>
      </c>
      <c r="K385" s="9">
        <f>INDEX(products!$A$1:$G$49,MATCH(orders!$D385,products!$A$1:$A$49,0),MATCH(orders!K$1,products!$A$1:$G$1,0))</f>
        <v>0.5</v>
      </c>
      <c r="L385" s="10">
        <f>INDEX(products!$A$1:$G$49,MATCH(orders!$D385,products!$A$1:$A$49,0),MATCH(orders!L$1,products!$A$1:$G$1,0))</f>
        <v>8.91</v>
      </c>
      <c r="M385" s="10">
        <f t="shared" si="5"/>
        <v>53.46</v>
      </c>
      <c r="N385" s="8" t="str" cm="1">
        <f t="array" ref="N385">_xlfn.IFS(I385="Rob", "Robusta",I385="Exc","Excelsa",I385="Ara","Arabica",I385="Lib","Liberica",TRUE," ")</f>
        <v>Excelsa</v>
      </c>
      <c r="O385" s="8" t="str" cm="1">
        <f t="array" ref="O385">_xlfn.IFS(J385="m","Medium",J385="l","Light",J385="d","Dark",TRUE,"")</f>
        <v>Light</v>
      </c>
      <c r="P385" s="8" t="str">
        <f>_xlfn.XLOOKUP(Table1[[#This Row],[Customer ID]],customers!$A$1:$A$1001,customers!$I$1:$I$1001," ",0)</f>
        <v>Yes</v>
      </c>
    </row>
    <row r="386" spans="1:16" x14ac:dyDescent="0.35">
      <c r="A386" s="7" t="s">
        <v>2655</v>
      </c>
      <c r="B386" s="14">
        <v>43870</v>
      </c>
      <c r="C386" s="7" t="s">
        <v>2656</v>
      </c>
      <c r="D386" s="8" t="s">
        <v>6182</v>
      </c>
      <c r="E386" s="7">
        <v>4</v>
      </c>
      <c r="F386" s="7" t="str">
        <f>_xlfn.XLOOKUP(C386,customers!$A$2:$A$1001,customers!$B$2:$B$1001," ",0)</f>
        <v>Nickey Dimbleby</v>
      </c>
      <c r="G386" s="7" t="str">
        <f>IF(_xlfn.XLOOKUP(C386,customers!$A$2:$A$1001,customers!$C$2:$C$1001," ",0)=0," ",_xlfn.XLOOKUP(C386,customers!$A$2:$A$1001,customers!$C$2:$C$1001," ",0))</f>
        <v xml:space="preserve"> </v>
      </c>
      <c r="H386" s="7" t="str">
        <f>_xlfn.XLOOKUP(orders!C386,customers!$A$1:$A$1001,customers!$G$1:$G$1001)</f>
        <v>United States</v>
      </c>
      <c r="I386" s="8" t="str">
        <f>INDEX(products!$A$1:$G$49,MATCH(orders!$D386,products!$A$1:$A$49,0),MATCH(orders!I$1,products!$A$1:$G$1,0))</f>
        <v>Ara</v>
      </c>
      <c r="J386" s="8" t="str">
        <f>INDEX(products!$A$1:$G$49,MATCH(orders!$D386,products!$A$1:$A$49,0),MATCH(orders!J$1,products!$A$1:$G$1,0))</f>
        <v>L</v>
      </c>
      <c r="K386" s="9">
        <f>INDEX(products!$A$1:$G$49,MATCH(orders!$D386,products!$A$1:$A$49,0),MATCH(orders!K$1,products!$A$1:$G$1,0))</f>
        <v>2.5</v>
      </c>
      <c r="L386" s="10">
        <f>INDEX(products!$A$1:$G$49,MATCH(orders!$D386,products!$A$1:$A$49,0),MATCH(orders!L$1,products!$A$1:$G$1,0))</f>
        <v>29.784999999999997</v>
      </c>
      <c r="M386" s="10">
        <f t="shared" ref="M386:M449" si="6">L386*E386</f>
        <v>119.13999999999999</v>
      </c>
      <c r="N386" s="8" t="str" cm="1">
        <f t="array" ref="N386">_xlfn.IFS(I386="Rob", "Robusta",I386="Exc","Excelsa",I386="Ara","Arabica",I386="Lib","Liberica",TRUE," ")</f>
        <v>Arabica</v>
      </c>
      <c r="O386" s="8" t="str" cm="1">
        <f t="array" ref="O386">_xlfn.IFS(J386="m","Medium",J386="l","Light",J386="d","Dark",TRUE,"")</f>
        <v>Light</v>
      </c>
      <c r="P386" s="8" t="str">
        <f>_xlfn.XLOOKUP(Table1[[#This Row],[Customer ID]],customers!$A$1:$A$1001,customers!$I$1:$I$1001," ",0)</f>
        <v>No</v>
      </c>
    </row>
    <row r="387" spans="1:16" x14ac:dyDescent="0.35">
      <c r="A387" s="7" t="s">
        <v>2660</v>
      </c>
      <c r="B387" s="14">
        <v>44559</v>
      </c>
      <c r="C387" s="7" t="s">
        <v>2661</v>
      </c>
      <c r="D387" s="8" t="s">
        <v>6160</v>
      </c>
      <c r="E387" s="7">
        <v>5</v>
      </c>
      <c r="F387" s="7" t="str">
        <f>_xlfn.XLOOKUP(C387,customers!$A$2:$A$1001,customers!$B$2:$B$1001," ",0)</f>
        <v>Virgil Baumadier</v>
      </c>
      <c r="G387" s="7" t="str">
        <f>IF(_xlfn.XLOOKUP(C387,customers!$A$2:$A$1001,customers!$C$2:$C$1001," ",0)=0," ",_xlfn.XLOOKUP(C387,customers!$A$2:$A$1001,customers!$C$2:$C$1001," ",0))</f>
        <v>vbaumadierap@google.cn</v>
      </c>
      <c r="H387" s="7" t="str">
        <f>_xlfn.XLOOKUP(orders!C387,customers!$A$1:$A$1001,customers!$G$1:$G$1001)</f>
        <v>United States</v>
      </c>
      <c r="I387" s="8" t="str">
        <f>INDEX(products!$A$1:$G$49,MATCH(orders!$D387,products!$A$1:$A$49,0),MATCH(orders!I$1,products!$A$1:$G$1,0))</f>
        <v>Lib</v>
      </c>
      <c r="J387" s="8" t="str">
        <f>INDEX(products!$A$1:$G$49,MATCH(orders!$D387,products!$A$1:$A$49,0),MATCH(orders!J$1,products!$A$1:$G$1,0))</f>
        <v>M</v>
      </c>
      <c r="K387" s="9">
        <f>INDEX(products!$A$1:$G$49,MATCH(orders!$D387,products!$A$1:$A$49,0),MATCH(orders!K$1,products!$A$1:$G$1,0))</f>
        <v>0.5</v>
      </c>
      <c r="L387" s="10">
        <f>INDEX(products!$A$1:$G$49,MATCH(orders!$D387,products!$A$1:$A$49,0),MATCH(orders!L$1,products!$A$1:$G$1,0))</f>
        <v>8.73</v>
      </c>
      <c r="M387" s="10">
        <f t="shared" si="6"/>
        <v>43.650000000000006</v>
      </c>
      <c r="N387" s="8" t="str" cm="1">
        <f t="array" ref="N387">_xlfn.IFS(I387="Rob", "Robusta",I387="Exc","Excelsa",I387="Ara","Arabica",I387="Lib","Liberica",TRUE," ")</f>
        <v>Liberica</v>
      </c>
      <c r="O387" s="8" t="str" cm="1">
        <f t="array" ref="O387">_xlfn.IFS(J387="m","Medium",J387="l","Light",J387="d","Dark",TRUE,"")</f>
        <v>Medium</v>
      </c>
      <c r="P387" s="8" t="str">
        <f>_xlfn.XLOOKUP(Table1[[#This Row],[Customer ID]],customers!$A$1:$A$1001,customers!$I$1:$I$1001," ",0)</f>
        <v>Yes</v>
      </c>
    </row>
    <row r="388" spans="1:16" x14ac:dyDescent="0.35">
      <c r="A388" s="7" t="s">
        <v>2666</v>
      </c>
      <c r="B388" s="14">
        <v>44083</v>
      </c>
      <c r="C388" s="7" t="s">
        <v>2667</v>
      </c>
      <c r="D388" s="8" t="s">
        <v>6154</v>
      </c>
      <c r="E388" s="7">
        <v>6</v>
      </c>
      <c r="F388" s="7" t="str">
        <f>_xlfn.XLOOKUP(C388,customers!$A$2:$A$1001,customers!$B$2:$B$1001," ",0)</f>
        <v>Lenore Messenbird</v>
      </c>
      <c r="G388" s="7" t="str">
        <f>IF(_xlfn.XLOOKUP(C388,customers!$A$2:$A$1001,customers!$C$2:$C$1001," ",0)=0," ",_xlfn.XLOOKUP(C388,customers!$A$2:$A$1001,customers!$C$2:$C$1001," ",0))</f>
        <v xml:space="preserve"> </v>
      </c>
      <c r="H388" s="7" t="str">
        <f>_xlfn.XLOOKUP(orders!C388,customers!$A$1:$A$1001,customers!$G$1:$G$1001)</f>
        <v>United States</v>
      </c>
      <c r="I388" s="8" t="str">
        <f>INDEX(products!$A$1:$G$49,MATCH(orders!$D388,products!$A$1:$A$49,0),MATCH(orders!I$1,products!$A$1:$G$1,0))</f>
        <v>Ara</v>
      </c>
      <c r="J388" s="8" t="str">
        <f>INDEX(products!$A$1:$G$49,MATCH(orders!$D388,products!$A$1:$A$49,0),MATCH(orders!J$1,products!$A$1:$G$1,0))</f>
        <v>D</v>
      </c>
      <c r="K388" s="9">
        <f>INDEX(products!$A$1:$G$49,MATCH(orders!$D388,products!$A$1:$A$49,0),MATCH(orders!K$1,products!$A$1:$G$1,0))</f>
        <v>0.2</v>
      </c>
      <c r="L388" s="10">
        <f>INDEX(products!$A$1:$G$49,MATCH(orders!$D388,products!$A$1:$A$49,0),MATCH(orders!L$1,products!$A$1:$G$1,0))</f>
        <v>2.9849999999999999</v>
      </c>
      <c r="M388" s="10">
        <f t="shared" si="6"/>
        <v>17.91</v>
      </c>
      <c r="N388" s="8" t="str" cm="1">
        <f t="array" ref="N388">_xlfn.IFS(I388="Rob", "Robusta",I388="Exc","Excelsa",I388="Ara","Arabica",I388="Lib","Liberica",TRUE," ")</f>
        <v>Arabica</v>
      </c>
      <c r="O388" s="8" t="str" cm="1">
        <f t="array" ref="O388">_xlfn.IFS(J388="m","Medium",J388="l","Light",J388="d","Dark",TRUE,"")</f>
        <v>Dark</v>
      </c>
      <c r="P388" s="8" t="str">
        <f>_xlfn.XLOOKUP(Table1[[#This Row],[Customer ID]],customers!$A$1:$A$1001,customers!$I$1:$I$1001," ",0)</f>
        <v>Yes</v>
      </c>
    </row>
    <row r="389" spans="1:16" x14ac:dyDescent="0.35">
      <c r="A389" s="7" t="s">
        <v>2671</v>
      </c>
      <c r="B389" s="14">
        <v>44455</v>
      </c>
      <c r="C389" s="7" t="s">
        <v>2672</v>
      </c>
      <c r="D389" s="8" t="s">
        <v>6171</v>
      </c>
      <c r="E389" s="7">
        <v>5</v>
      </c>
      <c r="F389" s="7" t="str">
        <f>_xlfn.XLOOKUP(C389,customers!$A$2:$A$1001,customers!$B$2:$B$1001," ",0)</f>
        <v>Shirleen Welds</v>
      </c>
      <c r="G389" s="7" t="str">
        <f>IF(_xlfn.XLOOKUP(C389,customers!$A$2:$A$1001,customers!$C$2:$C$1001," ",0)=0," ",_xlfn.XLOOKUP(C389,customers!$A$2:$A$1001,customers!$C$2:$C$1001," ",0))</f>
        <v>sweldsar@wired.com</v>
      </c>
      <c r="H389" s="7" t="str">
        <f>_xlfn.XLOOKUP(orders!C389,customers!$A$1:$A$1001,customers!$G$1:$G$1001)</f>
        <v>United States</v>
      </c>
      <c r="I389" s="8" t="str">
        <f>INDEX(products!$A$1:$G$49,MATCH(orders!$D389,products!$A$1:$A$49,0),MATCH(orders!I$1,products!$A$1:$G$1,0))</f>
        <v>Exc</v>
      </c>
      <c r="J389" s="8" t="str">
        <f>INDEX(products!$A$1:$G$49,MATCH(orders!$D389,products!$A$1:$A$49,0),MATCH(orders!J$1,products!$A$1:$G$1,0))</f>
        <v>L</v>
      </c>
      <c r="K389" s="9">
        <f>INDEX(products!$A$1:$G$49,MATCH(orders!$D389,products!$A$1:$A$49,0),MATCH(orders!K$1,products!$A$1:$G$1,0))</f>
        <v>1</v>
      </c>
      <c r="L389" s="10">
        <f>INDEX(products!$A$1:$G$49,MATCH(orders!$D389,products!$A$1:$A$49,0),MATCH(orders!L$1,products!$A$1:$G$1,0))</f>
        <v>14.85</v>
      </c>
      <c r="M389" s="10">
        <f t="shared" si="6"/>
        <v>74.25</v>
      </c>
      <c r="N389" s="8" t="str" cm="1">
        <f t="array" ref="N389">_xlfn.IFS(I389="Rob", "Robusta",I389="Exc","Excelsa",I389="Ara","Arabica",I389="Lib","Liberica",TRUE," ")</f>
        <v>Excelsa</v>
      </c>
      <c r="O389" s="8" t="str" cm="1">
        <f t="array" ref="O389">_xlfn.IFS(J389="m","Medium",J389="l","Light",J389="d","Dark",TRUE,"")</f>
        <v>Light</v>
      </c>
      <c r="P389" s="8" t="str">
        <f>_xlfn.XLOOKUP(Table1[[#This Row],[Customer ID]],customers!$A$1:$A$1001,customers!$I$1:$I$1001," ",0)</f>
        <v>Yes</v>
      </c>
    </row>
    <row r="390" spans="1:16" x14ac:dyDescent="0.35">
      <c r="A390" s="7" t="s">
        <v>2677</v>
      </c>
      <c r="B390" s="14">
        <v>44130</v>
      </c>
      <c r="C390" s="7" t="s">
        <v>2678</v>
      </c>
      <c r="D390" s="8" t="s">
        <v>6150</v>
      </c>
      <c r="E390" s="7">
        <v>3</v>
      </c>
      <c r="F390" s="7" t="str">
        <f>_xlfn.XLOOKUP(C390,customers!$A$2:$A$1001,customers!$B$2:$B$1001," ",0)</f>
        <v>Maisie Sarvar</v>
      </c>
      <c r="G390" s="7" t="str">
        <f>IF(_xlfn.XLOOKUP(C390,customers!$A$2:$A$1001,customers!$C$2:$C$1001," ",0)=0," ",_xlfn.XLOOKUP(C390,customers!$A$2:$A$1001,customers!$C$2:$C$1001," ",0))</f>
        <v>msarvaras@artisteer.com</v>
      </c>
      <c r="H390" s="7" t="str">
        <f>_xlfn.XLOOKUP(orders!C390,customers!$A$1:$A$1001,customers!$G$1:$G$1001)</f>
        <v>United States</v>
      </c>
      <c r="I390" s="8" t="str">
        <f>INDEX(products!$A$1:$G$49,MATCH(orders!$D390,products!$A$1:$A$49,0),MATCH(orders!I$1,products!$A$1:$G$1,0))</f>
        <v>Lib</v>
      </c>
      <c r="J390" s="8" t="str">
        <f>INDEX(products!$A$1:$G$49,MATCH(orders!$D390,products!$A$1:$A$49,0),MATCH(orders!J$1,products!$A$1:$G$1,0))</f>
        <v>D</v>
      </c>
      <c r="K390" s="9">
        <f>INDEX(products!$A$1:$G$49,MATCH(orders!$D390,products!$A$1:$A$49,0),MATCH(orders!K$1,products!$A$1:$G$1,0))</f>
        <v>0.2</v>
      </c>
      <c r="L390" s="10">
        <f>INDEX(products!$A$1:$G$49,MATCH(orders!$D390,products!$A$1:$A$49,0),MATCH(orders!L$1,products!$A$1:$G$1,0))</f>
        <v>3.8849999999999998</v>
      </c>
      <c r="M390" s="10">
        <f t="shared" si="6"/>
        <v>11.654999999999999</v>
      </c>
      <c r="N390" s="8" t="str" cm="1">
        <f t="array" ref="N390">_xlfn.IFS(I390="Rob", "Robusta",I390="Exc","Excelsa",I390="Ara","Arabica",I390="Lib","Liberica",TRUE," ")</f>
        <v>Liberica</v>
      </c>
      <c r="O390" s="8" t="str" cm="1">
        <f t="array" ref="O390">_xlfn.IFS(J390="m","Medium",J390="l","Light",J390="d","Dark",TRUE,"")</f>
        <v>Dark</v>
      </c>
      <c r="P390" s="8" t="str">
        <f>_xlfn.XLOOKUP(Table1[[#This Row],[Customer ID]],customers!$A$1:$A$1001,customers!$I$1:$I$1001," ",0)</f>
        <v>Yes</v>
      </c>
    </row>
    <row r="391" spans="1:16" x14ac:dyDescent="0.35">
      <c r="A391" s="7" t="s">
        <v>2683</v>
      </c>
      <c r="B391" s="14">
        <v>43536</v>
      </c>
      <c r="C391" s="7" t="s">
        <v>2684</v>
      </c>
      <c r="D391" s="8" t="s">
        <v>6169</v>
      </c>
      <c r="E391" s="7">
        <v>3</v>
      </c>
      <c r="F391" s="7" t="str">
        <f>_xlfn.XLOOKUP(C391,customers!$A$2:$A$1001,customers!$B$2:$B$1001," ",0)</f>
        <v>Andrej Havick</v>
      </c>
      <c r="G391" s="7" t="str">
        <f>IF(_xlfn.XLOOKUP(C391,customers!$A$2:$A$1001,customers!$C$2:$C$1001," ",0)=0," ",_xlfn.XLOOKUP(C391,customers!$A$2:$A$1001,customers!$C$2:$C$1001," ",0))</f>
        <v>ahavickat@nsw.gov.au</v>
      </c>
      <c r="H391" s="7" t="str">
        <f>_xlfn.XLOOKUP(orders!C391,customers!$A$1:$A$1001,customers!$G$1:$G$1001)</f>
        <v>United States</v>
      </c>
      <c r="I391" s="8" t="str">
        <f>INDEX(products!$A$1:$G$49,MATCH(orders!$D391,products!$A$1:$A$49,0),MATCH(orders!I$1,products!$A$1:$G$1,0))</f>
        <v>Lib</v>
      </c>
      <c r="J391" s="8" t="str">
        <f>INDEX(products!$A$1:$G$49,MATCH(orders!$D391,products!$A$1:$A$49,0),MATCH(orders!J$1,products!$A$1:$G$1,0))</f>
        <v>D</v>
      </c>
      <c r="K391" s="9">
        <f>INDEX(products!$A$1:$G$49,MATCH(orders!$D391,products!$A$1:$A$49,0),MATCH(orders!K$1,products!$A$1:$G$1,0))</f>
        <v>0.5</v>
      </c>
      <c r="L391" s="10">
        <f>INDEX(products!$A$1:$G$49,MATCH(orders!$D391,products!$A$1:$A$49,0),MATCH(orders!L$1,products!$A$1:$G$1,0))</f>
        <v>7.77</v>
      </c>
      <c r="M391" s="10">
        <f t="shared" si="6"/>
        <v>23.31</v>
      </c>
      <c r="N391" s="8" t="str" cm="1">
        <f t="array" ref="N391">_xlfn.IFS(I391="Rob", "Robusta",I391="Exc","Excelsa",I391="Ara","Arabica",I391="Lib","Liberica",TRUE," ")</f>
        <v>Liberica</v>
      </c>
      <c r="O391" s="8" t="str" cm="1">
        <f t="array" ref="O391">_xlfn.IFS(J391="m","Medium",J391="l","Light",J391="d","Dark",TRUE,"")</f>
        <v>Dark</v>
      </c>
      <c r="P391" s="8" t="str">
        <f>_xlfn.XLOOKUP(Table1[[#This Row],[Customer ID]],customers!$A$1:$A$1001,customers!$I$1:$I$1001," ",0)</f>
        <v>Yes</v>
      </c>
    </row>
    <row r="392" spans="1:16" x14ac:dyDescent="0.35">
      <c r="A392" s="7" t="s">
        <v>2689</v>
      </c>
      <c r="B392" s="14">
        <v>44245</v>
      </c>
      <c r="C392" s="7" t="s">
        <v>2690</v>
      </c>
      <c r="D392" s="8" t="s">
        <v>6144</v>
      </c>
      <c r="E392" s="7">
        <v>2</v>
      </c>
      <c r="F392" s="7" t="str">
        <f>_xlfn.XLOOKUP(C392,customers!$A$2:$A$1001,customers!$B$2:$B$1001," ",0)</f>
        <v>Sloan Diviny</v>
      </c>
      <c r="G392" s="7" t="str">
        <f>IF(_xlfn.XLOOKUP(C392,customers!$A$2:$A$1001,customers!$C$2:$C$1001," ",0)=0," ",_xlfn.XLOOKUP(C392,customers!$A$2:$A$1001,customers!$C$2:$C$1001," ",0))</f>
        <v>sdivinyau@ask.com</v>
      </c>
      <c r="H392" s="7" t="str">
        <f>_xlfn.XLOOKUP(orders!C392,customers!$A$1:$A$1001,customers!$G$1:$G$1001)</f>
        <v>United States</v>
      </c>
      <c r="I392" s="8" t="str">
        <f>INDEX(products!$A$1:$G$49,MATCH(orders!$D392,products!$A$1:$A$49,0),MATCH(orders!I$1,products!$A$1:$G$1,0))</f>
        <v>Exc</v>
      </c>
      <c r="J392" s="8" t="str">
        <f>INDEX(products!$A$1:$G$49,MATCH(orders!$D392,products!$A$1:$A$49,0),MATCH(orders!J$1,products!$A$1:$G$1,0))</f>
        <v>D</v>
      </c>
      <c r="K392" s="9">
        <f>INDEX(products!$A$1:$G$49,MATCH(orders!$D392,products!$A$1:$A$49,0),MATCH(orders!K$1,products!$A$1:$G$1,0))</f>
        <v>0.5</v>
      </c>
      <c r="L392" s="10">
        <f>INDEX(products!$A$1:$G$49,MATCH(orders!$D392,products!$A$1:$A$49,0),MATCH(orders!L$1,products!$A$1:$G$1,0))</f>
        <v>7.29</v>
      </c>
      <c r="M392" s="10">
        <f t="shared" si="6"/>
        <v>14.58</v>
      </c>
      <c r="N392" s="8" t="str" cm="1">
        <f t="array" ref="N392">_xlfn.IFS(I392="Rob", "Robusta",I392="Exc","Excelsa",I392="Ara","Arabica",I392="Lib","Liberica",TRUE," ")</f>
        <v>Excelsa</v>
      </c>
      <c r="O392" s="8" t="str" cm="1">
        <f t="array" ref="O392">_xlfn.IFS(J392="m","Medium",J392="l","Light",J392="d","Dark",TRUE,"")</f>
        <v>Dark</v>
      </c>
      <c r="P392" s="8" t="str">
        <f>_xlfn.XLOOKUP(Table1[[#This Row],[Customer ID]],customers!$A$1:$A$1001,customers!$I$1:$I$1001," ",0)</f>
        <v>Yes</v>
      </c>
    </row>
    <row r="393" spans="1:16" x14ac:dyDescent="0.35">
      <c r="A393" s="7" t="s">
        <v>2694</v>
      </c>
      <c r="B393" s="14">
        <v>44133</v>
      </c>
      <c r="C393" s="7" t="s">
        <v>2695</v>
      </c>
      <c r="D393" s="8" t="s">
        <v>6157</v>
      </c>
      <c r="E393" s="7">
        <v>2</v>
      </c>
      <c r="F393" s="7" t="str">
        <f>_xlfn.XLOOKUP(C393,customers!$A$2:$A$1001,customers!$B$2:$B$1001," ",0)</f>
        <v>Itch Norquoy</v>
      </c>
      <c r="G393" s="7" t="str">
        <f>IF(_xlfn.XLOOKUP(C393,customers!$A$2:$A$1001,customers!$C$2:$C$1001," ",0)=0," ",_xlfn.XLOOKUP(C393,customers!$A$2:$A$1001,customers!$C$2:$C$1001," ",0))</f>
        <v>inorquoyav@businessweek.com</v>
      </c>
      <c r="H393" s="7" t="str">
        <f>_xlfn.XLOOKUP(orders!C393,customers!$A$1:$A$1001,customers!$G$1:$G$1001)</f>
        <v>United States</v>
      </c>
      <c r="I393" s="8" t="str">
        <f>INDEX(products!$A$1:$G$49,MATCH(orders!$D393,products!$A$1:$A$49,0),MATCH(orders!I$1,products!$A$1:$G$1,0))</f>
        <v>Ara</v>
      </c>
      <c r="J393" s="8" t="str">
        <f>INDEX(products!$A$1:$G$49,MATCH(orders!$D393,products!$A$1:$A$49,0),MATCH(orders!J$1,products!$A$1:$G$1,0))</f>
        <v>M</v>
      </c>
      <c r="K393" s="9">
        <f>INDEX(products!$A$1:$G$49,MATCH(orders!$D393,products!$A$1:$A$49,0),MATCH(orders!K$1,products!$A$1:$G$1,0))</f>
        <v>0.5</v>
      </c>
      <c r="L393" s="10">
        <f>INDEX(products!$A$1:$G$49,MATCH(orders!$D393,products!$A$1:$A$49,0),MATCH(orders!L$1,products!$A$1:$G$1,0))</f>
        <v>6.75</v>
      </c>
      <c r="M393" s="10">
        <f t="shared" si="6"/>
        <v>13.5</v>
      </c>
      <c r="N393" s="8" t="str" cm="1">
        <f t="array" ref="N393">_xlfn.IFS(I393="Rob", "Robusta",I393="Exc","Excelsa",I393="Ara","Arabica",I393="Lib","Liberica",TRUE," ")</f>
        <v>Arabica</v>
      </c>
      <c r="O393" s="8" t="str" cm="1">
        <f t="array" ref="O393">_xlfn.IFS(J393="m","Medium",J393="l","Light",J393="d","Dark",TRUE,"")</f>
        <v>Medium</v>
      </c>
      <c r="P393" s="8" t="str">
        <f>_xlfn.XLOOKUP(Table1[[#This Row],[Customer ID]],customers!$A$1:$A$1001,customers!$I$1:$I$1001," ",0)</f>
        <v>No</v>
      </c>
    </row>
    <row r="394" spans="1:16" x14ac:dyDescent="0.35">
      <c r="A394" s="7" t="s">
        <v>2699</v>
      </c>
      <c r="B394" s="14">
        <v>44445</v>
      </c>
      <c r="C394" s="7" t="s">
        <v>2700</v>
      </c>
      <c r="D394" s="8" t="s">
        <v>6171</v>
      </c>
      <c r="E394" s="7">
        <v>6</v>
      </c>
      <c r="F394" s="7" t="str">
        <f>_xlfn.XLOOKUP(C394,customers!$A$2:$A$1001,customers!$B$2:$B$1001," ",0)</f>
        <v>Anson Iddison</v>
      </c>
      <c r="G394" s="7" t="str">
        <f>IF(_xlfn.XLOOKUP(C394,customers!$A$2:$A$1001,customers!$C$2:$C$1001," ",0)=0," ",_xlfn.XLOOKUP(C394,customers!$A$2:$A$1001,customers!$C$2:$C$1001," ",0))</f>
        <v>aiddisonaw@usa.gov</v>
      </c>
      <c r="H394" s="7" t="str">
        <f>_xlfn.XLOOKUP(orders!C394,customers!$A$1:$A$1001,customers!$G$1:$G$1001)</f>
        <v>United States</v>
      </c>
      <c r="I394" s="8" t="str">
        <f>INDEX(products!$A$1:$G$49,MATCH(orders!$D394,products!$A$1:$A$49,0),MATCH(orders!I$1,products!$A$1:$G$1,0))</f>
        <v>Exc</v>
      </c>
      <c r="J394" s="8" t="str">
        <f>INDEX(products!$A$1:$G$49,MATCH(orders!$D394,products!$A$1:$A$49,0),MATCH(orders!J$1,products!$A$1:$G$1,0))</f>
        <v>L</v>
      </c>
      <c r="K394" s="9">
        <f>INDEX(products!$A$1:$G$49,MATCH(orders!$D394,products!$A$1:$A$49,0),MATCH(orders!K$1,products!$A$1:$G$1,0))</f>
        <v>1</v>
      </c>
      <c r="L394" s="10">
        <f>INDEX(products!$A$1:$G$49,MATCH(orders!$D394,products!$A$1:$A$49,0),MATCH(orders!L$1,products!$A$1:$G$1,0))</f>
        <v>14.85</v>
      </c>
      <c r="M394" s="10">
        <f t="shared" si="6"/>
        <v>89.1</v>
      </c>
      <c r="N394" s="8" t="str" cm="1">
        <f t="array" ref="N394">_xlfn.IFS(I394="Rob", "Robusta",I394="Exc","Excelsa",I394="Ara","Arabica",I394="Lib","Liberica",TRUE," ")</f>
        <v>Excelsa</v>
      </c>
      <c r="O394" s="8" t="str" cm="1">
        <f t="array" ref="O394">_xlfn.IFS(J394="m","Medium",J394="l","Light",J394="d","Dark",TRUE,"")</f>
        <v>Light</v>
      </c>
      <c r="P394" s="8" t="str">
        <f>_xlfn.XLOOKUP(Table1[[#This Row],[Customer ID]],customers!$A$1:$A$1001,customers!$I$1:$I$1001," ",0)</f>
        <v>No</v>
      </c>
    </row>
    <row r="395" spans="1:16" x14ac:dyDescent="0.35">
      <c r="A395" s="7" t="s">
        <v>2699</v>
      </c>
      <c r="B395" s="14">
        <v>44445</v>
      </c>
      <c r="C395" s="7" t="s">
        <v>2700</v>
      </c>
      <c r="D395" s="8" t="s">
        <v>6167</v>
      </c>
      <c r="E395" s="7">
        <v>1</v>
      </c>
      <c r="F395" s="7" t="str">
        <f>_xlfn.XLOOKUP(C395,customers!$A$2:$A$1001,customers!$B$2:$B$1001," ",0)</f>
        <v>Anson Iddison</v>
      </c>
      <c r="G395" s="7" t="str">
        <f>IF(_xlfn.XLOOKUP(C395,customers!$A$2:$A$1001,customers!$C$2:$C$1001," ",0)=0," ",_xlfn.XLOOKUP(C395,customers!$A$2:$A$1001,customers!$C$2:$C$1001," ",0))</f>
        <v>aiddisonaw@usa.gov</v>
      </c>
      <c r="H395" s="7" t="str">
        <f>_xlfn.XLOOKUP(orders!C395,customers!$A$1:$A$1001,customers!$G$1:$G$1001)</f>
        <v>United States</v>
      </c>
      <c r="I395" s="8" t="str">
        <f>INDEX(products!$A$1:$G$49,MATCH(orders!$D395,products!$A$1:$A$49,0),MATCH(orders!I$1,products!$A$1:$G$1,0))</f>
        <v>Ara</v>
      </c>
      <c r="J395" s="8" t="str">
        <f>INDEX(products!$A$1:$G$49,MATCH(orders!$D395,products!$A$1:$A$49,0),MATCH(orders!J$1,products!$A$1:$G$1,0))</f>
        <v>L</v>
      </c>
      <c r="K395" s="9">
        <f>INDEX(products!$A$1:$G$49,MATCH(orders!$D395,products!$A$1:$A$49,0),MATCH(orders!K$1,products!$A$1:$G$1,0))</f>
        <v>0.2</v>
      </c>
      <c r="L395" s="10">
        <f>INDEX(products!$A$1:$G$49,MATCH(orders!$D395,products!$A$1:$A$49,0),MATCH(orders!L$1,products!$A$1:$G$1,0))</f>
        <v>3.8849999999999998</v>
      </c>
      <c r="M395" s="10">
        <f t="shared" si="6"/>
        <v>3.8849999999999998</v>
      </c>
      <c r="N395" s="8" t="str" cm="1">
        <f t="array" ref="N395">_xlfn.IFS(I395="Rob", "Robusta",I395="Exc","Excelsa",I395="Ara","Arabica",I395="Lib","Liberica",TRUE," ")</f>
        <v>Arabica</v>
      </c>
      <c r="O395" s="8" t="str" cm="1">
        <f t="array" ref="O395">_xlfn.IFS(J395="m","Medium",J395="l","Light",J395="d","Dark",TRUE,"")</f>
        <v>Light</v>
      </c>
      <c r="P395" s="8" t="str">
        <f>_xlfn.XLOOKUP(Table1[[#This Row],[Customer ID]],customers!$A$1:$A$1001,customers!$I$1:$I$1001," ",0)</f>
        <v>No</v>
      </c>
    </row>
    <row r="396" spans="1:16" x14ac:dyDescent="0.35">
      <c r="A396" s="7" t="s">
        <v>2710</v>
      </c>
      <c r="B396" s="14">
        <v>44083</v>
      </c>
      <c r="C396" s="7" t="s">
        <v>2711</v>
      </c>
      <c r="D396" s="8" t="s">
        <v>6142</v>
      </c>
      <c r="E396" s="7">
        <v>4</v>
      </c>
      <c r="F396" s="7" t="str">
        <f>_xlfn.XLOOKUP(C396,customers!$A$2:$A$1001,customers!$B$2:$B$1001," ",0)</f>
        <v>Randal Longfield</v>
      </c>
      <c r="G396" s="7" t="str">
        <f>IF(_xlfn.XLOOKUP(C396,customers!$A$2:$A$1001,customers!$C$2:$C$1001," ",0)=0," ",_xlfn.XLOOKUP(C396,customers!$A$2:$A$1001,customers!$C$2:$C$1001," ",0))</f>
        <v>rlongfielday@bluehost.com</v>
      </c>
      <c r="H396" s="7" t="str">
        <f>_xlfn.XLOOKUP(orders!C396,customers!$A$1:$A$1001,customers!$G$1:$G$1001)</f>
        <v>United States</v>
      </c>
      <c r="I396" s="8" t="str">
        <f>INDEX(products!$A$1:$G$49,MATCH(orders!$D396,products!$A$1:$A$49,0),MATCH(orders!I$1,products!$A$1:$G$1,0))</f>
        <v>Rob</v>
      </c>
      <c r="J396" s="8" t="str">
        <f>INDEX(products!$A$1:$G$49,MATCH(orders!$D396,products!$A$1:$A$49,0),MATCH(orders!J$1,products!$A$1:$G$1,0))</f>
        <v>L</v>
      </c>
      <c r="K396" s="9">
        <f>INDEX(products!$A$1:$G$49,MATCH(orders!$D396,products!$A$1:$A$49,0),MATCH(orders!K$1,products!$A$1:$G$1,0))</f>
        <v>2.5</v>
      </c>
      <c r="L396" s="10">
        <f>INDEX(products!$A$1:$G$49,MATCH(orders!$D396,products!$A$1:$A$49,0),MATCH(orders!L$1,products!$A$1:$G$1,0))</f>
        <v>27.484999999999996</v>
      </c>
      <c r="M396" s="10">
        <f t="shared" si="6"/>
        <v>109.93999999999998</v>
      </c>
      <c r="N396" s="8" t="str" cm="1">
        <f t="array" ref="N396">_xlfn.IFS(I396="Rob", "Robusta",I396="Exc","Excelsa",I396="Ara","Arabica",I396="Lib","Liberica",TRUE," ")</f>
        <v>Robusta</v>
      </c>
      <c r="O396" s="8" t="str" cm="1">
        <f t="array" ref="O396">_xlfn.IFS(J396="m","Medium",J396="l","Light",J396="d","Dark",TRUE,"")</f>
        <v>Light</v>
      </c>
      <c r="P396" s="8" t="str">
        <f>_xlfn.XLOOKUP(Table1[[#This Row],[Customer ID]],customers!$A$1:$A$1001,customers!$I$1:$I$1001," ",0)</f>
        <v>No</v>
      </c>
    </row>
    <row r="397" spans="1:16" x14ac:dyDescent="0.35">
      <c r="A397" s="7" t="s">
        <v>2716</v>
      </c>
      <c r="B397" s="14">
        <v>44465</v>
      </c>
      <c r="C397" s="7" t="s">
        <v>2717</v>
      </c>
      <c r="D397" s="8" t="s">
        <v>6169</v>
      </c>
      <c r="E397" s="7">
        <v>6</v>
      </c>
      <c r="F397" s="7" t="str">
        <f>_xlfn.XLOOKUP(C397,customers!$A$2:$A$1001,customers!$B$2:$B$1001," ",0)</f>
        <v>Gregorius Kislingbury</v>
      </c>
      <c r="G397" s="7" t="str">
        <f>IF(_xlfn.XLOOKUP(C397,customers!$A$2:$A$1001,customers!$C$2:$C$1001," ",0)=0," ",_xlfn.XLOOKUP(C397,customers!$A$2:$A$1001,customers!$C$2:$C$1001," ",0))</f>
        <v>gkislingburyaz@samsung.com</v>
      </c>
      <c r="H397" s="7" t="str">
        <f>_xlfn.XLOOKUP(orders!C397,customers!$A$1:$A$1001,customers!$G$1:$G$1001)</f>
        <v>United States</v>
      </c>
      <c r="I397" s="8" t="str">
        <f>INDEX(products!$A$1:$G$49,MATCH(orders!$D397,products!$A$1:$A$49,0),MATCH(orders!I$1,products!$A$1:$G$1,0))</f>
        <v>Lib</v>
      </c>
      <c r="J397" s="8" t="str">
        <f>INDEX(products!$A$1:$G$49,MATCH(orders!$D397,products!$A$1:$A$49,0),MATCH(orders!J$1,products!$A$1:$G$1,0))</f>
        <v>D</v>
      </c>
      <c r="K397" s="9">
        <f>INDEX(products!$A$1:$G$49,MATCH(orders!$D397,products!$A$1:$A$49,0),MATCH(orders!K$1,products!$A$1:$G$1,0))</f>
        <v>0.5</v>
      </c>
      <c r="L397" s="10">
        <f>INDEX(products!$A$1:$G$49,MATCH(orders!$D397,products!$A$1:$A$49,0),MATCH(orders!L$1,products!$A$1:$G$1,0))</f>
        <v>7.77</v>
      </c>
      <c r="M397" s="10">
        <f t="shared" si="6"/>
        <v>46.62</v>
      </c>
      <c r="N397" s="8" t="str" cm="1">
        <f t="array" ref="N397">_xlfn.IFS(I397="Rob", "Robusta",I397="Exc","Excelsa",I397="Ara","Arabica",I397="Lib","Liberica",TRUE," ")</f>
        <v>Liberica</v>
      </c>
      <c r="O397" s="8" t="str" cm="1">
        <f t="array" ref="O397">_xlfn.IFS(J397="m","Medium",J397="l","Light",J397="d","Dark",TRUE,"")</f>
        <v>Dark</v>
      </c>
      <c r="P397" s="8" t="str">
        <f>_xlfn.XLOOKUP(Table1[[#This Row],[Customer ID]],customers!$A$1:$A$1001,customers!$I$1:$I$1001," ",0)</f>
        <v>Yes</v>
      </c>
    </row>
    <row r="398" spans="1:16" x14ac:dyDescent="0.35">
      <c r="A398" s="7" t="s">
        <v>2721</v>
      </c>
      <c r="B398" s="14">
        <v>44140</v>
      </c>
      <c r="C398" s="7" t="s">
        <v>2722</v>
      </c>
      <c r="D398" s="8" t="s">
        <v>6180</v>
      </c>
      <c r="E398" s="7">
        <v>5</v>
      </c>
      <c r="F398" s="7" t="str">
        <f>_xlfn.XLOOKUP(C398,customers!$A$2:$A$1001,customers!$B$2:$B$1001," ",0)</f>
        <v>Xenos Gibbons</v>
      </c>
      <c r="G398" s="7" t="str">
        <f>IF(_xlfn.XLOOKUP(C398,customers!$A$2:$A$1001,customers!$C$2:$C$1001," ",0)=0," ",_xlfn.XLOOKUP(C398,customers!$A$2:$A$1001,customers!$C$2:$C$1001," ",0))</f>
        <v>xgibbonsb0@artisteer.com</v>
      </c>
      <c r="H398" s="7" t="str">
        <f>_xlfn.XLOOKUP(orders!C398,customers!$A$1:$A$1001,customers!$G$1:$G$1001)</f>
        <v>United States</v>
      </c>
      <c r="I398" s="8" t="str">
        <f>INDEX(products!$A$1:$G$49,MATCH(orders!$D398,products!$A$1:$A$49,0),MATCH(orders!I$1,products!$A$1:$G$1,0))</f>
        <v>Ara</v>
      </c>
      <c r="J398" s="8" t="str">
        <f>INDEX(products!$A$1:$G$49,MATCH(orders!$D398,products!$A$1:$A$49,0),MATCH(orders!J$1,products!$A$1:$G$1,0))</f>
        <v>L</v>
      </c>
      <c r="K398" s="9">
        <f>INDEX(products!$A$1:$G$49,MATCH(orders!$D398,products!$A$1:$A$49,0),MATCH(orders!K$1,products!$A$1:$G$1,0))</f>
        <v>0.5</v>
      </c>
      <c r="L398" s="10">
        <f>INDEX(products!$A$1:$G$49,MATCH(orders!$D398,products!$A$1:$A$49,0),MATCH(orders!L$1,products!$A$1:$G$1,0))</f>
        <v>7.77</v>
      </c>
      <c r="M398" s="10">
        <f t="shared" si="6"/>
        <v>38.849999999999994</v>
      </c>
      <c r="N398" s="8" t="str" cm="1">
        <f t="array" ref="N398">_xlfn.IFS(I398="Rob", "Robusta",I398="Exc","Excelsa",I398="Ara","Arabica",I398="Lib","Liberica",TRUE," ")</f>
        <v>Arabica</v>
      </c>
      <c r="O398" s="8" t="str" cm="1">
        <f t="array" ref="O398">_xlfn.IFS(J398="m","Medium",J398="l","Light",J398="d","Dark",TRUE,"")</f>
        <v>Light</v>
      </c>
      <c r="P398" s="8" t="str">
        <f>_xlfn.XLOOKUP(Table1[[#This Row],[Customer ID]],customers!$A$1:$A$1001,customers!$I$1:$I$1001," ",0)</f>
        <v>No</v>
      </c>
    </row>
    <row r="399" spans="1:16" x14ac:dyDescent="0.35">
      <c r="A399" s="7" t="s">
        <v>2727</v>
      </c>
      <c r="B399" s="14">
        <v>43720</v>
      </c>
      <c r="C399" s="7" t="s">
        <v>2728</v>
      </c>
      <c r="D399" s="8" t="s">
        <v>6169</v>
      </c>
      <c r="E399" s="7">
        <v>4</v>
      </c>
      <c r="F399" s="7" t="str">
        <f>_xlfn.XLOOKUP(C399,customers!$A$2:$A$1001,customers!$B$2:$B$1001," ",0)</f>
        <v>Fleur Parres</v>
      </c>
      <c r="G399" s="7" t="str">
        <f>IF(_xlfn.XLOOKUP(C399,customers!$A$2:$A$1001,customers!$C$2:$C$1001," ",0)=0," ",_xlfn.XLOOKUP(C399,customers!$A$2:$A$1001,customers!$C$2:$C$1001," ",0))</f>
        <v>fparresb1@imageshack.us</v>
      </c>
      <c r="H399" s="7" t="str">
        <f>_xlfn.XLOOKUP(orders!C399,customers!$A$1:$A$1001,customers!$G$1:$G$1001)</f>
        <v>United States</v>
      </c>
      <c r="I399" s="8" t="str">
        <f>INDEX(products!$A$1:$G$49,MATCH(orders!$D399,products!$A$1:$A$49,0),MATCH(orders!I$1,products!$A$1:$G$1,0))</f>
        <v>Lib</v>
      </c>
      <c r="J399" s="8" t="str">
        <f>INDEX(products!$A$1:$G$49,MATCH(orders!$D399,products!$A$1:$A$49,0),MATCH(orders!J$1,products!$A$1:$G$1,0))</f>
        <v>D</v>
      </c>
      <c r="K399" s="9">
        <f>INDEX(products!$A$1:$G$49,MATCH(orders!$D399,products!$A$1:$A$49,0),MATCH(orders!K$1,products!$A$1:$G$1,0))</f>
        <v>0.5</v>
      </c>
      <c r="L399" s="10">
        <f>INDEX(products!$A$1:$G$49,MATCH(orders!$D399,products!$A$1:$A$49,0),MATCH(orders!L$1,products!$A$1:$G$1,0))</f>
        <v>7.77</v>
      </c>
      <c r="M399" s="10">
        <f t="shared" si="6"/>
        <v>31.08</v>
      </c>
      <c r="N399" s="8" t="str" cm="1">
        <f t="array" ref="N399">_xlfn.IFS(I399="Rob", "Robusta",I399="Exc","Excelsa",I399="Ara","Arabica",I399="Lib","Liberica",TRUE," ")</f>
        <v>Liberica</v>
      </c>
      <c r="O399" s="8" t="str" cm="1">
        <f t="array" ref="O399">_xlfn.IFS(J399="m","Medium",J399="l","Light",J399="d","Dark",TRUE,"")</f>
        <v>Dark</v>
      </c>
      <c r="P399" s="8" t="str">
        <f>_xlfn.XLOOKUP(Table1[[#This Row],[Customer ID]],customers!$A$1:$A$1001,customers!$I$1:$I$1001," ",0)</f>
        <v>Yes</v>
      </c>
    </row>
    <row r="400" spans="1:16" x14ac:dyDescent="0.35">
      <c r="A400" s="7" t="s">
        <v>2733</v>
      </c>
      <c r="B400" s="14">
        <v>43677</v>
      </c>
      <c r="C400" s="7" t="s">
        <v>2734</v>
      </c>
      <c r="D400" s="8" t="s">
        <v>6154</v>
      </c>
      <c r="E400" s="7">
        <v>6</v>
      </c>
      <c r="F400" s="7" t="str">
        <f>_xlfn.XLOOKUP(C400,customers!$A$2:$A$1001,customers!$B$2:$B$1001," ",0)</f>
        <v>Gran Sibray</v>
      </c>
      <c r="G400" s="7" t="str">
        <f>IF(_xlfn.XLOOKUP(C400,customers!$A$2:$A$1001,customers!$C$2:$C$1001," ",0)=0," ",_xlfn.XLOOKUP(C400,customers!$A$2:$A$1001,customers!$C$2:$C$1001," ",0))</f>
        <v>gsibrayb2@wsj.com</v>
      </c>
      <c r="H400" s="7" t="str">
        <f>_xlfn.XLOOKUP(orders!C400,customers!$A$1:$A$1001,customers!$G$1:$G$1001)</f>
        <v>United States</v>
      </c>
      <c r="I400" s="8" t="str">
        <f>INDEX(products!$A$1:$G$49,MATCH(orders!$D400,products!$A$1:$A$49,0),MATCH(orders!I$1,products!$A$1:$G$1,0))</f>
        <v>Ara</v>
      </c>
      <c r="J400" s="8" t="str">
        <f>INDEX(products!$A$1:$G$49,MATCH(orders!$D400,products!$A$1:$A$49,0),MATCH(orders!J$1,products!$A$1:$G$1,0))</f>
        <v>D</v>
      </c>
      <c r="K400" s="9">
        <f>INDEX(products!$A$1:$G$49,MATCH(orders!$D400,products!$A$1:$A$49,0),MATCH(orders!K$1,products!$A$1:$G$1,0))</f>
        <v>0.2</v>
      </c>
      <c r="L400" s="10">
        <f>INDEX(products!$A$1:$G$49,MATCH(orders!$D400,products!$A$1:$A$49,0),MATCH(orders!L$1,products!$A$1:$G$1,0))</f>
        <v>2.9849999999999999</v>
      </c>
      <c r="M400" s="10">
        <f t="shared" si="6"/>
        <v>17.91</v>
      </c>
      <c r="N400" s="8" t="str" cm="1">
        <f t="array" ref="N400">_xlfn.IFS(I400="Rob", "Robusta",I400="Exc","Excelsa",I400="Ara","Arabica",I400="Lib","Liberica",TRUE," ")</f>
        <v>Arabica</v>
      </c>
      <c r="O400" s="8" t="str" cm="1">
        <f t="array" ref="O400">_xlfn.IFS(J400="m","Medium",J400="l","Light",J400="d","Dark",TRUE,"")</f>
        <v>Dark</v>
      </c>
      <c r="P400" s="8" t="str">
        <f>_xlfn.XLOOKUP(Table1[[#This Row],[Customer ID]],customers!$A$1:$A$1001,customers!$I$1:$I$1001," ",0)</f>
        <v>Yes</v>
      </c>
    </row>
    <row r="401" spans="1:16" x14ac:dyDescent="0.35">
      <c r="A401" s="7" t="s">
        <v>2739</v>
      </c>
      <c r="B401" s="14">
        <v>43539</v>
      </c>
      <c r="C401" s="7" t="s">
        <v>2740</v>
      </c>
      <c r="D401" s="8" t="s">
        <v>6185</v>
      </c>
      <c r="E401" s="7">
        <v>6</v>
      </c>
      <c r="F401" s="7" t="str">
        <f>_xlfn.XLOOKUP(C401,customers!$A$2:$A$1001,customers!$B$2:$B$1001," ",0)</f>
        <v>Ingelbert Hotchkin</v>
      </c>
      <c r="G401" s="7" t="str">
        <f>IF(_xlfn.XLOOKUP(C401,customers!$A$2:$A$1001,customers!$C$2:$C$1001," ",0)=0," ",_xlfn.XLOOKUP(C401,customers!$A$2:$A$1001,customers!$C$2:$C$1001," ",0))</f>
        <v>ihotchkinb3@mit.edu</v>
      </c>
      <c r="H401" s="7" t="str">
        <f>_xlfn.XLOOKUP(orders!C401,customers!$A$1:$A$1001,customers!$G$1:$G$1001)</f>
        <v>United Kingdom</v>
      </c>
      <c r="I401" s="8" t="str">
        <f>INDEX(products!$A$1:$G$49,MATCH(orders!$D401,products!$A$1:$A$49,0),MATCH(orders!I$1,products!$A$1:$G$1,0))</f>
        <v>Exc</v>
      </c>
      <c r="J401" s="8" t="str">
        <f>INDEX(products!$A$1:$G$49,MATCH(orders!$D401,products!$A$1:$A$49,0),MATCH(orders!J$1,products!$A$1:$G$1,0))</f>
        <v>D</v>
      </c>
      <c r="K401" s="9">
        <f>INDEX(products!$A$1:$G$49,MATCH(orders!$D401,products!$A$1:$A$49,0),MATCH(orders!K$1,products!$A$1:$G$1,0))</f>
        <v>2.5</v>
      </c>
      <c r="L401" s="10">
        <f>INDEX(products!$A$1:$G$49,MATCH(orders!$D401,products!$A$1:$A$49,0),MATCH(orders!L$1,products!$A$1:$G$1,0))</f>
        <v>27.945</v>
      </c>
      <c r="M401" s="10">
        <f t="shared" si="6"/>
        <v>167.67000000000002</v>
      </c>
      <c r="N401" s="8" t="str" cm="1">
        <f t="array" ref="N401">_xlfn.IFS(I401="Rob", "Robusta",I401="Exc","Excelsa",I401="Ara","Arabica",I401="Lib","Liberica",TRUE," ")</f>
        <v>Excelsa</v>
      </c>
      <c r="O401" s="8" t="str" cm="1">
        <f t="array" ref="O401">_xlfn.IFS(J401="m","Medium",J401="l","Light",J401="d","Dark",TRUE,"")</f>
        <v>Dark</v>
      </c>
      <c r="P401" s="8" t="str">
        <f>_xlfn.XLOOKUP(Table1[[#This Row],[Customer ID]],customers!$A$1:$A$1001,customers!$I$1:$I$1001," ",0)</f>
        <v>No</v>
      </c>
    </row>
    <row r="402" spans="1:16" x14ac:dyDescent="0.35">
      <c r="A402" s="7" t="s">
        <v>2745</v>
      </c>
      <c r="B402" s="14">
        <v>44332</v>
      </c>
      <c r="C402" s="7" t="s">
        <v>2746</v>
      </c>
      <c r="D402" s="8" t="s">
        <v>6170</v>
      </c>
      <c r="E402" s="7">
        <v>4</v>
      </c>
      <c r="F402" s="7" t="str">
        <f>_xlfn.XLOOKUP(C402,customers!$A$2:$A$1001,customers!$B$2:$B$1001," ",0)</f>
        <v>Neely Broadberrie</v>
      </c>
      <c r="G402" s="7" t="str">
        <f>IF(_xlfn.XLOOKUP(C402,customers!$A$2:$A$1001,customers!$C$2:$C$1001," ",0)=0," ",_xlfn.XLOOKUP(C402,customers!$A$2:$A$1001,customers!$C$2:$C$1001," ",0))</f>
        <v>nbroadberrieb4@gnu.org</v>
      </c>
      <c r="H402" s="7" t="str">
        <f>_xlfn.XLOOKUP(orders!C402,customers!$A$1:$A$1001,customers!$G$1:$G$1001)</f>
        <v>United States</v>
      </c>
      <c r="I402" s="8" t="str">
        <f>INDEX(products!$A$1:$G$49,MATCH(orders!$D402,products!$A$1:$A$49,0),MATCH(orders!I$1,products!$A$1:$G$1,0))</f>
        <v>Lib</v>
      </c>
      <c r="J402" s="8" t="str">
        <f>INDEX(products!$A$1:$G$49,MATCH(orders!$D402,products!$A$1:$A$49,0),MATCH(orders!J$1,products!$A$1:$G$1,0))</f>
        <v>L</v>
      </c>
      <c r="K402" s="9">
        <f>INDEX(products!$A$1:$G$49,MATCH(orders!$D402,products!$A$1:$A$49,0),MATCH(orders!K$1,products!$A$1:$G$1,0))</f>
        <v>1</v>
      </c>
      <c r="L402" s="10">
        <f>INDEX(products!$A$1:$G$49,MATCH(orders!$D402,products!$A$1:$A$49,0),MATCH(orders!L$1,products!$A$1:$G$1,0))</f>
        <v>15.85</v>
      </c>
      <c r="M402" s="10">
        <f t="shared" si="6"/>
        <v>63.4</v>
      </c>
      <c r="N402" s="8" t="str" cm="1">
        <f t="array" ref="N402">_xlfn.IFS(I402="Rob", "Robusta",I402="Exc","Excelsa",I402="Ara","Arabica",I402="Lib","Liberica",TRUE," ")</f>
        <v>Liberica</v>
      </c>
      <c r="O402" s="8" t="str" cm="1">
        <f t="array" ref="O402">_xlfn.IFS(J402="m","Medium",J402="l","Light",J402="d","Dark",TRUE,"")</f>
        <v>Light</v>
      </c>
      <c r="P402" s="8" t="str">
        <f>_xlfn.XLOOKUP(Table1[[#This Row],[Customer ID]],customers!$A$1:$A$1001,customers!$I$1:$I$1001," ",0)</f>
        <v>No</v>
      </c>
    </row>
    <row r="403" spans="1:16" x14ac:dyDescent="0.35">
      <c r="A403" s="7" t="s">
        <v>2751</v>
      </c>
      <c r="B403" s="14">
        <v>43591</v>
      </c>
      <c r="C403" s="7" t="s">
        <v>2752</v>
      </c>
      <c r="D403" s="8" t="s">
        <v>6159</v>
      </c>
      <c r="E403" s="7">
        <v>2</v>
      </c>
      <c r="F403" s="7" t="str">
        <f>_xlfn.XLOOKUP(C403,customers!$A$2:$A$1001,customers!$B$2:$B$1001," ",0)</f>
        <v>Rutger Pithcock</v>
      </c>
      <c r="G403" s="7" t="str">
        <f>IF(_xlfn.XLOOKUP(C403,customers!$A$2:$A$1001,customers!$C$2:$C$1001," ",0)=0," ",_xlfn.XLOOKUP(C403,customers!$A$2:$A$1001,customers!$C$2:$C$1001," ",0))</f>
        <v>rpithcockb5@yellowbook.com</v>
      </c>
      <c r="H403" s="7" t="str">
        <f>_xlfn.XLOOKUP(orders!C403,customers!$A$1:$A$1001,customers!$G$1:$G$1001)</f>
        <v>United States</v>
      </c>
      <c r="I403" s="8" t="str">
        <f>INDEX(products!$A$1:$G$49,MATCH(orders!$D403,products!$A$1:$A$49,0),MATCH(orders!I$1,products!$A$1:$G$1,0))</f>
        <v>Lib</v>
      </c>
      <c r="J403" s="8" t="str">
        <f>INDEX(products!$A$1:$G$49,MATCH(orders!$D403,products!$A$1:$A$49,0),MATCH(orders!J$1,products!$A$1:$G$1,0))</f>
        <v>M</v>
      </c>
      <c r="K403" s="9">
        <f>INDEX(products!$A$1:$G$49,MATCH(orders!$D403,products!$A$1:$A$49,0),MATCH(orders!K$1,products!$A$1:$G$1,0))</f>
        <v>0.2</v>
      </c>
      <c r="L403" s="10">
        <f>INDEX(products!$A$1:$G$49,MATCH(orders!$D403,products!$A$1:$A$49,0),MATCH(orders!L$1,products!$A$1:$G$1,0))</f>
        <v>4.3650000000000002</v>
      </c>
      <c r="M403" s="10">
        <f t="shared" si="6"/>
        <v>8.73</v>
      </c>
      <c r="N403" s="8" t="str" cm="1">
        <f t="array" ref="N403">_xlfn.IFS(I403="Rob", "Robusta",I403="Exc","Excelsa",I403="Ara","Arabica",I403="Lib","Liberica",TRUE," ")</f>
        <v>Liberica</v>
      </c>
      <c r="O403" s="8" t="str" cm="1">
        <f t="array" ref="O403">_xlfn.IFS(J403="m","Medium",J403="l","Light",J403="d","Dark",TRUE,"")</f>
        <v>Medium</v>
      </c>
      <c r="P403" s="8" t="str">
        <f>_xlfn.XLOOKUP(Table1[[#This Row],[Customer ID]],customers!$A$1:$A$1001,customers!$I$1:$I$1001," ",0)</f>
        <v>Yes</v>
      </c>
    </row>
    <row r="404" spans="1:16" x14ac:dyDescent="0.35">
      <c r="A404" s="7" t="s">
        <v>2757</v>
      </c>
      <c r="B404" s="14">
        <v>43502</v>
      </c>
      <c r="C404" s="7" t="s">
        <v>2758</v>
      </c>
      <c r="D404" s="8" t="s">
        <v>6177</v>
      </c>
      <c r="E404" s="7">
        <v>3</v>
      </c>
      <c r="F404" s="7" t="str">
        <f>_xlfn.XLOOKUP(C404,customers!$A$2:$A$1001,customers!$B$2:$B$1001," ",0)</f>
        <v>Gale Croysdale</v>
      </c>
      <c r="G404" s="7" t="str">
        <f>IF(_xlfn.XLOOKUP(C404,customers!$A$2:$A$1001,customers!$C$2:$C$1001," ",0)=0," ",_xlfn.XLOOKUP(C404,customers!$A$2:$A$1001,customers!$C$2:$C$1001," ",0))</f>
        <v>gcroysdaleb6@nih.gov</v>
      </c>
      <c r="H404" s="7" t="str">
        <f>_xlfn.XLOOKUP(orders!C404,customers!$A$1:$A$1001,customers!$G$1:$G$1001)</f>
        <v>United States</v>
      </c>
      <c r="I404" s="8" t="str">
        <f>INDEX(products!$A$1:$G$49,MATCH(orders!$D404,products!$A$1:$A$49,0),MATCH(orders!I$1,products!$A$1:$G$1,0))</f>
        <v>Rob</v>
      </c>
      <c r="J404" s="8" t="str">
        <f>INDEX(products!$A$1:$G$49,MATCH(orders!$D404,products!$A$1:$A$49,0),MATCH(orders!J$1,products!$A$1:$G$1,0))</f>
        <v>D</v>
      </c>
      <c r="K404" s="9">
        <f>INDEX(products!$A$1:$G$49,MATCH(orders!$D404,products!$A$1:$A$49,0),MATCH(orders!K$1,products!$A$1:$G$1,0))</f>
        <v>1</v>
      </c>
      <c r="L404" s="10">
        <f>INDEX(products!$A$1:$G$49,MATCH(orders!$D404,products!$A$1:$A$49,0),MATCH(orders!L$1,products!$A$1:$G$1,0))</f>
        <v>8.9499999999999993</v>
      </c>
      <c r="M404" s="10">
        <f t="shared" si="6"/>
        <v>26.849999999999998</v>
      </c>
      <c r="N404" s="8" t="str" cm="1">
        <f t="array" ref="N404">_xlfn.IFS(I404="Rob", "Robusta",I404="Exc","Excelsa",I404="Ara","Arabica",I404="Lib","Liberica",TRUE," ")</f>
        <v>Robusta</v>
      </c>
      <c r="O404" s="8" t="str" cm="1">
        <f t="array" ref="O404">_xlfn.IFS(J404="m","Medium",J404="l","Light",J404="d","Dark",TRUE,"")</f>
        <v>Dark</v>
      </c>
      <c r="P404" s="8" t="str">
        <f>_xlfn.XLOOKUP(Table1[[#This Row],[Customer ID]],customers!$A$1:$A$1001,customers!$I$1:$I$1001," ",0)</f>
        <v>Yes</v>
      </c>
    </row>
    <row r="405" spans="1:16" x14ac:dyDescent="0.35">
      <c r="A405" s="7" t="s">
        <v>2763</v>
      </c>
      <c r="B405" s="14">
        <v>44295</v>
      </c>
      <c r="C405" s="7" t="s">
        <v>2764</v>
      </c>
      <c r="D405" s="8" t="s">
        <v>6145</v>
      </c>
      <c r="E405" s="7">
        <v>2</v>
      </c>
      <c r="F405" s="7" t="str">
        <f>_xlfn.XLOOKUP(C405,customers!$A$2:$A$1001,customers!$B$2:$B$1001," ",0)</f>
        <v>Benedetto Gozzett</v>
      </c>
      <c r="G405" s="7" t="str">
        <f>IF(_xlfn.XLOOKUP(C405,customers!$A$2:$A$1001,customers!$C$2:$C$1001," ",0)=0," ",_xlfn.XLOOKUP(C405,customers!$A$2:$A$1001,customers!$C$2:$C$1001," ",0))</f>
        <v>bgozzettb7@github.com</v>
      </c>
      <c r="H405" s="7" t="str">
        <f>_xlfn.XLOOKUP(orders!C405,customers!$A$1:$A$1001,customers!$G$1:$G$1001)</f>
        <v>United States</v>
      </c>
      <c r="I405" s="8" t="str">
        <f>INDEX(products!$A$1:$G$49,MATCH(orders!$D405,products!$A$1:$A$49,0),MATCH(orders!I$1,products!$A$1:$G$1,0))</f>
        <v>Lib</v>
      </c>
      <c r="J405" s="8" t="str">
        <f>INDEX(products!$A$1:$G$49,MATCH(orders!$D405,products!$A$1:$A$49,0),MATCH(orders!J$1,products!$A$1:$G$1,0))</f>
        <v>L</v>
      </c>
      <c r="K405" s="9">
        <f>INDEX(products!$A$1:$G$49,MATCH(orders!$D405,products!$A$1:$A$49,0),MATCH(orders!K$1,products!$A$1:$G$1,0))</f>
        <v>0.2</v>
      </c>
      <c r="L405" s="10">
        <f>INDEX(products!$A$1:$G$49,MATCH(orders!$D405,products!$A$1:$A$49,0),MATCH(orders!L$1,products!$A$1:$G$1,0))</f>
        <v>4.7549999999999999</v>
      </c>
      <c r="M405" s="10">
        <f t="shared" si="6"/>
        <v>9.51</v>
      </c>
      <c r="N405" s="8" t="str" cm="1">
        <f t="array" ref="N405">_xlfn.IFS(I405="Rob", "Robusta",I405="Exc","Excelsa",I405="Ara","Arabica",I405="Lib","Liberica",TRUE," ")</f>
        <v>Liberica</v>
      </c>
      <c r="O405" s="8" t="str" cm="1">
        <f t="array" ref="O405">_xlfn.IFS(J405="m","Medium",J405="l","Light",J405="d","Dark",TRUE,"")</f>
        <v>Light</v>
      </c>
      <c r="P405" s="8" t="str">
        <f>_xlfn.XLOOKUP(Table1[[#This Row],[Customer ID]],customers!$A$1:$A$1001,customers!$I$1:$I$1001," ",0)</f>
        <v>No</v>
      </c>
    </row>
    <row r="406" spans="1:16" x14ac:dyDescent="0.35">
      <c r="A406" s="7" t="s">
        <v>2769</v>
      </c>
      <c r="B406" s="14">
        <v>43971</v>
      </c>
      <c r="C406" s="7" t="s">
        <v>2770</v>
      </c>
      <c r="D406" s="8" t="s">
        <v>6147</v>
      </c>
      <c r="E406" s="7">
        <v>4</v>
      </c>
      <c r="F406" s="7" t="str">
        <f>_xlfn.XLOOKUP(C406,customers!$A$2:$A$1001,customers!$B$2:$B$1001," ",0)</f>
        <v>Tania Craggs</v>
      </c>
      <c r="G406" s="7" t="str">
        <f>IF(_xlfn.XLOOKUP(C406,customers!$A$2:$A$1001,customers!$C$2:$C$1001," ",0)=0," ",_xlfn.XLOOKUP(C406,customers!$A$2:$A$1001,customers!$C$2:$C$1001," ",0))</f>
        <v>tcraggsb8@house.gov</v>
      </c>
      <c r="H406" s="7" t="str">
        <f>_xlfn.XLOOKUP(orders!C406,customers!$A$1:$A$1001,customers!$G$1:$G$1001)</f>
        <v>Ireland</v>
      </c>
      <c r="I406" s="8" t="str">
        <f>INDEX(products!$A$1:$G$49,MATCH(orders!$D406,products!$A$1:$A$49,0),MATCH(orders!I$1,products!$A$1:$G$1,0))</f>
        <v>Ara</v>
      </c>
      <c r="J406" s="8" t="str">
        <f>INDEX(products!$A$1:$G$49,MATCH(orders!$D406,products!$A$1:$A$49,0),MATCH(orders!J$1,products!$A$1:$G$1,0))</f>
        <v>D</v>
      </c>
      <c r="K406" s="9">
        <f>INDEX(products!$A$1:$G$49,MATCH(orders!$D406,products!$A$1:$A$49,0),MATCH(orders!K$1,products!$A$1:$G$1,0))</f>
        <v>1</v>
      </c>
      <c r="L406" s="10">
        <f>INDEX(products!$A$1:$G$49,MATCH(orders!$D406,products!$A$1:$A$49,0),MATCH(orders!L$1,products!$A$1:$G$1,0))</f>
        <v>9.9499999999999993</v>
      </c>
      <c r="M406" s="10">
        <f t="shared" si="6"/>
        <v>39.799999999999997</v>
      </c>
      <c r="N406" s="8" t="str" cm="1">
        <f t="array" ref="N406">_xlfn.IFS(I406="Rob", "Robusta",I406="Exc","Excelsa",I406="Ara","Arabica",I406="Lib","Liberica",TRUE," ")</f>
        <v>Arabica</v>
      </c>
      <c r="O406" s="8" t="str" cm="1">
        <f t="array" ref="O406">_xlfn.IFS(J406="m","Medium",J406="l","Light",J406="d","Dark",TRUE,"")</f>
        <v>Dark</v>
      </c>
      <c r="P406" s="8" t="str">
        <f>_xlfn.XLOOKUP(Table1[[#This Row],[Customer ID]],customers!$A$1:$A$1001,customers!$I$1:$I$1001," ",0)</f>
        <v>No</v>
      </c>
    </row>
    <row r="407" spans="1:16" x14ac:dyDescent="0.35">
      <c r="A407" s="7" t="s">
        <v>2775</v>
      </c>
      <c r="B407" s="14">
        <v>44167</v>
      </c>
      <c r="C407" s="7" t="s">
        <v>2776</v>
      </c>
      <c r="D407" s="8" t="s">
        <v>6139</v>
      </c>
      <c r="E407" s="7">
        <v>3</v>
      </c>
      <c r="F407" s="7" t="str">
        <f>_xlfn.XLOOKUP(C407,customers!$A$2:$A$1001,customers!$B$2:$B$1001," ",0)</f>
        <v>Leonie Cullrford</v>
      </c>
      <c r="G407" s="7" t="str">
        <f>IF(_xlfn.XLOOKUP(C407,customers!$A$2:$A$1001,customers!$C$2:$C$1001," ",0)=0," ",_xlfn.XLOOKUP(C407,customers!$A$2:$A$1001,customers!$C$2:$C$1001," ",0))</f>
        <v>lcullrfordb9@xing.com</v>
      </c>
      <c r="H407" s="7" t="str">
        <f>_xlfn.XLOOKUP(orders!C407,customers!$A$1:$A$1001,customers!$G$1:$G$1001)</f>
        <v>United States</v>
      </c>
      <c r="I407" s="8" t="str">
        <f>INDEX(products!$A$1:$G$49,MATCH(orders!$D407,products!$A$1:$A$49,0),MATCH(orders!I$1,products!$A$1:$G$1,0))</f>
        <v>Exc</v>
      </c>
      <c r="J407" s="8" t="str">
        <f>INDEX(products!$A$1:$G$49,MATCH(orders!$D407,products!$A$1:$A$49,0),MATCH(orders!J$1,products!$A$1:$G$1,0))</f>
        <v>M</v>
      </c>
      <c r="K407" s="9">
        <f>INDEX(products!$A$1:$G$49,MATCH(orders!$D407,products!$A$1:$A$49,0),MATCH(orders!K$1,products!$A$1:$G$1,0))</f>
        <v>0.5</v>
      </c>
      <c r="L407" s="10">
        <f>INDEX(products!$A$1:$G$49,MATCH(orders!$D407,products!$A$1:$A$49,0),MATCH(orders!L$1,products!$A$1:$G$1,0))</f>
        <v>8.25</v>
      </c>
      <c r="M407" s="10">
        <f t="shared" si="6"/>
        <v>24.75</v>
      </c>
      <c r="N407" s="8" t="str" cm="1">
        <f t="array" ref="N407">_xlfn.IFS(I407="Rob", "Robusta",I407="Exc","Excelsa",I407="Ara","Arabica",I407="Lib","Liberica",TRUE," ")</f>
        <v>Excelsa</v>
      </c>
      <c r="O407" s="8" t="str" cm="1">
        <f t="array" ref="O407">_xlfn.IFS(J407="m","Medium",J407="l","Light",J407="d","Dark",TRUE,"")</f>
        <v>Medium</v>
      </c>
      <c r="P407" s="8" t="str">
        <f>_xlfn.XLOOKUP(Table1[[#This Row],[Customer ID]],customers!$A$1:$A$1001,customers!$I$1:$I$1001," ",0)</f>
        <v>Yes</v>
      </c>
    </row>
    <row r="408" spans="1:16" x14ac:dyDescent="0.35">
      <c r="A408" s="7" t="s">
        <v>2781</v>
      </c>
      <c r="B408" s="14">
        <v>44416</v>
      </c>
      <c r="C408" s="7" t="s">
        <v>2782</v>
      </c>
      <c r="D408" s="8" t="s">
        <v>6141</v>
      </c>
      <c r="E408" s="7">
        <v>5</v>
      </c>
      <c r="F408" s="7" t="str">
        <f>_xlfn.XLOOKUP(C408,customers!$A$2:$A$1001,customers!$B$2:$B$1001," ",0)</f>
        <v>Auguste Rizon</v>
      </c>
      <c r="G408" s="7" t="str">
        <f>IF(_xlfn.XLOOKUP(C408,customers!$A$2:$A$1001,customers!$C$2:$C$1001," ",0)=0," ",_xlfn.XLOOKUP(C408,customers!$A$2:$A$1001,customers!$C$2:$C$1001," ",0))</f>
        <v>arizonba@xing.com</v>
      </c>
      <c r="H408" s="7" t="str">
        <f>_xlfn.XLOOKUP(orders!C408,customers!$A$1:$A$1001,customers!$G$1:$G$1001)</f>
        <v>United States</v>
      </c>
      <c r="I408" s="8" t="str">
        <f>INDEX(products!$A$1:$G$49,MATCH(orders!$D408,products!$A$1:$A$49,0),MATCH(orders!I$1,products!$A$1:$G$1,0))</f>
        <v>Exc</v>
      </c>
      <c r="J408" s="8" t="str">
        <f>INDEX(products!$A$1:$G$49,MATCH(orders!$D408,products!$A$1:$A$49,0),MATCH(orders!J$1,products!$A$1:$G$1,0))</f>
        <v>M</v>
      </c>
      <c r="K408" s="9">
        <f>INDEX(products!$A$1:$G$49,MATCH(orders!$D408,products!$A$1:$A$49,0),MATCH(orders!K$1,products!$A$1:$G$1,0))</f>
        <v>1</v>
      </c>
      <c r="L408" s="10">
        <f>INDEX(products!$A$1:$G$49,MATCH(orders!$D408,products!$A$1:$A$49,0),MATCH(orders!L$1,products!$A$1:$G$1,0))</f>
        <v>13.75</v>
      </c>
      <c r="M408" s="10">
        <f t="shared" si="6"/>
        <v>68.75</v>
      </c>
      <c r="N408" s="8" t="str" cm="1">
        <f t="array" ref="N408">_xlfn.IFS(I408="Rob", "Robusta",I408="Exc","Excelsa",I408="Ara","Arabica",I408="Lib","Liberica",TRUE," ")</f>
        <v>Excelsa</v>
      </c>
      <c r="O408" s="8" t="str" cm="1">
        <f t="array" ref="O408">_xlfn.IFS(J408="m","Medium",J408="l","Light",J408="d","Dark",TRUE,"")</f>
        <v>Medium</v>
      </c>
      <c r="P408" s="8" t="str">
        <f>_xlfn.XLOOKUP(Table1[[#This Row],[Customer ID]],customers!$A$1:$A$1001,customers!$I$1:$I$1001," ",0)</f>
        <v>Yes</v>
      </c>
    </row>
    <row r="409" spans="1:16" x14ac:dyDescent="0.35">
      <c r="A409" s="7" t="s">
        <v>2787</v>
      </c>
      <c r="B409" s="14">
        <v>44595</v>
      </c>
      <c r="C409" s="7" t="s">
        <v>2788</v>
      </c>
      <c r="D409" s="8" t="s">
        <v>6139</v>
      </c>
      <c r="E409" s="7">
        <v>6</v>
      </c>
      <c r="F409" s="7" t="str">
        <f>_xlfn.XLOOKUP(C409,customers!$A$2:$A$1001,customers!$B$2:$B$1001," ",0)</f>
        <v>Lorin Guerrazzi</v>
      </c>
      <c r="G409" s="7" t="str">
        <f>IF(_xlfn.XLOOKUP(C409,customers!$A$2:$A$1001,customers!$C$2:$C$1001," ",0)=0," ",_xlfn.XLOOKUP(C409,customers!$A$2:$A$1001,customers!$C$2:$C$1001," ",0))</f>
        <v xml:space="preserve"> </v>
      </c>
      <c r="H409" s="7" t="str">
        <f>_xlfn.XLOOKUP(orders!C409,customers!$A$1:$A$1001,customers!$G$1:$G$1001)</f>
        <v>Ireland</v>
      </c>
      <c r="I409" s="8" t="str">
        <f>INDEX(products!$A$1:$G$49,MATCH(orders!$D409,products!$A$1:$A$49,0),MATCH(orders!I$1,products!$A$1:$G$1,0))</f>
        <v>Exc</v>
      </c>
      <c r="J409" s="8" t="str">
        <f>INDEX(products!$A$1:$G$49,MATCH(orders!$D409,products!$A$1:$A$49,0),MATCH(orders!J$1,products!$A$1:$G$1,0))</f>
        <v>M</v>
      </c>
      <c r="K409" s="9">
        <f>INDEX(products!$A$1:$G$49,MATCH(orders!$D409,products!$A$1:$A$49,0),MATCH(orders!K$1,products!$A$1:$G$1,0))</f>
        <v>0.5</v>
      </c>
      <c r="L409" s="10">
        <f>INDEX(products!$A$1:$G$49,MATCH(orders!$D409,products!$A$1:$A$49,0),MATCH(orders!L$1,products!$A$1:$G$1,0))</f>
        <v>8.25</v>
      </c>
      <c r="M409" s="10">
        <f t="shared" si="6"/>
        <v>49.5</v>
      </c>
      <c r="N409" s="8" t="str" cm="1">
        <f t="array" ref="N409">_xlfn.IFS(I409="Rob", "Robusta",I409="Exc","Excelsa",I409="Ara","Arabica",I409="Lib","Liberica",TRUE," ")</f>
        <v>Excelsa</v>
      </c>
      <c r="O409" s="8" t="str" cm="1">
        <f t="array" ref="O409">_xlfn.IFS(J409="m","Medium",J409="l","Light",J409="d","Dark",TRUE,"")</f>
        <v>Medium</v>
      </c>
      <c r="P409" s="8" t="str">
        <f>_xlfn.XLOOKUP(Table1[[#This Row],[Customer ID]],customers!$A$1:$A$1001,customers!$I$1:$I$1001," ",0)</f>
        <v>No</v>
      </c>
    </row>
    <row r="410" spans="1:16" x14ac:dyDescent="0.35">
      <c r="A410" s="7" t="s">
        <v>2792</v>
      </c>
      <c r="B410" s="14">
        <v>44659</v>
      </c>
      <c r="C410" s="7" t="s">
        <v>2793</v>
      </c>
      <c r="D410" s="8" t="s">
        <v>6175</v>
      </c>
      <c r="E410" s="7">
        <v>2</v>
      </c>
      <c r="F410" s="7" t="str">
        <f>_xlfn.XLOOKUP(C410,customers!$A$2:$A$1001,customers!$B$2:$B$1001," ",0)</f>
        <v>Felice Miell</v>
      </c>
      <c r="G410" s="7" t="str">
        <f>IF(_xlfn.XLOOKUP(C410,customers!$A$2:$A$1001,customers!$C$2:$C$1001," ",0)=0," ",_xlfn.XLOOKUP(C410,customers!$A$2:$A$1001,customers!$C$2:$C$1001," ",0))</f>
        <v>fmiellbc@spiegel.de</v>
      </c>
      <c r="H410" s="7" t="str">
        <f>_xlfn.XLOOKUP(orders!C410,customers!$A$1:$A$1001,customers!$G$1:$G$1001)</f>
        <v>United States</v>
      </c>
      <c r="I410" s="8" t="str">
        <f>INDEX(products!$A$1:$G$49,MATCH(orders!$D410,products!$A$1:$A$49,0),MATCH(orders!I$1,products!$A$1:$G$1,0))</f>
        <v>Ara</v>
      </c>
      <c r="J410" s="8" t="str">
        <f>INDEX(products!$A$1:$G$49,MATCH(orders!$D410,products!$A$1:$A$49,0),MATCH(orders!J$1,products!$A$1:$G$1,0))</f>
        <v>M</v>
      </c>
      <c r="K410" s="9">
        <f>INDEX(products!$A$1:$G$49,MATCH(orders!$D410,products!$A$1:$A$49,0),MATCH(orders!K$1,products!$A$1:$G$1,0))</f>
        <v>2.5</v>
      </c>
      <c r="L410" s="10">
        <f>INDEX(products!$A$1:$G$49,MATCH(orders!$D410,products!$A$1:$A$49,0),MATCH(orders!L$1,products!$A$1:$G$1,0))</f>
        <v>25.874999999999996</v>
      </c>
      <c r="M410" s="10">
        <f t="shared" si="6"/>
        <v>51.749999999999993</v>
      </c>
      <c r="N410" s="8" t="str" cm="1">
        <f t="array" ref="N410">_xlfn.IFS(I410="Rob", "Robusta",I410="Exc","Excelsa",I410="Ara","Arabica",I410="Lib","Liberica",TRUE," ")</f>
        <v>Arabica</v>
      </c>
      <c r="O410" s="8" t="str" cm="1">
        <f t="array" ref="O410">_xlfn.IFS(J410="m","Medium",J410="l","Light",J410="d","Dark",TRUE,"")</f>
        <v>Medium</v>
      </c>
      <c r="P410" s="8" t="str">
        <f>_xlfn.XLOOKUP(Table1[[#This Row],[Customer ID]],customers!$A$1:$A$1001,customers!$I$1:$I$1001," ",0)</f>
        <v>Yes</v>
      </c>
    </row>
    <row r="411" spans="1:16" x14ac:dyDescent="0.35">
      <c r="A411" s="7" t="s">
        <v>2798</v>
      </c>
      <c r="B411" s="14">
        <v>44203</v>
      </c>
      <c r="C411" s="7" t="s">
        <v>2799</v>
      </c>
      <c r="D411" s="8" t="s">
        <v>6170</v>
      </c>
      <c r="E411" s="7">
        <v>3</v>
      </c>
      <c r="F411" s="7" t="str">
        <f>_xlfn.XLOOKUP(C411,customers!$A$2:$A$1001,customers!$B$2:$B$1001," ",0)</f>
        <v>Hamish Skeech</v>
      </c>
      <c r="G411" s="7" t="str">
        <f>IF(_xlfn.XLOOKUP(C411,customers!$A$2:$A$1001,customers!$C$2:$C$1001," ",0)=0," ",_xlfn.XLOOKUP(C411,customers!$A$2:$A$1001,customers!$C$2:$C$1001," ",0))</f>
        <v xml:space="preserve"> </v>
      </c>
      <c r="H411" s="7" t="str">
        <f>_xlfn.XLOOKUP(orders!C411,customers!$A$1:$A$1001,customers!$G$1:$G$1001)</f>
        <v>Ireland</v>
      </c>
      <c r="I411" s="8" t="str">
        <f>INDEX(products!$A$1:$G$49,MATCH(orders!$D411,products!$A$1:$A$49,0),MATCH(orders!I$1,products!$A$1:$G$1,0))</f>
        <v>Lib</v>
      </c>
      <c r="J411" s="8" t="str">
        <f>INDEX(products!$A$1:$G$49,MATCH(orders!$D411,products!$A$1:$A$49,0),MATCH(orders!J$1,products!$A$1:$G$1,0))</f>
        <v>L</v>
      </c>
      <c r="K411" s="9">
        <f>INDEX(products!$A$1:$G$49,MATCH(orders!$D411,products!$A$1:$A$49,0),MATCH(orders!K$1,products!$A$1:$G$1,0))</f>
        <v>1</v>
      </c>
      <c r="L411" s="10">
        <f>INDEX(products!$A$1:$G$49,MATCH(orders!$D411,products!$A$1:$A$49,0),MATCH(orders!L$1,products!$A$1:$G$1,0))</f>
        <v>15.85</v>
      </c>
      <c r="M411" s="10">
        <f t="shared" si="6"/>
        <v>47.55</v>
      </c>
      <c r="N411" s="8" t="str" cm="1">
        <f t="array" ref="N411">_xlfn.IFS(I411="Rob", "Robusta",I411="Exc","Excelsa",I411="Ara","Arabica",I411="Lib","Liberica",TRUE," ")</f>
        <v>Liberica</v>
      </c>
      <c r="O411" s="8" t="str" cm="1">
        <f t="array" ref="O411">_xlfn.IFS(J411="m","Medium",J411="l","Light",J411="d","Dark",TRUE,"")</f>
        <v>Light</v>
      </c>
      <c r="P411" s="8" t="str">
        <f>_xlfn.XLOOKUP(Table1[[#This Row],[Customer ID]],customers!$A$1:$A$1001,customers!$I$1:$I$1001," ",0)</f>
        <v>Yes</v>
      </c>
    </row>
    <row r="412" spans="1:16" x14ac:dyDescent="0.35">
      <c r="A412" s="7" t="s">
        <v>2803</v>
      </c>
      <c r="B412" s="14">
        <v>44441</v>
      </c>
      <c r="C412" s="7" t="s">
        <v>2804</v>
      </c>
      <c r="D412" s="8" t="s">
        <v>6167</v>
      </c>
      <c r="E412" s="7">
        <v>4</v>
      </c>
      <c r="F412" s="7" t="str">
        <f>_xlfn.XLOOKUP(C412,customers!$A$2:$A$1001,customers!$B$2:$B$1001," ",0)</f>
        <v>Giordano Lorenzin</v>
      </c>
      <c r="G412" s="7" t="str">
        <f>IF(_xlfn.XLOOKUP(C412,customers!$A$2:$A$1001,customers!$C$2:$C$1001," ",0)=0," ",_xlfn.XLOOKUP(C412,customers!$A$2:$A$1001,customers!$C$2:$C$1001," ",0))</f>
        <v xml:space="preserve"> </v>
      </c>
      <c r="H412" s="7" t="str">
        <f>_xlfn.XLOOKUP(orders!C412,customers!$A$1:$A$1001,customers!$G$1:$G$1001)</f>
        <v>United States</v>
      </c>
      <c r="I412" s="8" t="str">
        <f>INDEX(products!$A$1:$G$49,MATCH(orders!$D412,products!$A$1:$A$49,0),MATCH(orders!I$1,products!$A$1:$G$1,0))</f>
        <v>Ara</v>
      </c>
      <c r="J412" s="8" t="str">
        <f>INDEX(products!$A$1:$G$49,MATCH(orders!$D412,products!$A$1:$A$49,0),MATCH(orders!J$1,products!$A$1:$G$1,0))</f>
        <v>L</v>
      </c>
      <c r="K412" s="9">
        <f>INDEX(products!$A$1:$G$49,MATCH(orders!$D412,products!$A$1:$A$49,0),MATCH(orders!K$1,products!$A$1:$G$1,0))</f>
        <v>0.2</v>
      </c>
      <c r="L412" s="10">
        <f>INDEX(products!$A$1:$G$49,MATCH(orders!$D412,products!$A$1:$A$49,0),MATCH(orders!L$1,products!$A$1:$G$1,0))</f>
        <v>3.8849999999999998</v>
      </c>
      <c r="M412" s="10">
        <f t="shared" si="6"/>
        <v>15.54</v>
      </c>
      <c r="N412" s="8" t="str" cm="1">
        <f t="array" ref="N412">_xlfn.IFS(I412="Rob", "Robusta",I412="Exc","Excelsa",I412="Ara","Arabica",I412="Lib","Liberica",TRUE," ")</f>
        <v>Arabica</v>
      </c>
      <c r="O412" s="8" t="str" cm="1">
        <f t="array" ref="O412">_xlfn.IFS(J412="m","Medium",J412="l","Light",J412="d","Dark",TRUE,"")</f>
        <v>Light</v>
      </c>
      <c r="P412" s="8" t="str">
        <f>_xlfn.XLOOKUP(Table1[[#This Row],[Customer ID]],customers!$A$1:$A$1001,customers!$I$1:$I$1001," ",0)</f>
        <v>No</v>
      </c>
    </row>
    <row r="413" spans="1:16" x14ac:dyDescent="0.35">
      <c r="A413" s="7" t="s">
        <v>2808</v>
      </c>
      <c r="B413" s="14">
        <v>44504</v>
      </c>
      <c r="C413" s="7" t="s">
        <v>2809</v>
      </c>
      <c r="D413" s="8" t="s">
        <v>6162</v>
      </c>
      <c r="E413" s="7">
        <v>6</v>
      </c>
      <c r="F413" s="7" t="str">
        <f>_xlfn.XLOOKUP(C413,customers!$A$2:$A$1001,customers!$B$2:$B$1001," ",0)</f>
        <v>Harwilll Bishell</v>
      </c>
      <c r="G413" s="7" t="str">
        <f>IF(_xlfn.XLOOKUP(C413,customers!$A$2:$A$1001,customers!$C$2:$C$1001," ",0)=0," ",_xlfn.XLOOKUP(C413,customers!$A$2:$A$1001,customers!$C$2:$C$1001," ",0))</f>
        <v xml:space="preserve"> </v>
      </c>
      <c r="H413" s="7" t="str">
        <f>_xlfn.XLOOKUP(orders!C413,customers!$A$1:$A$1001,customers!$G$1:$G$1001)</f>
        <v>United States</v>
      </c>
      <c r="I413" s="8" t="str">
        <f>INDEX(products!$A$1:$G$49,MATCH(orders!$D413,products!$A$1:$A$49,0),MATCH(orders!I$1,products!$A$1:$G$1,0))</f>
        <v>Lib</v>
      </c>
      <c r="J413" s="8" t="str">
        <f>INDEX(products!$A$1:$G$49,MATCH(orders!$D413,products!$A$1:$A$49,0),MATCH(orders!J$1,products!$A$1:$G$1,0))</f>
        <v>M</v>
      </c>
      <c r="K413" s="9">
        <f>INDEX(products!$A$1:$G$49,MATCH(orders!$D413,products!$A$1:$A$49,0),MATCH(orders!K$1,products!$A$1:$G$1,0))</f>
        <v>1</v>
      </c>
      <c r="L413" s="10">
        <f>INDEX(products!$A$1:$G$49,MATCH(orders!$D413,products!$A$1:$A$49,0),MATCH(orders!L$1,products!$A$1:$G$1,0))</f>
        <v>14.55</v>
      </c>
      <c r="M413" s="10">
        <f t="shared" si="6"/>
        <v>87.300000000000011</v>
      </c>
      <c r="N413" s="8" t="str" cm="1">
        <f t="array" ref="N413">_xlfn.IFS(I413="Rob", "Robusta",I413="Exc","Excelsa",I413="Ara","Arabica",I413="Lib","Liberica",TRUE," ")</f>
        <v>Liberica</v>
      </c>
      <c r="O413" s="8" t="str" cm="1">
        <f t="array" ref="O413">_xlfn.IFS(J413="m","Medium",J413="l","Light",J413="d","Dark",TRUE,"")</f>
        <v>Medium</v>
      </c>
      <c r="P413" s="8" t="str">
        <f>_xlfn.XLOOKUP(Table1[[#This Row],[Customer ID]],customers!$A$1:$A$1001,customers!$I$1:$I$1001," ",0)</f>
        <v>Yes</v>
      </c>
    </row>
    <row r="414" spans="1:16" x14ac:dyDescent="0.35">
      <c r="A414" s="7" t="s">
        <v>2813</v>
      </c>
      <c r="B414" s="14">
        <v>44410</v>
      </c>
      <c r="C414" s="7" t="s">
        <v>2814</v>
      </c>
      <c r="D414" s="8" t="s">
        <v>6155</v>
      </c>
      <c r="E414" s="7">
        <v>5</v>
      </c>
      <c r="F414" s="7" t="str">
        <f>_xlfn.XLOOKUP(C414,customers!$A$2:$A$1001,customers!$B$2:$B$1001," ",0)</f>
        <v>Freeland Missenden</v>
      </c>
      <c r="G414" s="7" t="str">
        <f>IF(_xlfn.XLOOKUP(C414,customers!$A$2:$A$1001,customers!$C$2:$C$1001," ",0)=0," ",_xlfn.XLOOKUP(C414,customers!$A$2:$A$1001,customers!$C$2:$C$1001," ",0))</f>
        <v xml:space="preserve"> </v>
      </c>
      <c r="H414" s="7" t="str">
        <f>_xlfn.XLOOKUP(orders!C414,customers!$A$1:$A$1001,customers!$G$1:$G$1001)</f>
        <v>United States</v>
      </c>
      <c r="I414" s="8" t="str">
        <f>INDEX(products!$A$1:$G$49,MATCH(orders!$D414,products!$A$1:$A$49,0),MATCH(orders!I$1,products!$A$1:$G$1,0))</f>
        <v>Ara</v>
      </c>
      <c r="J414" s="8" t="str">
        <f>INDEX(products!$A$1:$G$49,MATCH(orders!$D414,products!$A$1:$A$49,0),MATCH(orders!J$1,products!$A$1:$G$1,0))</f>
        <v>M</v>
      </c>
      <c r="K414" s="9">
        <f>INDEX(products!$A$1:$G$49,MATCH(orders!$D414,products!$A$1:$A$49,0),MATCH(orders!K$1,products!$A$1:$G$1,0))</f>
        <v>1</v>
      </c>
      <c r="L414" s="10">
        <f>INDEX(products!$A$1:$G$49,MATCH(orders!$D414,products!$A$1:$A$49,0),MATCH(orders!L$1,products!$A$1:$G$1,0))</f>
        <v>11.25</v>
      </c>
      <c r="M414" s="10">
        <f t="shared" si="6"/>
        <v>56.25</v>
      </c>
      <c r="N414" s="8" t="str" cm="1">
        <f t="array" ref="N414">_xlfn.IFS(I414="Rob", "Robusta",I414="Exc","Excelsa",I414="Ara","Arabica",I414="Lib","Liberica",TRUE," ")</f>
        <v>Arabica</v>
      </c>
      <c r="O414" s="8" t="str" cm="1">
        <f t="array" ref="O414">_xlfn.IFS(J414="m","Medium",J414="l","Light",J414="d","Dark",TRUE,"")</f>
        <v>Medium</v>
      </c>
      <c r="P414" s="8" t="str">
        <f>_xlfn.XLOOKUP(Table1[[#This Row],[Customer ID]],customers!$A$1:$A$1001,customers!$I$1:$I$1001," ",0)</f>
        <v>Yes</v>
      </c>
    </row>
    <row r="415" spans="1:16" x14ac:dyDescent="0.35">
      <c r="A415" s="7" t="s">
        <v>2818</v>
      </c>
      <c r="B415" s="14">
        <v>43857</v>
      </c>
      <c r="C415" s="7" t="s">
        <v>2819</v>
      </c>
      <c r="D415" s="8" t="s">
        <v>6164</v>
      </c>
      <c r="E415" s="7">
        <v>1</v>
      </c>
      <c r="F415" s="7" t="str">
        <f>_xlfn.XLOOKUP(C415,customers!$A$2:$A$1001,customers!$B$2:$B$1001," ",0)</f>
        <v>Waylan Springall</v>
      </c>
      <c r="G415" s="7" t="str">
        <f>IF(_xlfn.XLOOKUP(C415,customers!$A$2:$A$1001,customers!$C$2:$C$1001," ",0)=0," ",_xlfn.XLOOKUP(C415,customers!$A$2:$A$1001,customers!$C$2:$C$1001," ",0))</f>
        <v>wspringallbh@jugem.jp</v>
      </c>
      <c r="H415" s="7" t="str">
        <f>_xlfn.XLOOKUP(orders!C415,customers!$A$1:$A$1001,customers!$G$1:$G$1001)</f>
        <v>United States</v>
      </c>
      <c r="I415" s="8" t="str">
        <f>INDEX(products!$A$1:$G$49,MATCH(orders!$D415,products!$A$1:$A$49,0),MATCH(orders!I$1,products!$A$1:$G$1,0))</f>
        <v>Lib</v>
      </c>
      <c r="J415" s="8" t="str">
        <f>INDEX(products!$A$1:$G$49,MATCH(orders!$D415,products!$A$1:$A$49,0),MATCH(orders!J$1,products!$A$1:$G$1,0))</f>
        <v>L</v>
      </c>
      <c r="K415" s="9">
        <f>INDEX(products!$A$1:$G$49,MATCH(orders!$D415,products!$A$1:$A$49,0),MATCH(orders!K$1,products!$A$1:$G$1,0))</f>
        <v>2.5</v>
      </c>
      <c r="L415" s="10">
        <f>INDEX(products!$A$1:$G$49,MATCH(orders!$D415,products!$A$1:$A$49,0),MATCH(orders!L$1,products!$A$1:$G$1,0))</f>
        <v>36.454999999999998</v>
      </c>
      <c r="M415" s="10">
        <f t="shared" si="6"/>
        <v>36.454999999999998</v>
      </c>
      <c r="N415" s="8" t="str" cm="1">
        <f t="array" ref="N415">_xlfn.IFS(I415="Rob", "Robusta",I415="Exc","Excelsa",I415="Ara","Arabica",I415="Lib","Liberica",TRUE," ")</f>
        <v>Liberica</v>
      </c>
      <c r="O415" s="8" t="str" cm="1">
        <f t="array" ref="O415">_xlfn.IFS(J415="m","Medium",J415="l","Light",J415="d","Dark",TRUE,"")</f>
        <v>Light</v>
      </c>
      <c r="P415" s="8" t="str">
        <f>_xlfn.XLOOKUP(Table1[[#This Row],[Customer ID]],customers!$A$1:$A$1001,customers!$I$1:$I$1001," ",0)</f>
        <v>Yes</v>
      </c>
    </row>
    <row r="416" spans="1:16" x14ac:dyDescent="0.35">
      <c r="A416" s="7" t="s">
        <v>2824</v>
      </c>
      <c r="B416" s="14">
        <v>43802</v>
      </c>
      <c r="C416" s="7" t="s">
        <v>2825</v>
      </c>
      <c r="D416" s="8" t="s">
        <v>6178</v>
      </c>
      <c r="E416" s="7">
        <v>3</v>
      </c>
      <c r="F416" s="7" t="str">
        <f>_xlfn.XLOOKUP(C416,customers!$A$2:$A$1001,customers!$B$2:$B$1001," ",0)</f>
        <v>Kiri Avramow</v>
      </c>
      <c r="G416" s="7" t="str">
        <f>IF(_xlfn.XLOOKUP(C416,customers!$A$2:$A$1001,customers!$C$2:$C$1001," ",0)=0," ",_xlfn.XLOOKUP(C416,customers!$A$2:$A$1001,customers!$C$2:$C$1001," ",0))</f>
        <v xml:space="preserve"> </v>
      </c>
      <c r="H416" s="7" t="str">
        <f>_xlfn.XLOOKUP(orders!C416,customers!$A$1:$A$1001,customers!$G$1:$G$1001)</f>
        <v>United States</v>
      </c>
      <c r="I416" s="8" t="str">
        <f>INDEX(products!$A$1:$G$49,MATCH(orders!$D416,products!$A$1:$A$49,0),MATCH(orders!I$1,products!$A$1:$G$1,0))</f>
        <v>Rob</v>
      </c>
      <c r="J416" s="8" t="str">
        <f>INDEX(products!$A$1:$G$49,MATCH(orders!$D416,products!$A$1:$A$49,0),MATCH(orders!J$1,products!$A$1:$G$1,0))</f>
        <v>L</v>
      </c>
      <c r="K416" s="9">
        <f>INDEX(products!$A$1:$G$49,MATCH(orders!$D416,products!$A$1:$A$49,0),MATCH(orders!K$1,products!$A$1:$G$1,0))</f>
        <v>0.2</v>
      </c>
      <c r="L416" s="10">
        <f>INDEX(products!$A$1:$G$49,MATCH(orders!$D416,products!$A$1:$A$49,0),MATCH(orders!L$1,products!$A$1:$G$1,0))</f>
        <v>3.5849999999999995</v>
      </c>
      <c r="M416" s="10">
        <f t="shared" si="6"/>
        <v>10.754999999999999</v>
      </c>
      <c r="N416" s="8" t="str" cm="1">
        <f t="array" ref="N416">_xlfn.IFS(I416="Rob", "Robusta",I416="Exc","Excelsa",I416="Ara","Arabica",I416="Lib","Liberica",TRUE," ")</f>
        <v>Robusta</v>
      </c>
      <c r="O416" s="8" t="str" cm="1">
        <f t="array" ref="O416">_xlfn.IFS(J416="m","Medium",J416="l","Light",J416="d","Dark",TRUE,"")</f>
        <v>Light</v>
      </c>
      <c r="P416" s="8" t="str">
        <f>_xlfn.XLOOKUP(Table1[[#This Row],[Customer ID]],customers!$A$1:$A$1001,customers!$I$1:$I$1001," ",0)</f>
        <v>Yes</v>
      </c>
    </row>
    <row r="417" spans="1:16" x14ac:dyDescent="0.35">
      <c r="A417" s="7" t="s">
        <v>2829</v>
      </c>
      <c r="B417" s="14">
        <v>43683</v>
      </c>
      <c r="C417" s="7" t="s">
        <v>2830</v>
      </c>
      <c r="D417" s="8" t="s">
        <v>6174</v>
      </c>
      <c r="E417" s="7">
        <v>3</v>
      </c>
      <c r="F417" s="7" t="str">
        <f>_xlfn.XLOOKUP(C417,customers!$A$2:$A$1001,customers!$B$2:$B$1001," ",0)</f>
        <v>Gregg Hawkyens</v>
      </c>
      <c r="G417" s="7" t="str">
        <f>IF(_xlfn.XLOOKUP(C417,customers!$A$2:$A$1001,customers!$C$2:$C$1001," ",0)=0," ",_xlfn.XLOOKUP(C417,customers!$A$2:$A$1001,customers!$C$2:$C$1001," ",0))</f>
        <v>ghawkyensbj@census.gov</v>
      </c>
      <c r="H417" s="7" t="str">
        <f>_xlfn.XLOOKUP(orders!C417,customers!$A$1:$A$1001,customers!$G$1:$G$1001)</f>
        <v>United States</v>
      </c>
      <c r="I417" s="8" t="str">
        <f>INDEX(products!$A$1:$G$49,MATCH(orders!$D417,products!$A$1:$A$49,0),MATCH(orders!I$1,products!$A$1:$G$1,0))</f>
        <v>Rob</v>
      </c>
      <c r="J417" s="8" t="str">
        <f>INDEX(products!$A$1:$G$49,MATCH(orders!$D417,products!$A$1:$A$49,0),MATCH(orders!J$1,products!$A$1:$G$1,0))</f>
        <v>M</v>
      </c>
      <c r="K417" s="9">
        <f>INDEX(products!$A$1:$G$49,MATCH(orders!$D417,products!$A$1:$A$49,0),MATCH(orders!K$1,products!$A$1:$G$1,0))</f>
        <v>0.2</v>
      </c>
      <c r="L417" s="10">
        <f>INDEX(products!$A$1:$G$49,MATCH(orders!$D417,products!$A$1:$A$49,0),MATCH(orders!L$1,products!$A$1:$G$1,0))</f>
        <v>2.9849999999999999</v>
      </c>
      <c r="M417" s="10">
        <f t="shared" si="6"/>
        <v>8.9550000000000001</v>
      </c>
      <c r="N417" s="8" t="str" cm="1">
        <f t="array" ref="N417">_xlfn.IFS(I417="Rob", "Robusta",I417="Exc","Excelsa",I417="Ara","Arabica",I417="Lib","Liberica",TRUE," ")</f>
        <v>Robusta</v>
      </c>
      <c r="O417" s="8" t="str" cm="1">
        <f t="array" ref="O417">_xlfn.IFS(J417="m","Medium",J417="l","Light",J417="d","Dark",TRUE,"")</f>
        <v>Medium</v>
      </c>
      <c r="P417" s="8" t="str">
        <f>_xlfn.XLOOKUP(Table1[[#This Row],[Customer ID]],customers!$A$1:$A$1001,customers!$I$1:$I$1001," ",0)</f>
        <v>No</v>
      </c>
    </row>
    <row r="418" spans="1:16" x14ac:dyDescent="0.35">
      <c r="A418" s="7" t="s">
        <v>2834</v>
      </c>
      <c r="B418" s="14">
        <v>43901</v>
      </c>
      <c r="C418" s="7" t="s">
        <v>2835</v>
      </c>
      <c r="D418" s="8" t="s">
        <v>6180</v>
      </c>
      <c r="E418" s="7">
        <v>3</v>
      </c>
      <c r="F418" s="7" t="str">
        <f>_xlfn.XLOOKUP(C418,customers!$A$2:$A$1001,customers!$B$2:$B$1001," ",0)</f>
        <v>Reggis Pracy</v>
      </c>
      <c r="G418" s="7" t="str">
        <f>IF(_xlfn.XLOOKUP(C418,customers!$A$2:$A$1001,customers!$C$2:$C$1001," ",0)=0," ",_xlfn.XLOOKUP(C418,customers!$A$2:$A$1001,customers!$C$2:$C$1001," ",0))</f>
        <v xml:space="preserve"> </v>
      </c>
      <c r="H418" s="7" t="str">
        <f>_xlfn.XLOOKUP(orders!C418,customers!$A$1:$A$1001,customers!$G$1:$G$1001)</f>
        <v>United States</v>
      </c>
      <c r="I418" s="8" t="str">
        <f>INDEX(products!$A$1:$G$49,MATCH(orders!$D418,products!$A$1:$A$49,0),MATCH(orders!I$1,products!$A$1:$G$1,0))</f>
        <v>Ara</v>
      </c>
      <c r="J418" s="8" t="str">
        <f>INDEX(products!$A$1:$G$49,MATCH(orders!$D418,products!$A$1:$A$49,0),MATCH(orders!J$1,products!$A$1:$G$1,0))</f>
        <v>L</v>
      </c>
      <c r="K418" s="9">
        <f>INDEX(products!$A$1:$G$49,MATCH(orders!$D418,products!$A$1:$A$49,0),MATCH(orders!K$1,products!$A$1:$G$1,0))</f>
        <v>0.5</v>
      </c>
      <c r="L418" s="10">
        <f>INDEX(products!$A$1:$G$49,MATCH(orders!$D418,products!$A$1:$A$49,0),MATCH(orders!L$1,products!$A$1:$G$1,0))</f>
        <v>7.77</v>
      </c>
      <c r="M418" s="10">
        <f t="shared" si="6"/>
        <v>23.31</v>
      </c>
      <c r="N418" s="8" t="str" cm="1">
        <f t="array" ref="N418">_xlfn.IFS(I418="Rob", "Robusta",I418="Exc","Excelsa",I418="Ara","Arabica",I418="Lib","Liberica",TRUE," ")</f>
        <v>Arabica</v>
      </c>
      <c r="O418" s="8" t="str" cm="1">
        <f t="array" ref="O418">_xlfn.IFS(J418="m","Medium",J418="l","Light",J418="d","Dark",TRUE,"")</f>
        <v>Light</v>
      </c>
      <c r="P418" s="8" t="str">
        <f>_xlfn.XLOOKUP(Table1[[#This Row],[Customer ID]],customers!$A$1:$A$1001,customers!$I$1:$I$1001," ",0)</f>
        <v>Yes</v>
      </c>
    </row>
    <row r="419" spans="1:16" x14ac:dyDescent="0.35">
      <c r="A419" s="7" t="s">
        <v>2839</v>
      </c>
      <c r="B419" s="14">
        <v>44457</v>
      </c>
      <c r="C419" s="7" t="s">
        <v>2840</v>
      </c>
      <c r="D419" s="8" t="s">
        <v>6182</v>
      </c>
      <c r="E419" s="7">
        <v>1</v>
      </c>
      <c r="F419" s="7" t="str">
        <f>_xlfn.XLOOKUP(C419,customers!$A$2:$A$1001,customers!$B$2:$B$1001," ",0)</f>
        <v>Paula Denis</v>
      </c>
      <c r="G419" s="7" t="str">
        <f>IF(_xlfn.XLOOKUP(C419,customers!$A$2:$A$1001,customers!$C$2:$C$1001," ",0)=0," ",_xlfn.XLOOKUP(C419,customers!$A$2:$A$1001,customers!$C$2:$C$1001," ",0))</f>
        <v xml:space="preserve"> </v>
      </c>
      <c r="H419" s="7" t="str">
        <f>_xlfn.XLOOKUP(orders!C419,customers!$A$1:$A$1001,customers!$G$1:$G$1001)</f>
        <v>United States</v>
      </c>
      <c r="I419" s="8" t="str">
        <f>INDEX(products!$A$1:$G$49,MATCH(orders!$D419,products!$A$1:$A$49,0),MATCH(orders!I$1,products!$A$1:$G$1,0))</f>
        <v>Ara</v>
      </c>
      <c r="J419" s="8" t="str">
        <f>INDEX(products!$A$1:$G$49,MATCH(orders!$D419,products!$A$1:$A$49,0),MATCH(orders!J$1,products!$A$1:$G$1,0))</f>
        <v>L</v>
      </c>
      <c r="K419" s="9">
        <f>INDEX(products!$A$1:$G$49,MATCH(orders!$D419,products!$A$1:$A$49,0),MATCH(orders!K$1,products!$A$1:$G$1,0))</f>
        <v>2.5</v>
      </c>
      <c r="L419" s="10">
        <f>INDEX(products!$A$1:$G$49,MATCH(orders!$D419,products!$A$1:$A$49,0),MATCH(orders!L$1,products!$A$1:$G$1,0))</f>
        <v>29.784999999999997</v>
      </c>
      <c r="M419" s="10">
        <f t="shared" si="6"/>
        <v>29.784999999999997</v>
      </c>
      <c r="N419" s="8" t="str" cm="1">
        <f t="array" ref="N419">_xlfn.IFS(I419="Rob", "Robusta",I419="Exc","Excelsa",I419="Ara","Arabica",I419="Lib","Liberica",TRUE," ")</f>
        <v>Arabica</v>
      </c>
      <c r="O419" s="8" t="str" cm="1">
        <f t="array" ref="O419">_xlfn.IFS(J419="m","Medium",J419="l","Light",J419="d","Dark",TRUE,"")</f>
        <v>Light</v>
      </c>
      <c r="P419" s="8" t="str">
        <f>_xlfn.XLOOKUP(Table1[[#This Row],[Customer ID]],customers!$A$1:$A$1001,customers!$I$1:$I$1001," ",0)</f>
        <v>Yes</v>
      </c>
    </row>
    <row r="420" spans="1:16" x14ac:dyDescent="0.35">
      <c r="A420" s="7" t="s">
        <v>2844</v>
      </c>
      <c r="B420" s="14">
        <v>44142</v>
      </c>
      <c r="C420" s="7" t="s">
        <v>2845</v>
      </c>
      <c r="D420" s="8" t="s">
        <v>6182</v>
      </c>
      <c r="E420" s="7">
        <v>5</v>
      </c>
      <c r="F420" s="7" t="str">
        <f>_xlfn.XLOOKUP(C420,customers!$A$2:$A$1001,customers!$B$2:$B$1001," ",0)</f>
        <v>Broderick McGilvra</v>
      </c>
      <c r="G420" s="7" t="str">
        <f>IF(_xlfn.XLOOKUP(C420,customers!$A$2:$A$1001,customers!$C$2:$C$1001," ",0)=0," ",_xlfn.XLOOKUP(C420,customers!$A$2:$A$1001,customers!$C$2:$C$1001," ",0))</f>
        <v>bmcgilvrabm@so-net.ne.jp</v>
      </c>
      <c r="H420" s="7" t="str">
        <f>_xlfn.XLOOKUP(orders!C420,customers!$A$1:$A$1001,customers!$G$1:$G$1001)</f>
        <v>United States</v>
      </c>
      <c r="I420" s="8" t="str">
        <f>INDEX(products!$A$1:$G$49,MATCH(orders!$D420,products!$A$1:$A$49,0),MATCH(orders!I$1,products!$A$1:$G$1,0))</f>
        <v>Ara</v>
      </c>
      <c r="J420" s="8" t="str">
        <f>INDEX(products!$A$1:$G$49,MATCH(orders!$D420,products!$A$1:$A$49,0),MATCH(orders!J$1,products!$A$1:$G$1,0))</f>
        <v>L</v>
      </c>
      <c r="K420" s="9">
        <f>INDEX(products!$A$1:$G$49,MATCH(orders!$D420,products!$A$1:$A$49,0),MATCH(orders!K$1,products!$A$1:$G$1,0))</f>
        <v>2.5</v>
      </c>
      <c r="L420" s="10">
        <f>INDEX(products!$A$1:$G$49,MATCH(orders!$D420,products!$A$1:$A$49,0),MATCH(orders!L$1,products!$A$1:$G$1,0))</f>
        <v>29.784999999999997</v>
      </c>
      <c r="M420" s="10">
        <f t="shared" si="6"/>
        <v>148.92499999999998</v>
      </c>
      <c r="N420" s="8" t="str" cm="1">
        <f t="array" ref="N420">_xlfn.IFS(I420="Rob", "Robusta",I420="Exc","Excelsa",I420="Ara","Arabica",I420="Lib","Liberica",TRUE," ")</f>
        <v>Arabica</v>
      </c>
      <c r="O420" s="8" t="str" cm="1">
        <f t="array" ref="O420">_xlfn.IFS(J420="m","Medium",J420="l","Light",J420="d","Dark",TRUE,"")</f>
        <v>Light</v>
      </c>
      <c r="P420" s="8" t="str">
        <f>_xlfn.XLOOKUP(Table1[[#This Row],[Customer ID]],customers!$A$1:$A$1001,customers!$I$1:$I$1001," ",0)</f>
        <v>Yes</v>
      </c>
    </row>
    <row r="421" spans="1:16" x14ac:dyDescent="0.35">
      <c r="A421" s="7" t="s">
        <v>2849</v>
      </c>
      <c r="B421" s="14">
        <v>44739</v>
      </c>
      <c r="C421" s="7" t="s">
        <v>2850</v>
      </c>
      <c r="D421" s="8" t="s">
        <v>6160</v>
      </c>
      <c r="E421" s="7">
        <v>1</v>
      </c>
      <c r="F421" s="7" t="str">
        <f>_xlfn.XLOOKUP(C421,customers!$A$2:$A$1001,customers!$B$2:$B$1001," ",0)</f>
        <v>Annabella Danzey</v>
      </c>
      <c r="G421" s="7" t="str">
        <f>IF(_xlfn.XLOOKUP(C421,customers!$A$2:$A$1001,customers!$C$2:$C$1001," ",0)=0," ",_xlfn.XLOOKUP(C421,customers!$A$2:$A$1001,customers!$C$2:$C$1001," ",0))</f>
        <v>adanzeybn@github.com</v>
      </c>
      <c r="H421" s="7" t="str">
        <f>_xlfn.XLOOKUP(orders!C421,customers!$A$1:$A$1001,customers!$G$1:$G$1001)</f>
        <v>United States</v>
      </c>
      <c r="I421" s="8" t="str">
        <f>INDEX(products!$A$1:$G$49,MATCH(orders!$D421,products!$A$1:$A$49,0),MATCH(orders!I$1,products!$A$1:$G$1,0))</f>
        <v>Lib</v>
      </c>
      <c r="J421" s="8" t="str">
        <f>INDEX(products!$A$1:$G$49,MATCH(orders!$D421,products!$A$1:$A$49,0),MATCH(orders!J$1,products!$A$1:$G$1,0))</f>
        <v>M</v>
      </c>
      <c r="K421" s="9">
        <f>INDEX(products!$A$1:$G$49,MATCH(orders!$D421,products!$A$1:$A$49,0),MATCH(orders!K$1,products!$A$1:$G$1,0))</f>
        <v>0.5</v>
      </c>
      <c r="L421" s="10">
        <f>INDEX(products!$A$1:$G$49,MATCH(orders!$D421,products!$A$1:$A$49,0),MATCH(orders!L$1,products!$A$1:$G$1,0))</f>
        <v>8.73</v>
      </c>
      <c r="M421" s="10">
        <f t="shared" si="6"/>
        <v>8.73</v>
      </c>
      <c r="N421" s="8" t="str" cm="1">
        <f t="array" ref="N421">_xlfn.IFS(I421="Rob", "Robusta",I421="Exc","Excelsa",I421="Ara","Arabica",I421="Lib","Liberica",TRUE," ")</f>
        <v>Liberica</v>
      </c>
      <c r="O421" s="8" t="str" cm="1">
        <f t="array" ref="O421">_xlfn.IFS(J421="m","Medium",J421="l","Light",J421="d","Dark",TRUE,"")</f>
        <v>Medium</v>
      </c>
      <c r="P421" s="8" t="str">
        <f>_xlfn.XLOOKUP(Table1[[#This Row],[Customer ID]],customers!$A$1:$A$1001,customers!$I$1:$I$1001," ",0)</f>
        <v>Yes</v>
      </c>
    </row>
    <row r="422" spans="1:16" x14ac:dyDescent="0.35">
      <c r="A422" s="7" t="s">
        <v>2855</v>
      </c>
      <c r="B422" s="14">
        <v>43866</v>
      </c>
      <c r="C422" s="7" t="s">
        <v>2586</v>
      </c>
      <c r="D422" s="8" t="s">
        <v>6169</v>
      </c>
      <c r="E422" s="7">
        <v>4</v>
      </c>
      <c r="F422" s="7" t="str">
        <f>_xlfn.XLOOKUP(C422,customers!$A$2:$A$1001,customers!$B$2:$B$1001," ",0)</f>
        <v>Terri Farra</v>
      </c>
      <c r="G422" s="7" t="str">
        <f>IF(_xlfn.XLOOKUP(C422,customers!$A$2:$A$1001,customers!$C$2:$C$1001," ",0)=0," ",_xlfn.XLOOKUP(C422,customers!$A$2:$A$1001,customers!$C$2:$C$1001," ",0))</f>
        <v>tfarraac@behance.net</v>
      </c>
      <c r="H422" s="7" t="str">
        <f>_xlfn.XLOOKUP(orders!C422,customers!$A$1:$A$1001,customers!$G$1:$G$1001)</f>
        <v>United States</v>
      </c>
      <c r="I422" s="8" t="str">
        <f>INDEX(products!$A$1:$G$49,MATCH(orders!$D422,products!$A$1:$A$49,0),MATCH(orders!I$1,products!$A$1:$G$1,0))</f>
        <v>Lib</v>
      </c>
      <c r="J422" s="8" t="str">
        <f>INDEX(products!$A$1:$G$49,MATCH(orders!$D422,products!$A$1:$A$49,0),MATCH(orders!J$1,products!$A$1:$G$1,0))</f>
        <v>D</v>
      </c>
      <c r="K422" s="9">
        <f>INDEX(products!$A$1:$G$49,MATCH(orders!$D422,products!$A$1:$A$49,0),MATCH(orders!K$1,products!$A$1:$G$1,0))</f>
        <v>0.5</v>
      </c>
      <c r="L422" s="10">
        <f>INDEX(products!$A$1:$G$49,MATCH(orders!$D422,products!$A$1:$A$49,0),MATCH(orders!L$1,products!$A$1:$G$1,0))</f>
        <v>7.77</v>
      </c>
      <c r="M422" s="10">
        <f t="shared" si="6"/>
        <v>31.08</v>
      </c>
      <c r="N422" s="8" t="str" cm="1">
        <f t="array" ref="N422">_xlfn.IFS(I422="Rob", "Robusta",I422="Exc","Excelsa",I422="Ara","Arabica",I422="Lib","Liberica",TRUE," ")</f>
        <v>Liberica</v>
      </c>
      <c r="O422" s="8" t="str" cm="1">
        <f t="array" ref="O422">_xlfn.IFS(J422="m","Medium",J422="l","Light",J422="d","Dark",TRUE,"")</f>
        <v>Dark</v>
      </c>
      <c r="P422" s="8" t="str">
        <f>_xlfn.XLOOKUP(Table1[[#This Row],[Customer ID]],customers!$A$1:$A$1001,customers!$I$1:$I$1001," ",0)</f>
        <v>No</v>
      </c>
    </row>
    <row r="423" spans="1:16" x14ac:dyDescent="0.35">
      <c r="A423" s="7" t="s">
        <v>2855</v>
      </c>
      <c r="B423" s="14">
        <v>43866</v>
      </c>
      <c r="C423" s="7" t="s">
        <v>2586</v>
      </c>
      <c r="D423" s="8" t="s">
        <v>6168</v>
      </c>
      <c r="E423" s="7">
        <v>6</v>
      </c>
      <c r="F423" s="7" t="str">
        <f>_xlfn.XLOOKUP(C423,customers!$A$2:$A$1001,customers!$B$2:$B$1001," ",0)</f>
        <v>Terri Farra</v>
      </c>
      <c r="G423" s="7" t="str">
        <f>IF(_xlfn.XLOOKUP(C423,customers!$A$2:$A$1001,customers!$C$2:$C$1001," ",0)=0," ",_xlfn.XLOOKUP(C423,customers!$A$2:$A$1001,customers!$C$2:$C$1001," ",0))</f>
        <v>tfarraac@behance.net</v>
      </c>
      <c r="H423" s="7" t="str">
        <f>_xlfn.XLOOKUP(orders!C423,customers!$A$1:$A$1001,customers!$G$1:$G$1001)</f>
        <v>United States</v>
      </c>
      <c r="I423" s="8" t="str">
        <f>INDEX(products!$A$1:$G$49,MATCH(orders!$D423,products!$A$1:$A$49,0),MATCH(orders!I$1,products!$A$1:$G$1,0))</f>
        <v>Ara</v>
      </c>
      <c r="J423" s="8" t="str">
        <f>INDEX(products!$A$1:$G$49,MATCH(orders!$D423,products!$A$1:$A$49,0),MATCH(orders!J$1,products!$A$1:$G$1,0))</f>
        <v>D</v>
      </c>
      <c r="K423" s="9">
        <f>INDEX(products!$A$1:$G$49,MATCH(orders!$D423,products!$A$1:$A$49,0),MATCH(orders!K$1,products!$A$1:$G$1,0))</f>
        <v>2.5</v>
      </c>
      <c r="L423" s="10">
        <f>INDEX(products!$A$1:$G$49,MATCH(orders!$D423,products!$A$1:$A$49,0),MATCH(orders!L$1,products!$A$1:$G$1,0))</f>
        <v>22.884999999999998</v>
      </c>
      <c r="M423" s="10">
        <f t="shared" si="6"/>
        <v>137.31</v>
      </c>
      <c r="N423" s="8" t="str" cm="1">
        <f t="array" ref="N423">_xlfn.IFS(I423="Rob", "Robusta",I423="Exc","Excelsa",I423="Ara","Arabica",I423="Lib","Liberica",TRUE," ")</f>
        <v>Arabica</v>
      </c>
      <c r="O423" s="8" t="str" cm="1">
        <f t="array" ref="O423">_xlfn.IFS(J423="m","Medium",J423="l","Light",J423="d","Dark",TRUE,"")</f>
        <v>Dark</v>
      </c>
      <c r="P423" s="8" t="str">
        <f>_xlfn.XLOOKUP(Table1[[#This Row],[Customer ID]],customers!$A$1:$A$1001,customers!$I$1:$I$1001," ",0)</f>
        <v>No</v>
      </c>
    </row>
    <row r="424" spans="1:16" x14ac:dyDescent="0.35">
      <c r="A424" s="7" t="s">
        <v>2866</v>
      </c>
      <c r="B424" s="14">
        <v>43868</v>
      </c>
      <c r="C424" s="7" t="s">
        <v>2867</v>
      </c>
      <c r="D424" s="8" t="s">
        <v>6158</v>
      </c>
      <c r="E424" s="7">
        <v>5</v>
      </c>
      <c r="F424" s="7" t="str">
        <f>_xlfn.XLOOKUP(C424,customers!$A$2:$A$1001,customers!$B$2:$B$1001," ",0)</f>
        <v>Nevins Glowacz</v>
      </c>
      <c r="G424" s="7" t="str">
        <f>IF(_xlfn.XLOOKUP(C424,customers!$A$2:$A$1001,customers!$C$2:$C$1001," ",0)=0," ",_xlfn.XLOOKUP(C424,customers!$A$2:$A$1001,customers!$C$2:$C$1001," ",0))</f>
        <v xml:space="preserve"> </v>
      </c>
      <c r="H424" s="7" t="str">
        <f>_xlfn.XLOOKUP(orders!C424,customers!$A$1:$A$1001,customers!$G$1:$G$1001)</f>
        <v>United States</v>
      </c>
      <c r="I424" s="8" t="str">
        <f>INDEX(products!$A$1:$G$49,MATCH(orders!$D424,products!$A$1:$A$49,0),MATCH(orders!I$1,products!$A$1:$G$1,0))</f>
        <v>Ara</v>
      </c>
      <c r="J424" s="8" t="str">
        <f>INDEX(products!$A$1:$G$49,MATCH(orders!$D424,products!$A$1:$A$49,0),MATCH(orders!J$1,products!$A$1:$G$1,0))</f>
        <v>D</v>
      </c>
      <c r="K424" s="9">
        <f>INDEX(products!$A$1:$G$49,MATCH(orders!$D424,products!$A$1:$A$49,0),MATCH(orders!K$1,products!$A$1:$G$1,0))</f>
        <v>0.5</v>
      </c>
      <c r="L424" s="10">
        <f>INDEX(products!$A$1:$G$49,MATCH(orders!$D424,products!$A$1:$A$49,0),MATCH(orders!L$1,products!$A$1:$G$1,0))</f>
        <v>5.97</v>
      </c>
      <c r="M424" s="10">
        <f t="shared" si="6"/>
        <v>29.849999999999998</v>
      </c>
      <c r="N424" s="8" t="str" cm="1">
        <f t="array" ref="N424">_xlfn.IFS(I424="Rob", "Robusta",I424="Exc","Excelsa",I424="Ara","Arabica",I424="Lib","Liberica",TRUE," ")</f>
        <v>Arabica</v>
      </c>
      <c r="O424" s="8" t="str" cm="1">
        <f t="array" ref="O424">_xlfn.IFS(J424="m","Medium",J424="l","Light",J424="d","Dark",TRUE,"")</f>
        <v>Dark</v>
      </c>
      <c r="P424" s="8" t="str">
        <f>_xlfn.XLOOKUP(Table1[[#This Row],[Customer ID]],customers!$A$1:$A$1001,customers!$I$1:$I$1001," ",0)</f>
        <v>No</v>
      </c>
    </row>
    <row r="425" spans="1:16" x14ac:dyDescent="0.35">
      <c r="A425" s="7" t="s">
        <v>2871</v>
      </c>
      <c r="B425" s="14">
        <v>44183</v>
      </c>
      <c r="C425" s="7" t="s">
        <v>2872</v>
      </c>
      <c r="D425" s="8" t="s">
        <v>6146</v>
      </c>
      <c r="E425" s="7">
        <v>3</v>
      </c>
      <c r="F425" s="7" t="str">
        <f>_xlfn.XLOOKUP(C425,customers!$A$2:$A$1001,customers!$B$2:$B$1001," ",0)</f>
        <v>Adelice Isabell</v>
      </c>
      <c r="G425" s="7" t="str">
        <f>IF(_xlfn.XLOOKUP(C425,customers!$A$2:$A$1001,customers!$C$2:$C$1001," ",0)=0," ",_xlfn.XLOOKUP(C425,customers!$A$2:$A$1001,customers!$C$2:$C$1001," ",0))</f>
        <v xml:space="preserve"> </v>
      </c>
      <c r="H425" s="7" t="str">
        <f>_xlfn.XLOOKUP(orders!C425,customers!$A$1:$A$1001,customers!$G$1:$G$1001)</f>
        <v>United States</v>
      </c>
      <c r="I425" s="8" t="str">
        <f>INDEX(products!$A$1:$G$49,MATCH(orders!$D425,products!$A$1:$A$49,0),MATCH(orders!I$1,products!$A$1:$G$1,0))</f>
        <v>Rob</v>
      </c>
      <c r="J425" s="8" t="str">
        <f>INDEX(products!$A$1:$G$49,MATCH(orders!$D425,products!$A$1:$A$49,0),MATCH(orders!J$1,products!$A$1:$G$1,0))</f>
        <v>M</v>
      </c>
      <c r="K425" s="9">
        <f>INDEX(products!$A$1:$G$49,MATCH(orders!$D425,products!$A$1:$A$49,0),MATCH(orders!K$1,products!$A$1:$G$1,0))</f>
        <v>0.5</v>
      </c>
      <c r="L425" s="10">
        <f>INDEX(products!$A$1:$G$49,MATCH(orders!$D425,products!$A$1:$A$49,0),MATCH(orders!L$1,products!$A$1:$G$1,0))</f>
        <v>5.97</v>
      </c>
      <c r="M425" s="10">
        <f t="shared" si="6"/>
        <v>17.91</v>
      </c>
      <c r="N425" s="8" t="str" cm="1">
        <f t="array" ref="N425">_xlfn.IFS(I425="Rob", "Robusta",I425="Exc","Excelsa",I425="Ara","Arabica",I425="Lib","Liberica",TRUE," ")</f>
        <v>Robusta</v>
      </c>
      <c r="O425" s="8" t="str" cm="1">
        <f t="array" ref="O425">_xlfn.IFS(J425="m","Medium",J425="l","Light",J425="d","Dark",TRUE,"")</f>
        <v>Medium</v>
      </c>
      <c r="P425" s="8" t="str">
        <f>_xlfn.XLOOKUP(Table1[[#This Row],[Customer ID]],customers!$A$1:$A$1001,customers!$I$1:$I$1001," ",0)</f>
        <v>No</v>
      </c>
    </row>
    <row r="426" spans="1:16" x14ac:dyDescent="0.35">
      <c r="A426" s="7" t="s">
        <v>2876</v>
      </c>
      <c r="B426" s="14">
        <v>44431</v>
      </c>
      <c r="C426" s="7" t="s">
        <v>2877</v>
      </c>
      <c r="D426" s="8" t="s">
        <v>6176</v>
      </c>
      <c r="E426" s="7">
        <v>3</v>
      </c>
      <c r="F426" s="7" t="str">
        <f>_xlfn.XLOOKUP(C426,customers!$A$2:$A$1001,customers!$B$2:$B$1001," ",0)</f>
        <v>Yulma Dombrell</v>
      </c>
      <c r="G426" s="7" t="str">
        <f>IF(_xlfn.XLOOKUP(C426,customers!$A$2:$A$1001,customers!$C$2:$C$1001," ",0)=0," ",_xlfn.XLOOKUP(C426,customers!$A$2:$A$1001,customers!$C$2:$C$1001," ",0))</f>
        <v>ydombrellbs@dedecms.com</v>
      </c>
      <c r="H426" s="7" t="str">
        <f>_xlfn.XLOOKUP(orders!C426,customers!$A$1:$A$1001,customers!$G$1:$G$1001)</f>
        <v>United States</v>
      </c>
      <c r="I426" s="8" t="str">
        <f>INDEX(products!$A$1:$G$49,MATCH(orders!$D426,products!$A$1:$A$49,0),MATCH(orders!I$1,products!$A$1:$G$1,0))</f>
        <v>Exc</v>
      </c>
      <c r="J426" s="8" t="str">
        <f>INDEX(products!$A$1:$G$49,MATCH(orders!$D426,products!$A$1:$A$49,0),MATCH(orders!J$1,products!$A$1:$G$1,0))</f>
        <v>L</v>
      </c>
      <c r="K426" s="9">
        <f>INDEX(products!$A$1:$G$49,MATCH(orders!$D426,products!$A$1:$A$49,0),MATCH(orders!K$1,products!$A$1:$G$1,0))</f>
        <v>0.5</v>
      </c>
      <c r="L426" s="10">
        <f>INDEX(products!$A$1:$G$49,MATCH(orders!$D426,products!$A$1:$A$49,0),MATCH(orders!L$1,products!$A$1:$G$1,0))</f>
        <v>8.91</v>
      </c>
      <c r="M426" s="10">
        <f t="shared" si="6"/>
        <v>26.73</v>
      </c>
      <c r="N426" s="8" t="str" cm="1">
        <f t="array" ref="N426">_xlfn.IFS(I426="Rob", "Robusta",I426="Exc","Excelsa",I426="Ara","Arabica",I426="Lib","Liberica",TRUE," ")</f>
        <v>Excelsa</v>
      </c>
      <c r="O426" s="8" t="str" cm="1">
        <f t="array" ref="O426">_xlfn.IFS(J426="m","Medium",J426="l","Light",J426="d","Dark",TRUE,"")</f>
        <v>Light</v>
      </c>
      <c r="P426" s="8" t="str">
        <f>_xlfn.XLOOKUP(Table1[[#This Row],[Customer ID]],customers!$A$1:$A$1001,customers!$I$1:$I$1001," ",0)</f>
        <v>Yes</v>
      </c>
    </row>
    <row r="427" spans="1:16" x14ac:dyDescent="0.35">
      <c r="A427" s="7" t="s">
        <v>2882</v>
      </c>
      <c r="B427" s="14">
        <v>44428</v>
      </c>
      <c r="C427" s="7" t="s">
        <v>2883</v>
      </c>
      <c r="D427" s="8" t="s">
        <v>6177</v>
      </c>
      <c r="E427" s="7">
        <v>2</v>
      </c>
      <c r="F427" s="7" t="str">
        <f>_xlfn.XLOOKUP(C427,customers!$A$2:$A$1001,customers!$B$2:$B$1001," ",0)</f>
        <v>Alric Darth</v>
      </c>
      <c r="G427" s="7" t="str">
        <f>IF(_xlfn.XLOOKUP(C427,customers!$A$2:$A$1001,customers!$C$2:$C$1001," ",0)=0," ",_xlfn.XLOOKUP(C427,customers!$A$2:$A$1001,customers!$C$2:$C$1001," ",0))</f>
        <v>adarthbt@t.co</v>
      </c>
      <c r="H427" s="7" t="str">
        <f>_xlfn.XLOOKUP(orders!C427,customers!$A$1:$A$1001,customers!$G$1:$G$1001)</f>
        <v>United States</v>
      </c>
      <c r="I427" s="8" t="str">
        <f>INDEX(products!$A$1:$G$49,MATCH(orders!$D427,products!$A$1:$A$49,0),MATCH(orders!I$1,products!$A$1:$G$1,0))</f>
        <v>Rob</v>
      </c>
      <c r="J427" s="8" t="str">
        <f>INDEX(products!$A$1:$G$49,MATCH(orders!$D427,products!$A$1:$A$49,0),MATCH(orders!J$1,products!$A$1:$G$1,0))</f>
        <v>D</v>
      </c>
      <c r="K427" s="9">
        <f>INDEX(products!$A$1:$G$49,MATCH(orders!$D427,products!$A$1:$A$49,0),MATCH(orders!K$1,products!$A$1:$G$1,0))</f>
        <v>1</v>
      </c>
      <c r="L427" s="10">
        <f>INDEX(products!$A$1:$G$49,MATCH(orders!$D427,products!$A$1:$A$49,0),MATCH(orders!L$1,products!$A$1:$G$1,0))</f>
        <v>8.9499999999999993</v>
      </c>
      <c r="M427" s="10">
        <f t="shared" si="6"/>
        <v>17.899999999999999</v>
      </c>
      <c r="N427" s="8" t="str" cm="1">
        <f t="array" ref="N427">_xlfn.IFS(I427="Rob", "Robusta",I427="Exc","Excelsa",I427="Ara","Arabica",I427="Lib","Liberica",TRUE," ")</f>
        <v>Robusta</v>
      </c>
      <c r="O427" s="8" t="str" cm="1">
        <f t="array" ref="O427">_xlfn.IFS(J427="m","Medium",J427="l","Light",J427="d","Dark",TRUE,"")</f>
        <v>Dark</v>
      </c>
      <c r="P427" s="8" t="str">
        <f>_xlfn.XLOOKUP(Table1[[#This Row],[Customer ID]],customers!$A$1:$A$1001,customers!$I$1:$I$1001," ",0)</f>
        <v>No</v>
      </c>
    </row>
    <row r="428" spans="1:16" x14ac:dyDescent="0.35">
      <c r="A428" s="7" t="s">
        <v>2888</v>
      </c>
      <c r="B428" s="14">
        <v>43556</v>
      </c>
      <c r="C428" s="7" t="s">
        <v>2889</v>
      </c>
      <c r="D428" s="8" t="s">
        <v>6178</v>
      </c>
      <c r="E428" s="7">
        <v>4</v>
      </c>
      <c r="F428" s="7" t="str">
        <f>_xlfn.XLOOKUP(C428,customers!$A$2:$A$1001,customers!$B$2:$B$1001," ",0)</f>
        <v>Manuel Darrigoe</v>
      </c>
      <c r="G428" s="7" t="str">
        <f>IF(_xlfn.XLOOKUP(C428,customers!$A$2:$A$1001,customers!$C$2:$C$1001," ",0)=0," ",_xlfn.XLOOKUP(C428,customers!$A$2:$A$1001,customers!$C$2:$C$1001," ",0))</f>
        <v>mdarrigoebu@hud.gov</v>
      </c>
      <c r="H428" s="7" t="str">
        <f>_xlfn.XLOOKUP(orders!C428,customers!$A$1:$A$1001,customers!$G$1:$G$1001)</f>
        <v>Ireland</v>
      </c>
      <c r="I428" s="8" t="str">
        <f>INDEX(products!$A$1:$G$49,MATCH(orders!$D428,products!$A$1:$A$49,0),MATCH(orders!I$1,products!$A$1:$G$1,0))</f>
        <v>Rob</v>
      </c>
      <c r="J428" s="8" t="str">
        <f>INDEX(products!$A$1:$G$49,MATCH(orders!$D428,products!$A$1:$A$49,0),MATCH(orders!J$1,products!$A$1:$G$1,0))</f>
        <v>L</v>
      </c>
      <c r="K428" s="9">
        <f>INDEX(products!$A$1:$G$49,MATCH(orders!$D428,products!$A$1:$A$49,0),MATCH(orders!K$1,products!$A$1:$G$1,0))</f>
        <v>0.2</v>
      </c>
      <c r="L428" s="10">
        <f>INDEX(products!$A$1:$G$49,MATCH(orders!$D428,products!$A$1:$A$49,0),MATCH(orders!L$1,products!$A$1:$G$1,0))</f>
        <v>3.5849999999999995</v>
      </c>
      <c r="M428" s="10">
        <f t="shared" si="6"/>
        <v>14.339999999999998</v>
      </c>
      <c r="N428" s="8" t="str" cm="1">
        <f t="array" ref="N428">_xlfn.IFS(I428="Rob", "Robusta",I428="Exc","Excelsa",I428="Ara","Arabica",I428="Lib","Liberica",TRUE," ")</f>
        <v>Robusta</v>
      </c>
      <c r="O428" s="8" t="str" cm="1">
        <f t="array" ref="O428">_xlfn.IFS(J428="m","Medium",J428="l","Light",J428="d","Dark",TRUE,"")</f>
        <v>Light</v>
      </c>
      <c r="P428" s="8" t="str">
        <f>_xlfn.XLOOKUP(Table1[[#This Row],[Customer ID]],customers!$A$1:$A$1001,customers!$I$1:$I$1001," ",0)</f>
        <v>Yes</v>
      </c>
    </row>
    <row r="429" spans="1:16" x14ac:dyDescent="0.35">
      <c r="A429" s="7" t="s">
        <v>2894</v>
      </c>
      <c r="B429" s="14">
        <v>44224</v>
      </c>
      <c r="C429" s="7" t="s">
        <v>2895</v>
      </c>
      <c r="D429" s="8" t="s">
        <v>6175</v>
      </c>
      <c r="E429" s="7">
        <v>3</v>
      </c>
      <c r="F429" s="7" t="str">
        <f>_xlfn.XLOOKUP(C429,customers!$A$2:$A$1001,customers!$B$2:$B$1001," ",0)</f>
        <v>Kynthia Berick</v>
      </c>
      <c r="G429" s="7" t="str">
        <f>IF(_xlfn.XLOOKUP(C429,customers!$A$2:$A$1001,customers!$C$2:$C$1001," ",0)=0," ",_xlfn.XLOOKUP(C429,customers!$A$2:$A$1001,customers!$C$2:$C$1001," ",0))</f>
        <v xml:space="preserve"> </v>
      </c>
      <c r="H429" s="7" t="str">
        <f>_xlfn.XLOOKUP(orders!C429,customers!$A$1:$A$1001,customers!$G$1:$G$1001)</f>
        <v>United States</v>
      </c>
      <c r="I429" s="8" t="str">
        <f>INDEX(products!$A$1:$G$49,MATCH(orders!$D429,products!$A$1:$A$49,0),MATCH(orders!I$1,products!$A$1:$G$1,0))</f>
        <v>Ara</v>
      </c>
      <c r="J429" s="8" t="str">
        <f>INDEX(products!$A$1:$G$49,MATCH(orders!$D429,products!$A$1:$A$49,0),MATCH(orders!J$1,products!$A$1:$G$1,0))</f>
        <v>M</v>
      </c>
      <c r="K429" s="9">
        <f>INDEX(products!$A$1:$G$49,MATCH(orders!$D429,products!$A$1:$A$49,0),MATCH(orders!K$1,products!$A$1:$G$1,0))</f>
        <v>2.5</v>
      </c>
      <c r="L429" s="10">
        <f>INDEX(products!$A$1:$G$49,MATCH(orders!$D429,products!$A$1:$A$49,0),MATCH(orders!L$1,products!$A$1:$G$1,0))</f>
        <v>25.874999999999996</v>
      </c>
      <c r="M429" s="10">
        <f t="shared" si="6"/>
        <v>77.624999999999986</v>
      </c>
      <c r="N429" s="8" t="str" cm="1">
        <f t="array" ref="N429">_xlfn.IFS(I429="Rob", "Robusta",I429="Exc","Excelsa",I429="Ara","Arabica",I429="Lib","Liberica",TRUE," ")</f>
        <v>Arabica</v>
      </c>
      <c r="O429" s="8" t="str" cm="1">
        <f t="array" ref="O429">_xlfn.IFS(J429="m","Medium",J429="l","Light",J429="d","Dark",TRUE,"")</f>
        <v>Medium</v>
      </c>
      <c r="P429" s="8" t="str">
        <f>_xlfn.XLOOKUP(Table1[[#This Row],[Customer ID]],customers!$A$1:$A$1001,customers!$I$1:$I$1001," ",0)</f>
        <v>Yes</v>
      </c>
    </row>
    <row r="430" spans="1:16" x14ac:dyDescent="0.35">
      <c r="A430" s="7" t="s">
        <v>2899</v>
      </c>
      <c r="B430" s="14">
        <v>43759</v>
      </c>
      <c r="C430" s="7" t="s">
        <v>2900</v>
      </c>
      <c r="D430" s="8" t="s">
        <v>6179</v>
      </c>
      <c r="E430" s="7">
        <v>5</v>
      </c>
      <c r="F430" s="7" t="str">
        <f>_xlfn.XLOOKUP(C430,customers!$A$2:$A$1001,customers!$B$2:$B$1001," ",0)</f>
        <v>Minetta Ackrill</v>
      </c>
      <c r="G430" s="7" t="str">
        <f>IF(_xlfn.XLOOKUP(C430,customers!$A$2:$A$1001,customers!$C$2:$C$1001," ",0)=0," ",_xlfn.XLOOKUP(C430,customers!$A$2:$A$1001,customers!$C$2:$C$1001," ",0))</f>
        <v>mackrillbw@bandcamp.com</v>
      </c>
      <c r="H430" s="7" t="str">
        <f>_xlfn.XLOOKUP(orders!C430,customers!$A$1:$A$1001,customers!$G$1:$G$1001)</f>
        <v>United States</v>
      </c>
      <c r="I430" s="8" t="str">
        <f>INDEX(products!$A$1:$G$49,MATCH(orders!$D430,products!$A$1:$A$49,0),MATCH(orders!I$1,products!$A$1:$G$1,0))</f>
        <v>Rob</v>
      </c>
      <c r="J430" s="8" t="str">
        <f>INDEX(products!$A$1:$G$49,MATCH(orders!$D430,products!$A$1:$A$49,0),MATCH(orders!J$1,products!$A$1:$G$1,0))</f>
        <v>L</v>
      </c>
      <c r="K430" s="9">
        <f>INDEX(products!$A$1:$G$49,MATCH(orders!$D430,products!$A$1:$A$49,0),MATCH(orders!K$1,products!$A$1:$G$1,0))</f>
        <v>1</v>
      </c>
      <c r="L430" s="10">
        <f>INDEX(products!$A$1:$G$49,MATCH(orders!$D430,products!$A$1:$A$49,0),MATCH(orders!L$1,products!$A$1:$G$1,0))</f>
        <v>11.95</v>
      </c>
      <c r="M430" s="10">
        <f t="shared" si="6"/>
        <v>59.75</v>
      </c>
      <c r="N430" s="8" t="str" cm="1">
        <f t="array" ref="N430">_xlfn.IFS(I430="Rob", "Robusta",I430="Exc","Excelsa",I430="Ara","Arabica",I430="Lib","Liberica",TRUE," ")</f>
        <v>Robusta</v>
      </c>
      <c r="O430" s="8" t="str" cm="1">
        <f t="array" ref="O430">_xlfn.IFS(J430="m","Medium",J430="l","Light",J430="d","Dark",TRUE,"")</f>
        <v>Light</v>
      </c>
      <c r="P430" s="8" t="str">
        <f>_xlfn.XLOOKUP(Table1[[#This Row],[Customer ID]],customers!$A$1:$A$1001,customers!$I$1:$I$1001," ",0)</f>
        <v>No</v>
      </c>
    </row>
    <row r="431" spans="1:16" x14ac:dyDescent="0.35">
      <c r="A431" s="7" t="s">
        <v>2905</v>
      </c>
      <c r="B431" s="14">
        <v>44367</v>
      </c>
      <c r="C431" s="7" t="s">
        <v>2586</v>
      </c>
      <c r="D431" s="8" t="s">
        <v>6140</v>
      </c>
      <c r="E431" s="7">
        <v>6</v>
      </c>
      <c r="F431" s="7" t="str">
        <f>_xlfn.XLOOKUP(C431,customers!$A$2:$A$1001,customers!$B$2:$B$1001," ",0)</f>
        <v>Terri Farra</v>
      </c>
      <c r="G431" s="7" t="str">
        <f>IF(_xlfn.XLOOKUP(C431,customers!$A$2:$A$1001,customers!$C$2:$C$1001," ",0)=0," ",_xlfn.XLOOKUP(C431,customers!$A$2:$A$1001,customers!$C$2:$C$1001," ",0))</f>
        <v>tfarraac@behance.net</v>
      </c>
      <c r="H431" s="7" t="str">
        <f>_xlfn.XLOOKUP(orders!C431,customers!$A$1:$A$1001,customers!$G$1:$G$1001)</f>
        <v>United States</v>
      </c>
      <c r="I431" s="8" t="str">
        <f>INDEX(products!$A$1:$G$49,MATCH(orders!$D431,products!$A$1:$A$49,0),MATCH(orders!I$1,products!$A$1:$G$1,0))</f>
        <v>Ara</v>
      </c>
      <c r="J431" s="8" t="str">
        <f>INDEX(products!$A$1:$G$49,MATCH(orders!$D431,products!$A$1:$A$49,0),MATCH(orders!J$1,products!$A$1:$G$1,0))</f>
        <v>L</v>
      </c>
      <c r="K431" s="9">
        <f>INDEX(products!$A$1:$G$49,MATCH(orders!$D431,products!$A$1:$A$49,0),MATCH(orders!K$1,products!$A$1:$G$1,0))</f>
        <v>1</v>
      </c>
      <c r="L431" s="10">
        <f>INDEX(products!$A$1:$G$49,MATCH(orders!$D431,products!$A$1:$A$49,0),MATCH(orders!L$1,products!$A$1:$G$1,0))</f>
        <v>12.95</v>
      </c>
      <c r="M431" s="10">
        <f t="shared" si="6"/>
        <v>77.699999999999989</v>
      </c>
      <c r="N431" s="8" t="str" cm="1">
        <f t="array" ref="N431">_xlfn.IFS(I431="Rob", "Robusta",I431="Exc","Excelsa",I431="Ara","Arabica",I431="Lib","Liberica",TRUE," ")</f>
        <v>Arabica</v>
      </c>
      <c r="O431" s="8" t="str" cm="1">
        <f t="array" ref="O431">_xlfn.IFS(J431="m","Medium",J431="l","Light",J431="d","Dark",TRUE,"")</f>
        <v>Light</v>
      </c>
      <c r="P431" s="8" t="str">
        <f>_xlfn.XLOOKUP(Table1[[#This Row],[Customer ID]],customers!$A$1:$A$1001,customers!$I$1:$I$1001," ",0)</f>
        <v>No</v>
      </c>
    </row>
    <row r="432" spans="1:16" x14ac:dyDescent="0.35">
      <c r="A432" s="7" t="s">
        <v>2911</v>
      </c>
      <c r="B432" s="14">
        <v>44504</v>
      </c>
      <c r="C432" s="7" t="s">
        <v>2912</v>
      </c>
      <c r="D432" s="8" t="s">
        <v>6163</v>
      </c>
      <c r="E432" s="7">
        <v>2</v>
      </c>
      <c r="F432" s="7" t="str">
        <f>_xlfn.XLOOKUP(C432,customers!$A$2:$A$1001,customers!$B$2:$B$1001," ",0)</f>
        <v>Melosa Kippen</v>
      </c>
      <c r="G432" s="7" t="str">
        <f>IF(_xlfn.XLOOKUP(C432,customers!$A$2:$A$1001,customers!$C$2:$C$1001," ",0)=0," ",_xlfn.XLOOKUP(C432,customers!$A$2:$A$1001,customers!$C$2:$C$1001," ",0))</f>
        <v>mkippenby@dion.ne.jp</v>
      </c>
      <c r="H432" s="7" t="str">
        <f>_xlfn.XLOOKUP(orders!C432,customers!$A$1:$A$1001,customers!$G$1:$G$1001)</f>
        <v>United States</v>
      </c>
      <c r="I432" s="8" t="str">
        <f>INDEX(products!$A$1:$G$49,MATCH(orders!$D432,products!$A$1:$A$49,0),MATCH(orders!I$1,products!$A$1:$G$1,0))</f>
        <v>Rob</v>
      </c>
      <c r="J432" s="8" t="str">
        <f>INDEX(products!$A$1:$G$49,MATCH(orders!$D432,products!$A$1:$A$49,0),MATCH(orders!J$1,products!$A$1:$G$1,0))</f>
        <v>D</v>
      </c>
      <c r="K432" s="9">
        <f>INDEX(products!$A$1:$G$49,MATCH(orders!$D432,products!$A$1:$A$49,0),MATCH(orders!K$1,products!$A$1:$G$1,0))</f>
        <v>0.2</v>
      </c>
      <c r="L432" s="10">
        <f>INDEX(products!$A$1:$G$49,MATCH(orders!$D432,products!$A$1:$A$49,0),MATCH(orders!L$1,products!$A$1:$G$1,0))</f>
        <v>2.6849999999999996</v>
      </c>
      <c r="M432" s="10">
        <f t="shared" si="6"/>
        <v>5.3699999999999992</v>
      </c>
      <c r="N432" s="8" t="str" cm="1">
        <f t="array" ref="N432">_xlfn.IFS(I432="Rob", "Robusta",I432="Exc","Excelsa",I432="Ara","Arabica",I432="Lib","Liberica",TRUE," ")</f>
        <v>Robusta</v>
      </c>
      <c r="O432" s="8" t="str" cm="1">
        <f t="array" ref="O432">_xlfn.IFS(J432="m","Medium",J432="l","Light",J432="d","Dark",TRUE,"")</f>
        <v>Dark</v>
      </c>
      <c r="P432" s="8" t="str">
        <f>_xlfn.XLOOKUP(Table1[[#This Row],[Customer ID]],customers!$A$1:$A$1001,customers!$I$1:$I$1001," ",0)</f>
        <v>Yes</v>
      </c>
    </row>
    <row r="433" spans="1:16" x14ac:dyDescent="0.35">
      <c r="A433" s="7" t="s">
        <v>2917</v>
      </c>
      <c r="B433" s="14">
        <v>44291</v>
      </c>
      <c r="C433" s="7" t="s">
        <v>2918</v>
      </c>
      <c r="D433" s="8" t="s">
        <v>6185</v>
      </c>
      <c r="E433" s="7">
        <v>3</v>
      </c>
      <c r="F433" s="7" t="str">
        <f>_xlfn.XLOOKUP(C433,customers!$A$2:$A$1001,customers!$B$2:$B$1001," ",0)</f>
        <v>Witty Ranson</v>
      </c>
      <c r="G433" s="7" t="str">
        <f>IF(_xlfn.XLOOKUP(C433,customers!$A$2:$A$1001,customers!$C$2:$C$1001," ",0)=0," ",_xlfn.XLOOKUP(C433,customers!$A$2:$A$1001,customers!$C$2:$C$1001," ",0))</f>
        <v>wransonbz@ted.com</v>
      </c>
      <c r="H433" s="7" t="str">
        <f>_xlfn.XLOOKUP(orders!C433,customers!$A$1:$A$1001,customers!$G$1:$G$1001)</f>
        <v>Ireland</v>
      </c>
      <c r="I433" s="8" t="str">
        <f>INDEX(products!$A$1:$G$49,MATCH(orders!$D433,products!$A$1:$A$49,0),MATCH(orders!I$1,products!$A$1:$G$1,0))</f>
        <v>Exc</v>
      </c>
      <c r="J433" s="8" t="str">
        <f>INDEX(products!$A$1:$G$49,MATCH(orders!$D433,products!$A$1:$A$49,0),MATCH(orders!J$1,products!$A$1:$G$1,0))</f>
        <v>D</v>
      </c>
      <c r="K433" s="9">
        <f>INDEX(products!$A$1:$G$49,MATCH(orders!$D433,products!$A$1:$A$49,0),MATCH(orders!K$1,products!$A$1:$G$1,0))</f>
        <v>2.5</v>
      </c>
      <c r="L433" s="10">
        <f>INDEX(products!$A$1:$G$49,MATCH(orders!$D433,products!$A$1:$A$49,0),MATCH(orders!L$1,products!$A$1:$G$1,0))</f>
        <v>27.945</v>
      </c>
      <c r="M433" s="10">
        <f t="shared" si="6"/>
        <v>83.835000000000008</v>
      </c>
      <c r="N433" s="8" t="str" cm="1">
        <f t="array" ref="N433">_xlfn.IFS(I433="Rob", "Robusta",I433="Exc","Excelsa",I433="Ara","Arabica",I433="Lib","Liberica",TRUE," ")</f>
        <v>Excelsa</v>
      </c>
      <c r="O433" s="8" t="str" cm="1">
        <f t="array" ref="O433">_xlfn.IFS(J433="m","Medium",J433="l","Light",J433="d","Dark",TRUE,"")</f>
        <v>Dark</v>
      </c>
      <c r="P433" s="8" t="str">
        <f>_xlfn.XLOOKUP(Table1[[#This Row],[Customer ID]],customers!$A$1:$A$1001,customers!$I$1:$I$1001," ",0)</f>
        <v>Yes</v>
      </c>
    </row>
    <row r="434" spans="1:16" x14ac:dyDescent="0.35">
      <c r="A434" s="7" t="s">
        <v>2923</v>
      </c>
      <c r="B434" s="14">
        <v>43808</v>
      </c>
      <c r="C434" s="7" t="s">
        <v>2924</v>
      </c>
      <c r="D434" s="8" t="s">
        <v>6155</v>
      </c>
      <c r="E434" s="7">
        <v>2</v>
      </c>
      <c r="F434" s="7" t="str">
        <f>_xlfn.XLOOKUP(C434,customers!$A$2:$A$1001,customers!$B$2:$B$1001," ",0)</f>
        <v>Rod Gowdie</v>
      </c>
      <c r="G434" s="7" t="str">
        <f>IF(_xlfn.XLOOKUP(C434,customers!$A$2:$A$1001,customers!$C$2:$C$1001," ",0)=0," ",_xlfn.XLOOKUP(C434,customers!$A$2:$A$1001,customers!$C$2:$C$1001," ",0))</f>
        <v xml:space="preserve"> </v>
      </c>
      <c r="H434" s="7" t="str">
        <f>_xlfn.XLOOKUP(orders!C434,customers!$A$1:$A$1001,customers!$G$1:$G$1001)</f>
        <v>United States</v>
      </c>
      <c r="I434" s="8" t="str">
        <f>INDEX(products!$A$1:$G$49,MATCH(orders!$D434,products!$A$1:$A$49,0),MATCH(orders!I$1,products!$A$1:$G$1,0))</f>
        <v>Ara</v>
      </c>
      <c r="J434" s="8" t="str">
        <f>INDEX(products!$A$1:$G$49,MATCH(orders!$D434,products!$A$1:$A$49,0),MATCH(orders!J$1,products!$A$1:$G$1,0))</f>
        <v>M</v>
      </c>
      <c r="K434" s="9">
        <f>INDEX(products!$A$1:$G$49,MATCH(orders!$D434,products!$A$1:$A$49,0),MATCH(orders!K$1,products!$A$1:$G$1,0))</f>
        <v>1</v>
      </c>
      <c r="L434" s="10">
        <f>INDEX(products!$A$1:$G$49,MATCH(orders!$D434,products!$A$1:$A$49,0),MATCH(orders!L$1,products!$A$1:$G$1,0))</f>
        <v>11.25</v>
      </c>
      <c r="M434" s="10">
        <f t="shared" si="6"/>
        <v>22.5</v>
      </c>
      <c r="N434" s="8" t="str" cm="1">
        <f t="array" ref="N434">_xlfn.IFS(I434="Rob", "Robusta",I434="Exc","Excelsa",I434="Ara","Arabica",I434="Lib","Liberica",TRUE," ")</f>
        <v>Arabica</v>
      </c>
      <c r="O434" s="8" t="str" cm="1">
        <f t="array" ref="O434">_xlfn.IFS(J434="m","Medium",J434="l","Light",J434="d","Dark",TRUE,"")</f>
        <v>Medium</v>
      </c>
      <c r="P434" s="8" t="str">
        <f>_xlfn.XLOOKUP(Table1[[#This Row],[Customer ID]],customers!$A$1:$A$1001,customers!$I$1:$I$1001," ",0)</f>
        <v>No</v>
      </c>
    </row>
    <row r="435" spans="1:16" x14ac:dyDescent="0.35">
      <c r="A435" s="7" t="s">
        <v>2928</v>
      </c>
      <c r="B435" s="14">
        <v>44563</v>
      </c>
      <c r="C435" s="7" t="s">
        <v>2929</v>
      </c>
      <c r="D435" s="8" t="s">
        <v>6181</v>
      </c>
      <c r="E435" s="7">
        <v>6</v>
      </c>
      <c r="F435" s="7" t="str">
        <f>_xlfn.XLOOKUP(C435,customers!$A$2:$A$1001,customers!$B$2:$B$1001," ",0)</f>
        <v>Lemuel Rignold</v>
      </c>
      <c r="G435" s="7" t="str">
        <f>IF(_xlfn.XLOOKUP(C435,customers!$A$2:$A$1001,customers!$C$2:$C$1001," ",0)=0," ",_xlfn.XLOOKUP(C435,customers!$A$2:$A$1001,customers!$C$2:$C$1001," ",0))</f>
        <v>lrignoldc1@miibeian.gov.cn</v>
      </c>
      <c r="H435" s="7" t="str">
        <f>_xlfn.XLOOKUP(orders!C435,customers!$A$1:$A$1001,customers!$G$1:$G$1001)</f>
        <v>United States</v>
      </c>
      <c r="I435" s="8" t="str">
        <f>INDEX(products!$A$1:$G$49,MATCH(orders!$D435,products!$A$1:$A$49,0),MATCH(orders!I$1,products!$A$1:$G$1,0))</f>
        <v>Lib</v>
      </c>
      <c r="J435" s="8" t="str">
        <f>INDEX(products!$A$1:$G$49,MATCH(orders!$D435,products!$A$1:$A$49,0),MATCH(orders!J$1,products!$A$1:$G$1,0))</f>
        <v>M</v>
      </c>
      <c r="K435" s="9">
        <f>INDEX(products!$A$1:$G$49,MATCH(orders!$D435,products!$A$1:$A$49,0),MATCH(orders!K$1,products!$A$1:$G$1,0))</f>
        <v>2.5</v>
      </c>
      <c r="L435" s="10">
        <f>INDEX(products!$A$1:$G$49,MATCH(orders!$D435,products!$A$1:$A$49,0),MATCH(orders!L$1,products!$A$1:$G$1,0))</f>
        <v>33.464999999999996</v>
      </c>
      <c r="M435" s="10">
        <f t="shared" si="6"/>
        <v>200.78999999999996</v>
      </c>
      <c r="N435" s="8" t="str" cm="1">
        <f t="array" ref="N435">_xlfn.IFS(I435="Rob", "Robusta",I435="Exc","Excelsa",I435="Ara","Arabica",I435="Lib","Liberica",TRUE," ")</f>
        <v>Liberica</v>
      </c>
      <c r="O435" s="8" t="str" cm="1">
        <f t="array" ref="O435">_xlfn.IFS(J435="m","Medium",J435="l","Light",J435="d","Dark",TRUE,"")</f>
        <v>Medium</v>
      </c>
      <c r="P435" s="8" t="str">
        <f>_xlfn.XLOOKUP(Table1[[#This Row],[Customer ID]],customers!$A$1:$A$1001,customers!$I$1:$I$1001," ",0)</f>
        <v>Yes</v>
      </c>
    </row>
    <row r="436" spans="1:16" x14ac:dyDescent="0.35">
      <c r="A436" s="7" t="s">
        <v>2934</v>
      </c>
      <c r="B436" s="14">
        <v>43807</v>
      </c>
      <c r="C436" s="7" t="s">
        <v>2935</v>
      </c>
      <c r="D436" s="8" t="s">
        <v>6155</v>
      </c>
      <c r="E436" s="7">
        <v>6</v>
      </c>
      <c r="F436" s="7" t="str">
        <f>_xlfn.XLOOKUP(C436,customers!$A$2:$A$1001,customers!$B$2:$B$1001," ",0)</f>
        <v>Nevsa Fields</v>
      </c>
      <c r="G436" s="7" t="str">
        <f>IF(_xlfn.XLOOKUP(C436,customers!$A$2:$A$1001,customers!$C$2:$C$1001," ",0)=0," ",_xlfn.XLOOKUP(C436,customers!$A$2:$A$1001,customers!$C$2:$C$1001," ",0))</f>
        <v xml:space="preserve"> </v>
      </c>
      <c r="H436" s="7" t="str">
        <f>_xlfn.XLOOKUP(orders!C436,customers!$A$1:$A$1001,customers!$G$1:$G$1001)</f>
        <v>United States</v>
      </c>
      <c r="I436" s="8" t="str">
        <f>INDEX(products!$A$1:$G$49,MATCH(orders!$D436,products!$A$1:$A$49,0),MATCH(orders!I$1,products!$A$1:$G$1,0))</f>
        <v>Ara</v>
      </c>
      <c r="J436" s="8" t="str">
        <f>INDEX(products!$A$1:$G$49,MATCH(orders!$D436,products!$A$1:$A$49,0),MATCH(orders!J$1,products!$A$1:$G$1,0))</f>
        <v>M</v>
      </c>
      <c r="K436" s="9">
        <f>INDEX(products!$A$1:$G$49,MATCH(orders!$D436,products!$A$1:$A$49,0),MATCH(orders!K$1,products!$A$1:$G$1,0))</f>
        <v>1</v>
      </c>
      <c r="L436" s="10">
        <f>INDEX(products!$A$1:$G$49,MATCH(orders!$D436,products!$A$1:$A$49,0),MATCH(orders!L$1,products!$A$1:$G$1,0))</f>
        <v>11.25</v>
      </c>
      <c r="M436" s="10">
        <f t="shared" si="6"/>
        <v>67.5</v>
      </c>
      <c r="N436" s="8" t="str" cm="1">
        <f t="array" ref="N436">_xlfn.IFS(I436="Rob", "Robusta",I436="Exc","Excelsa",I436="Ara","Arabica",I436="Lib","Liberica",TRUE," ")</f>
        <v>Arabica</v>
      </c>
      <c r="O436" s="8" t="str" cm="1">
        <f t="array" ref="O436">_xlfn.IFS(J436="m","Medium",J436="l","Light",J436="d","Dark",TRUE,"")</f>
        <v>Medium</v>
      </c>
      <c r="P436" s="8" t="str">
        <f>_xlfn.XLOOKUP(Table1[[#This Row],[Customer ID]],customers!$A$1:$A$1001,customers!$I$1:$I$1001," ",0)</f>
        <v>No</v>
      </c>
    </row>
    <row r="437" spans="1:16" x14ac:dyDescent="0.35">
      <c r="A437" s="7" t="s">
        <v>2939</v>
      </c>
      <c r="B437" s="14">
        <v>44528</v>
      </c>
      <c r="C437" s="7" t="s">
        <v>2940</v>
      </c>
      <c r="D437" s="8" t="s">
        <v>6139</v>
      </c>
      <c r="E437" s="7">
        <v>1</v>
      </c>
      <c r="F437" s="7" t="str">
        <f>_xlfn.XLOOKUP(C437,customers!$A$2:$A$1001,customers!$B$2:$B$1001," ",0)</f>
        <v>Chance Rowthorn</v>
      </c>
      <c r="G437" s="7" t="str">
        <f>IF(_xlfn.XLOOKUP(C437,customers!$A$2:$A$1001,customers!$C$2:$C$1001," ",0)=0," ",_xlfn.XLOOKUP(C437,customers!$A$2:$A$1001,customers!$C$2:$C$1001," ",0))</f>
        <v>crowthornc3@msn.com</v>
      </c>
      <c r="H437" s="7" t="str">
        <f>_xlfn.XLOOKUP(orders!C437,customers!$A$1:$A$1001,customers!$G$1:$G$1001)</f>
        <v>United States</v>
      </c>
      <c r="I437" s="8" t="str">
        <f>INDEX(products!$A$1:$G$49,MATCH(orders!$D437,products!$A$1:$A$49,0),MATCH(orders!I$1,products!$A$1:$G$1,0))</f>
        <v>Exc</v>
      </c>
      <c r="J437" s="8" t="str">
        <f>INDEX(products!$A$1:$G$49,MATCH(orders!$D437,products!$A$1:$A$49,0),MATCH(orders!J$1,products!$A$1:$G$1,0))</f>
        <v>M</v>
      </c>
      <c r="K437" s="9">
        <f>INDEX(products!$A$1:$G$49,MATCH(orders!$D437,products!$A$1:$A$49,0),MATCH(orders!K$1,products!$A$1:$G$1,0))</f>
        <v>0.5</v>
      </c>
      <c r="L437" s="10">
        <f>INDEX(products!$A$1:$G$49,MATCH(orders!$D437,products!$A$1:$A$49,0),MATCH(orders!L$1,products!$A$1:$G$1,0))</f>
        <v>8.25</v>
      </c>
      <c r="M437" s="10">
        <f t="shared" si="6"/>
        <v>8.25</v>
      </c>
      <c r="N437" s="8" t="str" cm="1">
        <f t="array" ref="N437">_xlfn.IFS(I437="Rob", "Robusta",I437="Exc","Excelsa",I437="Ara","Arabica",I437="Lib","Liberica",TRUE," ")</f>
        <v>Excelsa</v>
      </c>
      <c r="O437" s="8" t="str" cm="1">
        <f t="array" ref="O437">_xlfn.IFS(J437="m","Medium",J437="l","Light",J437="d","Dark",TRUE,"")</f>
        <v>Medium</v>
      </c>
      <c r="P437" s="8" t="str">
        <f>_xlfn.XLOOKUP(Table1[[#This Row],[Customer ID]],customers!$A$1:$A$1001,customers!$I$1:$I$1001," ",0)</f>
        <v>No</v>
      </c>
    </row>
    <row r="438" spans="1:16" x14ac:dyDescent="0.35">
      <c r="A438" s="7" t="s">
        <v>2945</v>
      </c>
      <c r="B438" s="14">
        <v>44631</v>
      </c>
      <c r="C438" s="7" t="s">
        <v>2946</v>
      </c>
      <c r="D438" s="8" t="s">
        <v>6145</v>
      </c>
      <c r="E438" s="7">
        <v>2</v>
      </c>
      <c r="F438" s="7" t="str">
        <f>_xlfn.XLOOKUP(C438,customers!$A$2:$A$1001,customers!$B$2:$B$1001," ",0)</f>
        <v>Orly Ryland</v>
      </c>
      <c r="G438" s="7" t="str">
        <f>IF(_xlfn.XLOOKUP(C438,customers!$A$2:$A$1001,customers!$C$2:$C$1001," ",0)=0," ",_xlfn.XLOOKUP(C438,customers!$A$2:$A$1001,customers!$C$2:$C$1001," ",0))</f>
        <v>orylandc4@deviantart.com</v>
      </c>
      <c r="H438" s="7" t="str">
        <f>_xlfn.XLOOKUP(orders!C438,customers!$A$1:$A$1001,customers!$G$1:$G$1001)</f>
        <v>United States</v>
      </c>
      <c r="I438" s="8" t="str">
        <f>INDEX(products!$A$1:$G$49,MATCH(orders!$D438,products!$A$1:$A$49,0),MATCH(orders!I$1,products!$A$1:$G$1,0))</f>
        <v>Lib</v>
      </c>
      <c r="J438" s="8" t="str">
        <f>INDEX(products!$A$1:$G$49,MATCH(orders!$D438,products!$A$1:$A$49,0),MATCH(orders!J$1,products!$A$1:$G$1,0))</f>
        <v>L</v>
      </c>
      <c r="K438" s="9">
        <f>INDEX(products!$A$1:$G$49,MATCH(orders!$D438,products!$A$1:$A$49,0),MATCH(orders!K$1,products!$A$1:$G$1,0))</f>
        <v>0.2</v>
      </c>
      <c r="L438" s="10">
        <f>INDEX(products!$A$1:$G$49,MATCH(orders!$D438,products!$A$1:$A$49,0),MATCH(orders!L$1,products!$A$1:$G$1,0))</f>
        <v>4.7549999999999999</v>
      </c>
      <c r="M438" s="10">
        <f t="shared" si="6"/>
        <v>9.51</v>
      </c>
      <c r="N438" s="8" t="str" cm="1">
        <f t="array" ref="N438">_xlfn.IFS(I438="Rob", "Robusta",I438="Exc","Excelsa",I438="Ara","Arabica",I438="Lib","Liberica",TRUE," ")</f>
        <v>Liberica</v>
      </c>
      <c r="O438" s="8" t="str" cm="1">
        <f t="array" ref="O438">_xlfn.IFS(J438="m","Medium",J438="l","Light",J438="d","Dark",TRUE,"")</f>
        <v>Light</v>
      </c>
      <c r="P438" s="8" t="str">
        <f>_xlfn.XLOOKUP(Table1[[#This Row],[Customer ID]],customers!$A$1:$A$1001,customers!$I$1:$I$1001," ",0)</f>
        <v>Yes</v>
      </c>
    </row>
    <row r="439" spans="1:16" x14ac:dyDescent="0.35">
      <c r="A439" s="7" t="s">
        <v>2951</v>
      </c>
      <c r="B439" s="14">
        <v>44213</v>
      </c>
      <c r="C439" s="7" t="s">
        <v>2952</v>
      </c>
      <c r="D439" s="8" t="s">
        <v>6165</v>
      </c>
      <c r="E439" s="7">
        <v>1</v>
      </c>
      <c r="F439" s="7" t="str">
        <f>_xlfn.XLOOKUP(C439,customers!$A$2:$A$1001,customers!$B$2:$B$1001," ",0)</f>
        <v>Willabella Abramski</v>
      </c>
      <c r="G439" s="7" t="str">
        <f>IF(_xlfn.XLOOKUP(C439,customers!$A$2:$A$1001,customers!$C$2:$C$1001," ",0)=0," ",_xlfn.XLOOKUP(C439,customers!$A$2:$A$1001,customers!$C$2:$C$1001," ",0))</f>
        <v xml:space="preserve"> </v>
      </c>
      <c r="H439" s="7" t="str">
        <f>_xlfn.XLOOKUP(orders!C439,customers!$A$1:$A$1001,customers!$G$1:$G$1001)</f>
        <v>United States</v>
      </c>
      <c r="I439" s="8" t="str">
        <f>INDEX(products!$A$1:$G$49,MATCH(orders!$D439,products!$A$1:$A$49,0),MATCH(orders!I$1,products!$A$1:$G$1,0))</f>
        <v>Lib</v>
      </c>
      <c r="J439" s="8" t="str">
        <f>INDEX(products!$A$1:$G$49,MATCH(orders!$D439,products!$A$1:$A$49,0),MATCH(orders!J$1,products!$A$1:$G$1,0))</f>
        <v>D</v>
      </c>
      <c r="K439" s="9">
        <f>INDEX(products!$A$1:$G$49,MATCH(orders!$D439,products!$A$1:$A$49,0),MATCH(orders!K$1,products!$A$1:$G$1,0))</f>
        <v>2.5</v>
      </c>
      <c r="L439" s="10">
        <f>INDEX(products!$A$1:$G$49,MATCH(orders!$D439,products!$A$1:$A$49,0),MATCH(orders!L$1,products!$A$1:$G$1,0))</f>
        <v>29.784999999999997</v>
      </c>
      <c r="M439" s="10">
        <f t="shared" si="6"/>
        <v>29.784999999999997</v>
      </c>
      <c r="N439" s="8" t="str" cm="1">
        <f t="array" ref="N439">_xlfn.IFS(I439="Rob", "Robusta",I439="Exc","Excelsa",I439="Ara","Arabica",I439="Lib","Liberica",TRUE," ")</f>
        <v>Liberica</v>
      </c>
      <c r="O439" s="8" t="str" cm="1">
        <f t="array" ref="O439">_xlfn.IFS(J439="m","Medium",J439="l","Light",J439="d","Dark",TRUE,"")</f>
        <v>Dark</v>
      </c>
      <c r="P439" s="8" t="str">
        <f>_xlfn.XLOOKUP(Table1[[#This Row],[Customer ID]],customers!$A$1:$A$1001,customers!$I$1:$I$1001," ",0)</f>
        <v>No</v>
      </c>
    </row>
    <row r="440" spans="1:16" x14ac:dyDescent="0.35">
      <c r="A440" s="7" t="s">
        <v>2956</v>
      </c>
      <c r="B440" s="14">
        <v>43483</v>
      </c>
      <c r="C440" s="7" t="s">
        <v>3042</v>
      </c>
      <c r="D440" s="8" t="s">
        <v>6169</v>
      </c>
      <c r="E440" s="7">
        <v>2</v>
      </c>
      <c r="F440" s="7" t="str">
        <f>_xlfn.XLOOKUP(C440,customers!$A$2:$A$1001,customers!$B$2:$B$1001," ",0)</f>
        <v>Morgen Seson</v>
      </c>
      <c r="G440" s="7" t="str">
        <f>IF(_xlfn.XLOOKUP(C440,customers!$A$2:$A$1001,customers!$C$2:$C$1001," ",0)=0," ",_xlfn.XLOOKUP(C440,customers!$A$2:$A$1001,customers!$C$2:$C$1001," ",0))</f>
        <v>msesonck@census.gov</v>
      </c>
      <c r="H440" s="7" t="str">
        <f>_xlfn.XLOOKUP(orders!C440,customers!$A$1:$A$1001,customers!$G$1:$G$1001)</f>
        <v>United States</v>
      </c>
      <c r="I440" s="8" t="str">
        <f>INDEX(products!$A$1:$G$49,MATCH(orders!$D440,products!$A$1:$A$49,0),MATCH(orders!I$1,products!$A$1:$G$1,0))</f>
        <v>Lib</v>
      </c>
      <c r="J440" s="8" t="str">
        <f>INDEX(products!$A$1:$G$49,MATCH(orders!$D440,products!$A$1:$A$49,0),MATCH(orders!J$1,products!$A$1:$G$1,0))</f>
        <v>D</v>
      </c>
      <c r="K440" s="9">
        <f>INDEX(products!$A$1:$G$49,MATCH(orders!$D440,products!$A$1:$A$49,0),MATCH(orders!K$1,products!$A$1:$G$1,0))</f>
        <v>0.5</v>
      </c>
      <c r="L440" s="10">
        <f>INDEX(products!$A$1:$G$49,MATCH(orders!$D440,products!$A$1:$A$49,0),MATCH(orders!L$1,products!$A$1:$G$1,0))</f>
        <v>7.77</v>
      </c>
      <c r="M440" s="10">
        <f t="shared" si="6"/>
        <v>15.54</v>
      </c>
      <c r="N440" s="8" t="str" cm="1">
        <f t="array" ref="N440">_xlfn.IFS(I440="Rob", "Robusta",I440="Exc","Excelsa",I440="Ara","Arabica",I440="Lib","Liberica",TRUE," ")</f>
        <v>Liberica</v>
      </c>
      <c r="O440" s="8" t="str" cm="1">
        <f t="array" ref="O440">_xlfn.IFS(J440="m","Medium",J440="l","Light",J440="d","Dark",TRUE,"")</f>
        <v>Dark</v>
      </c>
      <c r="P440" s="8" t="str">
        <f>_xlfn.XLOOKUP(Table1[[#This Row],[Customer ID]],customers!$A$1:$A$1001,customers!$I$1:$I$1001," ",0)</f>
        <v>No</v>
      </c>
    </row>
    <row r="441" spans="1:16" x14ac:dyDescent="0.35">
      <c r="A441" s="7" t="s">
        <v>2962</v>
      </c>
      <c r="B441" s="14">
        <v>43562</v>
      </c>
      <c r="C441" s="7" t="s">
        <v>2963</v>
      </c>
      <c r="D441" s="8" t="s">
        <v>6176</v>
      </c>
      <c r="E441" s="7">
        <v>4</v>
      </c>
      <c r="F441" s="7" t="str">
        <f>_xlfn.XLOOKUP(C441,customers!$A$2:$A$1001,customers!$B$2:$B$1001," ",0)</f>
        <v>Chickie Ragless</v>
      </c>
      <c r="G441" s="7" t="str">
        <f>IF(_xlfn.XLOOKUP(C441,customers!$A$2:$A$1001,customers!$C$2:$C$1001," ",0)=0," ",_xlfn.XLOOKUP(C441,customers!$A$2:$A$1001,customers!$C$2:$C$1001," ",0))</f>
        <v>craglessc7@webmd.com</v>
      </c>
      <c r="H441" s="7" t="str">
        <f>_xlfn.XLOOKUP(orders!C441,customers!$A$1:$A$1001,customers!$G$1:$G$1001)</f>
        <v>Ireland</v>
      </c>
      <c r="I441" s="8" t="str">
        <f>INDEX(products!$A$1:$G$49,MATCH(orders!$D441,products!$A$1:$A$49,0),MATCH(orders!I$1,products!$A$1:$G$1,0))</f>
        <v>Exc</v>
      </c>
      <c r="J441" s="8" t="str">
        <f>INDEX(products!$A$1:$G$49,MATCH(orders!$D441,products!$A$1:$A$49,0),MATCH(orders!J$1,products!$A$1:$G$1,0))</f>
        <v>L</v>
      </c>
      <c r="K441" s="9">
        <f>INDEX(products!$A$1:$G$49,MATCH(orders!$D441,products!$A$1:$A$49,0),MATCH(orders!K$1,products!$A$1:$G$1,0))</f>
        <v>0.5</v>
      </c>
      <c r="L441" s="10">
        <f>INDEX(products!$A$1:$G$49,MATCH(orders!$D441,products!$A$1:$A$49,0),MATCH(orders!L$1,products!$A$1:$G$1,0))</f>
        <v>8.91</v>
      </c>
      <c r="M441" s="10">
        <f t="shared" si="6"/>
        <v>35.64</v>
      </c>
      <c r="N441" s="8" t="str" cm="1">
        <f t="array" ref="N441">_xlfn.IFS(I441="Rob", "Robusta",I441="Exc","Excelsa",I441="Ara","Arabica",I441="Lib","Liberica",TRUE," ")</f>
        <v>Excelsa</v>
      </c>
      <c r="O441" s="8" t="str" cm="1">
        <f t="array" ref="O441">_xlfn.IFS(J441="m","Medium",J441="l","Light",J441="d","Dark",TRUE,"")</f>
        <v>Light</v>
      </c>
      <c r="P441" s="8" t="str">
        <f>_xlfn.XLOOKUP(Table1[[#This Row],[Customer ID]],customers!$A$1:$A$1001,customers!$I$1:$I$1001," ",0)</f>
        <v>No</v>
      </c>
    </row>
    <row r="442" spans="1:16" x14ac:dyDescent="0.35">
      <c r="A442" s="7" t="s">
        <v>2968</v>
      </c>
      <c r="B442" s="14">
        <v>44230</v>
      </c>
      <c r="C442" s="7" t="s">
        <v>2969</v>
      </c>
      <c r="D442" s="8" t="s">
        <v>6175</v>
      </c>
      <c r="E442" s="7">
        <v>4</v>
      </c>
      <c r="F442" s="7" t="str">
        <f>_xlfn.XLOOKUP(C442,customers!$A$2:$A$1001,customers!$B$2:$B$1001," ",0)</f>
        <v>Freda Hollows</v>
      </c>
      <c r="G442" s="7" t="str">
        <f>IF(_xlfn.XLOOKUP(C442,customers!$A$2:$A$1001,customers!$C$2:$C$1001," ",0)=0," ",_xlfn.XLOOKUP(C442,customers!$A$2:$A$1001,customers!$C$2:$C$1001," ",0))</f>
        <v>fhollowsc8@blogtalkradio.com</v>
      </c>
      <c r="H442" s="7" t="str">
        <f>_xlfn.XLOOKUP(orders!C442,customers!$A$1:$A$1001,customers!$G$1:$G$1001)</f>
        <v>United States</v>
      </c>
      <c r="I442" s="8" t="str">
        <f>INDEX(products!$A$1:$G$49,MATCH(orders!$D442,products!$A$1:$A$49,0),MATCH(orders!I$1,products!$A$1:$G$1,0))</f>
        <v>Ara</v>
      </c>
      <c r="J442" s="8" t="str">
        <f>INDEX(products!$A$1:$G$49,MATCH(orders!$D442,products!$A$1:$A$49,0),MATCH(orders!J$1,products!$A$1:$G$1,0))</f>
        <v>M</v>
      </c>
      <c r="K442" s="9">
        <f>INDEX(products!$A$1:$G$49,MATCH(orders!$D442,products!$A$1:$A$49,0),MATCH(orders!K$1,products!$A$1:$G$1,0))</f>
        <v>2.5</v>
      </c>
      <c r="L442" s="10">
        <f>INDEX(products!$A$1:$G$49,MATCH(orders!$D442,products!$A$1:$A$49,0),MATCH(orders!L$1,products!$A$1:$G$1,0))</f>
        <v>25.874999999999996</v>
      </c>
      <c r="M442" s="10">
        <f t="shared" si="6"/>
        <v>103.49999999999999</v>
      </c>
      <c r="N442" s="8" t="str" cm="1">
        <f t="array" ref="N442">_xlfn.IFS(I442="Rob", "Robusta",I442="Exc","Excelsa",I442="Ara","Arabica",I442="Lib","Liberica",TRUE," ")</f>
        <v>Arabica</v>
      </c>
      <c r="O442" s="8" t="str" cm="1">
        <f t="array" ref="O442">_xlfn.IFS(J442="m","Medium",J442="l","Light",J442="d","Dark",TRUE,"")</f>
        <v>Medium</v>
      </c>
      <c r="P442" s="8" t="str">
        <f>_xlfn.XLOOKUP(Table1[[#This Row],[Customer ID]],customers!$A$1:$A$1001,customers!$I$1:$I$1001," ",0)</f>
        <v>Yes</v>
      </c>
    </row>
    <row r="443" spans="1:16" x14ac:dyDescent="0.35">
      <c r="A443" s="7" t="s">
        <v>2974</v>
      </c>
      <c r="B443" s="14">
        <v>43573</v>
      </c>
      <c r="C443" s="7" t="s">
        <v>2975</v>
      </c>
      <c r="D443" s="8" t="s">
        <v>6183</v>
      </c>
      <c r="E443" s="7">
        <v>3</v>
      </c>
      <c r="F443" s="7" t="str">
        <f>_xlfn.XLOOKUP(C443,customers!$A$2:$A$1001,customers!$B$2:$B$1001," ",0)</f>
        <v>Livy Lathleiff</v>
      </c>
      <c r="G443" s="7" t="str">
        <f>IF(_xlfn.XLOOKUP(C443,customers!$A$2:$A$1001,customers!$C$2:$C$1001," ",0)=0," ",_xlfn.XLOOKUP(C443,customers!$A$2:$A$1001,customers!$C$2:$C$1001," ",0))</f>
        <v>llathleiffc9@nationalgeographic.com</v>
      </c>
      <c r="H443" s="7" t="str">
        <f>_xlfn.XLOOKUP(orders!C443,customers!$A$1:$A$1001,customers!$G$1:$G$1001)</f>
        <v>Ireland</v>
      </c>
      <c r="I443" s="8" t="str">
        <f>INDEX(products!$A$1:$G$49,MATCH(orders!$D443,products!$A$1:$A$49,0),MATCH(orders!I$1,products!$A$1:$G$1,0))</f>
        <v>Exc</v>
      </c>
      <c r="J443" s="8" t="str">
        <f>INDEX(products!$A$1:$G$49,MATCH(orders!$D443,products!$A$1:$A$49,0),MATCH(orders!J$1,products!$A$1:$G$1,0))</f>
        <v>D</v>
      </c>
      <c r="K443" s="9">
        <f>INDEX(products!$A$1:$G$49,MATCH(orders!$D443,products!$A$1:$A$49,0),MATCH(orders!K$1,products!$A$1:$G$1,0))</f>
        <v>1</v>
      </c>
      <c r="L443" s="10">
        <f>INDEX(products!$A$1:$G$49,MATCH(orders!$D443,products!$A$1:$A$49,0),MATCH(orders!L$1,products!$A$1:$G$1,0))</f>
        <v>12.15</v>
      </c>
      <c r="M443" s="10">
        <f t="shared" si="6"/>
        <v>36.450000000000003</v>
      </c>
      <c r="N443" s="8" t="str" cm="1">
        <f t="array" ref="N443">_xlfn.IFS(I443="Rob", "Robusta",I443="Exc","Excelsa",I443="Ara","Arabica",I443="Lib","Liberica",TRUE," ")</f>
        <v>Excelsa</v>
      </c>
      <c r="O443" s="8" t="str" cm="1">
        <f t="array" ref="O443">_xlfn.IFS(J443="m","Medium",J443="l","Light",J443="d","Dark",TRUE,"")</f>
        <v>Dark</v>
      </c>
      <c r="P443" s="8" t="str">
        <f>_xlfn.XLOOKUP(Table1[[#This Row],[Customer ID]],customers!$A$1:$A$1001,customers!$I$1:$I$1001," ",0)</f>
        <v>Yes</v>
      </c>
    </row>
    <row r="444" spans="1:16" x14ac:dyDescent="0.35">
      <c r="A444" s="7" t="s">
        <v>2980</v>
      </c>
      <c r="B444" s="14">
        <v>44384</v>
      </c>
      <c r="C444" s="7" t="s">
        <v>2981</v>
      </c>
      <c r="D444" s="8" t="s">
        <v>6173</v>
      </c>
      <c r="E444" s="7">
        <v>5</v>
      </c>
      <c r="F444" s="7" t="str">
        <f>_xlfn.XLOOKUP(C444,customers!$A$2:$A$1001,customers!$B$2:$B$1001," ",0)</f>
        <v>Koralle Heads</v>
      </c>
      <c r="G444" s="7" t="str">
        <f>IF(_xlfn.XLOOKUP(C444,customers!$A$2:$A$1001,customers!$C$2:$C$1001," ",0)=0," ",_xlfn.XLOOKUP(C444,customers!$A$2:$A$1001,customers!$C$2:$C$1001," ",0))</f>
        <v>kheadsca@jalbum.net</v>
      </c>
      <c r="H444" s="7" t="str">
        <f>_xlfn.XLOOKUP(orders!C444,customers!$A$1:$A$1001,customers!$G$1:$G$1001)</f>
        <v>United States</v>
      </c>
      <c r="I444" s="8" t="str">
        <f>INDEX(products!$A$1:$G$49,MATCH(orders!$D444,products!$A$1:$A$49,0),MATCH(orders!I$1,products!$A$1:$G$1,0))</f>
        <v>Rob</v>
      </c>
      <c r="J444" s="8" t="str">
        <f>INDEX(products!$A$1:$G$49,MATCH(orders!$D444,products!$A$1:$A$49,0),MATCH(orders!J$1,products!$A$1:$G$1,0))</f>
        <v>L</v>
      </c>
      <c r="K444" s="9">
        <f>INDEX(products!$A$1:$G$49,MATCH(orders!$D444,products!$A$1:$A$49,0),MATCH(orders!K$1,products!$A$1:$G$1,0))</f>
        <v>0.5</v>
      </c>
      <c r="L444" s="10">
        <f>INDEX(products!$A$1:$G$49,MATCH(orders!$D444,products!$A$1:$A$49,0),MATCH(orders!L$1,products!$A$1:$G$1,0))</f>
        <v>7.169999999999999</v>
      </c>
      <c r="M444" s="10">
        <f t="shared" si="6"/>
        <v>35.849999999999994</v>
      </c>
      <c r="N444" s="8" t="str" cm="1">
        <f t="array" ref="N444">_xlfn.IFS(I444="Rob", "Robusta",I444="Exc","Excelsa",I444="Ara","Arabica",I444="Lib","Liberica",TRUE," ")</f>
        <v>Robusta</v>
      </c>
      <c r="O444" s="8" t="str" cm="1">
        <f t="array" ref="O444">_xlfn.IFS(J444="m","Medium",J444="l","Light",J444="d","Dark",TRUE,"")</f>
        <v>Light</v>
      </c>
      <c r="P444" s="8" t="str">
        <f>_xlfn.XLOOKUP(Table1[[#This Row],[Customer ID]],customers!$A$1:$A$1001,customers!$I$1:$I$1001," ",0)</f>
        <v>No</v>
      </c>
    </row>
    <row r="445" spans="1:16" x14ac:dyDescent="0.35">
      <c r="A445" s="7" t="s">
        <v>2986</v>
      </c>
      <c r="B445" s="14">
        <v>44250</v>
      </c>
      <c r="C445" s="7" t="s">
        <v>2987</v>
      </c>
      <c r="D445" s="8" t="s">
        <v>6184</v>
      </c>
      <c r="E445" s="7">
        <v>5</v>
      </c>
      <c r="F445" s="7" t="str">
        <f>_xlfn.XLOOKUP(C445,customers!$A$2:$A$1001,customers!$B$2:$B$1001," ",0)</f>
        <v>Theo Bowne</v>
      </c>
      <c r="G445" s="7" t="str">
        <f>IF(_xlfn.XLOOKUP(C445,customers!$A$2:$A$1001,customers!$C$2:$C$1001," ",0)=0," ",_xlfn.XLOOKUP(C445,customers!$A$2:$A$1001,customers!$C$2:$C$1001," ",0))</f>
        <v>tbownecb@unicef.org</v>
      </c>
      <c r="H445" s="7" t="str">
        <f>_xlfn.XLOOKUP(orders!C445,customers!$A$1:$A$1001,customers!$G$1:$G$1001)</f>
        <v>Ireland</v>
      </c>
      <c r="I445" s="8" t="str">
        <f>INDEX(products!$A$1:$G$49,MATCH(orders!$D445,products!$A$1:$A$49,0),MATCH(orders!I$1,products!$A$1:$G$1,0))</f>
        <v>Exc</v>
      </c>
      <c r="J445" s="8" t="str">
        <f>INDEX(products!$A$1:$G$49,MATCH(orders!$D445,products!$A$1:$A$49,0),MATCH(orders!J$1,products!$A$1:$G$1,0))</f>
        <v>L</v>
      </c>
      <c r="K445" s="9">
        <f>INDEX(products!$A$1:$G$49,MATCH(orders!$D445,products!$A$1:$A$49,0),MATCH(orders!K$1,products!$A$1:$G$1,0))</f>
        <v>0.2</v>
      </c>
      <c r="L445" s="10">
        <f>INDEX(products!$A$1:$G$49,MATCH(orders!$D445,products!$A$1:$A$49,0),MATCH(orders!L$1,products!$A$1:$G$1,0))</f>
        <v>4.4550000000000001</v>
      </c>
      <c r="M445" s="10">
        <f t="shared" si="6"/>
        <v>22.274999999999999</v>
      </c>
      <c r="N445" s="8" t="str" cm="1">
        <f t="array" ref="N445">_xlfn.IFS(I445="Rob", "Robusta",I445="Exc","Excelsa",I445="Ara","Arabica",I445="Lib","Liberica",TRUE," ")</f>
        <v>Excelsa</v>
      </c>
      <c r="O445" s="8" t="str" cm="1">
        <f t="array" ref="O445">_xlfn.IFS(J445="m","Medium",J445="l","Light",J445="d","Dark",TRUE,"")</f>
        <v>Light</v>
      </c>
      <c r="P445" s="8" t="str">
        <f>_xlfn.XLOOKUP(Table1[[#This Row],[Customer ID]],customers!$A$1:$A$1001,customers!$I$1:$I$1001," ",0)</f>
        <v>Yes</v>
      </c>
    </row>
    <row r="446" spans="1:16" x14ac:dyDescent="0.35">
      <c r="A446" s="7" t="s">
        <v>2992</v>
      </c>
      <c r="B446" s="14">
        <v>44418</v>
      </c>
      <c r="C446" s="7" t="s">
        <v>2993</v>
      </c>
      <c r="D446" s="8" t="s">
        <v>6156</v>
      </c>
      <c r="E446" s="7">
        <v>6</v>
      </c>
      <c r="F446" s="7" t="str">
        <f>_xlfn.XLOOKUP(C446,customers!$A$2:$A$1001,customers!$B$2:$B$1001," ",0)</f>
        <v>Rasia Jacquemard</v>
      </c>
      <c r="G446" s="7" t="str">
        <f>IF(_xlfn.XLOOKUP(C446,customers!$A$2:$A$1001,customers!$C$2:$C$1001," ",0)=0," ",_xlfn.XLOOKUP(C446,customers!$A$2:$A$1001,customers!$C$2:$C$1001," ",0))</f>
        <v>rjacquemardcc@acquirethisname.com</v>
      </c>
      <c r="H446" s="7" t="str">
        <f>_xlfn.XLOOKUP(orders!C446,customers!$A$1:$A$1001,customers!$G$1:$G$1001)</f>
        <v>Ireland</v>
      </c>
      <c r="I446" s="8" t="str">
        <f>INDEX(products!$A$1:$G$49,MATCH(orders!$D446,products!$A$1:$A$49,0),MATCH(orders!I$1,products!$A$1:$G$1,0))</f>
        <v>Exc</v>
      </c>
      <c r="J446" s="8" t="str">
        <f>INDEX(products!$A$1:$G$49,MATCH(orders!$D446,products!$A$1:$A$49,0),MATCH(orders!J$1,products!$A$1:$G$1,0))</f>
        <v>M</v>
      </c>
      <c r="K446" s="9">
        <f>INDEX(products!$A$1:$G$49,MATCH(orders!$D446,products!$A$1:$A$49,0),MATCH(orders!K$1,products!$A$1:$G$1,0))</f>
        <v>0.2</v>
      </c>
      <c r="L446" s="10">
        <f>INDEX(products!$A$1:$G$49,MATCH(orders!$D446,products!$A$1:$A$49,0),MATCH(orders!L$1,products!$A$1:$G$1,0))</f>
        <v>4.125</v>
      </c>
      <c r="M446" s="10">
        <f t="shared" si="6"/>
        <v>24.75</v>
      </c>
      <c r="N446" s="8" t="str" cm="1">
        <f t="array" ref="N446">_xlfn.IFS(I446="Rob", "Robusta",I446="Exc","Excelsa",I446="Ara","Arabica",I446="Lib","Liberica",TRUE," ")</f>
        <v>Excelsa</v>
      </c>
      <c r="O446" s="8" t="str" cm="1">
        <f t="array" ref="O446">_xlfn.IFS(J446="m","Medium",J446="l","Light",J446="d","Dark",TRUE,"")</f>
        <v>Medium</v>
      </c>
      <c r="P446" s="8" t="str">
        <f>_xlfn.XLOOKUP(Table1[[#This Row],[Customer ID]],customers!$A$1:$A$1001,customers!$I$1:$I$1001," ",0)</f>
        <v>No</v>
      </c>
    </row>
    <row r="447" spans="1:16" x14ac:dyDescent="0.35">
      <c r="A447" s="7" t="s">
        <v>2999</v>
      </c>
      <c r="B447" s="14">
        <v>43784</v>
      </c>
      <c r="C447" s="7" t="s">
        <v>3000</v>
      </c>
      <c r="D447" s="8" t="s">
        <v>6181</v>
      </c>
      <c r="E447" s="7">
        <v>2</v>
      </c>
      <c r="F447" s="7" t="str">
        <f>_xlfn.XLOOKUP(C447,customers!$A$2:$A$1001,customers!$B$2:$B$1001," ",0)</f>
        <v>Kizzie Warman</v>
      </c>
      <c r="G447" s="7" t="str">
        <f>IF(_xlfn.XLOOKUP(C447,customers!$A$2:$A$1001,customers!$C$2:$C$1001," ",0)=0," ",_xlfn.XLOOKUP(C447,customers!$A$2:$A$1001,customers!$C$2:$C$1001," ",0))</f>
        <v>kwarmancd@printfriendly.com</v>
      </c>
      <c r="H447" s="7" t="str">
        <f>_xlfn.XLOOKUP(orders!C447,customers!$A$1:$A$1001,customers!$G$1:$G$1001)</f>
        <v>Ireland</v>
      </c>
      <c r="I447" s="8" t="str">
        <f>INDEX(products!$A$1:$G$49,MATCH(orders!$D447,products!$A$1:$A$49,0),MATCH(orders!I$1,products!$A$1:$G$1,0))</f>
        <v>Lib</v>
      </c>
      <c r="J447" s="8" t="str">
        <f>INDEX(products!$A$1:$G$49,MATCH(orders!$D447,products!$A$1:$A$49,0),MATCH(orders!J$1,products!$A$1:$G$1,0))</f>
        <v>M</v>
      </c>
      <c r="K447" s="9">
        <f>INDEX(products!$A$1:$G$49,MATCH(orders!$D447,products!$A$1:$A$49,0),MATCH(orders!K$1,products!$A$1:$G$1,0))</f>
        <v>2.5</v>
      </c>
      <c r="L447" s="10">
        <f>INDEX(products!$A$1:$G$49,MATCH(orders!$D447,products!$A$1:$A$49,0),MATCH(orders!L$1,products!$A$1:$G$1,0))</f>
        <v>33.464999999999996</v>
      </c>
      <c r="M447" s="10">
        <f t="shared" si="6"/>
        <v>66.929999999999993</v>
      </c>
      <c r="N447" s="8" t="str" cm="1">
        <f t="array" ref="N447">_xlfn.IFS(I447="Rob", "Robusta",I447="Exc","Excelsa",I447="Ara","Arabica",I447="Lib","Liberica",TRUE," ")</f>
        <v>Liberica</v>
      </c>
      <c r="O447" s="8" t="str" cm="1">
        <f t="array" ref="O447">_xlfn.IFS(J447="m","Medium",J447="l","Light",J447="d","Dark",TRUE,"")</f>
        <v>Medium</v>
      </c>
      <c r="P447" s="8" t="str">
        <f>_xlfn.XLOOKUP(Table1[[#This Row],[Customer ID]],customers!$A$1:$A$1001,customers!$I$1:$I$1001," ",0)</f>
        <v>Yes</v>
      </c>
    </row>
    <row r="448" spans="1:16" x14ac:dyDescent="0.35">
      <c r="A448" s="7" t="s">
        <v>3004</v>
      </c>
      <c r="B448" s="14">
        <v>43816</v>
      </c>
      <c r="C448" s="7" t="s">
        <v>3005</v>
      </c>
      <c r="D448" s="8" t="s">
        <v>6160</v>
      </c>
      <c r="E448" s="7">
        <v>1</v>
      </c>
      <c r="F448" s="7" t="str">
        <f>_xlfn.XLOOKUP(C448,customers!$A$2:$A$1001,customers!$B$2:$B$1001," ",0)</f>
        <v>Wain Cholomin</v>
      </c>
      <c r="G448" s="7" t="str">
        <f>IF(_xlfn.XLOOKUP(C448,customers!$A$2:$A$1001,customers!$C$2:$C$1001," ",0)=0," ",_xlfn.XLOOKUP(C448,customers!$A$2:$A$1001,customers!$C$2:$C$1001," ",0))</f>
        <v>wcholomince@about.com</v>
      </c>
      <c r="H448" s="7" t="str">
        <f>_xlfn.XLOOKUP(orders!C448,customers!$A$1:$A$1001,customers!$G$1:$G$1001)</f>
        <v>United Kingdom</v>
      </c>
      <c r="I448" s="8" t="str">
        <f>INDEX(products!$A$1:$G$49,MATCH(orders!$D448,products!$A$1:$A$49,0),MATCH(orders!I$1,products!$A$1:$G$1,0))</f>
        <v>Lib</v>
      </c>
      <c r="J448" s="8" t="str">
        <f>INDEX(products!$A$1:$G$49,MATCH(orders!$D448,products!$A$1:$A$49,0),MATCH(orders!J$1,products!$A$1:$G$1,0))</f>
        <v>M</v>
      </c>
      <c r="K448" s="9">
        <f>INDEX(products!$A$1:$G$49,MATCH(orders!$D448,products!$A$1:$A$49,0),MATCH(orders!K$1,products!$A$1:$G$1,0))</f>
        <v>0.5</v>
      </c>
      <c r="L448" s="10">
        <f>INDEX(products!$A$1:$G$49,MATCH(orders!$D448,products!$A$1:$A$49,0),MATCH(orders!L$1,products!$A$1:$G$1,0))</f>
        <v>8.73</v>
      </c>
      <c r="M448" s="10">
        <f t="shared" si="6"/>
        <v>8.73</v>
      </c>
      <c r="N448" s="8" t="str" cm="1">
        <f t="array" ref="N448">_xlfn.IFS(I448="Rob", "Robusta",I448="Exc","Excelsa",I448="Ara","Arabica",I448="Lib","Liberica",TRUE," ")</f>
        <v>Liberica</v>
      </c>
      <c r="O448" s="8" t="str" cm="1">
        <f t="array" ref="O448">_xlfn.IFS(J448="m","Medium",J448="l","Light",J448="d","Dark",TRUE,"")</f>
        <v>Medium</v>
      </c>
      <c r="P448" s="8" t="str">
        <f>_xlfn.XLOOKUP(Table1[[#This Row],[Customer ID]],customers!$A$1:$A$1001,customers!$I$1:$I$1001," ",0)</f>
        <v>Yes</v>
      </c>
    </row>
    <row r="449" spans="1:16" x14ac:dyDescent="0.35">
      <c r="A449" s="7" t="s">
        <v>3010</v>
      </c>
      <c r="B449" s="14">
        <v>43908</v>
      </c>
      <c r="C449" s="7" t="s">
        <v>3011</v>
      </c>
      <c r="D449" s="8" t="s">
        <v>6146</v>
      </c>
      <c r="E449" s="7">
        <v>3</v>
      </c>
      <c r="F449" s="7" t="str">
        <f>_xlfn.XLOOKUP(C449,customers!$A$2:$A$1001,customers!$B$2:$B$1001," ",0)</f>
        <v>Arleen Braidman</v>
      </c>
      <c r="G449" s="7" t="str">
        <f>IF(_xlfn.XLOOKUP(C449,customers!$A$2:$A$1001,customers!$C$2:$C$1001," ",0)=0," ",_xlfn.XLOOKUP(C449,customers!$A$2:$A$1001,customers!$C$2:$C$1001," ",0))</f>
        <v>abraidmancf@census.gov</v>
      </c>
      <c r="H449" s="7" t="str">
        <f>_xlfn.XLOOKUP(orders!C449,customers!$A$1:$A$1001,customers!$G$1:$G$1001)</f>
        <v>United States</v>
      </c>
      <c r="I449" s="8" t="str">
        <f>INDEX(products!$A$1:$G$49,MATCH(orders!$D449,products!$A$1:$A$49,0),MATCH(orders!I$1,products!$A$1:$G$1,0))</f>
        <v>Rob</v>
      </c>
      <c r="J449" s="8" t="str">
        <f>INDEX(products!$A$1:$G$49,MATCH(orders!$D449,products!$A$1:$A$49,0),MATCH(orders!J$1,products!$A$1:$G$1,0))</f>
        <v>M</v>
      </c>
      <c r="K449" s="9">
        <f>INDEX(products!$A$1:$G$49,MATCH(orders!$D449,products!$A$1:$A$49,0),MATCH(orders!K$1,products!$A$1:$G$1,0))</f>
        <v>0.5</v>
      </c>
      <c r="L449" s="10">
        <f>INDEX(products!$A$1:$G$49,MATCH(orders!$D449,products!$A$1:$A$49,0),MATCH(orders!L$1,products!$A$1:$G$1,0))</f>
        <v>5.97</v>
      </c>
      <c r="M449" s="10">
        <f t="shared" si="6"/>
        <v>17.91</v>
      </c>
      <c r="N449" s="8" t="str" cm="1">
        <f t="array" ref="N449">_xlfn.IFS(I449="Rob", "Robusta",I449="Exc","Excelsa",I449="Ara","Arabica",I449="Lib","Liberica",TRUE," ")</f>
        <v>Robusta</v>
      </c>
      <c r="O449" s="8" t="str" cm="1">
        <f t="array" ref="O449">_xlfn.IFS(J449="m","Medium",J449="l","Light",J449="d","Dark",TRUE,"")</f>
        <v>Medium</v>
      </c>
      <c r="P449" s="8" t="str">
        <f>_xlfn.XLOOKUP(Table1[[#This Row],[Customer ID]],customers!$A$1:$A$1001,customers!$I$1:$I$1001," ",0)</f>
        <v>No</v>
      </c>
    </row>
    <row r="450" spans="1:16" x14ac:dyDescent="0.35">
      <c r="A450" s="7" t="s">
        <v>3015</v>
      </c>
      <c r="B450" s="14">
        <v>44718</v>
      </c>
      <c r="C450" s="7" t="s">
        <v>3016</v>
      </c>
      <c r="D450" s="8" t="s">
        <v>6173</v>
      </c>
      <c r="E450" s="7">
        <v>1</v>
      </c>
      <c r="F450" s="7" t="str">
        <f>_xlfn.XLOOKUP(C450,customers!$A$2:$A$1001,customers!$B$2:$B$1001," ",0)</f>
        <v>Pru Durban</v>
      </c>
      <c r="G450" s="7" t="str">
        <f>IF(_xlfn.XLOOKUP(C450,customers!$A$2:$A$1001,customers!$C$2:$C$1001," ",0)=0," ",_xlfn.XLOOKUP(C450,customers!$A$2:$A$1001,customers!$C$2:$C$1001," ",0))</f>
        <v>pdurbancg@symantec.com</v>
      </c>
      <c r="H450" s="7" t="str">
        <f>_xlfn.XLOOKUP(orders!C450,customers!$A$1:$A$1001,customers!$G$1:$G$1001)</f>
        <v>Ireland</v>
      </c>
      <c r="I450" s="8" t="str">
        <f>INDEX(products!$A$1:$G$49,MATCH(orders!$D450,products!$A$1:$A$49,0),MATCH(orders!I$1,products!$A$1:$G$1,0))</f>
        <v>Rob</v>
      </c>
      <c r="J450" s="8" t="str">
        <f>INDEX(products!$A$1:$G$49,MATCH(orders!$D450,products!$A$1:$A$49,0),MATCH(orders!J$1,products!$A$1:$G$1,0))</f>
        <v>L</v>
      </c>
      <c r="K450" s="9">
        <f>INDEX(products!$A$1:$G$49,MATCH(orders!$D450,products!$A$1:$A$49,0),MATCH(orders!K$1,products!$A$1:$G$1,0))</f>
        <v>0.5</v>
      </c>
      <c r="L450" s="10">
        <f>INDEX(products!$A$1:$G$49,MATCH(orders!$D450,products!$A$1:$A$49,0),MATCH(orders!L$1,products!$A$1:$G$1,0))</f>
        <v>7.169999999999999</v>
      </c>
      <c r="M450" s="10">
        <f t="shared" ref="M450:M513" si="7">L450*E450</f>
        <v>7.169999999999999</v>
      </c>
      <c r="N450" s="8" t="str" cm="1">
        <f t="array" ref="N450">_xlfn.IFS(I450="Rob", "Robusta",I450="Exc","Excelsa",I450="Ara","Arabica",I450="Lib","Liberica",TRUE," ")</f>
        <v>Robusta</v>
      </c>
      <c r="O450" s="8" t="str" cm="1">
        <f t="array" ref="O450">_xlfn.IFS(J450="m","Medium",J450="l","Light",J450="d","Dark",TRUE,"")</f>
        <v>Light</v>
      </c>
      <c r="P450" s="8" t="str">
        <f>_xlfn.XLOOKUP(Table1[[#This Row],[Customer ID]],customers!$A$1:$A$1001,customers!$I$1:$I$1001," ",0)</f>
        <v>No</v>
      </c>
    </row>
    <row r="451" spans="1:16" x14ac:dyDescent="0.35">
      <c r="A451" s="7" t="s">
        <v>3021</v>
      </c>
      <c r="B451" s="14">
        <v>44336</v>
      </c>
      <c r="C451" s="7" t="s">
        <v>3022</v>
      </c>
      <c r="D451" s="8" t="s">
        <v>6163</v>
      </c>
      <c r="E451" s="7">
        <v>2</v>
      </c>
      <c r="F451" s="7" t="str">
        <f>_xlfn.XLOOKUP(C451,customers!$A$2:$A$1001,customers!$B$2:$B$1001," ",0)</f>
        <v>Antone Harrold</v>
      </c>
      <c r="G451" s="7" t="str">
        <f>IF(_xlfn.XLOOKUP(C451,customers!$A$2:$A$1001,customers!$C$2:$C$1001," ",0)=0," ",_xlfn.XLOOKUP(C451,customers!$A$2:$A$1001,customers!$C$2:$C$1001," ",0))</f>
        <v>aharroldch@miibeian.gov.cn</v>
      </c>
      <c r="H451" s="7" t="str">
        <f>_xlfn.XLOOKUP(orders!C451,customers!$A$1:$A$1001,customers!$G$1:$G$1001)</f>
        <v>United States</v>
      </c>
      <c r="I451" s="8" t="str">
        <f>INDEX(products!$A$1:$G$49,MATCH(orders!$D451,products!$A$1:$A$49,0),MATCH(orders!I$1,products!$A$1:$G$1,0))</f>
        <v>Rob</v>
      </c>
      <c r="J451" s="8" t="str">
        <f>INDEX(products!$A$1:$G$49,MATCH(orders!$D451,products!$A$1:$A$49,0),MATCH(orders!J$1,products!$A$1:$G$1,0))</f>
        <v>D</v>
      </c>
      <c r="K451" s="9">
        <f>INDEX(products!$A$1:$G$49,MATCH(orders!$D451,products!$A$1:$A$49,0),MATCH(orders!K$1,products!$A$1:$G$1,0))</f>
        <v>0.2</v>
      </c>
      <c r="L451" s="10">
        <f>INDEX(products!$A$1:$G$49,MATCH(orders!$D451,products!$A$1:$A$49,0),MATCH(orders!L$1,products!$A$1:$G$1,0))</f>
        <v>2.6849999999999996</v>
      </c>
      <c r="M451" s="10">
        <f t="shared" si="7"/>
        <v>5.3699999999999992</v>
      </c>
      <c r="N451" s="8" t="str" cm="1">
        <f t="array" ref="N451">_xlfn.IFS(I451="Rob", "Robusta",I451="Exc","Excelsa",I451="Ara","Arabica",I451="Lib","Liberica",TRUE," ")</f>
        <v>Robusta</v>
      </c>
      <c r="O451" s="8" t="str" cm="1">
        <f t="array" ref="O451">_xlfn.IFS(J451="m","Medium",J451="l","Light",J451="d","Dark",TRUE,"")</f>
        <v>Dark</v>
      </c>
      <c r="P451" s="8" t="str">
        <f>_xlfn.XLOOKUP(Table1[[#This Row],[Customer ID]],customers!$A$1:$A$1001,customers!$I$1:$I$1001," ",0)</f>
        <v>No</v>
      </c>
    </row>
    <row r="452" spans="1:16" x14ac:dyDescent="0.35">
      <c r="A452" s="7" t="s">
        <v>3027</v>
      </c>
      <c r="B452" s="14">
        <v>44207</v>
      </c>
      <c r="C452" s="7" t="s">
        <v>3028</v>
      </c>
      <c r="D452" s="8" t="s">
        <v>6145</v>
      </c>
      <c r="E452" s="7">
        <v>5</v>
      </c>
      <c r="F452" s="7" t="str">
        <f>_xlfn.XLOOKUP(C452,customers!$A$2:$A$1001,customers!$B$2:$B$1001," ",0)</f>
        <v>Sim Pamphilon</v>
      </c>
      <c r="G452" s="7" t="str">
        <f>IF(_xlfn.XLOOKUP(C452,customers!$A$2:$A$1001,customers!$C$2:$C$1001," ",0)=0," ",_xlfn.XLOOKUP(C452,customers!$A$2:$A$1001,customers!$C$2:$C$1001," ",0))</f>
        <v>spamphilonci@mlb.com</v>
      </c>
      <c r="H452" s="7" t="str">
        <f>_xlfn.XLOOKUP(orders!C452,customers!$A$1:$A$1001,customers!$G$1:$G$1001)</f>
        <v>Ireland</v>
      </c>
      <c r="I452" s="8" t="str">
        <f>INDEX(products!$A$1:$G$49,MATCH(orders!$D452,products!$A$1:$A$49,0),MATCH(orders!I$1,products!$A$1:$G$1,0))</f>
        <v>Lib</v>
      </c>
      <c r="J452" s="8" t="str">
        <f>INDEX(products!$A$1:$G$49,MATCH(orders!$D452,products!$A$1:$A$49,0),MATCH(orders!J$1,products!$A$1:$G$1,0))</f>
        <v>L</v>
      </c>
      <c r="K452" s="9">
        <f>INDEX(products!$A$1:$G$49,MATCH(orders!$D452,products!$A$1:$A$49,0),MATCH(orders!K$1,products!$A$1:$G$1,0))</f>
        <v>0.2</v>
      </c>
      <c r="L452" s="10">
        <f>INDEX(products!$A$1:$G$49,MATCH(orders!$D452,products!$A$1:$A$49,0),MATCH(orders!L$1,products!$A$1:$G$1,0))</f>
        <v>4.7549999999999999</v>
      </c>
      <c r="M452" s="10">
        <f t="shared" si="7"/>
        <v>23.774999999999999</v>
      </c>
      <c r="N452" s="8" t="str" cm="1">
        <f t="array" ref="N452">_xlfn.IFS(I452="Rob", "Robusta",I452="Exc","Excelsa",I452="Ara","Arabica",I452="Lib","Liberica",TRUE," ")</f>
        <v>Liberica</v>
      </c>
      <c r="O452" s="8" t="str" cm="1">
        <f t="array" ref="O452">_xlfn.IFS(J452="m","Medium",J452="l","Light",J452="d","Dark",TRUE,"")</f>
        <v>Light</v>
      </c>
      <c r="P452" s="8" t="str">
        <f>_xlfn.XLOOKUP(Table1[[#This Row],[Customer ID]],customers!$A$1:$A$1001,customers!$I$1:$I$1001," ",0)</f>
        <v>No</v>
      </c>
    </row>
    <row r="453" spans="1:16" x14ac:dyDescent="0.35">
      <c r="A453" s="7" t="s">
        <v>3035</v>
      </c>
      <c r="B453" s="14">
        <v>43518</v>
      </c>
      <c r="C453" s="7" t="s">
        <v>3036</v>
      </c>
      <c r="D453" s="8" t="s">
        <v>6149</v>
      </c>
      <c r="E453" s="7">
        <v>2</v>
      </c>
      <c r="F453" s="7" t="str">
        <f>_xlfn.XLOOKUP(C453,customers!$A$2:$A$1001,customers!$B$2:$B$1001," ",0)</f>
        <v>Mohandis Spurden</v>
      </c>
      <c r="G453" s="7" t="str">
        <f>IF(_xlfn.XLOOKUP(C453,customers!$A$2:$A$1001,customers!$C$2:$C$1001," ",0)=0," ",_xlfn.XLOOKUP(C453,customers!$A$2:$A$1001,customers!$C$2:$C$1001," ",0))</f>
        <v>mspurdencj@exblog.jp</v>
      </c>
      <c r="H453" s="7" t="str">
        <f>_xlfn.XLOOKUP(orders!C453,customers!$A$1:$A$1001,customers!$G$1:$G$1001)</f>
        <v>United States</v>
      </c>
      <c r="I453" s="8" t="str">
        <f>INDEX(products!$A$1:$G$49,MATCH(orders!$D453,products!$A$1:$A$49,0),MATCH(orders!I$1,products!$A$1:$G$1,0))</f>
        <v>Rob</v>
      </c>
      <c r="J453" s="8" t="str">
        <f>INDEX(products!$A$1:$G$49,MATCH(orders!$D453,products!$A$1:$A$49,0),MATCH(orders!J$1,products!$A$1:$G$1,0))</f>
        <v>D</v>
      </c>
      <c r="K453" s="9">
        <f>INDEX(products!$A$1:$G$49,MATCH(orders!$D453,products!$A$1:$A$49,0),MATCH(orders!K$1,products!$A$1:$G$1,0))</f>
        <v>2.5</v>
      </c>
      <c r="L453" s="10">
        <f>INDEX(products!$A$1:$G$49,MATCH(orders!$D453,products!$A$1:$A$49,0),MATCH(orders!L$1,products!$A$1:$G$1,0))</f>
        <v>20.584999999999997</v>
      </c>
      <c r="M453" s="10">
        <f t="shared" si="7"/>
        <v>41.169999999999995</v>
      </c>
      <c r="N453" s="8" t="str" cm="1">
        <f t="array" ref="N453">_xlfn.IFS(I453="Rob", "Robusta",I453="Exc","Excelsa",I453="Ara","Arabica",I453="Lib","Liberica",TRUE," ")</f>
        <v>Robusta</v>
      </c>
      <c r="O453" s="8" t="str" cm="1">
        <f t="array" ref="O453">_xlfn.IFS(J453="m","Medium",J453="l","Light",J453="d","Dark",TRUE,"")</f>
        <v>Dark</v>
      </c>
      <c r="P453" s="8" t="str">
        <f>_xlfn.XLOOKUP(Table1[[#This Row],[Customer ID]],customers!$A$1:$A$1001,customers!$I$1:$I$1001," ",0)</f>
        <v>Yes</v>
      </c>
    </row>
    <row r="454" spans="1:16" x14ac:dyDescent="0.35">
      <c r="A454" s="7" t="s">
        <v>3041</v>
      </c>
      <c r="B454" s="14">
        <v>44524</v>
      </c>
      <c r="C454" s="7" t="s">
        <v>3042</v>
      </c>
      <c r="D454" s="8" t="s">
        <v>6167</v>
      </c>
      <c r="E454" s="7">
        <v>3</v>
      </c>
      <c r="F454" s="7" t="str">
        <f>_xlfn.XLOOKUP(C454,customers!$A$2:$A$1001,customers!$B$2:$B$1001," ",0)</f>
        <v>Morgen Seson</v>
      </c>
      <c r="G454" s="7" t="str">
        <f>IF(_xlfn.XLOOKUP(C454,customers!$A$2:$A$1001,customers!$C$2:$C$1001," ",0)=0," ",_xlfn.XLOOKUP(C454,customers!$A$2:$A$1001,customers!$C$2:$C$1001," ",0))</f>
        <v>msesonck@census.gov</v>
      </c>
      <c r="H454" s="7" t="str">
        <f>_xlfn.XLOOKUP(orders!C454,customers!$A$1:$A$1001,customers!$G$1:$G$1001)</f>
        <v>United States</v>
      </c>
      <c r="I454" s="8" t="str">
        <f>INDEX(products!$A$1:$G$49,MATCH(orders!$D454,products!$A$1:$A$49,0),MATCH(orders!I$1,products!$A$1:$G$1,0))</f>
        <v>Ara</v>
      </c>
      <c r="J454" s="8" t="str">
        <f>INDEX(products!$A$1:$G$49,MATCH(orders!$D454,products!$A$1:$A$49,0),MATCH(orders!J$1,products!$A$1:$G$1,0))</f>
        <v>L</v>
      </c>
      <c r="K454" s="9">
        <f>INDEX(products!$A$1:$G$49,MATCH(orders!$D454,products!$A$1:$A$49,0),MATCH(orders!K$1,products!$A$1:$G$1,0))</f>
        <v>0.2</v>
      </c>
      <c r="L454" s="10">
        <f>INDEX(products!$A$1:$G$49,MATCH(orders!$D454,products!$A$1:$A$49,0),MATCH(orders!L$1,products!$A$1:$G$1,0))</f>
        <v>3.8849999999999998</v>
      </c>
      <c r="M454" s="10">
        <f t="shared" si="7"/>
        <v>11.654999999999999</v>
      </c>
      <c r="N454" s="8" t="str" cm="1">
        <f t="array" ref="N454">_xlfn.IFS(I454="Rob", "Robusta",I454="Exc","Excelsa",I454="Ara","Arabica",I454="Lib","Liberica",TRUE," ")</f>
        <v>Arabica</v>
      </c>
      <c r="O454" s="8" t="str" cm="1">
        <f t="array" ref="O454">_xlfn.IFS(J454="m","Medium",J454="l","Light",J454="d","Dark",TRUE,"")</f>
        <v>Light</v>
      </c>
      <c r="P454" s="8" t="str">
        <f>_xlfn.XLOOKUP(Table1[[#This Row],[Customer ID]],customers!$A$1:$A$1001,customers!$I$1:$I$1001," ",0)</f>
        <v>No</v>
      </c>
    </row>
    <row r="455" spans="1:16" x14ac:dyDescent="0.35">
      <c r="A455" s="7" t="s">
        <v>3047</v>
      </c>
      <c r="B455" s="14">
        <v>44579</v>
      </c>
      <c r="C455" s="7" t="s">
        <v>3048</v>
      </c>
      <c r="D455" s="8" t="s">
        <v>6161</v>
      </c>
      <c r="E455" s="7">
        <v>4</v>
      </c>
      <c r="F455" s="7" t="str">
        <f>_xlfn.XLOOKUP(C455,customers!$A$2:$A$1001,customers!$B$2:$B$1001," ",0)</f>
        <v>Nalani Pirrone</v>
      </c>
      <c r="G455" s="7" t="str">
        <f>IF(_xlfn.XLOOKUP(C455,customers!$A$2:$A$1001,customers!$C$2:$C$1001," ",0)=0," ",_xlfn.XLOOKUP(C455,customers!$A$2:$A$1001,customers!$C$2:$C$1001," ",0))</f>
        <v>npirronecl@weibo.com</v>
      </c>
      <c r="H455" s="7" t="str">
        <f>_xlfn.XLOOKUP(orders!C455,customers!$A$1:$A$1001,customers!$G$1:$G$1001)</f>
        <v>United States</v>
      </c>
      <c r="I455" s="8" t="str">
        <f>INDEX(products!$A$1:$G$49,MATCH(orders!$D455,products!$A$1:$A$49,0),MATCH(orders!I$1,products!$A$1:$G$1,0))</f>
        <v>Lib</v>
      </c>
      <c r="J455" s="8" t="str">
        <f>INDEX(products!$A$1:$G$49,MATCH(orders!$D455,products!$A$1:$A$49,0),MATCH(orders!J$1,products!$A$1:$G$1,0))</f>
        <v>L</v>
      </c>
      <c r="K455" s="9">
        <f>INDEX(products!$A$1:$G$49,MATCH(orders!$D455,products!$A$1:$A$49,0),MATCH(orders!K$1,products!$A$1:$G$1,0))</f>
        <v>0.5</v>
      </c>
      <c r="L455" s="10">
        <f>INDEX(products!$A$1:$G$49,MATCH(orders!$D455,products!$A$1:$A$49,0),MATCH(orders!L$1,products!$A$1:$G$1,0))</f>
        <v>9.51</v>
      </c>
      <c r="M455" s="10">
        <f t="shared" si="7"/>
        <v>38.04</v>
      </c>
      <c r="N455" s="8" t="str" cm="1">
        <f t="array" ref="N455">_xlfn.IFS(I455="Rob", "Robusta",I455="Exc","Excelsa",I455="Ara","Arabica",I455="Lib","Liberica",TRUE," ")</f>
        <v>Liberica</v>
      </c>
      <c r="O455" s="8" t="str" cm="1">
        <f t="array" ref="O455">_xlfn.IFS(J455="m","Medium",J455="l","Light",J455="d","Dark",TRUE,"")</f>
        <v>Light</v>
      </c>
      <c r="P455" s="8" t="str">
        <f>_xlfn.XLOOKUP(Table1[[#This Row],[Customer ID]],customers!$A$1:$A$1001,customers!$I$1:$I$1001," ",0)</f>
        <v>No</v>
      </c>
    </row>
    <row r="456" spans="1:16" x14ac:dyDescent="0.35">
      <c r="A456" s="7" t="s">
        <v>3053</v>
      </c>
      <c r="B456" s="14">
        <v>44421</v>
      </c>
      <c r="C456" s="7" t="s">
        <v>3054</v>
      </c>
      <c r="D456" s="8" t="s">
        <v>6149</v>
      </c>
      <c r="E456" s="7">
        <v>4</v>
      </c>
      <c r="F456" s="7" t="str">
        <f>_xlfn.XLOOKUP(C456,customers!$A$2:$A$1001,customers!$B$2:$B$1001," ",0)</f>
        <v>Reube Cawley</v>
      </c>
      <c r="G456" s="7" t="str">
        <f>IF(_xlfn.XLOOKUP(C456,customers!$A$2:$A$1001,customers!$C$2:$C$1001," ",0)=0," ",_xlfn.XLOOKUP(C456,customers!$A$2:$A$1001,customers!$C$2:$C$1001," ",0))</f>
        <v>rcawleycm@yellowbook.com</v>
      </c>
      <c r="H456" s="7" t="str">
        <f>_xlfn.XLOOKUP(orders!C456,customers!$A$1:$A$1001,customers!$G$1:$G$1001)</f>
        <v>Ireland</v>
      </c>
      <c r="I456" s="8" t="str">
        <f>INDEX(products!$A$1:$G$49,MATCH(orders!$D456,products!$A$1:$A$49,0),MATCH(orders!I$1,products!$A$1:$G$1,0))</f>
        <v>Rob</v>
      </c>
      <c r="J456" s="8" t="str">
        <f>INDEX(products!$A$1:$G$49,MATCH(orders!$D456,products!$A$1:$A$49,0),MATCH(orders!J$1,products!$A$1:$G$1,0))</f>
        <v>D</v>
      </c>
      <c r="K456" s="9">
        <f>INDEX(products!$A$1:$G$49,MATCH(orders!$D456,products!$A$1:$A$49,0),MATCH(orders!K$1,products!$A$1:$G$1,0))</f>
        <v>2.5</v>
      </c>
      <c r="L456" s="10">
        <f>INDEX(products!$A$1:$G$49,MATCH(orders!$D456,products!$A$1:$A$49,0),MATCH(orders!L$1,products!$A$1:$G$1,0))</f>
        <v>20.584999999999997</v>
      </c>
      <c r="M456" s="10">
        <f t="shared" si="7"/>
        <v>82.339999999999989</v>
      </c>
      <c r="N456" s="8" t="str" cm="1">
        <f t="array" ref="N456">_xlfn.IFS(I456="Rob", "Robusta",I456="Exc","Excelsa",I456="Ara","Arabica",I456="Lib","Liberica",TRUE," ")</f>
        <v>Robusta</v>
      </c>
      <c r="O456" s="8" t="str" cm="1">
        <f t="array" ref="O456">_xlfn.IFS(J456="m","Medium",J456="l","Light",J456="d","Dark",TRUE,"")</f>
        <v>Dark</v>
      </c>
      <c r="P456" s="8" t="str">
        <f>_xlfn.XLOOKUP(Table1[[#This Row],[Customer ID]],customers!$A$1:$A$1001,customers!$I$1:$I$1001," ",0)</f>
        <v>Yes</v>
      </c>
    </row>
    <row r="457" spans="1:16" x14ac:dyDescent="0.35">
      <c r="A457" s="7" t="s">
        <v>3058</v>
      </c>
      <c r="B457" s="14">
        <v>43841</v>
      </c>
      <c r="C457" s="7" t="s">
        <v>3059</v>
      </c>
      <c r="D457" s="8" t="s">
        <v>6145</v>
      </c>
      <c r="E457" s="7">
        <v>2</v>
      </c>
      <c r="F457" s="7" t="str">
        <f>_xlfn.XLOOKUP(C457,customers!$A$2:$A$1001,customers!$B$2:$B$1001," ",0)</f>
        <v>Stan Barribal</v>
      </c>
      <c r="G457" s="7" t="str">
        <f>IF(_xlfn.XLOOKUP(C457,customers!$A$2:$A$1001,customers!$C$2:$C$1001," ",0)=0," ",_xlfn.XLOOKUP(C457,customers!$A$2:$A$1001,customers!$C$2:$C$1001," ",0))</f>
        <v>sbarribalcn@microsoft.com</v>
      </c>
      <c r="H457" s="7" t="str">
        <f>_xlfn.XLOOKUP(orders!C457,customers!$A$1:$A$1001,customers!$G$1:$G$1001)</f>
        <v>Ireland</v>
      </c>
      <c r="I457" s="8" t="str">
        <f>INDEX(products!$A$1:$G$49,MATCH(orders!$D457,products!$A$1:$A$49,0),MATCH(orders!I$1,products!$A$1:$G$1,0))</f>
        <v>Lib</v>
      </c>
      <c r="J457" s="8" t="str">
        <f>INDEX(products!$A$1:$G$49,MATCH(orders!$D457,products!$A$1:$A$49,0),MATCH(orders!J$1,products!$A$1:$G$1,0))</f>
        <v>L</v>
      </c>
      <c r="K457" s="9">
        <f>INDEX(products!$A$1:$G$49,MATCH(orders!$D457,products!$A$1:$A$49,0),MATCH(orders!K$1,products!$A$1:$G$1,0))</f>
        <v>0.2</v>
      </c>
      <c r="L457" s="10">
        <f>INDEX(products!$A$1:$G$49,MATCH(orders!$D457,products!$A$1:$A$49,0),MATCH(orders!L$1,products!$A$1:$G$1,0))</f>
        <v>4.7549999999999999</v>
      </c>
      <c r="M457" s="10">
        <f t="shared" si="7"/>
        <v>9.51</v>
      </c>
      <c r="N457" s="8" t="str" cm="1">
        <f t="array" ref="N457">_xlfn.IFS(I457="Rob", "Robusta",I457="Exc","Excelsa",I457="Ara","Arabica",I457="Lib","Liberica",TRUE," ")</f>
        <v>Liberica</v>
      </c>
      <c r="O457" s="8" t="str" cm="1">
        <f t="array" ref="O457">_xlfn.IFS(J457="m","Medium",J457="l","Light",J457="d","Dark",TRUE,"")</f>
        <v>Light</v>
      </c>
      <c r="P457" s="8" t="str">
        <f>_xlfn.XLOOKUP(Table1[[#This Row],[Customer ID]],customers!$A$1:$A$1001,customers!$I$1:$I$1001," ",0)</f>
        <v>Yes</v>
      </c>
    </row>
    <row r="458" spans="1:16" x14ac:dyDescent="0.35">
      <c r="A458" s="7" t="s">
        <v>3064</v>
      </c>
      <c r="B458" s="14">
        <v>44017</v>
      </c>
      <c r="C458" s="7" t="s">
        <v>3065</v>
      </c>
      <c r="D458" s="8" t="s">
        <v>6149</v>
      </c>
      <c r="E458" s="7">
        <v>2</v>
      </c>
      <c r="F458" s="7" t="str">
        <f>_xlfn.XLOOKUP(C458,customers!$A$2:$A$1001,customers!$B$2:$B$1001," ",0)</f>
        <v>Agnes Adamides</v>
      </c>
      <c r="G458" s="7" t="str">
        <f>IF(_xlfn.XLOOKUP(C458,customers!$A$2:$A$1001,customers!$C$2:$C$1001," ",0)=0," ",_xlfn.XLOOKUP(C458,customers!$A$2:$A$1001,customers!$C$2:$C$1001," ",0))</f>
        <v>aadamidesco@bizjournals.com</v>
      </c>
      <c r="H458" s="7" t="str">
        <f>_xlfn.XLOOKUP(orders!C458,customers!$A$1:$A$1001,customers!$G$1:$G$1001)</f>
        <v>United Kingdom</v>
      </c>
      <c r="I458" s="8" t="str">
        <f>INDEX(products!$A$1:$G$49,MATCH(orders!$D458,products!$A$1:$A$49,0),MATCH(orders!I$1,products!$A$1:$G$1,0))</f>
        <v>Rob</v>
      </c>
      <c r="J458" s="8" t="str">
        <f>INDEX(products!$A$1:$G$49,MATCH(orders!$D458,products!$A$1:$A$49,0),MATCH(orders!J$1,products!$A$1:$G$1,0))</f>
        <v>D</v>
      </c>
      <c r="K458" s="9">
        <f>INDEX(products!$A$1:$G$49,MATCH(orders!$D458,products!$A$1:$A$49,0),MATCH(orders!K$1,products!$A$1:$G$1,0))</f>
        <v>2.5</v>
      </c>
      <c r="L458" s="10">
        <f>INDEX(products!$A$1:$G$49,MATCH(orders!$D458,products!$A$1:$A$49,0),MATCH(orders!L$1,products!$A$1:$G$1,0))</f>
        <v>20.584999999999997</v>
      </c>
      <c r="M458" s="10">
        <f t="shared" si="7"/>
        <v>41.169999999999995</v>
      </c>
      <c r="N458" s="8" t="str" cm="1">
        <f t="array" ref="N458">_xlfn.IFS(I458="Rob", "Robusta",I458="Exc","Excelsa",I458="Ara","Arabica",I458="Lib","Liberica",TRUE," ")</f>
        <v>Robusta</v>
      </c>
      <c r="O458" s="8" t="str" cm="1">
        <f t="array" ref="O458">_xlfn.IFS(J458="m","Medium",J458="l","Light",J458="d","Dark",TRUE,"")</f>
        <v>Dark</v>
      </c>
      <c r="P458" s="8" t="str">
        <f>_xlfn.XLOOKUP(Table1[[#This Row],[Customer ID]],customers!$A$1:$A$1001,customers!$I$1:$I$1001," ",0)</f>
        <v>No</v>
      </c>
    </row>
    <row r="459" spans="1:16" x14ac:dyDescent="0.35">
      <c r="A459" s="7" t="s">
        <v>3070</v>
      </c>
      <c r="B459" s="14">
        <v>43671</v>
      </c>
      <c r="C459" s="7" t="s">
        <v>3071</v>
      </c>
      <c r="D459" s="8" t="s">
        <v>6161</v>
      </c>
      <c r="E459" s="7">
        <v>5</v>
      </c>
      <c r="F459" s="7" t="str">
        <f>_xlfn.XLOOKUP(C459,customers!$A$2:$A$1001,customers!$B$2:$B$1001," ",0)</f>
        <v>Carmelita Thowes</v>
      </c>
      <c r="G459" s="7" t="str">
        <f>IF(_xlfn.XLOOKUP(C459,customers!$A$2:$A$1001,customers!$C$2:$C$1001," ",0)=0," ",_xlfn.XLOOKUP(C459,customers!$A$2:$A$1001,customers!$C$2:$C$1001," ",0))</f>
        <v>cthowescp@craigslist.org</v>
      </c>
      <c r="H459" s="7" t="str">
        <f>_xlfn.XLOOKUP(orders!C459,customers!$A$1:$A$1001,customers!$G$1:$G$1001)</f>
        <v>United States</v>
      </c>
      <c r="I459" s="8" t="str">
        <f>INDEX(products!$A$1:$G$49,MATCH(orders!$D459,products!$A$1:$A$49,0),MATCH(orders!I$1,products!$A$1:$G$1,0))</f>
        <v>Lib</v>
      </c>
      <c r="J459" s="8" t="str">
        <f>INDEX(products!$A$1:$G$49,MATCH(orders!$D459,products!$A$1:$A$49,0),MATCH(orders!J$1,products!$A$1:$G$1,0))</f>
        <v>L</v>
      </c>
      <c r="K459" s="9">
        <f>INDEX(products!$A$1:$G$49,MATCH(orders!$D459,products!$A$1:$A$49,0),MATCH(orders!K$1,products!$A$1:$G$1,0))</f>
        <v>0.5</v>
      </c>
      <c r="L459" s="10">
        <f>INDEX(products!$A$1:$G$49,MATCH(orders!$D459,products!$A$1:$A$49,0),MATCH(orders!L$1,products!$A$1:$G$1,0))</f>
        <v>9.51</v>
      </c>
      <c r="M459" s="10">
        <f t="shared" si="7"/>
        <v>47.55</v>
      </c>
      <c r="N459" s="8" t="str" cm="1">
        <f t="array" ref="N459">_xlfn.IFS(I459="Rob", "Robusta",I459="Exc","Excelsa",I459="Ara","Arabica",I459="Lib","Liberica",TRUE," ")</f>
        <v>Liberica</v>
      </c>
      <c r="O459" s="8" t="str" cm="1">
        <f t="array" ref="O459">_xlfn.IFS(J459="m","Medium",J459="l","Light",J459="d","Dark",TRUE,"")</f>
        <v>Light</v>
      </c>
      <c r="P459" s="8" t="str">
        <f>_xlfn.XLOOKUP(Table1[[#This Row],[Customer ID]],customers!$A$1:$A$1001,customers!$I$1:$I$1001," ",0)</f>
        <v>No</v>
      </c>
    </row>
    <row r="460" spans="1:16" x14ac:dyDescent="0.35">
      <c r="A460" s="7" t="s">
        <v>3076</v>
      </c>
      <c r="B460" s="14">
        <v>44707</v>
      </c>
      <c r="C460" s="7" t="s">
        <v>3077</v>
      </c>
      <c r="D460" s="8" t="s">
        <v>6155</v>
      </c>
      <c r="E460" s="7">
        <v>4</v>
      </c>
      <c r="F460" s="7" t="str">
        <f>_xlfn.XLOOKUP(C460,customers!$A$2:$A$1001,customers!$B$2:$B$1001," ",0)</f>
        <v>Rodolfo Willoway</v>
      </c>
      <c r="G460" s="7" t="str">
        <f>IF(_xlfn.XLOOKUP(C460,customers!$A$2:$A$1001,customers!$C$2:$C$1001," ",0)=0," ",_xlfn.XLOOKUP(C460,customers!$A$2:$A$1001,customers!$C$2:$C$1001," ",0))</f>
        <v>rwillowaycq@admin.ch</v>
      </c>
      <c r="H460" s="7" t="str">
        <f>_xlfn.XLOOKUP(orders!C460,customers!$A$1:$A$1001,customers!$G$1:$G$1001)</f>
        <v>United States</v>
      </c>
      <c r="I460" s="8" t="str">
        <f>INDEX(products!$A$1:$G$49,MATCH(orders!$D460,products!$A$1:$A$49,0),MATCH(orders!I$1,products!$A$1:$G$1,0))</f>
        <v>Ara</v>
      </c>
      <c r="J460" s="8" t="str">
        <f>INDEX(products!$A$1:$G$49,MATCH(orders!$D460,products!$A$1:$A$49,0),MATCH(orders!J$1,products!$A$1:$G$1,0))</f>
        <v>M</v>
      </c>
      <c r="K460" s="9">
        <f>INDEX(products!$A$1:$G$49,MATCH(orders!$D460,products!$A$1:$A$49,0),MATCH(orders!K$1,products!$A$1:$G$1,0))</f>
        <v>1</v>
      </c>
      <c r="L460" s="10">
        <f>INDEX(products!$A$1:$G$49,MATCH(orders!$D460,products!$A$1:$A$49,0),MATCH(orders!L$1,products!$A$1:$G$1,0))</f>
        <v>11.25</v>
      </c>
      <c r="M460" s="10">
        <f t="shared" si="7"/>
        <v>45</v>
      </c>
      <c r="N460" s="8" t="str" cm="1">
        <f t="array" ref="N460">_xlfn.IFS(I460="Rob", "Robusta",I460="Exc","Excelsa",I460="Ara","Arabica",I460="Lib","Liberica",TRUE," ")</f>
        <v>Arabica</v>
      </c>
      <c r="O460" s="8" t="str" cm="1">
        <f t="array" ref="O460">_xlfn.IFS(J460="m","Medium",J460="l","Light",J460="d","Dark",TRUE,"")</f>
        <v>Medium</v>
      </c>
      <c r="P460" s="8" t="str">
        <f>_xlfn.XLOOKUP(Table1[[#This Row],[Customer ID]],customers!$A$1:$A$1001,customers!$I$1:$I$1001," ",0)</f>
        <v>No</v>
      </c>
    </row>
    <row r="461" spans="1:16" x14ac:dyDescent="0.35">
      <c r="A461" s="7" t="s">
        <v>3082</v>
      </c>
      <c r="B461" s="14">
        <v>43840</v>
      </c>
      <c r="C461" s="7" t="s">
        <v>3083</v>
      </c>
      <c r="D461" s="8" t="s">
        <v>6145</v>
      </c>
      <c r="E461" s="7">
        <v>5</v>
      </c>
      <c r="F461" s="7" t="str">
        <f>_xlfn.XLOOKUP(C461,customers!$A$2:$A$1001,customers!$B$2:$B$1001," ",0)</f>
        <v>Alvis Elwin</v>
      </c>
      <c r="G461" s="7" t="str">
        <f>IF(_xlfn.XLOOKUP(C461,customers!$A$2:$A$1001,customers!$C$2:$C$1001," ",0)=0," ",_xlfn.XLOOKUP(C461,customers!$A$2:$A$1001,customers!$C$2:$C$1001," ",0))</f>
        <v>aelwincr@privacy.gov.au</v>
      </c>
      <c r="H461" s="7" t="str">
        <f>_xlfn.XLOOKUP(orders!C461,customers!$A$1:$A$1001,customers!$G$1:$G$1001)</f>
        <v>United States</v>
      </c>
      <c r="I461" s="8" t="str">
        <f>INDEX(products!$A$1:$G$49,MATCH(orders!$D461,products!$A$1:$A$49,0),MATCH(orders!I$1,products!$A$1:$G$1,0))</f>
        <v>Lib</v>
      </c>
      <c r="J461" s="8" t="str">
        <f>INDEX(products!$A$1:$G$49,MATCH(orders!$D461,products!$A$1:$A$49,0),MATCH(orders!J$1,products!$A$1:$G$1,0))</f>
        <v>L</v>
      </c>
      <c r="K461" s="9">
        <f>INDEX(products!$A$1:$G$49,MATCH(orders!$D461,products!$A$1:$A$49,0),MATCH(orders!K$1,products!$A$1:$G$1,0))</f>
        <v>0.2</v>
      </c>
      <c r="L461" s="10">
        <f>INDEX(products!$A$1:$G$49,MATCH(orders!$D461,products!$A$1:$A$49,0),MATCH(orders!L$1,products!$A$1:$G$1,0))</f>
        <v>4.7549999999999999</v>
      </c>
      <c r="M461" s="10">
        <f t="shared" si="7"/>
        <v>23.774999999999999</v>
      </c>
      <c r="N461" s="8" t="str" cm="1">
        <f t="array" ref="N461">_xlfn.IFS(I461="Rob", "Robusta",I461="Exc","Excelsa",I461="Ara","Arabica",I461="Lib","Liberica",TRUE," ")</f>
        <v>Liberica</v>
      </c>
      <c r="O461" s="8" t="str" cm="1">
        <f t="array" ref="O461">_xlfn.IFS(J461="m","Medium",J461="l","Light",J461="d","Dark",TRUE,"")</f>
        <v>Light</v>
      </c>
      <c r="P461" s="8" t="str">
        <f>_xlfn.XLOOKUP(Table1[[#This Row],[Customer ID]],customers!$A$1:$A$1001,customers!$I$1:$I$1001," ",0)</f>
        <v>No</v>
      </c>
    </row>
    <row r="462" spans="1:16" x14ac:dyDescent="0.35">
      <c r="A462" s="7" t="s">
        <v>3088</v>
      </c>
      <c r="B462" s="14">
        <v>43602</v>
      </c>
      <c r="C462" s="7" t="s">
        <v>3089</v>
      </c>
      <c r="D462" s="8" t="s">
        <v>6172</v>
      </c>
      <c r="E462" s="7">
        <v>3</v>
      </c>
      <c r="F462" s="7" t="str">
        <f>_xlfn.XLOOKUP(C462,customers!$A$2:$A$1001,customers!$B$2:$B$1001," ",0)</f>
        <v>Araldo Bilbrook</v>
      </c>
      <c r="G462" s="7" t="str">
        <f>IF(_xlfn.XLOOKUP(C462,customers!$A$2:$A$1001,customers!$C$2:$C$1001," ",0)=0," ",_xlfn.XLOOKUP(C462,customers!$A$2:$A$1001,customers!$C$2:$C$1001," ",0))</f>
        <v>abilbrookcs@booking.com</v>
      </c>
      <c r="H462" s="7" t="str">
        <f>_xlfn.XLOOKUP(orders!C462,customers!$A$1:$A$1001,customers!$G$1:$G$1001)</f>
        <v>Ireland</v>
      </c>
      <c r="I462" s="8" t="str">
        <f>INDEX(products!$A$1:$G$49,MATCH(orders!$D462,products!$A$1:$A$49,0),MATCH(orders!I$1,products!$A$1:$G$1,0))</f>
        <v>Rob</v>
      </c>
      <c r="J462" s="8" t="str">
        <f>INDEX(products!$A$1:$G$49,MATCH(orders!$D462,products!$A$1:$A$49,0),MATCH(orders!J$1,products!$A$1:$G$1,0))</f>
        <v>D</v>
      </c>
      <c r="K462" s="9">
        <f>INDEX(products!$A$1:$G$49,MATCH(orders!$D462,products!$A$1:$A$49,0),MATCH(orders!K$1,products!$A$1:$G$1,0))</f>
        <v>0.5</v>
      </c>
      <c r="L462" s="10">
        <f>INDEX(products!$A$1:$G$49,MATCH(orders!$D462,products!$A$1:$A$49,0),MATCH(orders!L$1,products!$A$1:$G$1,0))</f>
        <v>5.3699999999999992</v>
      </c>
      <c r="M462" s="10">
        <f t="shared" si="7"/>
        <v>16.11</v>
      </c>
      <c r="N462" s="8" t="str" cm="1">
        <f t="array" ref="N462">_xlfn.IFS(I462="Rob", "Robusta",I462="Exc","Excelsa",I462="Ara","Arabica",I462="Lib","Liberica",TRUE," ")</f>
        <v>Robusta</v>
      </c>
      <c r="O462" s="8" t="str" cm="1">
        <f t="array" ref="O462">_xlfn.IFS(J462="m","Medium",J462="l","Light",J462="d","Dark",TRUE,"")</f>
        <v>Dark</v>
      </c>
      <c r="P462" s="8" t="str">
        <f>_xlfn.XLOOKUP(Table1[[#This Row],[Customer ID]],customers!$A$1:$A$1001,customers!$I$1:$I$1001," ",0)</f>
        <v>Yes</v>
      </c>
    </row>
    <row r="463" spans="1:16" x14ac:dyDescent="0.35">
      <c r="A463" s="7" t="s">
        <v>3094</v>
      </c>
      <c r="B463" s="14">
        <v>44036</v>
      </c>
      <c r="C463" s="7" t="s">
        <v>3095</v>
      </c>
      <c r="D463" s="8" t="s">
        <v>6163</v>
      </c>
      <c r="E463" s="7">
        <v>4</v>
      </c>
      <c r="F463" s="7" t="str">
        <f>_xlfn.XLOOKUP(C463,customers!$A$2:$A$1001,customers!$B$2:$B$1001," ",0)</f>
        <v>Ransell McKall</v>
      </c>
      <c r="G463" s="7" t="str">
        <f>IF(_xlfn.XLOOKUP(C463,customers!$A$2:$A$1001,customers!$C$2:$C$1001," ",0)=0," ",_xlfn.XLOOKUP(C463,customers!$A$2:$A$1001,customers!$C$2:$C$1001," ",0))</f>
        <v>rmckallct@sakura.ne.jp</v>
      </c>
      <c r="H463" s="7" t="str">
        <f>_xlfn.XLOOKUP(orders!C463,customers!$A$1:$A$1001,customers!$G$1:$G$1001)</f>
        <v>United Kingdom</v>
      </c>
      <c r="I463" s="8" t="str">
        <f>INDEX(products!$A$1:$G$49,MATCH(orders!$D463,products!$A$1:$A$49,0),MATCH(orders!I$1,products!$A$1:$G$1,0))</f>
        <v>Rob</v>
      </c>
      <c r="J463" s="8" t="str">
        <f>INDEX(products!$A$1:$G$49,MATCH(orders!$D463,products!$A$1:$A$49,0),MATCH(orders!J$1,products!$A$1:$G$1,0))</f>
        <v>D</v>
      </c>
      <c r="K463" s="9">
        <f>INDEX(products!$A$1:$G$49,MATCH(orders!$D463,products!$A$1:$A$49,0),MATCH(orders!K$1,products!$A$1:$G$1,0))</f>
        <v>0.2</v>
      </c>
      <c r="L463" s="10">
        <f>INDEX(products!$A$1:$G$49,MATCH(orders!$D463,products!$A$1:$A$49,0),MATCH(orders!L$1,products!$A$1:$G$1,0))</f>
        <v>2.6849999999999996</v>
      </c>
      <c r="M463" s="10">
        <f t="shared" si="7"/>
        <v>10.739999999999998</v>
      </c>
      <c r="N463" s="8" t="str" cm="1">
        <f t="array" ref="N463">_xlfn.IFS(I463="Rob", "Robusta",I463="Exc","Excelsa",I463="Ara","Arabica",I463="Lib","Liberica",TRUE," ")</f>
        <v>Robusta</v>
      </c>
      <c r="O463" s="8" t="str" cm="1">
        <f t="array" ref="O463">_xlfn.IFS(J463="m","Medium",J463="l","Light",J463="d","Dark",TRUE,"")</f>
        <v>Dark</v>
      </c>
      <c r="P463" s="8" t="str">
        <f>_xlfn.XLOOKUP(Table1[[#This Row],[Customer ID]],customers!$A$1:$A$1001,customers!$I$1:$I$1001," ",0)</f>
        <v>Yes</v>
      </c>
    </row>
    <row r="464" spans="1:16" x14ac:dyDescent="0.35">
      <c r="A464" s="7" t="s">
        <v>3100</v>
      </c>
      <c r="B464" s="14">
        <v>44124</v>
      </c>
      <c r="C464" s="7" t="s">
        <v>3101</v>
      </c>
      <c r="D464" s="8" t="s">
        <v>6147</v>
      </c>
      <c r="E464" s="7">
        <v>5</v>
      </c>
      <c r="F464" s="7" t="str">
        <f>_xlfn.XLOOKUP(C464,customers!$A$2:$A$1001,customers!$B$2:$B$1001," ",0)</f>
        <v>Borg Daile</v>
      </c>
      <c r="G464" s="7" t="str">
        <f>IF(_xlfn.XLOOKUP(C464,customers!$A$2:$A$1001,customers!$C$2:$C$1001," ",0)=0," ",_xlfn.XLOOKUP(C464,customers!$A$2:$A$1001,customers!$C$2:$C$1001," ",0))</f>
        <v>bdailecu@vistaprint.com</v>
      </c>
      <c r="H464" s="7" t="str">
        <f>_xlfn.XLOOKUP(orders!C464,customers!$A$1:$A$1001,customers!$G$1:$G$1001)</f>
        <v>United States</v>
      </c>
      <c r="I464" s="8" t="str">
        <f>INDEX(products!$A$1:$G$49,MATCH(orders!$D464,products!$A$1:$A$49,0),MATCH(orders!I$1,products!$A$1:$G$1,0))</f>
        <v>Ara</v>
      </c>
      <c r="J464" s="8" t="str">
        <f>INDEX(products!$A$1:$G$49,MATCH(orders!$D464,products!$A$1:$A$49,0),MATCH(orders!J$1,products!$A$1:$G$1,0))</f>
        <v>D</v>
      </c>
      <c r="K464" s="9">
        <f>INDEX(products!$A$1:$G$49,MATCH(orders!$D464,products!$A$1:$A$49,0),MATCH(orders!K$1,products!$A$1:$G$1,0))</f>
        <v>1</v>
      </c>
      <c r="L464" s="10">
        <f>INDEX(products!$A$1:$G$49,MATCH(orders!$D464,products!$A$1:$A$49,0),MATCH(orders!L$1,products!$A$1:$G$1,0))</f>
        <v>9.9499999999999993</v>
      </c>
      <c r="M464" s="10">
        <f t="shared" si="7"/>
        <v>49.75</v>
      </c>
      <c r="N464" s="8" t="str" cm="1">
        <f t="array" ref="N464">_xlfn.IFS(I464="Rob", "Robusta",I464="Exc","Excelsa",I464="Ara","Arabica",I464="Lib","Liberica",TRUE," ")</f>
        <v>Arabica</v>
      </c>
      <c r="O464" s="8" t="str" cm="1">
        <f t="array" ref="O464">_xlfn.IFS(J464="m","Medium",J464="l","Light",J464="d","Dark",TRUE,"")</f>
        <v>Dark</v>
      </c>
      <c r="P464" s="8" t="str">
        <f>_xlfn.XLOOKUP(Table1[[#This Row],[Customer ID]],customers!$A$1:$A$1001,customers!$I$1:$I$1001," ",0)</f>
        <v>Yes</v>
      </c>
    </row>
    <row r="465" spans="1:16" x14ac:dyDescent="0.35">
      <c r="A465" s="7" t="s">
        <v>3106</v>
      </c>
      <c r="B465" s="14">
        <v>43730</v>
      </c>
      <c r="C465" s="7" t="s">
        <v>3107</v>
      </c>
      <c r="D465" s="8" t="s">
        <v>6141</v>
      </c>
      <c r="E465" s="7">
        <v>2</v>
      </c>
      <c r="F465" s="7" t="str">
        <f>_xlfn.XLOOKUP(C465,customers!$A$2:$A$1001,customers!$B$2:$B$1001," ",0)</f>
        <v>Adolphe Treherne</v>
      </c>
      <c r="G465" s="7" t="str">
        <f>IF(_xlfn.XLOOKUP(C465,customers!$A$2:$A$1001,customers!$C$2:$C$1001," ",0)=0," ",_xlfn.XLOOKUP(C465,customers!$A$2:$A$1001,customers!$C$2:$C$1001," ",0))</f>
        <v>atrehernecv@state.tx.us</v>
      </c>
      <c r="H465" s="7" t="str">
        <f>_xlfn.XLOOKUP(orders!C465,customers!$A$1:$A$1001,customers!$G$1:$G$1001)</f>
        <v>Ireland</v>
      </c>
      <c r="I465" s="8" t="str">
        <f>INDEX(products!$A$1:$G$49,MATCH(orders!$D465,products!$A$1:$A$49,0),MATCH(orders!I$1,products!$A$1:$G$1,0))</f>
        <v>Exc</v>
      </c>
      <c r="J465" s="8" t="str">
        <f>INDEX(products!$A$1:$G$49,MATCH(orders!$D465,products!$A$1:$A$49,0),MATCH(orders!J$1,products!$A$1:$G$1,0))</f>
        <v>M</v>
      </c>
      <c r="K465" s="9">
        <f>INDEX(products!$A$1:$G$49,MATCH(orders!$D465,products!$A$1:$A$49,0),MATCH(orders!K$1,products!$A$1:$G$1,0))</f>
        <v>1</v>
      </c>
      <c r="L465" s="10">
        <f>INDEX(products!$A$1:$G$49,MATCH(orders!$D465,products!$A$1:$A$49,0),MATCH(orders!L$1,products!$A$1:$G$1,0))</f>
        <v>13.75</v>
      </c>
      <c r="M465" s="10">
        <f t="shared" si="7"/>
        <v>27.5</v>
      </c>
      <c r="N465" s="8" t="str" cm="1">
        <f t="array" ref="N465">_xlfn.IFS(I465="Rob", "Robusta",I465="Exc","Excelsa",I465="Ara","Arabica",I465="Lib","Liberica",TRUE," ")</f>
        <v>Excelsa</v>
      </c>
      <c r="O465" s="8" t="str" cm="1">
        <f t="array" ref="O465">_xlfn.IFS(J465="m","Medium",J465="l","Light",J465="d","Dark",TRUE,"")</f>
        <v>Medium</v>
      </c>
      <c r="P465" s="8" t="str">
        <f>_xlfn.XLOOKUP(Table1[[#This Row],[Customer ID]],customers!$A$1:$A$1001,customers!$I$1:$I$1001," ",0)</f>
        <v>No</v>
      </c>
    </row>
    <row r="466" spans="1:16" x14ac:dyDescent="0.35">
      <c r="A466" s="7" t="s">
        <v>3112</v>
      </c>
      <c r="B466" s="14">
        <v>43989</v>
      </c>
      <c r="C466" s="7" t="s">
        <v>3113</v>
      </c>
      <c r="D466" s="8" t="s">
        <v>6165</v>
      </c>
      <c r="E466" s="7">
        <v>4</v>
      </c>
      <c r="F466" s="7" t="str">
        <f>_xlfn.XLOOKUP(C466,customers!$A$2:$A$1001,customers!$B$2:$B$1001," ",0)</f>
        <v>Annetta Brentnall</v>
      </c>
      <c r="G466" s="7" t="str">
        <f>IF(_xlfn.XLOOKUP(C466,customers!$A$2:$A$1001,customers!$C$2:$C$1001," ",0)=0," ",_xlfn.XLOOKUP(C466,customers!$A$2:$A$1001,customers!$C$2:$C$1001," ",0))</f>
        <v>abrentnallcw@biglobe.ne.jp</v>
      </c>
      <c r="H466" s="7" t="str">
        <f>_xlfn.XLOOKUP(orders!C466,customers!$A$1:$A$1001,customers!$G$1:$G$1001)</f>
        <v>United Kingdom</v>
      </c>
      <c r="I466" s="8" t="str">
        <f>INDEX(products!$A$1:$G$49,MATCH(orders!$D466,products!$A$1:$A$49,0),MATCH(orders!I$1,products!$A$1:$G$1,0))</f>
        <v>Lib</v>
      </c>
      <c r="J466" s="8" t="str">
        <f>INDEX(products!$A$1:$G$49,MATCH(orders!$D466,products!$A$1:$A$49,0),MATCH(orders!J$1,products!$A$1:$G$1,0))</f>
        <v>D</v>
      </c>
      <c r="K466" s="9">
        <f>INDEX(products!$A$1:$G$49,MATCH(orders!$D466,products!$A$1:$A$49,0),MATCH(orders!K$1,products!$A$1:$G$1,0))</f>
        <v>2.5</v>
      </c>
      <c r="L466" s="10">
        <f>INDEX(products!$A$1:$G$49,MATCH(orders!$D466,products!$A$1:$A$49,0),MATCH(orders!L$1,products!$A$1:$G$1,0))</f>
        <v>29.784999999999997</v>
      </c>
      <c r="M466" s="10">
        <f t="shared" si="7"/>
        <v>119.13999999999999</v>
      </c>
      <c r="N466" s="8" t="str" cm="1">
        <f t="array" ref="N466">_xlfn.IFS(I466="Rob", "Robusta",I466="Exc","Excelsa",I466="Ara","Arabica",I466="Lib","Liberica",TRUE," ")</f>
        <v>Liberica</v>
      </c>
      <c r="O466" s="8" t="str" cm="1">
        <f t="array" ref="O466">_xlfn.IFS(J466="m","Medium",J466="l","Light",J466="d","Dark",TRUE,"")</f>
        <v>Dark</v>
      </c>
      <c r="P466" s="8" t="str">
        <f>_xlfn.XLOOKUP(Table1[[#This Row],[Customer ID]],customers!$A$1:$A$1001,customers!$I$1:$I$1001," ",0)</f>
        <v>No</v>
      </c>
    </row>
    <row r="467" spans="1:16" x14ac:dyDescent="0.35">
      <c r="A467" s="7" t="s">
        <v>3118</v>
      </c>
      <c r="B467" s="14">
        <v>43814</v>
      </c>
      <c r="C467" s="7" t="s">
        <v>3119</v>
      </c>
      <c r="D467" s="8" t="s">
        <v>6149</v>
      </c>
      <c r="E467" s="7">
        <v>1</v>
      </c>
      <c r="F467" s="7" t="str">
        <f>_xlfn.XLOOKUP(C467,customers!$A$2:$A$1001,customers!$B$2:$B$1001," ",0)</f>
        <v>Dick Drinkall</v>
      </c>
      <c r="G467" s="7" t="str">
        <f>IF(_xlfn.XLOOKUP(C467,customers!$A$2:$A$1001,customers!$C$2:$C$1001," ",0)=0," ",_xlfn.XLOOKUP(C467,customers!$A$2:$A$1001,customers!$C$2:$C$1001," ",0))</f>
        <v>ddrinkallcx@psu.edu</v>
      </c>
      <c r="H467" s="7" t="str">
        <f>_xlfn.XLOOKUP(orders!C467,customers!$A$1:$A$1001,customers!$G$1:$G$1001)</f>
        <v>United States</v>
      </c>
      <c r="I467" s="8" t="str">
        <f>INDEX(products!$A$1:$G$49,MATCH(orders!$D467,products!$A$1:$A$49,0),MATCH(orders!I$1,products!$A$1:$G$1,0))</f>
        <v>Rob</v>
      </c>
      <c r="J467" s="8" t="str">
        <f>INDEX(products!$A$1:$G$49,MATCH(orders!$D467,products!$A$1:$A$49,0),MATCH(orders!J$1,products!$A$1:$G$1,0))</f>
        <v>D</v>
      </c>
      <c r="K467" s="9">
        <f>INDEX(products!$A$1:$G$49,MATCH(orders!$D467,products!$A$1:$A$49,0),MATCH(orders!K$1,products!$A$1:$G$1,0))</f>
        <v>2.5</v>
      </c>
      <c r="L467" s="10">
        <f>INDEX(products!$A$1:$G$49,MATCH(orders!$D467,products!$A$1:$A$49,0),MATCH(orders!L$1,products!$A$1:$G$1,0))</f>
        <v>20.584999999999997</v>
      </c>
      <c r="M467" s="10">
        <f t="shared" si="7"/>
        <v>20.584999999999997</v>
      </c>
      <c r="N467" s="8" t="str" cm="1">
        <f t="array" ref="N467">_xlfn.IFS(I467="Rob", "Robusta",I467="Exc","Excelsa",I467="Ara","Arabica",I467="Lib","Liberica",TRUE," ")</f>
        <v>Robusta</v>
      </c>
      <c r="O467" s="8" t="str" cm="1">
        <f t="array" ref="O467">_xlfn.IFS(J467="m","Medium",J467="l","Light",J467="d","Dark",TRUE,"")</f>
        <v>Dark</v>
      </c>
      <c r="P467" s="8" t="str">
        <f>_xlfn.XLOOKUP(Table1[[#This Row],[Customer ID]],customers!$A$1:$A$1001,customers!$I$1:$I$1001," ",0)</f>
        <v>Yes</v>
      </c>
    </row>
    <row r="468" spans="1:16" x14ac:dyDescent="0.35">
      <c r="A468" s="7" t="s">
        <v>3124</v>
      </c>
      <c r="B468" s="14">
        <v>44171</v>
      </c>
      <c r="C468" s="7" t="s">
        <v>3125</v>
      </c>
      <c r="D468" s="8" t="s">
        <v>6154</v>
      </c>
      <c r="E468" s="7">
        <v>3</v>
      </c>
      <c r="F468" s="7" t="str">
        <f>_xlfn.XLOOKUP(C468,customers!$A$2:$A$1001,customers!$B$2:$B$1001," ",0)</f>
        <v>Dagny Kornel</v>
      </c>
      <c r="G468" s="7" t="str">
        <f>IF(_xlfn.XLOOKUP(C468,customers!$A$2:$A$1001,customers!$C$2:$C$1001," ",0)=0," ",_xlfn.XLOOKUP(C468,customers!$A$2:$A$1001,customers!$C$2:$C$1001," ",0))</f>
        <v>dkornelcy@cyberchimps.com</v>
      </c>
      <c r="H468" s="7" t="str">
        <f>_xlfn.XLOOKUP(orders!C468,customers!$A$1:$A$1001,customers!$G$1:$G$1001)</f>
        <v>United States</v>
      </c>
      <c r="I468" s="8" t="str">
        <f>INDEX(products!$A$1:$G$49,MATCH(orders!$D468,products!$A$1:$A$49,0),MATCH(orders!I$1,products!$A$1:$G$1,0))</f>
        <v>Ara</v>
      </c>
      <c r="J468" s="8" t="str">
        <f>INDEX(products!$A$1:$G$49,MATCH(orders!$D468,products!$A$1:$A$49,0),MATCH(orders!J$1,products!$A$1:$G$1,0))</f>
        <v>D</v>
      </c>
      <c r="K468" s="9">
        <f>INDEX(products!$A$1:$G$49,MATCH(orders!$D468,products!$A$1:$A$49,0),MATCH(orders!K$1,products!$A$1:$G$1,0))</f>
        <v>0.2</v>
      </c>
      <c r="L468" s="10">
        <f>INDEX(products!$A$1:$G$49,MATCH(orders!$D468,products!$A$1:$A$49,0),MATCH(orders!L$1,products!$A$1:$G$1,0))</f>
        <v>2.9849999999999999</v>
      </c>
      <c r="M468" s="10">
        <f t="shared" si="7"/>
        <v>8.9550000000000001</v>
      </c>
      <c r="N468" s="8" t="str" cm="1">
        <f t="array" ref="N468">_xlfn.IFS(I468="Rob", "Robusta",I468="Exc","Excelsa",I468="Ara","Arabica",I468="Lib","Liberica",TRUE," ")</f>
        <v>Arabica</v>
      </c>
      <c r="O468" s="8" t="str" cm="1">
        <f t="array" ref="O468">_xlfn.IFS(J468="m","Medium",J468="l","Light",J468="d","Dark",TRUE,"")</f>
        <v>Dark</v>
      </c>
      <c r="P468" s="8" t="str">
        <f>_xlfn.XLOOKUP(Table1[[#This Row],[Customer ID]],customers!$A$1:$A$1001,customers!$I$1:$I$1001," ",0)</f>
        <v>Yes</v>
      </c>
    </row>
    <row r="469" spans="1:16" x14ac:dyDescent="0.35">
      <c r="A469" s="7" t="s">
        <v>3130</v>
      </c>
      <c r="B469" s="14">
        <v>44536</v>
      </c>
      <c r="C469" s="7" t="s">
        <v>3131</v>
      </c>
      <c r="D469" s="8" t="s">
        <v>6158</v>
      </c>
      <c r="E469" s="7">
        <v>1</v>
      </c>
      <c r="F469" s="7" t="str">
        <f>_xlfn.XLOOKUP(C469,customers!$A$2:$A$1001,customers!$B$2:$B$1001," ",0)</f>
        <v>Rhona Lequeux</v>
      </c>
      <c r="G469" s="7" t="str">
        <f>IF(_xlfn.XLOOKUP(C469,customers!$A$2:$A$1001,customers!$C$2:$C$1001," ",0)=0," ",_xlfn.XLOOKUP(C469,customers!$A$2:$A$1001,customers!$C$2:$C$1001," ",0))</f>
        <v>rlequeuxcz@newyorker.com</v>
      </c>
      <c r="H469" s="7" t="str">
        <f>_xlfn.XLOOKUP(orders!C469,customers!$A$1:$A$1001,customers!$G$1:$G$1001)</f>
        <v>United States</v>
      </c>
      <c r="I469" s="8" t="str">
        <f>INDEX(products!$A$1:$G$49,MATCH(orders!$D469,products!$A$1:$A$49,0),MATCH(orders!I$1,products!$A$1:$G$1,0))</f>
        <v>Ara</v>
      </c>
      <c r="J469" s="8" t="str">
        <f>INDEX(products!$A$1:$G$49,MATCH(orders!$D469,products!$A$1:$A$49,0),MATCH(orders!J$1,products!$A$1:$G$1,0))</f>
        <v>D</v>
      </c>
      <c r="K469" s="9">
        <f>INDEX(products!$A$1:$G$49,MATCH(orders!$D469,products!$A$1:$A$49,0),MATCH(orders!K$1,products!$A$1:$G$1,0))</f>
        <v>0.5</v>
      </c>
      <c r="L469" s="10">
        <f>INDEX(products!$A$1:$G$49,MATCH(orders!$D469,products!$A$1:$A$49,0),MATCH(orders!L$1,products!$A$1:$G$1,0))</f>
        <v>5.97</v>
      </c>
      <c r="M469" s="10">
        <f t="shared" si="7"/>
        <v>5.97</v>
      </c>
      <c r="N469" s="8" t="str" cm="1">
        <f t="array" ref="N469">_xlfn.IFS(I469="Rob", "Robusta",I469="Exc","Excelsa",I469="Ara","Arabica",I469="Lib","Liberica",TRUE," ")</f>
        <v>Arabica</v>
      </c>
      <c r="O469" s="8" t="str" cm="1">
        <f t="array" ref="O469">_xlfn.IFS(J469="m","Medium",J469="l","Light",J469="d","Dark",TRUE,"")</f>
        <v>Dark</v>
      </c>
      <c r="P469" s="8" t="str">
        <f>_xlfn.XLOOKUP(Table1[[#This Row],[Customer ID]],customers!$A$1:$A$1001,customers!$I$1:$I$1001," ",0)</f>
        <v>No</v>
      </c>
    </row>
    <row r="470" spans="1:16" x14ac:dyDescent="0.35">
      <c r="A470" s="7" t="s">
        <v>3136</v>
      </c>
      <c r="B470" s="14">
        <v>44023</v>
      </c>
      <c r="C470" s="7" t="s">
        <v>3137</v>
      </c>
      <c r="D470" s="8" t="s">
        <v>6141</v>
      </c>
      <c r="E470" s="7">
        <v>3</v>
      </c>
      <c r="F470" s="7" t="str">
        <f>_xlfn.XLOOKUP(C470,customers!$A$2:$A$1001,customers!$B$2:$B$1001," ",0)</f>
        <v>Julius Mccaull</v>
      </c>
      <c r="G470" s="7" t="str">
        <f>IF(_xlfn.XLOOKUP(C470,customers!$A$2:$A$1001,customers!$C$2:$C$1001," ",0)=0," ",_xlfn.XLOOKUP(C470,customers!$A$2:$A$1001,customers!$C$2:$C$1001," ",0))</f>
        <v>jmccaulld0@parallels.com</v>
      </c>
      <c r="H470" s="7" t="str">
        <f>_xlfn.XLOOKUP(orders!C470,customers!$A$1:$A$1001,customers!$G$1:$G$1001)</f>
        <v>United States</v>
      </c>
      <c r="I470" s="8" t="str">
        <f>INDEX(products!$A$1:$G$49,MATCH(orders!$D470,products!$A$1:$A$49,0),MATCH(orders!I$1,products!$A$1:$G$1,0))</f>
        <v>Exc</v>
      </c>
      <c r="J470" s="8" t="str">
        <f>INDEX(products!$A$1:$G$49,MATCH(orders!$D470,products!$A$1:$A$49,0),MATCH(orders!J$1,products!$A$1:$G$1,0))</f>
        <v>M</v>
      </c>
      <c r="K470" s="9">
        <f>INDEX(products!$A$1:$G$49,MATCH(orders!$D470,products!$A$1:$A$49,0),MATCH(orders!K$1,products!$A$1:$G$1,0))</f>
        <v>1</v>
      </c>
      <c r="L470" s="10">
        <f>INDEX(products!$A$1:$G$49,MATCH(orders!$D470,products!$A$1:$A$49,0),MATCH(orders!L$1,products!$A$1:$G$1,0))</f>
        <v>13.75</v>
      </c>
      <c r="M470" s="10">
        <f t="shared" si="7"/>
        <v>41.25</v>
      </c>
      <c r="N470" s="8" t="str" cm="1">
        <f t="array" ref="N470">_xlfn.IFS(I470="Rob", "Robusta",I470="Exc","Excelsa",I470="Ara","Arabica",I470="Lib","Liberica",TRUE," ")</f>
        <v>Excelsa</v>
      </c>
      <c r="O470" s="8" t="str" cm="1">
        <f t="array" ref="O470">_xlfn.IFS(J470="m","Medium",J470="l","Light",J470="d","Dark",TRUE,"")</f>
        <v>Medium</v>
      </c>
      <c r="P470" s="8" t="str">
        <f>_xlfn.XLOOKUP(Table1[[#This Row],[Customer ID]],customers!$A$1:$A$1001,customers!$I$1:$I$1001," ",0)</f>
        <v>Yes</v>
      </c>
    </row>
    <row r="471" spans="1:16" x14ac:dyDescent="0.35">
      <c r="A471" s="7" t="s">
        <v>3141</v>
      </c>
      <c r="B471" s="14">
        <v>44375</v>
      </c>
      <c r="C471" s="7" t="s">
        <v>3194</v>
      </c>
      <c r="D471" s="8" t="s">
        <v>6184</v>
      </c>
      <c r="E471" s="7">
        <v>5</v>
      </c>
      <c r="F471" s="7" t="str">
        <f>_xlfn.XLOOKUP(C471,customers!$A$2:$A$1001,customers!$B$2:$B$1001," ",0)</f>
        <v>Ailey Brash</v>
      </c>
      <c r="G471" s="7" t="str">
        <f>IF(_xlfn.XLOOKUP(C471,customers!$A$2:$A$1001,customers!$C$2:$C$1001," ",0)=0," ",_xlfn.XLOOKUP(C471,customers!$A$2:$A$1001,customers!$C$2:$C$1001," ",0))</f>
        <v>abrashda@plala.or.jp</v>
      </c>
      <c r="H471" s="7" t="str">
        <f>_xlfn.XLOOKUP(orders!C471,customers!$A$1:$A$1001,customers!$G$1:$G$1001)</f>
        <v>United States</v>
      </c>
      <c r="I471" s="8" t="str">
        <f>INDEX(products!$A$1:$G$49,MATCH(orders!$D471,products!$A$1:$A$49,0),MATCH(orders!I$1,products!$A$1:$G$1,0))</f>
        <v>Exc</v>
      </c>
      <c r="J471" s="8" t="str">
        <f>INDEX(products!$A$1:$G$49,MATCH(orders!$D471,products!$A$1:$A$49,0),MATCH(orders!J$1,products!$A$1:$G$1,0))</f>
        <v>L</v>
      </c>
      <c r="K471" s="9">
        <f>INDEX(products!$A$1:$G$49,MATCH(orders!$D471,products!$A$1:$A$49,0),MATCH(orders!K$1,products!$A$1:$G$1,0))</f>
        <v>0.2</v>
      </c>
      <c r="L471" s="10">
        <f>INDEX(products!$A$1:$G$49,MATCH(orders!$D471,products!$A$1:$A$49,0),MATCH(orders!L$1,products!$A$1:$G$1,0))</f>
        <v>4.4550000000000001</v>
      </c>
      <c r="M471" s="10">
        <f t="shared" si="7"/>
        <v>22.274999999999999</v>
      </c>
      <c r="N471" s="8" t="str" cm="1">
        <f t="array" ref="N471">_xlfn.IFS(I471="Rob", "Robusta",I471="Exc","Excelsa",I471="Ara","Arabica",I471="Lib","Liberica",TRUE," ")</f>
        <v>Excelsa</v>
      </c>
      <c r="O471" s="8" t="str" cm="1">
        <f t="array" ref="O471">_xlfn.IFS(J471="m","Medium",J471="l","Light",J471="d","Dark",TRUE,"")</f>
        <v>Light</v>
      </c>
      <c r="P471" s="8" t="str">
        <f>_xlfn.XLOOKUP(Table1[[#This Row],[Customer ID]],customers!$A$1:$A$1001,customers!$I$1:$I$1001," ",0)</f>
        <v>Yes</v>
      </c>
    </row>
    <row r="472" spans="1:16" x14ac:dyDescent="0.35">
      <c r="A472" s="7" t="s">
        <v>3147</v>
      </c>
      <c r="B472" s="14">
        <v>44656</v>
      </c>
      <c r="C472" s="7" t="s">
        <v>3148</v>
      </c>
      <c r="D472" s="8" t="s">
        <v>6157</v>
      </c>
      <c r="E472" s="7">
        <v>1</v>
      </c>
      <c r="F472" s="7" t="str">
        <f>_xlfn.XLOOKUP(C472,customers!$A$2:$A$1001,customers!$B$2:$B$1001," ",0)</f>
        <v>Alberto Hutchinson</v>
      </c>
      <c r="G472" s="7" t="str">
        <f>IF(_xlfn.XLOOKUP(C472,customers!$A$2:$A$1001,customers!$C$2:$C$1001," ",0)=0," ",_xlfn.XLOOKUP(C472,customers!$A$2:$A$1001,customers!$C$2:$C$1001," ",0))</f>
        <v>ahutchinsond2@imgur.com</v>
      </c>
      <c r="H472" s="7" t="str">
        <f>_xlfn.XLOOKUP(orders!C472,customers!$A$1:$A$1001,customers!$G$1:$G$1001)</f>
        <v>United States</v>
      </c>
      <c r="I472" s="8" t="str">
        <f>INDEX(products!$A$1:$G$49,MATCH(orders!$D472,products!$A$1:$A$49,0),MATCH(orders!I$1,products!$A$1:$G$1,0))</f>
        <v>Ara</v>
      </c>
      <c r="J472" s="8" t="str">
        <f>INDEX(products!$A$1:$G$49,MATCH(orders!$D472,products!$A$1:$A$49,0),MATCH(orders!J$1,products!$A$1:$G$1,0))</f>
        <v>M</v>
      </c>
      <c r="K472" s="9">
        <f>INDEX(products!$A$1:$G$49,MATCH(orders!$D472,products!$A$1:$A$49,0),MATCH(orders!K$1,products!$A$1:$G$1,0))</f>
        <v>0.5</v>
      </c>
      <c r="L472" s="10">
        <f>INDEX(products!$A$1:$G$49,MATCH(orders!$D472,products!$A$1:$A$49,0),MATCH(orders!L$1,products!$A$1:$G$1,0))</f>
        <v>6.75</v>
      </c>
      <c r="M472" s="10">
        <f t="shared" si="7"/>
        <v>6.75</v>
      </c>
      <c r="N472" s="8" t="str" cm="1">
        <f t="array" ref="N472">_xlfn.IFS(I472="Rob", "Robusta",I472="Exc","Excelsa",I472="Ara","Arabica",I472="Lib","Liberica",TRUE," ")</f>
        <v>Arabica</v>
      </c>
      <c r="O472" s="8" t="str" cm="1">
        <f t="array" ref="O472">_xlfn.IFS(J472="m","Medium",J472="l","Light",J472="d","Dark",TRUE,"")</f>
        <v>Medium</v>
      </c>
      <c r="P472" s="8" t="str">
        <f>_xlfn.XLOOKUP(Table1[[#This Row],[Customer ID]],customers!$A$1:$A$1001,customers!$I$1:$I$1001," ",0)</f>
        <v>Yes</v>
      </c>
    </row>
    <row r="473" spans="1:16" x14ac:dyDescent="0.35">
      <c r="A473" s="7" t="s">
        <v>3153</v>
      </c>
      <c r="B473" s="14">
        <v>44644</v>
      </c>
      <c r="C473" s="7" t="s">
        <v>3154</v>
      </c>
      <c r="D473" s="8" t="s">
        <v>6181</v>
      </c>
      <c r="E473" s="7">
        <v>4</v>
      </c>
      <c r="F473" s="7" t="str">
        <f>_xlfn.XLOOKUP(C473,customers!$A$2:$A$1001,customers!$B$2:$B$1001," ",0)</f>
        <v>Lamond Gheeraert</v>
      </c>
      <c r="G473" s="7" t="str">
        <f>IF(_xlfn.XLOOKUP(C473,customers!$A$2:$A$1001,customers!$C$2:$C$1001," ",0)=0," ",_xlfn.XLOOKUP(C473,customers!$A$2:$A$1001,customers!$C$2:$C$1001," ",0))</f>
        <v xml:space="preserve"> </v>
      </c>
      <c r="H473" s="7" t="str">
        <f>_xlfn.XLOOKUP(orders!C473,customers!$A$1:$A$1001,customers!$G$1:$G$1001)</f>
        <v>United States</v>
      </c>
      <c r="I473" s="8" t="str">
        <f>INDEX(products!$A$1:$G$49,MATCH(orders!$D473,products!$A$1:$A$49,0),MATCH(orders!I$1,products!$A$1:$G$1,0))</f>
        <v>Lib</v>
      </c>
      <c r="J473" s="8" t="str">
        <f>INDEX(products!$A$1:$G$49,MATCH(orders!$D473,products!$A$1:$A$49,0),MATCH(orders!J$1,products!$A$1:$G$1,0))</f>
        <v>M</v>
      </c>
      <c r="K473" s="9">
        <f>INDEX(products!$A$1:$G$49,MATCH(orders!$D473,products!$A$1:$A$49,0),MATCH(orders!K$1,products!$A$1:$G$1,0))</f>
        <v>2.5</v>
      </c>
      <c r="L473" s="10">
        <f>INDEX(products!$A$1:$G$49,MATCH(orders!$D473,products!$A$1:$A$49,0),MATCH(orders!L$1,products!$A$1:$G$1,0))</f>
        <v>33.464999999999996</v>
      </c>
      <c r="M473" s="10">
        <f t="shared" si="7"/>
        <v>133.85999999999999</v>
      </c>
      <c r="N473" s="8" t="str" cm="1">
        <f t="array" ref="N473">_xlfn.IFS(I473="Rob", "Robusta",I473="Exc","Excelsa",I473="Ara","Arabica",I473="Lib","Liberica",TRUE," ")</f>
        <v>Liberica</v>
      </c>
      <c r="O473" s="8" t="str" cm="1">
        <f t="array" ref="O473">_xlfn.IFS(J473="m","Medium",J473="l","Light",J473="d","Dark",TRUE,"")</f>
        <v>Medium</v>
      </c>
      <c r="P473" s="8" t="str">
        <f>_xlfn.XLOOKUP(Table1[[#This Row],[Customer ID]],customers!$A$1:$A$1001,customers!$I$1:$I$1001," ",0)</f>
        <v>Yes</v>
      </c>
    </row>
    <row r="474" spans="1:16" x14ac:dyDescent="0.35">
      <c r="A474" s="7" t="s">
        <v>3158</v>
      </c>
      <c r="B474" s="14">
        <v>43869</v>
      </c>
      <c r="C474" s="7" t="s">
        <v>3159</v>
      </c>
      <c r="D474" s="8" t="s">
        <v>6154</v>
      </c>
      <c r="E474" s="7">
        <v>2</v>
      </c>
      <c r="F474" s="7" t="str">
        <f>_xlfn.XLOOKUP(C474,customers!$A$2:$A$1001,customers!$B$2:$B$1001," ",0)</f>
        <v>Roxine Drivers</v>
      </c>
      <c r="G474" s="7" t="str">
        <f>IF(_xlfn.XLOOKUP(C474,customers!$A$2:$A$1001,customers!$C$2:$C$1001," ",0)=0," ",_xlfn.XLOOKUP(C474,customers!$A$2:$A$1001,customers!$C$2:$C$1001," ",0))</f>
        <v>rdriversd4@hexun.com</v>
      </c>
      <c r="H474" s="7" t="str">
        <f>_xlfn.XLOOKUP(orders!C474,customers!$A$1:$A$1001,customers!$G$1:$G$1001)</f>
        <v>United States</v>
      </c>
      <c r="I474" s="8" t="str">
        <f>INDEX(products!$A$1:$G$49,MATCH(orders!$D474,products!$A$1:$A$49,0),MATCH(orders!I$1,products!$A$1:$G$1,0))</f>
        <v>Ara</v>
      </c>
      <c r="J474" s="8" t="str">
        <f>INDEX(products!$A$1:$G$49,MATCH(orders!$D474,products!$A$1:$A$49,0),MATCH(orders!J$1,products!$A$1:$G$1,0))</f>
        <v>D</v>
      </c>
      <c r="K474" s="9">
        <f>INDEX(products!$A$1:$G$49,MATCH(orders!$D474,products!$A$1:$A$49,0),MATCH(orders!K$1,products!$A$1:$G$1,0))</f>
        <v>0.2</v>
      </c>
      <c r="L474" s="10">
        <f>INDEX(products!$A$1:$G$49,MATCH(orders!$D474,products!$A$1:$A$49,0),MATCH(orders!L$1,products!$A$1:$G$1,0))</f>
        <v>2.9849999999999999</v>
      </c>
      <c r="M474" s="10">
        <f t="shared" si="7"/>
        <v>5.97</v>
      </c>
      <c r="N474" s="8" t="str" cm="1">
        <f t="array" ref="N474">_xlfn.IFS(I474="Rob", "Robusta",I474="Exc","Excelsa",I474="Ara","Arabica",I474="Lib","Liberica",TRUE," ")</f>
        <v>Arabica</v>
      </c>
      <c r="O474" s="8" t="str" cm="1">
        <f t="array" ref="O474">_xlfn.IFS(J474="m","Medium",J474="l","Light",J474="d","Dark",TRUE,"")</f>
        <v>Dark</v>
      </c>
      <c r="P474" s="8" t="str">
        <f>_xlfn.XLOOKUP(Table1[[#This Row],[Customer ID]],customers!$A$1:$A$1001,customers!$I$1:$I$1001," ",0)</f>
        <v>No</v>
      </c>
    </row>
    <row r="475" spans="1:16" x14ac:dyDescent="0.35">
      <c r="A475" s="7" t="s">
        <v>3164</v>
      </c>
      <c r="B475" s="14">
        <v>44603</v>
      </c>
      <c r="C475" s="7" t="s">
        <v>3165</v>
      </c>
      <c r="D475" s="8" t="s">
        <v>6140</v>
      </c>
      <c r="E475" s="7">
        <v>2</v>
      </c>
      <c r="F475" s="7" t="str">
        <f>_xlfn.XLOOKUP(C475,customers!$A$2:$A$1001,customers!$B$2:$B$1001," ",0)</f>
        <v>Heloise Zeal</v>
      </c>
      <c r="G475" s="7" t="str">
        <f>IF(_xlfn.XLOOKUP(C475,customers!$A$2:$A$1001,customers!$C$2:$C$1001," ",0)=0," ",_xlfn.XLOOKUP(C475,customers!$A$2:$A$1001,customers!$C$2:$C$1001," ",0))</f>
        <v>hzeald5@google.de</v>
      </c>
      <c r="H475" s="7" t="str">
        <f>_xlfn.XLOOKUP(orders!C475,customers!$A$1:$A$1001,customers!$G$1:$G$1001)</f>
        <v>United States</v>
      </c>
      <c r="I475" s="8" t="str">
        <f>INDEX(products!$A$1:$G$49,MATCH(orders!$D475,products!$A$1:$A$49,0),MATCH(orders!I$1,products!$A$1:$G$1,0))</f>
        <v>Ara</v>
      </c>
      <c r="J475" s="8" t="str">
        <f>INDEX(products!$A$1:$G$49,MATCH(orders!$D475,products!$A$1:$A$49,0),MATCH(orders!J$1,products!$A$1:$G$1,0))</f>
        <v>L</v>
      </c>
      <c r="K475" s="9">
        <f>INDEX(products!$A$1:$G$49,MATCH(orders!$D475,products!$A$1:$A$49,0),MATCH(orders!K$1,products!$A$1:$G$1,0))</f>
        <v>1</v>
      </c>
      <c r="L475" s="10">
        <f>INDEX(products!$A$1:$G$49,MATCH(orders!$D475,products!$A$1:$A$49,0),MATCH(orders!L$1,products!$A$1:$G$1,0))</f>
        <v>12.95</v>
      </c>
      <c r="M475" s="10">
        <f t="shared" si="7"/>
        <v>25.9</v>
      </c>
      <c r="N475" s="8" t="str" cm="1">
        <f t="array" ref="N475">_xlfn.IFS(I475="Rob", "Robusta",I475="Exc","Excelsa",I475="Ara","Arabica",I475="Lib","Liberica",TRUE," ")</f>
        <v>Arabica</v>
      </c>
      <c r="O475" s="8" t="str" cm="1">
        <f t="array" ref="O475">_xlfn.IFS(J475="m","Medium",J475="l","Light",J475="d","Dark",TRUE,"")</f>
        <v>Light</v>
      </c>
      <c r="P475" s="8" t="str">
        <f>_xlfn.XLOOKUP(Table1[[#This Row],[Customer ID]],customers!$A$1:$A$1001,customers!$I$1:$I$1001," ",0)</f>
        <v>No</v>
      </c>
    </row>
    <row r="476" spans="1:16" x14ac:dyDescent="0.35">
      <c r="A476" s="7" t="s">
        <v>3170</v>
      </c>
      <c r="B476" s="14">
        <v>44014</v>
      </c>
      <c r="C476" s="7" t="s">
        <v>3171</v>
      </c>
      <c r="D476" s="8" t="s">
        <v>6166</v>
      </c>
      <c r="E476" s="7">
        <v>1</v>
      </c>
      <c r="F476" s="7" t="str">
        <f>_xlfn.XLOOKUP(C476,customers!$A$2:$A$1001,customers!$B$2:$B$1001," ",0)</f>
        <v>Granger Smallcombe</v>
      </c>
      <c r="G476" s="7" t="str">
        <f>IF(_xlfn.XLOOKUP(C476,customers!$A$2:$A$1001,customers!$C$2:$C$1001," ",0)=0," ",_xlfn.XLOOKUP(C476,customers!$A$2:$A$1001,customers!$C$2:$C$1001," ",0))</f>
        <v>gsmallcombed6@ucla.edu</v>
      </c>
      <c r="H476" s="7" t="str">
        <f>_xlfn.XLOOKUP(orders!C476,customers!$A$1:$A$1001,customers!$G$1:$G$1001)</f>
        <v>Ireland</v>
      </c>
      <c r="I476" s="8" t="str">
        <f>INDEX(products!$A$1:$G$49,MATCH(orders!$D476,products!$A$1:$A$49,0),MATCH(orders!I$1,products!$A$1:$G$1,0))</f>
        <v>Exc</v>
      </c>
      <c r="J476" s="8" t="str">
        <f>INDEX(products!$A$1:$G$49,MATCH(orders!$D476,products!$A$1:$A$49,0),MATCH(orders!J$1,products!$A$1:$G$1,0))</f>
        <v>M</v>
      </c>
      <c r="K476" s="9">
        <f>INDEX(products!$A$1:$G$49,MATCH(orders!$D476,products!$A$1:$A$49,0),MATCH(orders!K$1,products!$A$1:$G$1,0))</f>
        <v>2.5</v>
      </c>
      <c r="L476" s="10">
        <f>INDEX(products!$A$1:$G$49,MATCH(orders!$D476,products!$A$1:$A$49,0),MATCH(orders!L$1,products!$A$1:$G$1,0))</f>
        <v>31.624999999999996</v>
      </c>
      <c r="M476" s="10">
        <f t="shared" si="7"/>
        <v>31.624999999999996</v>
      </c>
      <c r="N476" s="8" t="str" cm="1">
        <f t="array" ref="N476">_xlfn.IFS(I476="Rob", "Robusta",I476="Exc","Excelsa",I476="Ara","Arabica",I476="Lib","Liberica",TRUE," ")</f>
        <v>Excelsa</v>
      </c>
      <c r="O476" s="8" t="str" cm="1">
        <f t="array" ref="O476">_xlfn.IFS(J476="m","Medium",J476="l","Light",J476="d","Dark",TRUE,"")</f>
        <v>Medium</v>
      </c>
      <c r="P476" s="8" t="str">
        <f>_xlfn.XLOOKUP(Table1[[#This Row],[Customer ID]],customers!$A$1:$A$1001,customers!$I$1:$I$1001," ",0)</f>
        <v>Yes</v>
      </c>
    </row>
    <row r="477" spans="1:16" x14ac:dyDescent="0.35">
      <c r="A477" s="7" t="s">
        <v>3176</v>
      </c>
      <c r="B477" s="14">
        <v>44767</v>
      </c>
      <c r="C477" s="7" t="s">
        <v>3177</v>
      </c>
      <c r="D477" s="8" t="s">
        <v>6159</v>
      </c>
      <c r="E477" s="7">
        <v>2</v>
      </c>
      <c r="F477" s="7" t="str">
        <f>_xlfn.XLOOKUP(C477,customers!$A$2:$A$1001,customers!$B$2:$B$1001," ",0)</f>
        <v>Daryn Dibley</v>
      </c>
      <c r="G477" s="7" t="str">
        <f>IF(_xlfn.XLOOKUP(C477,customers!$A$2:$A$1001,customers!$C$2:$C$1001," ",0)=0," ",_xlfn.XLOOKUP(C477,customers!$A$2:$A$1001,customers!$C$2:$C$1001," ",0))</f>
        <v>ddibleyd7@feedburner.com</v>
      </c>
      <c r="H477" s="7" t="str">
        <f>_xlfn.XLOOKUP(orders!C477,customers!$A$1:$A$1001,customers!$G$1:$G$1001)</f>
        <v>United States</v>
      </c>
      <c r="I477" s="8" t="str">
        <f>INDEX(products!$A$1:$G$49,MATCH(orders!$D477,products!$A$1:$A$49,0),MATCH(orders!I$1,products!$A$1:$G$1,0))</f>
        <v>Lib</v>
      </c>
      <c r="J477" s="8" t="str">
        <f>INDEX(products!$A$1:$G$49,MATCH(orders!$D477,products!$A$1:$A$49,0),MATCH(orders!J$1,products!$A$1:$G$1,0))</f>
        <v>M</v>
      </c>
      <c r="K477" s="9">
        <f>INDEX(products!$A$1:$G$49,MATCH(orders!$D477,products!$A$1:$A$49,0),MATCH(orders!K$1,products!$A$1:$G$1,0))</f>
        <v>0.2</v>
      </c>
      <c r="L477" s="10">
        <f>INDEX(products!$A$1:$G$49,MATCH(orders!$D477,products!$A$1:$A$49,0),MATCH(orders!L$1,products!$A$1:$G$1,0))</f>
        <v>4.3650000000000002</v>
      </c>
      <c r="M477" s="10">
        <f t="shared" si="7"/>
        <v>8.73</v>
      </c>
      <c r="N477" s="8" t="str" cm="1">
        <f t="array" ref="N477">_xlfn.IFS(I477="Rob", "Robusta",I477="Exc","Excelsa",I477="Ara","Arabica",I477="Lib","Liberica",TRUE," ")</f>
        <v>Liberica</v>
      </c>
      <c r="O477" s="8" t="str" cm="1">
        <f t="array" ref="O477">_xlfn.IFS(J477="m","Medium",J477="l","Light",J477="d","Dark",TRUE,"")</f>
        <v>Medium</v>
      </c>
      <c r="P477" s="8" t="str">
        <f>_xlfn.XLOOKUP(Table1[[#This Row],[Customer ID]],customers!$A$1:$A$1001,customers!$I$1:$I$1001," ",0)</f>
        <v>No</v>
      </c>
    </row>
    <row r="478" spans="1:16" x14ac:dyDescent="0.35">
      <c r="A478" s="7" t="s">
        <v>3181</v>
      </c>
      <c r="B478" s="14">
        <v>44274</v>
      </c>
      <c r="C478" s="7" t="s">
        <v>3182</v>
      </c>
      <c r="D478" s="8" t="s">
        <v>6184</v>
      </c>
      <c r="E478" s="7">
        <v>6</v>
      </c>
      <c r="F478" s="7" t="str">
        <f>_xlfn.XLOOKUP(C478,customers!$A$2:$A$1001,customers!$B$2:$B$1001," ",0)</f>
        <v>Gardy Dimitriou</v>
      </c>
      <c r="G478" s="7" t="str">
        <f>IF(_xlfn.XLOOKUP(C478,customers!$A$2:$A$1001,customers!$C$2:$C$1001," ",0)=0," ",_xlfn.XLOOKUP(C478,customers!$A$2:$A$1001,customers!$C$2:$C$1001," ",0))</f>
        <v>gdimitrioud8@chronoengine.com</v>
      </c>
      <c r="H478" s="7" t="str">
        <f>_xlfn.XLOOKUP(orders!C478,customers!$A$1:$A$1001,customers!$G$1:$G$1001)</f>
        <v>United States</v>
      </c>
      <c r="I478" s="8" t="str">
        <f>INDEX(products!$A$1:$G$49,MATCH(orders!$D478,products!$A$1:$A$49,0),MATCH(orders!I$1,products!$A$1:$G$1,0))</f>
        <v>Exc</v>
      </c>
      <c r="J478" s="8" t="str">
        <f>INDEX(products!$A$1:$G$49,MATCH(orders!$D478,products!$A$1:$A$49,0),MATCH(orders!J$1,products!$A$1:$G$1,0))</f>
        <v>L</v>
      </c>
      <c r="K478" s="9">
        <f>INDEX(products!$A$1:$G$49,MATCH(orders!$D478,products!$A$1:$A$49,0),MATCH(orders!K$1,products!$A$1:$G$1,0))</f>
        <v>0.2</v>
      </c>
      <c r="L478" s="10">
        <f>INDEX(products!$A$1:$G$49,MATCH(orders!$D478,products!$A$1:$A$49,0),MATCH(orders!L$1,products!$A$1:$G$1,0))</f>
        <v>4.4550000000000001</v>
      </c>
      <c r="M478" s="10">
        <f t="shared" si="7"/>
        <v>26.73</v>
      </c>
      <c r="N478" s="8" t="str" cm="1">
        <f t="array" ref="N478">_xlfn.IFS(I478="Rob", "Robusta",I478="Exc","Excelsa",I478="Ara","Arabica",I478="Lib","Liberica",TRUE," ")</f>
        <v>Excelsa</v>
      </c>
      <c r="O478" s="8" t="str" cm="1">
        <f t="array" ref="O478">_xlfn.IFS(J478="m","Medium",J478="l","Light",J478="d","Dark",TRUE,"")</f>
        <v>Light</v>
      </c>
      <c r="P478" s="8" t="str">
        <f>_xlfn.XLOOKUP(Table1[[#This Row],[Customer ID]],customers!$A$1:$A$1001,customers!$I$1:$I$1001," ",0)</f>
        <v>Yes</v>
      </c>
    </row>
    <row r="479" spans="1:16" x14ac:dyDescent="0.35">
      <c r="A479" s="7" t="s">
        <v>3187</v>
      </c>
      <c r="B479" s="14">
        <v>43962</v>
      </c>
      <c r="C479" s="7" t="s">
        <v>3188</v>
      </c>
      <c r="D479" s="8" t="s">
        <v>6159</v>
      </c>
      <c r="E479" s="7">
        <v>6</v>
      </c>
      <c r="F479" s="7" t="str">
        <f>_xlfn.XLOOKUP(C479,customers!$A$2:$A$1001,customers!$B$2:$B$1001," ",0)</f>
        <v>Fanny Flanagan</v>
      </c>
      <c r="G479" s="7" t="str">
        <f>IF(_xlfn.XLOOKUP(C479,customers!$A$2:$A$1001,customers!$C$2:$C$1001," ",0)=0," ",_xlfn.XLOOKUP(C479,customers!$A$2:$A$1001,customers!$C$2:$C$1001," ",0))</f>
        <v>fflanagand9@woothemes.com</v>
      </c>
      <c r="H479" s="7" t="str">
        <f>_xlfn.XLOOKUP(orders!C479,customers!$A$1:$A$1001,customers!$G$1:$G$1001)</f>
        <v>United States</v>
      </c>
      <c r="I479" s="8" t="str">
        <f>INDEX(products!$A$1:$G$49,MATCH(orders!$D479,products!$A$1:$A$49,0),MATCH(orders!I$1,products!$A$1:$G$1,0))</f>
        <v>Lib</v>
      </c>
      <c r="J479" s="8" t="str">
        <f>INDEX(products!$A$1:$G$49,MATCH(orders!$D479,products!$A$1:$A$49,0),MATCH(orders!J$1,products!$A$1:$G$1,0))</f>
        <v>M</v>
      </c>
      <c r="K479" s="9">
        <f>INDEX(products!$A$1:$G$49,MATCH(orders!$D479,products!$A$1:$A$49,0),MATCH(orders!K$1,products!$A$1:$G$1,0))</f>
        <v>0.2</v>
      </c>
      <c r="L479" s="10">
        <f>INDEX(products!$A$1:$G$49,MATCH(orders!$D479,products!$A$1:$A$49,0),MATCH(orders!L$1,products!$A$1:$G$1,0))</f>
        <v>4.3650000000000002</v>
      </c>
      <c r="M479" s="10">
        <f t="shared" si="7"/>
        <v>26.19</v>
      </c>
      <c r="N479" s="8" t="str" cm="1">
        <f t="array" ref="N479">_xlfn.IFS(I479="Rob", "Robusta",I479="Exc","Excelsa",I479="Ara","Arabica",I479="Lib","Liberica",TRUE," ")</f>
        <v>Liberica</v>
      </c>
      <c r="O479" s="8" t="str" cm="1">
        <f t="array" ref="O479">_xlfn.IFS(J479="m","Medium",J479="l","Light",J479="d","Dark",TRUE,"")</f>
        <v>Medium</v>
      </c>
      <c r="P479" s="8" t="str">
        <f>_xlfn.XLOOKUP(Table1[[#This Row],[Customer ID]],customers!$A$1:$A$1001,customers!$I$1:$I$1001," ",0)</f>
        <v>No</v>
      </c>
    </row>
    <row r="480" spans="1:16" x14ac:dyDescent="0.35">
      <c r="A480" s="7" t="s">
        <v>3193</v>
      </c>
      <c r="B480" s="14">
        <v>43624</v>
      </c>
      <c r="C480" s="7" t="s">
        <v>3194</v>
      </c>
      <c r="D480" s="8" t="s">
        <v>6177</v>
      </c>
      <c r="E480" s="7">
        <v>6</v>
      </c>
      <c r="F480" s="7" t="str">
        <f>_xlfn.XLOOKUP(C480,customers!$A$2:$A$1001,customers!$B$2:$B$1001," ",0)</f>
        <v>Ailey Brash</v>
      </c>
      <c r="G480" s="7" t="str">
        <f>IF(_xlfn.XLOOKUP(C480,customers!$A$2:$A$1001,customers!$C$2:$C$1001," ",0)=0," ",_xlfn.XLOOKUP(C480,customers!$A$2:$A$1001,customers!$C$2:$C$1001," ",0))</f>
        <v>abrashda@plala.or.jp</v>
      </c>
      <c r="H480" s="7" t="str">
        <f>_xlfn.XLOOKUP(orders!C480,customers!$A$1:$A$1001,customers!$G$1:$G$1001)</f>
        <v>United States</v>
      </c>
      <c r="I480" s="8" t="str">
        <f>INDEX(products!$A$1:$G$49,MATCH(orders!$D480,products!$A$1:$A$49,0),MATCH(orders!I$1,products!$A$1:$G$1,0))</f>
        <v>Rob</v>
      </c>
      <c r="J480" s="8" t="str">
        <f>INDEX(products!$A$1:$G$49,MATCH(orders!$D480,products!$A$1:$A$49,0),MATCH(orders!J$1,products!$A$1:$G$1,0))</f>
        <v>D</v>
      </c>
      <c r="K480" s="9">
        <f>INDEX(products!$A$1:$G$49,MATCH(orders!$D480,products!$A$1:$A$49,0),MATCH(orders!K$1,products!$A$1:$G$1,0))</f>
        <v>1</v>
      </c>
      <c r="L480" s="10">
        <f>INDEX(products!$A$1:$G$49,MATCH(orders!$D480,products!$A$1:$A$49,0),MATCH(orders!L$1,products!$A$1:$G$1,0))</f>
        <v>8.9499999999999993</v>
      </c>
      <c r="M480" s="10">
        <f t="shared" si="7"/>
        <v>53.699999999999996</v>
      </c>
      <c r="N480" s="8" t="str" cm="1">
        <f t="array" ref="N480">_xlfn.IFS(I480="Rob", "Robusta",I480="Exc","Excelsa",I480="Ara","Arabica",I480="Lib","Liberica",TRUE," ")</f>
        <v>Robusta</v>
      </c>
      <c r="O480" s="8" t="str" cm="1">
        <f t="array" ref="O480">_xlfn.IFS(J480="m","Medium",J480="l","Light",J480="d","Dark",TRUE,"")</f>
        <v>Dark</v>
      </c>
      <c r="P480" s="8" t="str">
        <f>_xlfn.XLOOKUP(Table1[[#This Row],[Customer ID]],customers!$A$1:$A$1001,customers!$I$1:$I$1001," ",0)</f>
        <v>Yes</v>
      </c>
    </row>
    <row r="481" spans="1:16" x14ac:dyDescent="0.35">
      <c r="A481" s="7" t="s">
        <v>3193</v>
      </c>
      <c r="B481" s="14">
        <v>43624</v>
      </c>
      <c r="C481" s="7" t="s">
        <v>3194</v>
      </c>
      <c r="D481" s="8" t="s">
        <v>6166</v>
      </c>
      <c r="E481" s="7">
        <v>4</v>
      </c>
      <c r="F481" s="7" t="str">
        <f>_xlfn.XLOOKUP(C481,customers!$A$2:$A$1001,customers!$B$2:$B$1001," ",0)</f>
        <v>Ailey Brash</v>
      </c>
      <c r="G481" s="7" t="str">
        <f>IF(_xlfn.XLOOKUP(C481,customers!$A$2:$A$1001,customers!$C$2:$C$1001," ",0)=0," ",_xlfn.XLOOKUP(C481,customers!$A$2:$A$1001,customers!$C$2:$C$1001," ",0))</f>
        <v>abrashda@plala.or.jp</v>
      </c>
      <c r="H481" s="7" t="str">
        <f>_xlfn.XLOOKUP(orders!C481,customers!$A$1:$A$1001,customers!$G$1:$G$1001)</f>
        <v>United States</v>
      </c>
      <c r="I481" s="8" t="str">
        <f>INDEX(products!$A$1:$G$49,MATCH(orders!$D481,products!$A$1:$A$49,0),MATCH(orders!I$1,products!$A$1:$G$1,0))</f>
        <v>Exc</v>
      </c>
      <c r="J481" s="8" t="str">
        <f>INDEX(products!$A$1:$G$49,MATCH(orders!$D481,products!$A$1:$A$49,0),MATCH(orders!J$1,products!$A$1:$G$1,0))</f>
        <v>M</v>
      </c>
      <c r="K481" s="9">
        <f>INDEX(products!$A$1:$G$49,MATCH(orders!$D481,products!$A$1:$A$49,0),MATCH(orders!K$1,products!$A$1:$G$1,0))</f>
        <v>2.5</v>
      </c>
      <c r="L481" s="10">
        <f>INDEX(products!$A$1:$G$49,MATCH(orders!$D481,products!$A$1:$A$49,0),MATCH(orders!L$1,products!$A$1:$G$1,0))</f>
        <v>31.624999999999996</v>
      </c>
      <c r="M481" s="10">
        <f t="shared" si="7"/>
        <v>126.49999999999999</v>
      </c>
      <c r="N481" s="8" t="str" cm="1">
        <f t="array" ref="N481">_xlfn.IFS(I481="Rob", "Robusta",I481="Exc","Excelsa",I481="Ara","Arabica",I481="Lib","Liberica",TRUE," ")</f>
        <v>Excelsa</v>
      </c>
      <c r="O481" s="8" t="str" cm="1">
        <f t="array" ref="O481">_xlfn.IFS(J481="m","Medium",J481="l","Light",J481="d","Dark",TRUE,"")</f>
        <v>Medium</v>
      </c>
      <c r="P481" s="8" t="str">
        <f>_xlfn.XLOOKUP(Table1[[#This Row],[Customer ID]],customers!$A$1:$A$1001,customers!$I$1:$I$1001," ",0)</f>
        <v>Yes</v>
      </c>
    </row>
    <row r="482" spans="1:16" x14ac:dyDescent="0.35">
      <c r="A482" s="7" t="s">
        <v>3193</v>
      </c>
      <c r="B482" s="14">
        <v>43624</v>
      </c>
      <c r="C482" s="7" t="s">
        <v>3194</v>
      </c>
      <c r="D482" s="8" t="s">
        <v>6156</v>
      </c>
      <c r="E482" s="7">
        <v>1</v>
      </c>
      <c r="F482" s="7" t="str">
        <f>_xlfn.XLOOKUP(C482,customers!$A$2:$A$1001,customers!$B$2:$B$1001," ",0)</f>
        <v>Ailey Brash</v>
      </c>
      <c r="G482" s="7" t="str">
        <f>IF(_xlfn.XLOOKUP(C482,customers!$A$2:$A$1001,customers!$C$2:$C$1001," ",0)=0," ",_xlfn.XLOOKUP(C482,customers!$A$2:$A$1001,customers!$C$2:$C$1001," ",0))</f>
        <v>abrashda@plala.or.jp</v>
      </c>
      <c r="H482" s="7" t="str">
        <f>_xlfn.XLOOKUP(orders!C482,customers!$A$1:$A$1001,customers!$G$1:$G$1001)</f>
        <v>United States</v>
      </c>
      <c r="I482" s="8" t="str">
        <f>INDEX(products!$A$1:$G$49,MATCH(orders!$D482,products!$A$1:$A$49,0),MATCH(orders!I$1,products!$A$1:$G$1,0))</f>
        <v>Exc</v>
      </c>
      <c r="J482" s="8" t="str">
        <f>INDEX(products!$A$1:$G$49,MATCH(orders!$D482,products!$A$1:$A$49,0),MATCH(orders!J$1,products!$A$1:$G$1,0))</f>
        <v>M</v>
      </c>
      <c r="K482" s="9">
        <f>INDEX(products!$A$1:$G$49,MATCH(orders!$D482,products!$A$1:$A$49,0),MATCH(orders!K$1,products!$A$1:$G$1,0))</f>
        <v>0.2</v>
      </c>
      <c r="L482" s="10">
        <f>INDEX(products!$A$1:$G$49,MATCH(orders!$D482,products!$A$1:$A$49,0),MATCH(orders!L$1,products!$A$1:$G$1,0))</f>
        <v>4.125</v>
      </c>
      <c r="M482" s="10">
        <f t="shared" si="7"/>
        <v>4.125</v>
      </c>
      <c r="N482" s="8" t="str" cm="1">
        <f t="array" ref="N482">_xlfn.IFS(I482="Rob", "Robusta",I482="Exc","Excelsa",I482="Ara","Arabica",I482="Lib","Liberica",TRUE," ")</f>
        <v>Excelsa</v>
      </c>
      <c r="O482" s="8" t="str" cm="1">
        <f t="array" ref="O482">_xlfn.IFS(J482="m","Medium",J482="l","Light",J482="d","Dark",TRUE,"")</f>
        <v>Medium</v>
      </c>
      <c r="P482" s="8" t="str">
        <f>_xlfn.XLOOKUP(Table1[[#This Row],[Customer ID]],customers!$A$1:$A$1001,customers!$I$1:$I$1001," ",0)</f>
        <v>Yes</v>
      </c>
    </row>
    <row r="483" spans="1:16" x14ac:dyDescent="0.35">
      <c r="A483" s="7" t="s">
        <v>3208</v>
      </c>
      <c r="B483" s="14">
        <v>43747</v>
      </c>
      <c r="C483" s="7" t="s">
        <v>3209</v>
      </c>
      <c r="D483" s="8" t="s">
        <v>6179</v>
      </c>
      <c r="E483" s="7">
        <v>2</v>
      </c>
      <c r="F483" s="7" t="str">
        <f>_xlfn.XLOOKUP(C483,customers!$A$2:$A$1001,customers!$B$2:$B$1001," ",0)</f>
        <v>Nanny Izhakov</v>
      </c>
      <c r="G483" s="7" t="str">
        <f>IF(_xlfn.XLOOKUP(C483,customers!$A$2:$A$1001,customers!$C$2:$C$1001," ",0)=0," ",_xlfn.XLOOKUP(C483,customers!$A$2:$A$1001,customers!$C$2:$C$1001," ",0))</f>
        <v>nizhakovdd@aol.com</v>
      </c>
      <c r="H483" s="7" t="str">
        <f>_xlfn.XLOOKUP(orders!C483,customers!$A$1:$A$1001,customers!$G$1:$G$1001)</f>
        <v>United Kingdom</v>
      </c>
      <c r="I483" s="8" t="str">
        <f>INDEX(products!$A$1:$G$49,MATCH(orders!$D483,products!$A$1:$A$49,0),MATCH(orders!I$1,products!$A$1:$G$1,0))</f>
        <v>Rob</v>
      </c>
      <c r="J483" s="8" t="str">
        <f>INDEX(products!$A$1:$G$49,MATCH(orders!$D483,products!$A$1:$A$49,0),MATCH(orders!J$1,products!$A$1:$G$1,0))</f>
        <v>L</v>
      </c>
      <c r="K483" s="9">
        <f>INDEX(products!$A$1:$G$49,MATCH(orders!$D483,products!$A$1:$A$49,0),MATCH(orders!K$1,products!$A$1:$G$1,0))</f>
        <v>1</v>
      </c>
      <c r="L483" s="10">
        <f>INDEX(products!$A$1:$G$49,MATCH(orders!$D483,products!$A$1:$A$49,0),MATCH(orders!L$1,products!$A$1:$G$1,0))</f>
        <v>11.95</v>
      </c>
      <c r="M483" s="10">
        <f t="shared" si="7"/>
        <v>23.9</v>
      </c>
      <c r="N483" s="8" t="str" cm="1">
        <f t="array" ref="N483">_xlfn.IFS(I483="Rob", "Robusta",I483="Exc","Excelsa",I483="Ara","Arabica",I483="Lib","Liberica",TRUE," ")</f>
        <v>Robusta</v>
      </c>
      <c r="O483" s="8" t="str" cm="1">
        <f t="array" ref="O483">_xlfn.IFS(J483="m","Medium",J483="l","Light",J483="d","Dark",TRUE,"")</f>
        <v>Light</v>
      </c>
      <c r="P483" s="8" t="str">
        <f>_xlfn.XLOOKUP(Table1[[#This Row],[Customer ID]],customers!$A$1:$A$1001,customers!$I$1:$I$1001," ",0)</f>
        <v>No</v>
      </c>
    </row>
    <row r="484" spans="1:16" x14ac:dyDescent="0.35">
      <c r="A484" s="7" t="s">
        <v>3214</v>
      </c>
      <c r="B484" s="14">
        <v>44247</v>
      </c>
      <c r="C484" s="7" t="s">
        <v>3215</v>
      </c>
      <c r="D484" s="8" t="s">
        <v>6185</v>
      </c>
      <c r="E484" s="7">
        <v>5</v>
      </c>
      <c r="F484" s="7" t="str">
        <f>_xlfn.XLOOKUP(C484,customers!$A$2:$A$1001,customers!$B$2:$B$1001," ",0)</f>
        <v>Stanly Keets</v>
      </c>
      <c r="G484" s="7" t="str">
        <f>IF(_xlfn.XLOOKUP(C484,customers!$A$2:$A$1001,customers!$C$2:$C$1001," ",0)=0," ",_xlfn.XLOOKUP(C484,customers!$A$2:$A$1001,customers!$C$2:$C$1001," ",0))</f>
        <v>skeetsde@answers.com</v>
      </c>
      <c r="H484" s="7" t="str">
        <f>_xlfn.XLOOKUP(orders!C484,customers!$A$1:$A$1001,customers!$G$1:$G$1001)</f>
        <v>United States</v>
      </c>
      <c r="I484" s="8" t="str">
        <f>INDEX(products!$A$1:$G$49,MATCH(orders!$D484,products!$A$1:$A$49,0),MATCH(orders!I$1,products!$A$1:$G$1,0))</f>
        <v>Exc</v>
      </c>
      <c r="J484" s="8" t="str">
        <f>INDEX(products!$A$1:$G$49,MATCH(orders!$D484,products!$A$1:$A$49,0),MATCH(orders!J$1,products!$A$1:$G$1,0))</f>
        <v>D</v>
      </c>
      <c r="K484" s="9">
        <f>INDEX(products!$A$1:$G$49,MATCH(orders!$D484,products!$A$1:$A$49,0),MATCH(orders!K$1,products!$A$1:$G$1,0))</f>
        <v>2.5</v>
      </c>
      <c r="L484" s="10">
        <f>INDEX(products!$A$1:$G$49,MATCH(orders!$D484,products!$A$1:$A$49,0),MATCH(orders!L$1,products!$A$1:$G$1,0))</f>
        <v>27.945</v>
      </c>
      <c r="M484" s="10">
        <f t="shared" si="7"/>
        <v>139.72499999999999</v>
      </c>
      <c r="N484" s="8" t="str" cm="1">
        <f t="array" ref="N484">_xlfn.IFS(I484="Rob", "Robusta",I484="Exc","Excelsa",I484="Ara","Arabica",I484="Lib","Liberica",TRUE," ")</f>
        <v>Excelsa</v>
      </c>
      <c r="O484" s="8" t="str" cm="1">
        <f t="array" ref="O484">_xlfn.IFS(J484="m","Medium",J484="l","Light",J484="d","Dark",TRUE,"")</f>
        <v>Dark</v>
      </c>
      <c r="P484" s="8" t="str">
        <f>_xlfn.XLOOKUP(Table1[[#This Row],[Customer ID]],customers!$A$1:$A$1001,customers!$I$1:$I$1001," ",0)</f>
        <v>Yes</v>
      </c>
    </row>
    <row r="485" spans="1:16" x14ac:dyDescent="0.35">
      <c r="A485" s="7" t="s">
        <v>3220</v>
      </c>
      <c r="B485" s="14">
        <v>43790</v>
      </c>
      <c r="C485" s="7" t="s">
        <v>3221</v>
      </c>
      <c r="D485" s="8" t="s">
        <v>6165</v>
      </c>
      <c r="E485" s="7">
        <v>2</v>
      </c>
      <c r="F485" s="7" t="str">
        <f>_xlfn.XLOOKUP(C485,customers!$A$2:$A$1001,customers!$B$2:$B$1001," ",0)</f>
        <v>Orion Dyott</v>
      </c>
      <c r="G485" s="7" t="str">
        <f>IF(_xlfn.XLOOKUP(C485,customers!$A$2:$A$1001,customers!$C$2:$C$1001," ",0)=0," ",_xlfn.XLOOKUP(C485,customers!$A$2:$A$1001,customers!$C$2:$C$1001," ",0))</f>
        <v xml:space="preserve"> </v>
      </c>
      <c r="H485" s="7" t="str">
        <f>_xlfn.XLOOKUP(orders!C485,customers!$A$1:$A$1001,customers!$G$1:$G$1001)</f>
        <v>United States</v>
      </c>
      <c r="I485" s="8" t="str">
        <f>INDEX(products!$A$1:$G$49,MATCH(orders!$D485,products!$A$1:$A$49,0),MATCH(orders!I$1,products!$A$1:$G$1,0))</f>
        <v>Lib</v>
      </c>
      <c r="J485" s="8" t="str">
        <f>INDEX(products!$A$1:$G$49,MATCH(orders!$D485,products!$A$1:$A$49,0),MATCH(orders!J$1,products!$A$1:$G$1,0))</f>
        <v>D</v>
      </c>
      <c r="K485" s="9">
        <f>INDEX(products!$A$1:$G$49,MATCH(orders!$D485,products!$A$1:$A$49,0),MATCH(orders!K$1,products!$A$1:$G$1,0))</f>
        <v>2.5</v>
      </c>
      <c r="L485" s="10">
        <f>INDEX(products!$A$1:$G$49,MATCH(orders!$D485,products!$A$1:$A$49,0),MATCH(orders!L$1,products!$A$1:$G$1,0))</f>
        <v>29.784999999999997</v>
      </c>
      <c r="M485" s="10">
        <f t="shared" si="7"/>
        <v>59.569999999999993</v>
      </c>
      <c r="N485" s="8" t="str" cm="1">
        <f t="array" ref="N485">_xlfn.IFS(I485="Rob", "Robusta",I485="Exc","Excelsa",I485="Ara","Arabica",I485="Lib","Liberica",TRUE," ")</f>
        <v>Liberica</v>
      </c>
      <c r="O485" s="8" t="str" cm="1">
        <f t="array" ref="O485">_xlfn.IFS(J485="m","Medium",J485="l","Light",J485="d","Dark",TRUE,"")</f>
        <v>Dark</v>
      </c>
      <c r="P485" s="8" t="str">
        <f>_xlfn.XLOOKUP(Table1[[#This Row],[Customer ID]],customers!$A$1:$A$1001,customers!$I$1:$I$1001," ",0)</f>
        <v>Yes</v>
      </c>
    </row>
    <row r="486" spans="1:16" x14ac:dyDescent="0.35">
      <c r="A486" s="7" t="s">
        <v>3225</v>
      </c>
      <c r="B486" s="14">
        <v>44479</v>
      </c>
      <c r="C486" s="7" t="s">
        <v>3226</v>
      </c>
      <c r="D486" s="8" t="s">
        <v>6161</v>
      </c>
      <c r="E486" s="7">
        <v>6</v>
      </c>
      <c r="F486" s="7" t="str">
        <f>_xlfn.XLOOKUP(C486,customers!$A$2:$A$1001,customers!$B$2:$B$1001," ",0)</f>
        <v>Keefer Cake</v>
      </c>
      <c r="G486" s="7" t="str">
        <f>IF(_xlfn.XLOOKUP(C486,customers!$A$2:$A$1001,customers!$C$2:$C$1001," ",0)=0," ",_xlfn.XLOOKUP(C486,customers!$A$2:$A$1001,customers!$C$2:$C$1001," ",0))</f>
        <v>kcakedg@huffingtonpost.com</v>
      </c>
      <c r="H486" s="7" t="str">
        <f>_xlfn.XLOOKUP(orders!C486,customers!$A$1:$A$1001,customers!$G$1:$G$1001)</f>
        <v>United States</v>
      </c>
      <c r="I486" s="8" t="str">
        <f>INDEX(products!$A$1:$G$49,MATCH(orders!$D486,products!$A$1:$A$49,0),MATCH(orders!I$1,products!$A$1:$G$1,0))</f>
        <v>Lib</v>
      </c>
      <c r="J486" s="8" t="str">
        <f>INDEX(products!$A$1:$G$49,MATCH(orders!$D486,products!$A$1:$A$49,0),MATCH(orders!J$1,products!$A$1:$G$1,0))</f>
        <v>L</v>
      </c>
      <c r="K486" s="9">
        <f>INDEX(products!$A$1:$G$49,MATCH(orders!$D486,products!$A$1:$A$49,0),MATCH(orders!K$1,products!$A$1:$G$1,0))</f>
        <v>0.5</v>
      </c>
      <c r="L486" s="10">
        <f>INDEX(products!$A$1:$G$49,MATCH(orders!$D486,products!$A$1:$A$49,0),MATCH(orders!L$1,products!$A$1:$G$1,0))</f>
        <v>9.51</v>
      </c>
      <c r="M486" s="10">
        <f t="shared" si="7"/>
        <v>57.06</v>
      </c>
      <c r="N486" s="8" t="str" cm="1">
        <f t="array" ref="N486">_xlfn.IFS(I486="Rob", "Robusta",I486="Exc","Excelsa",I486="Ara","Arabica",I486="Lib","Liberica",TRUE," ")</f>
        <v>Liberica</v>
      </c>
      <c r="O486" s="8" t="str" cm="1">
        <f t="array" ref="O486">_xlfn.IFS(J486="m","Medium",J486="l","Light",J486="d","Dark",TRUE,"")</f>
        <v>Light</v>
      </c>
      <c r="P486" s="8" t="str">
        <f>_xlfn.XLOOKUP(Table1[[#This Row],[Customer ID]],customers!$A$1:$A$1001,customers!$I$1:$I$1001," ",0)</f>
        <v>No</v>
      </c>
    </row>
    <row r="487" spans="1:16" x14ac:dyDescent="0.35">
      <c r="A487" s="7" t="s">
        <v>3230</v>
      </c>
      <c r="B487" s="14">
        <v>44413</v>
      </c>
      <c r="C487" s="7" t="s">
        <v>3231</v>
      </c>
      <c r="D487" s="8" t="s">
        <v>6178</v>
      </c>
      <c r="E487" s="7">
        <v>6</v>
      </c>
      <c r="F487" s="7" t="str">
        <f>_xlfn.XLOOKUP(C487,customers!$A$2:$A$1001,customers!$B$2:$B$1001," ",0)</f>
        <v>Morna Hansed</v>
      </c>
      <c r="G487" s="7" t="str">
        <f>IF(_xlfn.XLOOKUP(C487,customers!$A$2:$A$1001,customers!$C$2:$C$1001," ",0)=0," ",_xlfn.XLOOKUP(C487,customers!$A$2:$A$1001,customers!$C$2:$C$1001," ",0))</f>
        <v>mhanseddh@instagram.com</v>
      </c>
      <c r="H487" s="7" t="str">
        <f>_xlfn.XLOOKUP(orders!C487,customers!$A$1:$A$1001,customers!$G$1:$G$1001)</f>
        <v>Ireland</v>
      </c>
      <c r="I487" s="8" t="str">
        <f>INDEX(products!$A$1:$G$49,MATCH(orders!$D487,products!$A$1:$A$49,0),MATCH(orders!I$1,products!$A$1:$G$1,0))</f>
        <v>Rob</v>
      </c>
      <c r="J487" s="8" t="str">
        <f>INDEX(products!$A$1:$G$49,MATCH(orders!$D487,products!$A$1:$A$49,0),MATCH(orders!J$1,products!$A$1:$G$1,0))</f>
        <v>L</v>
      </c>
      <c r="K487" s="9">
        <f>INDEX(products!$A$1:$G$49,MATCH(orders!$D487,products!$A$1:$A$49,0),MATCH(orders!K$1,products!$A$1:$G$1,0))</f>
        <v>0.2</v>
      </c>
      <c r="L487" s="10">
        <f>INDEX(products!$A$1:$G$49,MATCH(orders!$D487,products!$A$1:$A$49,0),MATCH(orders!L$1,products!$A$1:$G$1,0))</f>
        <v>3.5849999999999995</v>
      </c>
      <c r="M487" s="10">
        <f t="shared" si="7"/>
        <v>21.509999999999998</v>
      </c>
      <c r="N487" s="8" t="str" cm="1">
        <f t="array" ref="N487">_xlfn.IFS(I487="Rob", "Robusta",I487="Exc","Excelsa",I487="Ara","Arabica",I487="Lib","Liberica",TRUE," ")</f>
        <v>Robusta</v>
      </c>
      <c r="O487" s="8" t="str" cm="1">
        <f t="array" ref="O487">_xlfn.IFS(J487="m","Medium",J487="l","Light",J487="d","Dark",TRUE,"")</f>
        <v>Light</v>
      </c>
      <c r="P487" s="8" t="str">
        <f>_xlfn.XLOOKUP(Table1[[#This Row],[Customer ID]],customers!$A$1:$A$1001,customers!$I$1:$I$1001," ",0)</f>
        <v>Yes</v>
      </c>
    </row>
    <row r="488" spans="1:16" x14ac:dyDescent="0.35">
      <c r="A488" s="7" t="s">
        <v>3236</v>
      </c>
      <c r="B488" s="14">
        <v>44043</v>
      </c>
      <c r="C488" s="7" t="s">
        <v>3237</v>
      </c>
      <c r="D488" s="8" t="s">
        <v>6160</v>
      </c>
      <c r="E488" s="7">
        <v>6</v>
      </c>
      <c r="F488" s="7" t="str">
        <f>_xlfn.XLOOKUP(C488,customers!$A$2:$A$1001,customers!$B$2:$B$1001," ",0)</f>
        <v>Franny Kienlein</v>
      </c>
      <c r="G488" s="7" t="str">
        <f>IF(_xlfn.XLOOKUP(C488,customers!$A$2:$A$1001,customers!$C$2:$C$1001," ",0)=0," ",_xlfn.XLOOKUP(C488,customers!$A$2:$A$1001,customers!$C$2:$C$1001," ",0))</f>
        <v>fkienleindi@trellian.com</v>
      </c>
      <c r="H488" s="7" t="str">
        <f>_xlfn.XLOOKUP(orders!C488,customers!$A$1:$A$1001,customers!$G$1:$G$1001)</f>
        <v>Ireland</v>
      </c>
      <c r="I488" s="8" t="str">
        <f>INDEX(products!$A$1:$G$49,MATCH(orders!$D488,products!$A$1:$A$49,0),MATCH(orders!I$1,products!$A$1:$G$1,0))</f>
        <v>Lib</v>
      </c>
      <c r="J488" s="8" t="str">
        <f>INDEX(products!$A$1:$G$49,MATCH(orders!$D488,products!$A$1:$A$49,0),MATCH(orders!J$1,products!$A$1:$G$1,0))</f>
        <v>M</v>
      </c>
      <c r="K488" s="9">
        <f>INDEX(products!$A$1:$G$49,MATCH(orders!$D488,products!$A$1:$A$49,0),MATCH(orders!K$1,products!$A$1:$G$1,0))</f>
        <v>0.5</v>
      </c>
      <c r="L488" s="10">
        <f>INDEX(products!$A$1:$G$49,MATCH(orders!$D488,products!$A$1:$A$49,0),MATCH(orders!L$1,products!$A$1:$G$1,0))</f>
        <v>8.73</v>
      </c>
      <c r="M488" s="10">
        <f t="shared" si="7"/>
        <v>52.38</v>
      </c>
      <c r="N488" s="8" t="str" cm="1">
        <f t="array" ref="N488">_xlfn.IFS(I488="Rob", "Robusta",I488="Exc","Excelsa",I488="Ara","Arabica",I488="Lib","Liberica",TRUE," ")</f>
        <v>Liberica</v>
      </c>
      <c r="O488" s="8" t="str" cm="1">
        <f t="array" ref="O488">_xlfn.IFS(J488="m","Medium",J488="l","Light",J488="d","Dark",TRUE,"")</f>
        <v>Medium</v>
      </c>
      <c r="P488" s="8" t="str">
        <f>_xlfn.XLOOKUP(Table1[[#This Row],[Customer ID]],customers!$A$1:$A$1001,customers!$I$1:$I$1001," ",0)</f>
        <v>Yes</v>
      </c>
    </row>
    <row r="489" spans="1:16" x14ac:dyDescent="0.35">
      <c r="A489" s="7" t="s">
        <v>3242</v>
      </c>
      <c r="B489" s="14">
        <v>44093</v>
      </c>
      <c r="C489" s="7" t="s">
        <v>3243</v>
      </c>
      <c r="D489" s="8" t="s">
        <v>6183</v>
      </c>
      <c r="E489" s="7">
        <v>6</v>
      </c>
      <c r="F489" s="7" t="str">
        <f>_xlfn.XLOOKUP(C489,customers!$A$2:$A$1001,customers!$B$2:$B$1001," ",0)</f>
        <v>Klarika Egglestone</v>
      </c>
      <c r="G489" s="7" t="str">
        <f>IF(_xlfn.XLOOKUP(C489,customers!$A$2:$A$1001,customers!$C$2:$C$1001," ",0)=0," ",_xlfn.XLOOKUP(C489,customers!$A$2:$A$1001,customers!$C$2:$C$1001," ",0))</f>
        <v>kegglestonedj@sphinn.com</v>
      </c>
      <c r="H489" s="7" t="str">
        <f>_xlfn.XLOOKUP(orders!C489,customers!$A$1:$A$1001,customers!$G$1:$G$1001)</f>
        <v>Ireland</v>
      </c>
      <c r="I489" s="8" t="str">
        <f>INDEX(products!$A$1:$G$49,MATCH(orders!$D489,products!$A$1:$A$49,0),MATCH(orders!I$1,products!$A$1:$G$1,0))</f>
        <v>Exc</v>
      </c>
      <c r="J489" s="8" t="str">
        <f>INDEX(products!$A$1:$G$49,MATCH(orders!$D489,products!$A$1:$A$49,0),MATCH(orders!J$1,products!$A$1:$G$1,0))</f>
        <v>D</v>
      </c>
      <c r="K489" s="9">
        <f>INDEX(products!$A$1:$G$49,MATCH(orders!$D489,products!$A$1:$A$49,0),MATCH(orders!K$1,products!$A$1:$G$1,0))</f>
        <v>1</v>
      </c>
      <c r="L489" s="10">
        <f>INDEX(products!$A$1:$G$49,MATCH(orders!$D489,products!$A$1:$A$49,0),MATCH(orders!L$1,products!$A$1:$G$1,0))</f>
        <v>12.15</v>
      </c>
      <c r="M489" s="10">
        <f t="shared" si="7"/>
        <v>72.900000000000006</v>
      </c>
      <c r="N489" s="8" t="str" cm="1">
        <f t="array" ref="N489">_xlfn.IFS(I489="Rob", "Robusta",I489="Exc","Excelsa",I489="Ara","Arabica",I489="Lib","Liberica",TRUE," ")</f>
        <v>Excelsa</v>
      </c>
      <c r="O489" s="8" t="str" cm="1">
        <f t="array" ref="O489">_xlfn.IFS(J489="m","Medium",J489="l","Light",J489="d","Dark",TRUE,"")</f>
        <v>Dark</v>
      </c>
      <c r="P489" s="8" t="str">
        <f>_xlfn.XLOOKUP(Table1[[#This Row],[Customer ID]],customers!$A$1:$A$1001,customers!$I$1:$I$1001," ",0)</f>
        <v>No</v>
      </c>
    </row>
    <row r="490" spans="1:16" x14ac:dyDescent="0.35">
      <c r="A490" s="7" t="s">
        <v>3248</v>
      </c>
      <c r="B490" s="14">
        <v>43954</v>
      </c>
      <c r="C490" s="7" t="s">
        <v>3249</v>
      </c>
      <c r="D490" s="8" t="s">
        <v>6174</v>
      </c>
      <c r="E490" s="7">
        <v>5</v>
      </c>
      <c r="F490" s="7" t="str">
        <f>_xlfn.XLOOKUP(C490,customers!$A$2:$A$1001,customers!$B$2:$B$1001," ",0)</f>
        <v>Becky Semkins</v>
      </c>
      <c r="G490" s="7" t="str">
        <f>IF(_xlfn.XLOOKUP(C490,customers!$A$2:$A$1001,customers!$C$2:$C$1001," ",0)=0," ",_xlfn.XLOOKUP(C490,customers!$A$2:$A$1001,customers!$C$2:$C$1001," ",0))</f>
        <v>bsemkinsdk@unc.edu</v>
      </c>
      <c r="H490" s="7" t="str">
        <f>_xlfn.XLOOKUP(orders!C490,customers!$A$1:$A$1001,customers!$G$1:$G$1001)</f>
        <v>Ireland</v>
      </c>
      <c r="I490" s="8" t="str">
        <f>INDEX(products!$A$1:$G$49,MATCH(orders!$D490,products!$A$1:$A$49,0),MATCH(orders!I$1,products!$A$1:$G$1,0))</f>
        <v>Rob</v>
      </c>
      <c r="J490" s="8" t="str">
        <f>INDEX(products!$A$1:$G$49,MATCH(orders!$D490,products!$A$1:$A$49,0),MATCH(orders!J$1,products!$A$1:$G$1,0))</f>
        <v>M</v>
      </c>
      <c r="K490" s="9">
        <f>INDEX(products!$A$1:$G$49,MATCH(orders!$D490,products!$A$1:$A$49,0),MATCH(orders!K$1,products!$A$1:$G$1,0))</f>
        <v>0.2</v>
      </c>
      <c r="L490" s="10">
        <f>INDEX(products!$A$1:$G$49,MATCH(orders!$D490,products!$A$1:$A$49,0),MATCH(orders!L$1,products!$A$1:$G$1,0))</f>
        <v>2.9849999999999999</v>
      </c>
      <c r="M490" s="10">
        <f t="shared" si="7"/>
        <v>14.924999999999999</v>
      </c>
      <c r="N490" s="8" t="str" cm="1">
        <f t="array" ref="N490">_xlfn.IFS(I490="Rob", "Robusta",I490="Exc","Excelsa",I490="Ara","Arabica",I490="Lib","Liberica",TRUE," ")</f>
        <v>Robusta</v>
      </c>
      <c r="O490" s="8" t="str" cm="1">
        <f t="array" ref="O490">_xlfn.IFS(J490="m","Medium",J490="l","Light",J490="d","Dark",TRUE,"")</f>
        <v>Medium</v>
      </c>
      <c r="P490" s="8" t="str">
        <f>_xlfn.XLOOKUP(Table1[[#This Row],[Customer ID]],customers!$A$1:$A$1001,customers!$I$1:$I$1001," ",0)</f>
        <v>Yes</v>
      </c>
    </row>
    <row r="491" spans="1:16" x14ac:dyDescent="0.35">
      <c r="A491" s="7" t="s">
        <v>3254</v>
      </c>
      <c r="B491" s="14">
        <v>43654</v>
      </c>
      <c r="C491" s="7" t="s">
        <v>3255</v>
      </c>
      <c r="D491" s="8" t="s">
        <v>6170</v>
      </c>
      <c r="E491" s="7">
        <v>6</v>
      </c>
      <c r="F491" s="7" t="str">
        <f>_xlfn.XLOOKUP(C491,customers!$A$2:$A$1001,customers!$B$2:$B$1001," ",0)</f>
        <v>Sean Lorenzetti</v>
      </c>
      <c r="G491" s="7" t="str">
        <f>IF(_xlfn.XLOOKUP(C491,customers!$A$2:$A$1001,customers!$C$2:$C$1001," ",0)=0," ",_xlfn.XLOOKUP(C491,customers!$A$2:$A$1001,customers!$C$2:$C$1001," ",0))</f>
        <v>slorenzettidl@is.gd</v>
      </c>
      <c r="H491" s="7" t="str">
        <f>_xlfn.XLOOKUP(orders!C491,customers!$A$1:$A$1001,customers!$G$1:$G$1001)</f>
        <v>United States</v>
      </c>
      <c r="I491" s="8" t="str">
        <f>INDEX(products!$A$1:$G$49,MATCH(orders!$D491,products!$A$1:$A$49,0),MATCH(orders!I$1,products!$A$1:$G$1,0))</f>
        <v>Lib</v>
      </c>
      <c r="J491" s="8" t="str">
        <f>INDEX(products!$A$1:$G$49,MATCH(orders!$D491,products!$A$1:$A$49,0),MATCH(orders!J$1,products!$A$1:$G$1,0))</f>
        <v>L</v>
      </c>
      <c r="K491" s="9">
        <f>INDEX(products!$A$1:$G$49,MATCH(orders!$D491,products!$A$1:$A$49,0),MATCH(orders!K$1,products!$A$1:$G$1,0))</f>
        <v>1</v>
      </c>
      <c r="L491" s="10">
        <f>INDEX(products!$A$1:$G$49,MATCH(orders!$D491,products!$A$1:$A$49,0),MATCH(orders!L$1,products!$A$1:$G$1,0))</f>
        <v>15.85</v>
      </c>
      <c r="M491" s="10">
        <f t="shared" si="7"/>
        <v>95.1</v>
      </c>
      <c r="N491" s="8" t="str" cm="1">
        <f t="array" ref="N491">_xlfn.IFS(I491="Rob", "Robusta",I491="Exc","Excelsa",I491="Ara","Arabica",I491="Lib","Liberica",TRUE," ")</f>
        <v>Liberica</v>
      </c>
      <c r="O491" s="8" t="str" cm="1">
        <f t="array" ref="O491">_xlfn.IFS(J491="m","Medium",J491="l","Light",J491="d","Dark",TRUE,"")</f>
        <v>Light</v>
      </c>
      <c r="P491" s="8" t="str">
        <f>_xlfn.XLOOKUP(Table1[[#This Row],[Customer ID]],customers!$A$1:$A$1001,customers!$I$1:$I$1001," ",0)</f>
        <v>No</v>
      </c>
    </row>
    <row r="492" spans="1:16" x14ac:dyDescent="0.35">
      <c r="A492" s="7" t="s">
        <v>3260</v>
      </c>
      <c r="B492" s="14">
        <v>43764</v>
      </c>
      <c r="C492" s="7" t="s">
        <v>3261</v>
      </c>
      <c r="D492" s="8" t="s">
        <v>6169</v>
      </c>
      <c r="E492" s="7">
        <v>2</v>
      </c>
      <c r="F492" s="7" t="str">
        <f>_xlfn.XLOOKUP(C492,customers!$A$2:$A$1001,customers!$B$2:$B$1001," ",0)</f>
        <v>Bob Giannazzi</v>
      </c>
      <c r="G492" s="7" t="str">
        <f>IF(_xlfn.XLOOKUP(C492,customers!$A$2:$A$1001,customers!$C$2:$C$1001," ",0)=0," ",_xlfn.XLOOKUP(C492,customers!$A$2:$A$1001,customers!$C$2:$C$1001," ",0))</f>
        <v>bgiannazzidm@apple.com</v>
      </c>
      <c r="H492" s="7" t="str">
        <f>_xlfn.XLOOKUP(orders!C492,customers!$A$1:$A$1001,customers!$G$1:$G$1001)</f>
        <v>United States</v>
      </c>
      <c r="I492" s="8" t="str">
        <f>INDEX(products!$A$1:$G$49,MATCH(orders!$D492,products!$A$1:$A$49,0),MATCH(orders!I$1,products!$A$1:$G$1,0))</f>
        <v>Lib</v>
      </c>
      <c r="J492" s="8" t="str">
        <f>INDEX(products!$A$1:$G$49,MATCH(orders!$D492,products!$A$1:$A$49,0),MATCH(orders!J$1,products!$A$1:$G$1,0))</f>
        <v>D</v>
      </c>
      <c r="K492" s="9">
        <f>INDEX(products!$A$1:$G$49,MATCH(orders!$D492,products!$A$1:$A$49,0),MATCH(orders!K$1,products!$A$1:$G$1,0))</f>
        <v>0.5</v>
      </c>
      <c r="L492" s="10">
        <f>INDEX(products!$A$1:$G$49,MATCH(orders!$D492,products!$A$1:$A$49,0),MATCH(orders!L$1,products!$A$1:$G$1,0))</f>
        <v>7.77</v>
      </c>
      <c r="M492" s="10">
        <f t="shared" si="7"/>
        <v>15.54</v>
      </c>
      <c r="N492" s="8" t="str" cm="1">
        <f t="array" ref="N492">_xlfn.IFS(I492="Rob", "Robusta",I492="Exc","Excelsa",I492="Ara","Arabica",I492="Lib","Liberica",TRUE," ")</f>
        <v>Liberica</v>
      </c>
      <c r="O492" s="8" t="str" cm="1">
        <f t="array" ref="O492">_xlfn.IFS(J492="m","Medium",J492="l","Light",J492="d","Dark",TRUE,"")</f>
        <v>Dark</v>
      </c>
      <c r="P492" s="8" t="str">
        <f>_xlfn.XLOOKUP(Table1[[#This Row],[Customer ID]],customers!$A$1:$A$1001,customers!$I$1:$I$1001," ",0)</f>
        <v>No</v>
      </c>
    </row>
    <row r="493" spans="1:16" x14ac:dyDescent="0.35">
      <c r="A493" s="7" t="s">
        <v>3266</v>
      </c>
      <c r="B493" s="14">
        <v>44101</v>
      </c>
      <c r="C493" s="7" t="s">
        <v>3267</v>
      </c>
      <c r="D493" s="8" t="s">
        <v>6150</v>
      </c>
      <c r="E493" s="7">
        <v>6</v>
      </c>
      <c r="F493" s="7" t="str">
        <f>_xlfn.XLOOKUP(C493,customers!$A$2:$A$1001,customers!$B$2:$B$1001," ",0)</f>
        <v>Kendra Backshell</v>
      </c>
      <c r="G493" s="7" t="str">
        <f>IF(_xlfn.XLOOKUP(C493,customers!$A$2:$A$1001,customers!$C$2:$C$1001," ",0)=0," ",_xlfn.XLOOKUP(C493,customers!$A$2:$A$1001,customers!$C$2:$C$1001," ",0))</f>
        <v xml:space="preserve"> </v>
      </c>
      <c r="H493" s="7" t="str">
        <f>_xlfn.XLOOKUP(orders!C493,customers!$A$1:$A$1001,customers!$G$1:$G$1001)</f>
        <v>United States</v>
      </c>
      <c r="I493" s="8" t="str">
        <f>INDEX(products!$A$1:$G$49,MATCH(orders!$D493,products!$A$1:$A$49,0),MATCH(orders!I$1,products!$A$1:$G$1,0))</f>
        <v>Lib</v>
      </c>
      <c r="J493" s="8" t="str">
        <f>INDEX(products!$A$1:$G$49,MATCH(orders!$D493,products!$A$1:$A$49,0),MATCH(orders!J$1,products!$A$1:$G$1,0))</f>
        <v>D</v>
      </c>
      <c r="K493" s="9">
        <f>INDEX(products!$A$1:$G$49,MATCH(orders!$D493,products!$A$1:$A$49,0),MATCH(orders!K$1,products!$A$1:$G$1,0))</f>
        <v>0.2</v>
      </c>
      <c r="L493" s="10">
        <f>INDEX(products!$A$1:$G$49,MATCH(orders!$D493,products!$A$1:$A$49,0),MATCH(orders!L$1,products!$A$1:$G$1,0))</f>
        <v>3.8849999999999998</v>
      </c>
      <c r="M493" s="10">
        <f t="shared" si="7"/>
        <v>23.31</v>
      </c>
      <c r="N493" s="8" t="str" cm="1">
        <f t="array" ref="N493">_xlfn.IFS(I493="Rob", "Robusta",I493="Exc","Excelsa",I493="Ara","Arabica",I493="Lib","Liberica",TRUE," ")</f>
        <v>Liberica</v>
      </c>
      <c r="O493" s="8" t="str" cm="1">
        <f t="array" ref="O493">_xlfn.IFS(J493="m","Medium",J493="l","Light",J493="d","Dark",TRUE,"")</f>
        <v>Dark</v>
      </c>
      <c r="P493" s="8" t="str">
        <f>_xlfn.XLOOKUP(Table1[[#This Row],[Customer ID]],customers!$A$1:$A$1001,customers!$I$1:$I$1001," ",0)</f>
        <v>No</v>
      </c>
    </row>
    <row r="494" spans="1:16" x14ac:dyDescent="0.35">
      <c r="A494" s="7" t="s">
        <v>3271</v>
      </c>
      <c r="B494" s="14">
        <v>44620</v>
      </c>
      <c r="C494" s="7" t="s">
        <v>3272</v>
      </c>
      <c r="D494" s="8" t="s">
        <v>6156</v>
      </c>
      <c r="E494" s="7">
        <v>1</v>
      </c>
      <c r="F494" s="7" t="str">
        <f>_xlfn.XLOOKUP(C494,customers!$A$2:$A$1001,customers!$B$2:$B$1001," ",0)</f>
        <v>Uriah Lethbrig</v>
      </c>
      <c r="G494" s="7" t="str">
        <f>IF(_xlfn.XLOOKUP(C494,customers!$A$2:$A$1001,customers!$C$2:$C$1001," ",0)=0," ",_xlfn.XLOOKUP(C494,customers!$A$2:$A$1001,customers!$C$2:$C$1001," ",0))</f>
        <v>ulethbrigdo@hc360.com</v>
      </c>
      <c r="H494" s="7" t="str">
        <f>_xlfn.XLOOKUP(orders!C494,customers!$A$1:$A$1001,customers!$G$1:$G$1001)</f>
        <v>United States</v>
      </c>
      <c r="I494" s="8" t="str">
        <f>INDEX(products!$A$1:$G$49,MATCH(orders!$D494,products!$A$1:$A$49,0),MATCH(orders!I$1,products!$A$1:$G$1,0))</f>
        <v>Exc</v>
      </c>
      <c r="J494" s="8" t="str">
        <f>INDEX(products!$A$1:$G$49,MATCH(orders!$D494,products!$A$1:$A$49,0),MATCH(orders!J$1,products!$A$1:$G$1,0))</f>
        <v>M</v>
      </c>
      <c r="K494" s="9">
        <f>INDEX(products!$A$1:$G$49,MATCH(orders!$D494,products!$A$1:$A$49,0),MATCH(orders!K$1,products!$A$1:$G$1,0))</f>
        <v>0.2</v>
      </c>
      <c r="L494" s="10">
        <f>INDEX(products!$A$1:$G$49,MATCH(orders!$D494,products!$A$1:$A$49,0),MATCH(orders!L$1,products!$A$1:$G$1,0))</f>
        <v>4.125</v>
      </c>
      <c r="M494" s="10">
        <f t="shared" si="7"/>
        <v>4.125</v>
      </c>
      <c r="N494" s="8" t="str" cm="1">
        <f t="array" ref="N494">_xlfn.IFS(I494="Rob", "Robusta",I494="Exc","Excelsa",I494="Ara","Arabica",I494="Lib","Liberica",TRUE," ")</f>
        <v>Excelsa</v>
      </c>
      <c r="O494" s="8" t="str" cm="1">
        <f t="array" ref="O494">_xlfn.IFS(J494="m","Medium",J494="l","Light",J494="d","Dark",TRUE,"")</f>
        <v>Medium</v>
      </c>
      <c r="P494" s="8" t="str">
        <f>_xlfn.XLOOKUP(Table1[[#This Row],[Customer ID]],customers!$A$1:$A$1001,customers!$I$1:$I$1001," ",0)</f>
        <v>Yes</v>
      </c>
    </row>
    <row r="495" spans="1:16" x14ac:dyDescent="0.35">
      <c r="A495" s="7" t="s">
        <v>3277</v>
      </c>
      <c r="B495" s="14">
        <v>44090</v>
      </c>
      <c r="C495" s="7" t="s">
        <v>3278</v>
      </c>
      <c r="D495" s="8" t="s">
        <v>6146</v>
      </c>
      <c r="E495" s="7">
        <v>6</v>
      </c>
      <c r="F495" s="7" t="str">
        <f>_xlfn.XLOOKUP(C495,customers!$A$2:$A$1001,customers!$B$2:$B$1001," ",0)</f>
        <v>Sky Farnish</v>
      </c>
      <c r="G495" s="7" t="str">
        <f>IF(_xlfn.XLOOKUP(C495,customers!$A$2:$A$1001,customers!$C$2:$C$1001," ",0)=0," ",_xlfn.XLOOKUP(C495,customers!$A$2:$A$1001,customers!$C$2:$C$1001," ",0))</f>
        <v>sfarnishdp@dmoz.org</v>
      </c>
      <c r="H495" s="7" t="str">
        <f>_xlfn.XLOOKUP(orders!C495,customers!$A$1:$A$1001,customers!$G$1:$G$1001)</f>
        <v>United Kingdom</v>
      </c>
      <c r="I495" s="8" t="str">
        <f>INDEX(products!$A$1:$G$49,MATCH(orders!$D495,products!$A$1:$A$49,0),MATCH(orders!I$1,products!$A$1:$G$1,0))</f>
        <v>Rob</v>
      </c>
      <c r="J495" s="8" t="str">
        <f>INDEX(products!$A$1:$G$49,MATCH(orders!$D495,products!$A$1:$A$49,0),MATCH(orders!J$1,products!$A$1:$G$1,0))</f>
        <v>M</v>
      </c>
      <c r="K495" s="9">
        <f>INDEX(products!$A$1:$G$49,MATCH(orders!$D495,products!$A$1:$A$49,0),MATCH(orders!K$1,products!$A$1:$G$1,0))</f>
        <v>0.5</v>
      </c>
      <c r="L495" s="10">
        <f>INDEX(products!$A$1:$G$49,MATCH(orders!$D495,products!$A$1:$A$49,0),MATCH(orders!L$1,products!$A$1:$G$1,0))</f>
        <v>5.97</v>
      </c>
      <c r="M495" s="10">
        <f t="shared" si="7"/>
        <v>35.82</v>
      </c>
      <c r="N495" s="8" t="str" cm="1">
        <f t="array" ref="N495">_xlfn.IFS(I495="Rob", "Robusta",I495="Exc","Excelsa",I495="Ara","Arabica",I495="Lib","Liberica",TRUE," ")</f>
        <v>Robusta</v>
      </c>
      <c r="O495" s="8" t="str" cm="1">
        <f t="array" ref="O495">_xlfn.IFS(J495="m","Medium",J495="l","Light",J495="d","Dark",TRUE,"")</f>
        <v>Medium</v>
      </c>
      <c r="P495" s="8" t="str">
        <f>_xlfn.XLOOKUP(Table1[[#This Row],[Customer ID]],customers!$A$1:$A$1001,customers!$I$1:$I$1001," ",0)</f>
        <v>No</v>
      </c>
    </row>
    <row r="496" spans="1:16" x14ac:dyDescent="0.35">
      <c r="A496" s="7" t="s">
        <v>3283</v>
      </c>
      <c r="B496" s="14">
        <v>44132</v>
      </c>
      <c r="C496" s="7" t="s">
        <v>3284</v>
      </c>
      <c r="D496" s="8" t="s">
        <v>6170</v>
      </c>
      <c r="E496" s="7">
        <v>2</v>
      </c>
      <c r="F496" s="7" t="str">
        <f>_xlfn.XLOOKUP(C496,customers!$A$2:$A$1001,customers!$B$2:$B$1001," ",0)</f>
        <v>Felicia Jecock</v>
      </c>
      <c r="G496" s="7" t="str">
        <f>IF(_xlfn.XLOOKUP(C496,customers!$A$2:$A$1001,customers!$C$2:$C$1001," ",0)=0," ",_xlfn.XLOOKUP(C496,customers!$A$2:$A$1001,customers!$C$2:$C$1001," ",0))</f>
        <v>fjecockdq@unicef.org</v>
      </c>
      <c r="H496" s="7" t="str">
        <f>_xlfn.XLOOKUP(orders!C496,customers!$A$1:$A$1001,customers!$G$1:$G$1001)</f>
        <v>United States</v>
      </c>
      <c r="I496" s="8" t="str">
        <f>INDEX(products!$A$1:$G$49,MATCH(orders!$D496,products!$A$1:$A$49,0),MATCH(orders!I$1,products!$A$1:$G$1,0))</f>
        <v>Lib</v>
      </c>
      <c r="J496" s="8" t="str">
        <f>INDEX(products!$A$1:$G$49,MATCH(orders!$D496,products!$A$1:$A$49,0),MATCH(orders!J$1,products!$A$1:$G$1,0))</f>
        <v>L</v>
      </c>
      <c r="K496" s="9">
        <f>INDEX(products!$A$1:$G$49,MATCH(orders!$D496,products!$A$1:$A$49,0),MATCH(orders!K$1,products!$A$1:$G$1,0))</f>
        <v>1</v>
      </c>
      <c r="L496" s="10">
        <f>INDEX(products!$A$1:$G$49,MATCH(orders!$D496,products!$A$1:$A$49,0),MATCH(orders!L$1,products!$A$1:$G$1,0))</f>
        <v>15.85</v>
      </c>
      <c r="M496" s="10">
        <f t="shared" si="7"/>
        <v>31.7</v>
      </c>
      <c r="N496" s="8" t="str" cm="1">
        <f t="array" ref="N496">_xlfn.IFS(I496="Rob", "Robusta",I496="Exc","Excelsa",I496="Ara","Arabica",I496="Lib","Liberica",TRUE," ")</f>
        <v>Liberica</v>
      </c>
      <c r="O496" s="8" t="str" cm="1">
        <f t="array" ref="O496">_xlfn.IFS(J496="m","Medium",J496="l","Light",J496="d","Dark",TRUE,"")</f>
        <v>Light</v>
      </c>
      <c r="P496" s="8" t="str">
        <f>_xlfn.XLOOKUP(Table1[[#This Row],[Customer ID]],customers!$A$1:$A$1001,customers!$I$1:$I$1001," ",0)</f>
        <v>No</v>
      </c>
    </row>
    <row r="497" spans="1:16" x14ac:dyDescent="0.35">
      <c r="A497" s="7" t="s">
        <v>3289</v>
      </c>
      <c r="B497" s="14">
        <v>43710</v>
      </c>
      <c r="C497" s="7" t="s">
        <v>3290</v>
      </c>
      <c r="D497" s="8" t="s">
        <v>6170</v>
      </c>
      <c r="E497" s="7">
        <v>5</v>
      </c>
      <c r="F497" s="7" t="str">
        <f>_xlfn.XLOOKUP(C497,customers!$A$2:$A$1001,customers!$B$2:$B$1001," ",0)</f>
        <v>Currey MacAllister</v>
      </c>
      <c r="G497" s="7" t="str">
        <f>IF(_xlfn.XLOOKUP(C497,customers!$A$2:$A$1001,customers!$C$2:$C$1001," ",0)=0," ",_xlfn.XLOOKUP(C497,customers!$A$2:$A$1001,customers!$C$2:$C$1001," ",0))</f>
        <v xml:space="preserve"> </v>
      </c>
      <c r="H497" s="7" t="str">
        <f>_xlfn.XLOOKUP(orders!C497,customers!$A$1:$A$1001,customers!$G$1:$G$1001)</f>
        <v>United States</v>
      </c>
      <c r="I497" s="8" t="str">
        <f>INDEX(products!$A$1:$G$49,MATCH(orders!$D497,products!$A$1:$A$49,0),MATCH(orders!I$1,products!$A$1:$G$1,0))</f>
        <v>Lib</v>
      </c>
      <c r="J497" s="8" t="str">
        <f>INDEX(products!$A$1:$G$49,MATCH(orders!$D497,products!$A$1:$A$49,0),MATCH(orders!J$1,products!$A$1:$G$1,0))</f>
        <v>L</v>
      </c>
      <c r="K497" s="9">
        <f>INDEX(products!$A$1:$G$49,MATCH(orders!$D497,products!$A$1:$A$49,0),MATCH(orders!K$1,products!$A$1:$G$1,0))</f>
        <v>1</v>
      </c>
      <c r="L497" s="10">
        <f>INDEX(products!$A$1:$G$49,MATCH(orders!$D497,products!$A$1:$A$49,0),MATCH(orders!L$1,products!$A$1:$G$1,0))</f>
        <v>15.85</v>
      </c>
      <c r="M497" s="10">
        <f t="shared" si="7"/>
        <v>79.25</v>
      </c>
      <c r="N497" s="8" t="str" cm="1">
        <f t="array" ref="N497">_xlfn.IFS(I497="Rob", "Robusta",I497="Exc","Excelsa",I497="Ara","Arabica",I497="Lib","Liberica",TRUE," ")</f>
        <v>Liberica</v>
      </c>
      <c r="O497" s="8" t="str" cm="1">
        <f t="array" ref="O497">_xlfn.IFS(J497="m","Medium",J497="l","Light",J497="d","Dark",TRUE,"")</f>
        <v>Light</v>
      </c>
      <c r="P497" s="8" t="str">
        <f>_xlfn.XLOOKUP(Table1[[#This Row],[Customer ID]],customers!$A$1:$A$1001,customers!$I$1:$I$1001," ",0)</f>
        <v>Yes</v>
      </c>
    </row>
    <row r="498" spans="1:16" x14ac:dyDescent="0.35">
      <c r="A498" s="7" t="s">
        <v>3294</v>
      </c>
      <c r="B498" s="14">
        <v>44438</v>
      </c>
      <c r="C498" s="7" t="s">
        <v>3295</v>
      </c>
      <c r="D498" s="8" t="s">
        <v>6153</v>
      </c>
      <c r="E498" s="7">
        <v>3</v>
      </c>
      <c r="F498" s="7" t="str">
        <f>_xlfn.XLOOKUP(C498,customers!$A$2:$A$1001,customers!$B$2:$B$1001," ",0)</f>
        <v>Hamlen Pallister</v>
      </c>
      <c r="G498" s="7" t="str">
        <f>IF(_xlfn.XLOOKUP(C498,customers!$A$2:$A$1001,customers!$C$2:$C$1001," ",0)=0," ",_xlfn.XLOOKUP(C498,customers!$A$2:$A$1001,customers!$C$2:$C$1001," ",0))</f>
        <v>hpallisterds@ning.com</v>
      </c>
      <c r="H498" s="7" t="str">
        <f>_xlfn.XLOOKUP(orders!C498,customers!$A$1:$A$1001,customers!$G$1:$G$1001)</f>
        <v>United States</v>
      </c>
      <c r="I498" s="8" t="str">
        <f>INDEX(products!$A$1:$G$49,MATCH(orders!$D498,products!$A$1:$A$49,0),MATCH(orders!I$1,products!$A$1:$G$1,0))</f>
        <v>Exc</v>
      </c>
      <c r="J498" s="8" t="str">
        <f>INDEX(products!$A$1:$G$49,MATCH(orders!$D498,products!$A$1:$A$49,0),MATCH(orders!J$1,products!$A$1:$G$1,0))</f>
        <v>D</v>
      </c>
      <c r="K498" s="9">
        <f>INDEX(products!$A$1:$G$49,MATCH(orders!$D498,products!$A$1:$A$49,0),MATCH(orders!K$1,products!$A$1:$G$1,0))</f>
        <v>0.2</v>
      </c>
      <c r="L498" s="10">
        <f>INDEX(products!$A$1:$G$49,MATCH(orders!$D498,products!$A$1:$A$49,0),MATCH(orders!L$1,products!$A$1:$G$1,0))</f>
        <v>3.645</v>
      </c>
      <c r="M498" s="10">
        <f t="shared" si="7"/>
        <v>10.935</v>
      </c>
      <c r="N498" s="8" t="str" cm="1">
        <f t="array" ref="N498">_xlfn.IFS(I498="Rob", "Robusta",I498="Exc","Excelsa",I498="Ara","Arabica",I498="Lib","Liberica",TRUE," ")</f>
        <v>Excelsa</v>
      </c>
      <c r="O498" s="8" t="str" cm="1">
        <f t="array" ref="O498">_xlfn.IFS(J498="m","Medium",J498="l","Light",J498="d","Dark",TRUE,"")</f>
        <v>Dark</v>
      </c>
      <c r="P498" s="8" t="str">
        <f>_xlfn.XLOOKUP(Table1[[#This Row],[Customer ID]],customers!$A$1:$A$1001,customers!$I$1:$I$1001," ",0)</f>
        <v>No</v>
      </c>
    </row>
    <row r="499" spans="1:16" x14ac:dyDescent="0.35">
      <c r="A499" s="7" t="s">
        <v>3300</v>
      </c>
      <c r="B499" s="14">
        <v>44351</v>
      </c>
      <c r="C499" s="7" t="s">
        <v>3301</v>
      </c>
      <c r="D499" s="8" t="s">
        <v>6147</v>
      </c>
      <c r="E499" s="7">
        <v>4</v>
      </c>
      <c r="F499" s="7" t="str">
        <f>_xlfn.XLOOKUP(C499,customers!$A$2:$A$1001,customers!$B$2:$B$1001," ",0)</f>
        <v>Chantal Mersh</v>
      </c>
      <c r="G499" s="7" t="str">
        <f>IF(_xlfn.XLOOKUP(C499,customers!$A$2:$A$1001,customers!$C$2:$C$1001," ",0)=0," ",_xlfn.XLOOKUP(C499,customers!$A$2:$A$1001,customers!$C$2:$C$1001," ",0))</f>
        <v>cmershdt@drupal.org</v>
      </c>
      <c r="H499" s="7" t="str">
        <f>_xlfn.XLOOKUP(orders!C499,customers!$A$1:$A$1001,customers!$G$1:$G$1001)</f>
        <v>Ireland</v>
      </c>
      <c r="I499" s="8" t="str">
        <f>INDEX(products!$A$1:$G$49,MATCH(orders!$D499,products!$A$1:$A$49,0),MATCH(orders!I$1,products!$A$1:$G$1,0))</f>
        <v>Ara</v>
      </c>
      <c r="J499" s="8" t="str">
        <f>INDEX(products!$A$1:$G$49,MATCH(orders!$D499,products!$A$1:$A$49,0),MATCH(orders!J$1,products!$A$1:$G$1,0))</f>
        <v>D</v>
      </c>
      <c r="K499" s="9">
        <f>INDEX(products!$A$1:$G$49,MATCH(orders!$D499,products!$A$1:$A$49,0),MATCH(orders!K$1,products!$A$1:$G$1,0))</f>
        <v>1</v>
      </c>
      <c r="L499" s="10">
        <f>INDEX(products!$A$1:$G$49,MATCH(orders!$D499,products!$A$1:$A$49,0),MATCH(orders!L$1,products!$A$1:$G$1,0))</f>
        <v>9.9499999999999993</v>
      </c>
      <c r="M499" s="10">
        <f t="shared" si="7"/>
        <v>39.799999999999997</v>
      </c>
      <c r="N499" s="8" t="str" cm="1">
        <f t="array" ref="N499">_xlfn.IFS(I499="Rob", "Robusta",I499="Exc","Excelsa",I499="Ara","Arabica",I499="Lib","Liberica",TRUE," ")</f>
        <v>Arabica</v>
      </c>
      <c r="O499" s="8" t="str" cm="1">
        <f t="array" ref="O499">_xlfn.IFS(J499="m","Medium",J499="l","Light",J499="d","Dark",TRUE,"")</f>
        <v>Dark</v>
      </c>
      <c r="P499" s="8" t="str">
        <f>_xlfn.XLOOKUP(Table1[[#This Row],[Customer ID]],customers!$A$1:$A$1001,customers!$I$1:$I$1001," ",0)</f>
        <v>No</v>
      </c>
    </row>
    <row r="500" spans="1:16" x14ac:dyDescent="0.35">
      <c r="A500" s="7" t="s">
        <v>3307</v>
      </c>
      <c r="B500" s="14">
        <v>44159</v>
      </c>
      <c r="C500" s="7" t="s">
        <v>3368</v>
      </c>
      <c r="D500" s="8" t="s">
        <v>6138</v>
      </c>
      <c r="E500" s="7">
        <v>5</v>
      </c>
      <c r="F500" s="7" t="str">
        <f>_xlfn.XLOOKUP(C500,customers!$A$2:$A$1001,customers!$B$2:$B$1001," ",0)</f>
        <v>Marja Urion</v>
      </c>
      <c r="G500" s="7" t="str">
        <f>IF(_xlfn.XLOOKUP(C500,customers!$A$2:$A$1001,customers!$C$2:$C$1001," ",0)=0," ",_xlfn.XLOOKUP(C500,customers!$A$2:$A$1001,customers!$C$2:$C$1001," ",0))</f>
        <v>murione5@alexa.com</v>
      </c>
      <c r="H500" s="7" t="str">
        <f>_xlfn.XLOOKUP(orders!C500,customers!$A$1:$A$1001,customers!$G$1:$G$1001)</f>
        <v>Ireland</v>
      </c>
      <c r="I500" s="8" t="str">
        <f>INDEX(products!$A$1:$G$49,MATCH(orders!$D500,products!$A$1:$A$49,0),MATCH(orders!I$1,products!$A$1:$G$1,0))</f>
        <v>Rob</v>
      </c>
      <c r="J500" s="8" t="str">
        <f>INDEX(products!$A$1:$G$49,MATCH(orders!$D500,products!$A$1:$A$49,0),MATCH(orders!J$1,products!$A$1:$G$1,0))</f>
        <v>M</v>
      </c>
      <c r="K500" s="9">
        <f>INDEX(products!$A$1:$G$49,MATCH(orders!$D500,products!$A$1:$A$49,0),MATCH(orders!K$1,products!$A$1:$G$1,0))</f>
        <v>1</v>
      </c>
      <c r="L500" s="10">
        <f>INDEX(products!$A$1:$G$49,MATCH(orders!$D500,products!$A$1:$A$49,0),MATCH(orders!L$1,products!$A$1:$G$1,0))</f>
        <v>9.9499999999999993</v>
      </c>
      <c r="M500" s="10">
        <f t="shared" si="7"/>
        <v>49.75</v>
      </c>
      <c r="N500" s="8" t="str" cm="1">
        <f t="array" ref="N500">_xlfn.IFS(I500="Rob", "Robusta",I500="Exc","Excelsa",I500="Ara","Arabica",I500="Lib","Liberica",TRUE," ")</f>
        <v>Robusta</v>
      </c>
      <c r="O500" s="8" t="str" cm="1">
        <f t="array" ref="O500">_xlfn.IFS(J500="m","Medium",J500="l","Light",J500="d","Dark",TRUE,"")</f>
        <v>Medium</v>
      </c>
      <c r="P500" s="8" t="str">
        <f>_xlfn.XLOOKUP(Table1[[#This Row],[Customer ID]],customers!$A$1:$A$1001,customers!$I$1:$I$1001," ",0)</f>
        <v>Yes</v>
      </c>
    </row>
    <row r="501" spans="1:16" x14ac:dyDescent="0.35">
      <c r="A501" s="7" t="s">
        <v>3313</v>
      </c>
      <c r="B501" s="14">
        <v>44003</v>
      </c>
      <c r="C501" s="7" t="s">
        <v>3314</v>
      </c>
      <c r="D501" s="8" t="s">
        <v>6163</v>
      </c>
      <c r="E501" s="7">
        <v>3</v>
      </c>
      <c r="F501" s="7" t="str">
        <f>_xlfn.XLOOKUP(C501,customers!$A$2:$A$1001,customers!$B$2:$B$1001," ",0)</f>
        <v>Malynda Purbrick</v>
      </c>
      <c r="G501" s="7" t="str">
        <f>IF(_xlfn.XLOOKUP(C501,customers!$A$2:$A$1001,customers!$C$2:$C$1001," ",0)=0," ",_xlfn.XLOOKUP(C501,customers!$A$2:$A$1001,customers!$C$2:$C$1001," ",0))</f>
        <v xml:space="preserve"> </v>
      </c>
      <c r="H501" s="7" t="str">
        <f>_xlfn.XLOOKUP(orders!C501,customers!$A$1:$A$1001,customers!$G$1:$G$1001)</f>
        <v>Ireland</v>
      </c>
      <c r="I501" s="8" t="str">
        <f>INDEX(products!$A$1:$G$49,MATCH(orders!$D501,products!$A$1:$A$49,0),MATCH(orders!I$1,products!$A$1:$G$1,0))</f>
        <v>Rob</v>
      </c>
      <c r="J501" s="8" t="str">
        <f>INDEX(products!$A$1:$G$49,MATCH(orders!$D501,products!$A$1:$A$49,0),MATCH(orders!J$1,products!$A$1:$G$1,0))</f>
        <v>D</v>
      </c>
      <c r="K501" s="9">
        <f>INDEX(products!$A$1:$G$49,MATCH(orders!$D501,products!$A$1:$A$49,0),MATCH(orders!K$1,products!$A$1:$G$1,0))</f>
        <v>0.2</v>
      </c>
      <c r="L501" s="10">
        <f>INDEX(products!$A$1:$G$49,MATCH(orders!$D501,products!$A$1:$A$49,0),MATCH(orders!L$1,products!$A$1:$G$1,0))</f>
        <v>2.6849999999999996</v>
      </c>
      <c r="M501" s="10">
        <f t="shared" si="7"/>
        <v>8.0549999999999997</v>
      </c>
      <c r="N501" s="8" t="str" cm="1">
        <f t="array" ref="N501">_xlfn.IFS(I501="Rob", "Robusta",I501="Exc","Excelsa",I501="Ara","Arabica",I501="Lib","Liberica",TRUE," ")</f>
        <v>Robusta</v>
      </c>
      <c r="O501" s="8" t="str" cm="1">
        <f t="array" ref="O501">_xlfn.IFS(J501="m","Medium",J501="l","Light",J501="d","Dark",TRUE,"")</f>
        <v>Dark</v>
      </c>
      <c r="P501" s="8" t="str">
        <f>_xlfn.XLOOKUP(Table1[[#This Row],[Customer ID]],customers!$A$1:$A$1001,customers!$I$1:$I$1001," ",0)</f>
        <v>Yes</v>
      </c>
    </row>
    <row r="502" spans="1:16" x14ac:dyDescent="0.35">
      <c r="A502" s="7" t="s">
        <v>3318</v>
      </c>
      <c r="B502" s="14">
        <v>44025</v>
      </c>
      <c r="C502" s="7" t="s">
        <v>3319</v>
      </c>
      <c r="D502" s="8" t="s">
        <v>6179</v>
      </c>
      <c r="E502" s="7">
        <v>4</v>
      </c>
      <c r="F502" s="7" t="str">
        <f>_xlfn.XLOOKUP(C502,customers!$A$2:$A$1001,customers!$B$2:$B$1001," ",0)</f>
        <v>Alf Housaman</v>
      </c>
      <c r="G502" s="7" t="str">
        <f>IF(_xlfn.XLOOKUP(C502,customers!$A$2:$A$1001,customers!$C$2:$C$1001," ",0)=0," ",_xlfn.XLOOKUP(C502,customers!$A$2:$A$1001,customers!$C$2:$C$1001," ",0))</f>
        <v xml:space="preserve"> </v>
      </c>
      <c r="H502" s="7" t="str">
        <f>_xlfn.XLOOKUP(orders!C502,customers!$A$1:$A$1001,customers!$G$1:$G$1001)</f>
        <v>United States</v>
      </c>
      <c r="I502" s="8" t="str">
        <f>INDEX(products!$A$1:$G$49,MATCH(orders!$D502,products!$A$1:$A$49,0),MATCH(orders!I$1,products!$A$1:$G$1,0))</f>
        <v>Rob</v>
      </c>
      <c r="J502" s="8" t="str">
        <f>INDEX(products!$A$1:$G$49,MATCH(orders!$D502,products!$A$1:$A$49,0),MATCH(orders!J$1,products!$A$1:$G$1,0))</f>
        <v>L</v>
      </c>
      <c r="K502" s="9">
        <f>INDEX(products!$A$1:$G$49,MATCH(orders!$D502,products!$A$1:$A$49,0),MATCH(orders!K$1,products!$A$1:$G$1,0))</f>
        <v>1</v>
      </c>
      <c r="L502" s="10">
        <f>INDEX(products!$A$1:$G$49,MATCH(orders!$D502,products!$A$1:$A$49,0),MATCH(orders!L$1,products!$A$1:$G$1,0))</f>
        <v>11.95</v>
      </c>
      <c r="M502" s="10">
        <f t="shared" si="7"/>
        <v>47.8</v>
      </c>
      <c r="N502" s="8" t="str" cm="1">
        <f t="array" ref="N502">_xlfn.IFS(I502="Rob", "Robusta",I502="Exc","Excelsa",I502="Ara","Arabica",I502="Lib","Liberica",TRUE," ")</f>
        <v>Robusta</v>
      </c>
      <c r="O502" s="8" t="str" cm="1">
        <f t="array" ref="O502">_xlfn.IFS(J502="m","Medium",J502="l","Light",J502="d","Dark",TRUE,"")</f>
        <v>Light</v>
      </c>
      <c r="P502" s="8" t="str">
        <f>_xlfn.XLOOKUP(Table1[[#This Row],[Customer ID]],customers!$A$1:$A$1001,customers!$I$1:$I$1001," ",0)</f>
        <v>No</v>
      </c>
    </row>
    <row r="503" spans="1:16" x14ac:dyDescent="0.35">
      <c r="A503" s="7" t="s">
        <v>3323</v>
      </c>
      <c r="B503" s="14">
        <v>43467</v>
      </c>
      <c r="C503" s="7" t="s">
        <v>3324</v>
      </c>
      <c r="D503" s="8" t="s">
        <v>6174</v>
      </c>
      <c r="E503" s="7">
        <v>4</v>
      </c>
      <c r="F503" s="7" t="str">
        <f>_xlfn.XLOOKUP(C503,customers!$A$2:$A$1001,customers!$B$2:$B$1001," ",0)</f>
        <v>Gladi Ducker</v>
      </c>
      <c r="G503" s="7" t="str">
        <f>IF(_xlfn.XLOOKUP(C503,customers!$A$2:$A$1001,customers!$C$2:$C$1001," ",0)=0," ",_xlfn.XLOOKUP(C503,customers!$A$2:$A$1001,customers!$C$2:$C$1001," ",0))</f>
        <v>gduckerdx@patch.com</v>
      </c>
      <c r="H503" s="7" t="str">
        <f>_xlfn.XLOOKUP(orders!C503,customers!$A$1:$A$1001,customers!$G$1:$G$1001)</f>
        <v>United Kingdom</v>
      </c>
      <c r="I503" s="8" t="str">
        <f>INDEX(products!$A$1:$G$49,MATCH(orders!$D503,products!$A$1:$A$49,0),MATCH(orders!I$1,products!$A$1:$G$1,0))</f>
        <v>Rob</v>
      </c>
      <c r="J503" s="8" t="str">
        <f>INDEX(products!$A$1:$G$49,MATCH(orders!$D503,products!$A$1:$A$49,0),MATCH(orders!J$1,products!$A$1:$G$1,0))</f>
        <v>M</v>
      </c>
      <c r="K503" s="9">
        <f>INDEX(products!$A$1:$G$49,MATCH(orders!$D503,products!$A$1:$A$49,0),MATCH(orders!K$1,products!$A$1:$G$1,0))</f>
        <v>0.2</v>
      </c>
      <c r="L503" s="10">
        <f>INDEX(products!$A$1:$G$49,MATCH(orders!$D503,products!$A$1:$A$49,0),MATCH(orders!L$1,products!$A$1:$G$1,0))</f>
        <v>2.9849999999999999</v>
      </c>
      <c r="M503" s="10">
        <f t="shared" si="7"/>
        <v>11.94</v>
      </c>
      <c r="N503" s="8" t="str" cm="1">
        <f t="array" ref="N503">_xlfn.IFS(I503="Rob", "Robusta",I503="Exc","Excelsa",I503="Ara","Arabica",I503="Lib","Liberica",TRUE," ")</f>
        <v>Robusta</v>
      </c>
      <c r="O503" s="8" t="str" cm="1">
        <f t="array" ref="O503">_xlfn.IFS(J503="m","Medium",J503="l","Light",J503="d","Dark",TRUE,"")</f>
        <v>Medium</v>
      </c>
      <c r="P503" s="8" t="str">
        <f>_xlfn.XLOOKUP(Table1[[#This Row],[Customer ID]],customers!$A$1:$A$1001,customers!$I$1:$I$1001," ",0)</f>
        <v>No</v>
      </c>
    </row>
    <row r="504" spans="1:16" x14ac:dyDescent="0.35">
      <c r="A504" s="7" t="s">
        <v>3323</v>
      </c>
      <c r="B504" s="14">
        <v>43467</v>
      </c>
      <c r="C504" s="7" t="s">
        <v>3324</v>
      </c>
      <c r="D504" s="8" t="s">
        <v>6156</v>
      </c>
      <c r="E504" s="7">
        <v>4</v>
      </c>
      <c r="F504" s="7" t="str">
        <f>_xlfn.XLOOKUP(C504,customers!$A$2:$A$1001,customers!$B$2:$B$1001," ",0)</f>
        <v>Gladi Ducker</v>
      </c>
      <c r="G504" s="7" t="str">
        <f>IF(_xlfn.XLOOKUP(C504,customers!$A$2:$A$1001,customers!$C$2:$C$1001," ",0)=0," ",_xlfn.XLOOKUP(C504,customers!$A$2:$A$1001,customers!$C$2:$C$1001," ",0))</f>
        <v>gduckerdx@patch.com</v>
      </c>
      <c r="H504" s="7" t="str">
        <f>_xlfn.XLOOKUP(orders!C504,customers!$A$1:$A$1001,customers!$G$1:$G$1001)</f>
        <v>United Kingdom</v>
      </c>
      <c r="I504" s="8" t="str">
        <f>INDEX(products!$A$1:$G$49,MATCH(orders!$D504,products!$A$1:$A$49,0),MATCH(orders!I$1,products!$A$1:$G$1,0))</f>
        <v>Exc</v>
      </c>
      <c r="J504" s="8" t="str">
        <f>INDEX(products!$A$1:$G$49,MATCH(orders!$D504,products!$A$1:$A$49,0),MATCH(orders!J$1,products!$A$1:$G$1,0))</f>
        <v>M</v>
      </c>
      <c r="K504" s="9">
        <f>INDEX(products!$A$1:$G$49,MATCH(orders!$D504,products!$A$1:$A$49,0),MATCH(orders!K$1,products!$A$1:$G$1,0))</f>
        <v>0.2</v>
      </c>
      <c r="L504" s="10">
        <f>INDEX(products!$A$1:$G$49,MATCH(orders!$D504,products!$A$1:$A$49,0),MATCH(orders!L$1,products!$A$1:$G$1,0))</f>
        <v>4.125</v>
      </c>
      <c r="M504" s="10">
        <f t="shared" si="7"/>
        <v>16.5</v>
      </c>
      <c r="N504" s="8" t="str" cm="1">
        <f t="array" ref="N504">_xlfn.IFS(I504="Rob", "Robusta",I504="Exc","Excelsa",I504="Ara","Arabica",I504="Lib","Liberica",TRUE," ")</f>
        <v>Excelsa</v>
      </c>
      <c r="O504" s="8" t="str" cm="1">
        <f t="array" ref="O504">_xlfn.IFS(J504="m","Medium",J504="l","Light",J504="d","Dark",TRUE,"")</f>
        <v>Medium</v>
      </c>
      <c r="P504" s="8" t="str">
        <f>_xlfn.XLOOKUP(Table1[[#This Row],[Customer ID]],customers!$A$1:$A$1001,customers!$I$1:$I$1001," ",0)</f>
        <v>No</v>
      </c>
    </row>
    <row r="505" spans="1:16" x14ac:dyDescent="0.35">
      <c r="A505" s="7" t="s">
        <v>3323</v>
      </c>
      <c r="B505" s="14">
        <v>43467</v>
      </c>
      <c r="C505" s="7" t="s">
        <v>3324</v>
      </c>
      <c r="D505" s="8" t="s">
        <v>6143</v>
      </c>
      <c r="E505" s="7">
        <v>4</v>
      </c>
      <c r="F505" s="7" t="str">
        <f>_xlfn.XLOOKUP(C505,customers!$A$2:$A$1001,customers!$B$2:$B$1001," ",0)</f>
        <v>Gladi Ducker</v>
      </c>
      <c r="G505" s="7" t="str">
        <f>IF(_xlfn.XLOOKUP(C505,customers!$A$2:$A$1001,customers!$C$2:$C$1001," ",0)=0," ",_xlfn.XLOOKUP(C505,customers!$A$2:$A$1001,customers!$C$2:$C$1001," ",0))</f>
        <v>gduckerdx@patch.com</v>
      </c>
      <c r="H505" s="7" t="str">
        <f>_xlfn.XLOOKUP(orders!C505,customers!$A$1:$A$1001,customers!$G$1:$G$1001)</f>
        <v>United Kingdom</v>
      </c>
      <c r="I505" s="8" t="str">
        <f>INDEX(products!$A$1:$G$49,MATCH(orders!$D505,products!$A$1:$A$49,0),MATCH(orders!I$1,products!$A$1:$G$1,0))</f>
        <v>Lib</v>
      </c>
      <c r="J505" s="8" t="str">
        <f>INDEX(products!$A$1:$G$49,MATCH(orders!$D505,products!$A$1:$A$49,0),MATCH(orders!J$1,products!$A$1:$G$1,0))</f>
        <v>D</v>
      </c>
      <c r="K505" s="9">
        <f>INDEX(products!$A$1:$G$49,MATCH(orders!$D505,products!$A$1:$A$49,0),MATCH(orders!K$1,products!$A$1:$G$1,0))</f>
        <v>1</v>
      </c>
      <c r="L505" s="10">
        <f>INDEX(products!$A$1:$G$49,MATCH(orders!$D505,products!$A$1:$A$49,0),MATCH(orders!L$1,products!$A$1:$G$1,0))</f>
        <v>12.95</v>
      </c>
      <c r="M505" s="10">
        <f t="shared" si="7"/>
        <v>51.8</v>
      </c>
      <c r="N505" s="8" t="str" cm="1">
        <f t="array" ref="N505">_xlfn.IFS(I505="Rob", "Robusta",I505="Exc","Excelsa",I505="Ara","Arabica",I505="Lib","Liberica",TRUE," ")</f>
        <v>Liberica</v>
      </c>
      <c r="O505" s="8" t="str" cm="1">
        <f t="array" ref="O505">_xlfn.IFS(J505="m","Medium",J505="l","Light",J505="d","Dark",TRUE,"")</f>
        <v>Dark</v>
      </c>
      <c r="P505" s="8" t="str">
        <f>_xlfn.XLOOKUP(Table1[[#This Row],[Customer ID]],customers!$A$1:$A$1001,customers!$I$1:$I$1001," ",0)</f>
        <v>No</v>
      </c>
    </row>
    <row r="506" spans="1:16" x14ac:dyDescent="0.35">
      <c r="A506" s="7" t="s">
        <v>3323</v>
      </c>
      <c r="B506" s="14">
        <v>43467</v>
      </c>
      <c r="C506" s="7" t="s">
        <v>3324</v>
      </c>
      <c r="D506" s="8" t="s">
        <v>6145</v>
      </c>
      <c r="E506" s="7">
        <v>3</v>
      </c>
      <c r="F506" s="7" t="str">
        <f>_xlfn.XLOOKUP(C506,customers!$A$2:$A$1001,customers!$B$2:$B$1001," ",0)</f>
        <v>Gladi Ducker</v>
      </c>
      <c r="G506" s="7" t="str">
        <f>IF(_xlfn.XLOOKUP(C506,customers!$A$2:$A$1001,customers!$C$2:$C$1001," ",0)=0," ",_xlfn.XLOOKUP(C506,customers!$A$2:$A$1001,customers!$C$2:$C$1001," ",0))</f>
        <v>gduckerdx@patch.com</v>
      </c>
      <c r="H506" s="7" t="str">
        <f>_xlfn.XLOOKUP(orders!C506,customers!$A$1:$A$1001,customers!$G$1:$G$1001)</f>
        <v>United Kingdom</v>
      </c>
      <c r="I506" s="8" t="str">
        <f>INDEX(products!$A$1:$G$49,MATCH(orders!$D506,products!$A$1:$A$49,0),MATCH(orders!I$1,products!$A$1:$G$1,0))</f>
        <v>Lib</v>
      </c>
      <c r="J506" s="8" t="str">
        <f>INDEX(products!$A$1:$G$49,MATCH(orders!$D506,products!$A$1:$A$49,0),MATCH(orders!J$1,products!$A$1:$G$1,0))</f>
        <v>L</v>
      </c>
      <c r="K506" s="9">
        <f>INDEX(products!$A$1:$G$49,MATCH(orders!$D506,products!$A$1:$A$49,0),MATCH(orders!K$1,products!$A$1:$G$1,0))</f>
        <v>0.2</v>
      </c>
      <c r="L506" s="10">
        <f>INDEX(products!$A$1:$G$49,MATCH(orders!$D506,products!$A$1:$A$49,0),MATCH(orders!L$1,products!$A$1:$G$1,0))</f>
        <v>4.7549999999999999</v>
      </c>
      <c r="M506" s="10">
        <f t="shared" si="7"/>
        <v>14.265000000000001</v>
      </c>
      <c r="N506" s="8" t="str" cm="1">
        <f t="array" ref="N506">_xlfn.IFS(I506="Rob", "Robusta",I506="Exc","Excelsa",I506="Ara","Arabica",I506="Lib","Liberica",TRUE," ")</f>
        <v>Liberica</v>
      </c>
      <c r="O506" s="8" t="str" cm="1">
        <f t="array" ref="O506">_xlfn.IFS(J506="m","Medium",J506="l","Light",J506="d","Dark",TRUE,"")</f>
        <v>Light</v>
      </c>
      <c r="P506" s="8" t="str">
        <f>_xlfn.XLOOKUP(Table1[[#This Row],[Customer ID]],customers!$A$1:$A$1001,customers!$I$1:$I$1001," ",0)</f>
        <v>No</v>
      </c>
    </row>
    <row r="507" spans="1:16" x14ac:dyDescent="0.35">
      <c r="A507" s="7" t="s">
        <v>3343</v>
      </c>
      <c r="B507" s="14">
        <v>44609</v>
      </c>
      <c r="C507" s="7" t="s">
        <v>3344</v>
      </c>
      <c r="D507" s="8" t="s">
        <v>6159</v>
      </c>
      <c r="E507" s="7">
        <v>6</v>
      </c>
      <c r="F507" s="7" t="str">
        <f>_xlfn.XLOOKUP(C507,customers!$A$2:$A$1001,customers!$B$2:$B$1001," ",0)</f>
        <v>Wain Stearley</v>
      </c>
      <c r="G507" s="7" t="str">
        <f>IF(_xlfn.XLOOKUP(C507,customers!$A$2:$A$1001,customers!$C$2:$C$1001," ",0)=0," ",_xlfn.XLOOKUP(C507,customers!$A$2:$A$1001,customers!$C$2:$C$1001," ",0))</f>
        <v>wstearleye1@census.gov</v>
      </c>
      <c r="H507" s="7" t="str">
        <f>_xlfn.XLOOKUP(orders!C507,customers!$A$1:$A$1001,customers!$G$1:$G$1001)</f>
        <v>United States</v>
      </c>
      <c r="I507" s="8" t="str">
        <f>INDEX(products!$A$1:$G$49,MATCH(orders!$D507,products!$A$1:$A$49,0),MATCH(orders!I$1,products!$A$1:$G$1,0))</f>
        <v>Lib</v>
      </c>
      <c r="J507" s="8" t="str">
        <f>INDEX(products!$A$1:$G$49,MATCH(orders!$D507,products!$A$1:$A$49,0),MATCH(orders!J$1,products!$A$1:$G$1,0))</f>
        <v>M</v>
      </c>
      <c r="K507" s="9">
        <f>INDEX(products!$A$1:$G$49,MATCH(orders!$D507,products!$A$1:$A$49,0),MATCH(orders!K$1,products!$A$1:$G$1,0))</f>
        <v>0.2</v>
      </c>
      <c r="L507" s="10">
        <f>INDEX(products!$A$1:$G$49,MATCH(orders!$D507,products!$A$1:$A$49,0),MATCH(orders!L$1,products!$A$1:$G$1,0))</f>
        <v>4.3650000000000002</v>
      </c>
      <c r="M507" s="10">
        <f t="shared" si="7"/>
        <v>26.19</v>
      </c>
      <c r="N507" s="8" t="str" cm="1">
        <f t="array" ref="N507">_xlfn.IFS(I507="Rob", "Robusta",I507="Exc","Excelsa",I507="Ara","Arabica",I507="Lib","Liberica",TRUE," ")</f>
        <v>Liberica</v>
      </c>
      <c r="O507" s="8" t="str" cm="1">
        <f t="array" ref="O507">_xlfn.IFS(J507="m","Medium",J507="l","Light",J507="d","Dark",TRUE,"")</f>
        <v>Medium</v>
      </c>
      <c r="P507" s="8" t="str">
        <f>_xlfn.XLOOKUP(Table1[[#This Row],[Customer ID]],customers!$A$1:$A$1001,customers!$I$1:$I$1001," ",0)</f>
        <v>No</v>
      </c>
    </row>
    <row r="508" spans="1:16" x14ac:dyDescent="0.35">
      <c r="A508" s="7" t="s">
        <v>3349</v>
      </c>
      <c r="B508" s="14">
        <v>44184</v>
      </c>
      <c r="C508" s="7" t="s">
        <v>3350</v>
      </c>
      <c r="D508" s="8" t="s">
        <v>6140</v>
      </c>
      <c r="E508" s="7">
        <v>2</v>
      </c>
      <c r="F508" s="7" t="str">
        <f>_xlfn.XLOOKUP(C508,customers!$A$2:$A$1001,customers!$B$2:$B$1001," ",0)</f>
        <v>Diane-marie Wincer</v>
      </c>
      <c r="G508" s="7" t="str">
        <f>IF(_xlfn.XLOOKUP(C508,customers!$A$2:$A$1001,customers!$C$2:$C$1001," ",0)=0," ",_xlfn.XLOOKUP(C508,customers!$A$2:$A$1001,customers!$C$2:$C$1001," ",0))</f>
        <v>dwincere2@marriott.com</v>
      </c>
      <c r="H508" s="7" t="str">
        <f>_xlfn.XLOOKUP(orders!C508,customers!$A$1:$A$1001,customers!$G$1:$G$1001)</f>
        <v>United States</v>
      </c>
      <c r="I508" s="8" t="str">
        <f>INDEX(products!$A$1:$G$49,MATCH(orders!$D508,products!$A$1:$A$49,0),MATCH(orders!I$1,products!$A$1:$G$1,0))</f>
        <v>Ara</v>
      </c>
      <c r="J508" s="8" t="str">
        <f>INDEX(products!$A$1:$G$49,MATCH(orders!$D508,products!$A$1:$A$49,0),MATCH(orders!J$1,products!$A$1:$G$1,0))</f>
        <v>L</v>
      </c>
      <c r="K508" s="9">
        <f>INDEX(products!$A$1:$G$49,MATCH(orders!$D508,products!$A$1:$A$49,0),MATCH(orders!K$1,products!$A$1:$G$1,0))</f>
        <v>1</v>
      </c>
      <c r="L508" s="10">
        <f>INDEX(products!$A$1:$G$49,MATCH(orders!$D508,products!$A$1:$A$49,0),MATCH(orders!L$1,products!$A$1:$G$1,0))</f>
        <v>12.95</v>
      </c>
      <c r="M508" s="10">
        <f t="shared" si="7"/>
        <v>25.9</v>
      </c>
      <c r="N508" s="8" t="str" cm="1">
        <f t="array" ref="N508">_xlfn.IFS(I508="Rob", "Robusta",I508="Exc","Excelsa",I508="Ara","Arabica",I508="Lib","Liberica",TRUE," ")</f>
        <v>Arabica</v>
      </c>
      <c r="O508" s="8" t="str" cm="1">
        <f t="array" ref="O508">_xlfn.IFS(J508="m","Medium",J508="l","Light",J508="d","Dark",TRUE,"")</f>
        <v>Light</v>
      </c>
      <c r="P508" s="8" t="str">
        <f>_xlfn.XLOOKUP(Table1[[#This Row],[Customer ID]],customers!$A$1:$A$1001,customers!$I$1:$I$1001," ",0)</f>
        <v>Yes</v>
      </c>
    </row>
    <row r="509" spans="1:16" x14ac:dyDescent="0.35">
      <c r="A509" s="7" t="s">
        <v>3355</v>
      </c>
      <c r="B509" s="14">
        <v>43516</v>
      </c>
      <c r="C509" s="7" t="s">
        <v>3356</v>
      </c>
      <c r="D509" s="8" t="s">
        <v>6182</v>
      </c>
      <c r="E509" s="7">
        <v>3</v>
      </c>
      <c r="F509" s="7" t="str">
        <f>_xlfn.XLOOKUP(C509,customers!$A$2:$A$1001,customers!$B$2:$B$1001," ",0)</f>
        <v>Perry Lyfield</v>
      </c>
      <c r="G509" s="7" t="str">
        <f>IF(_xlfn.XLOOKUP(C509,customers!$A$2:$A$1001,customers!$C$2:$C$1001," ",0)=0," ",_xlfn.XLOOKUP(C509,customers!$A$2:$A$1001,customers!$C$2:$C$1001," ",0))</f>
        <v>plyfielde3@baidu.com</v>
      </c>
      <c r="H509" s="7" t="str">
        <f>_xlfn.XLOOKUP(orders!C509,customers!$A$1:$A$1001,customers!$G$1:$G$1001)</f>
        <v>United States</v>
      </c>
      <c r="I509" s="8" t="str">
        <f>INDEX(products!$A$1:$G$49,MATCH(orders!$D509,products!$A$1:$A$49,0),MATCH(orders!I$1,products!$A$1:$G$1,0))</f>
        <v>Ara</v>
      </c>
      <c r="J509" s="8" t="str">
        <f>INDEX(products!$A$1:$G$49,MATCH(orders!$D509,products!$A$1:$A$49,0),MATCH(orders!J$1,products!$A$1:$G$1,0))</f>
        <v>L</v>
      </c>
      <c r="K509" s="9">
        <f>INDEX(products!$A$1:$G$49,MATCH(orders!$D509,products!$A$1:$A$49,0),MATCH(orders!K$1,products!$A$1:$G$1,0))</f>
        <v>2.5</v>
      </c>
      <c r="L509" s="10">
        <f>INDEX(products!$A$1:$G$49,MATCH(orders!$D509,products!$A$1:$A$49,0),MATCH(orders!L$1,products!$A$1:$G$1,0))</f>
        <v>29.784999999999997</v>
      </c>
      <c r="M509" s="10">
        <f t="shared" si="7"/>
        <v>89.35499999999999</v>
      </c>
      <c r="N509" s="8" t="str" cm="1">
        <f t="array" ref="N509">_xlfn.IFS(I509="Rob", "Robusta",I509="Exc","Excelsa",I509="Ara","Arabica",I509="Lib","Liberica",TRUE," ")</f>
        <v>Arabica</v>
      </c>
      <c r="O509" s="8" t="str" cm="1">
        <f t="array" ref="O509">_xlfn.IFS(J509="m","Medium",J509="l","Light",J509="d","Dark",TRUE,"")</f>
        <v>Light</v>
      </c>
      <c r="P509" s="8" t="str">
        <f>_xlfn.XLOOKUP(Table1[[#This Row],[Customer ID]],customers!$A$1:$A$1001,customers!$I$1:$I$1001," ",0)</f>
        <v>Yes</v>
      </c>
    </row>
    <row r="510" spans="1:16" x14ac:dyDescent="0.35">
      <c r="A510" s="7" t="s">
        <v>3361</v>
      </c>
      <c r="B510" s="14">
        <v>44210</v>
      </c>
      <c r="C510" s="7" t="s">
        <v>3362</v>
      </c>
      <c r="D510" s="8" t="s">
        <v>6169</v>
      </c>
      <c r="E510" s="7">
        <v>6</v>
      </c>
      <c r="F510" s="7" t="str">
        <f>_xlfn.XLOOKUP(C510,customers!$A$2:$A$1001,customers!$B$2:$B$1001," ",0)</f>
        <v>Heall Perris</v>
      </c>
      <c r="G510" s="7" t="str">
        <f>IF(_xlfn.XLOOKUP(C510,customers!$A$2:$A$1001,customers!$C$2:$C$1001," ",0)=0," ",_xlfn.XLOOKUP(C510,customers!$A$2:$A$1001,customers!$C$2:$C$1001," ",0))</f>
        <v>hperrise4@studiopress.com</v>
      </c>
      <c r="H510" s="7" t="str">
        <f>_xlfn.XLOOKUP(orders!C510,customers!$A$1:$A$1001,customers!$G$1:$G$1001)</f>
        <v>Ireland</v>
      </c>
      <c r="I510" s="8" t="str">
        <f>INDEX(products!$A$1:$G$49,MATCH(orders!$D510,products!$A$1:$A$49,0),MATCH(orders!I$1,products!$A$1:$G$1,0))</f>
        <v>Lib</v>
      </c>
      <c r="J510" s="8" t="str">
        <f>INDEX(products!$A$1:$G$49,MATCH(orders!$D510,products!$A$1:$A$49,0),MATCH(orders!J$1,products!$A$1:$G$1,0))</f>
        <v>D</v>
      </c>
      <c r="K510" s="9">
        <f>INDEX(products!$A$1:$G$49,MATCH(orders!$D510,products!$A$1:$A$49,0),MATCH(orders!K$1,products!$A$1:$G$1,0))</f>
        <v>0.5</v>
      </c>
      <c r="L510" s="10">
        <f>INDEX(products!$A$1:$G$49,MATCH(orders!$D510,products!$A$1:$A$49,0),MATCH(orders!L$1,products!$A$1:$G$1,0))</f>
        <v>7.77</v>
      </c>
      <c r="M510" s="10">
        <f t="shared" si="7"/>
        <v>46.62</v>
      </c>
      <c r="N510" s="8" t="str" cm="1">
        <f t="array" ref="N510">_xlfn.IFS(I510="Rob", "Robusta",I510="Exc","Excelsa",I510="Ara","Arabica",I510="Lib","Liberica",TRUE," ")</f>
        <v>Liberica</v>
      </c>
      <c r="O510" s="8" t="str" cm="1">
        <f t="array" ref="O510">_xlfn.IFS(J510="m","Medium",J510="l","Light",J510="d","Dark",TRUE,"")</f>
        <v>Dark</v>
      </c>
      <c r="P510" s="8" t="str">
        <f>_xlfn.XLOOKUP(Table1[[#This Row],[Customer ID]],customers!$A$1:$A$1001,customers!$I$1:$I$1001," ",0)</f>
        <v>No</v>
      </c>
    </row>
    <row r="511" spans="1:16" x14ac:dyDescent="0.35">
      <c r="A511" s="7" t="s">
        <v>3367</v>
      </c>
      <c r="B511" s="14">
        <v>43785</v>
      </c>
      <c r="C511" s="7" t="s">
        <v>3368</v>
      </c>
      <c r="D511" s="8" t="s">
        <v>6147</v>
      </c>
      <c r="E511" s="7">
        <v>3</v>
      </c>
      <c r="F511" s="7" t="str">
        <f>_xlfn.XLOOKUP(C511,customers!$A$2:$A$1001,customers!$B$2:$B$1001," ",0)</f>
        <v>Marja Urion</v>
      </c>
      <c r="G511" s="7" t="str">
        <f>IF(_xlfn.XLOOKUP(C511,customers!$A$2:$A$1001,customers!$C$2:$C$1001," ",0)=0," ",_xlfn.XLOOKUP(C511,customers!$A$2:$A$1001,customers!$C$2:$C$1001," ",0))</f>
        <v>murione5@alexa.com</v>
      </c>
      <c r="H511" s="7" t="str">
        <f>_xlfn.XLOOKUP(orders!C511,customers!$A$1:$A$1001,customers!$G$1:$G$1001)</f>
        <v>Ireland</v>
      </c>
      <c r="I511" s="8" t="str">
        <f>INDEX(products!$A$1:$G$49,MATCH(orders!$D511,products!$A$1:$A$49,0),MATCH(orders!I$1,products!$A$1:$G$1,0))</f>
        <v>Ara</v>
      </c>
      <c r="J511" s="8" t="str">
        <f>INDEX(products!$A$1:$G$49,MATCH(orders!$D511,products!$A$1:$A$49,0),MATCH(orders!J$1,products!$A$1:$G$1,0))</f>
        <v>D</v>
      </c>
      <c r="K511" s="9">
        <f>INDEX(products!$A$1:$G$49,MATCH(orders!$D511,products!$A$1:$A$49,0),MATCH(orders!K$1,products!$A$1:$G$1,0))</f>
        <v>1</v>
      </c>
      <c r="L511" s="10">
        <f>INDEX(products!$A$1:$G$49,MATCH(orders!$D511,products!$A$1:$A$49,0),MATCH(orders!L$1,products!$A$1:$G$1,0))</f>
        <v>9.9499999999999993</v>
      </c>
      <c r="M511" s="10">
        <f t="shared" si="7"/>
        <v>29.849999999999998</v>
      </c>
      <c r="N511" s="8" t="str" cm="1">
        <f t="array" ref="N511">_xlfn.IFS(I511="Rob", "Robusta",I511="Exc","Excelsa",I511="Ara","Arabica",I511="Lib","Liberica",TRUE," ")</f>
        <v>Arabica</v>
      </c>
      <c r="O511" s="8" t="str" cm="1">
        <f t="array" ref="O511">_xlfn.IFS(J511="m","Medium",J511="l","Light",J511="d","Dark",TRUE,"")</f>
        <v>Dark</v>
      </c>
      <c r="P511" s="8" t="str">
        <f>_xlfn.XLOOKUP(Table1[[#This Row],[Customer ID]],customers!$A$1:$A$1001,customers!$I$1:$I$1001," ",0)</f>
        <v>Yes</v>
      </c>
    </row>
    <row r="512" spans="1:16" x14ac:dyDescent="0.35">
      <c r="A512" s="7" t="s">
        <v>3373</v>
      </c>
      <c r="B512" s="14">
        <v>43803</v>
      </c>
      <c r="C512" s="7" t="s">
        <v>3374</v>
      </c>
      <c r="D512" s="8" t="s">
        <v>6178</v>
      </c>
      <c r="E512" s="7">
        <v>3</v>
      </c>
      <c r="F512" s="7" t="str">
        <f>_xlfn.XLOOKUP(C512,customers!$A$2:$A$1001,customers!$B$2:$B$1001," ",0)</f>
        <v>Camellia Kid</v>
      </c>
      <c r="G512" s="7" t="str">
        <f>IF(_xlfn.XLOOKUP(C512,customers!$A$2:$A$1001,customers!$C$2:$C$1001," ",0)=0," ",_xlfn.XLOOKUP(C512,customers!$A$2:$A$1001,customers!$C$2:$C$1001," ",0))</f>
        <v>ckide6@narod.ru</v>
      </c>
      <c r="H512" s="7" t="str">
        <f>_xlfn.XLOOKUP(orders!C512,customers!$A$1:$A$1001,customers!$G$1:$G$1001)</f>
        <v>Ireland</v>
      </c>
      <c r="I512" s="8" t="str">
        <f>INDEX(products!$A$1:$G$49,MATCH(orders!$D512,products!$A$1:$A$49,0),MATCH(orders!I$1,products!$A$1:$G$1,0))</f>
        <v>Rob</v>
      </c>
      <c r="J512" s="8" t="str">
        <f>INDEX(products!$A$1:$G$49,MATCH(orders!$D512,products!$A$1:$A$49,0),MATCH(orders!J$1,products!$A$1:$G$1,0))</f>
        <v>L</v>
      </c>
      <c r="K512" s="9">
        <f>INDEX(products!$A$1:$G$49,MATCH(orders!$D512,products!$A$1:$A$49,0),MATCH(orders!K$1,products!$A$1:$G$1,0))</f>
        <v>0.2</v>
      </c>
      <c r="L512" s="10">
        <f>INDEX(products!$A$1:$G$49,MATCH(orders!$D512,products!$A$1:$A$49,0),MATCH(orders!L$1,products!$A$1:$G$1,0))</f>
        <v>3.5849999999999995</v>
      </c>
      <c r="M512" s="10">
        <f t="shared" si="7"/>
        <v>10.754999999999999</v>
      </c>
      <c r="N512" s="8" t="str" cm="1">
        <f t="array" ref="N512">_xlfn.IFS(I512="Rob", "Robusta",I512="Exc","Excelsa",I512="Ara","Arabica",I512="Lib","Liberica",TRUE," ")</f>
        <v>Robusta</v>
      </c>
      <c r="O512" s="8" t="str" cm="1">
        <f t="array" ref="O512">_xlfn.IFS(J512="m","Medium",J512="l","Light",J512="d","Dark",TRUE,"")</f>
        <v>Light</v>
      </c>
      <c r="P512" s="8" t="str">
        <f>_xlfn.XLOOKUP(Table1[[#This Row],[Customer ID]],customers!$A$1:$A$1001,customers!$I$1:$I$1001," ",0)</f>
        <v>Yes</v>
      </c>
    </row>
    <row r="513" spans="1:16" x14ac:dyDescent="0.35">
      <c r="A513" s="7" t="s">
        <v>3379</v>
      </c>
      <c r="B513" s="14">
        <v>44043</v>
      </c>
      <c r="C513" s="7" t="s">
        <v>3380</v>
      </c>
      <c r="D513" s="8" t="s">
        <v>6152</v>
      </c>
      <c r="E513" s="7">
        <v>4</v>
      </c>
      <c r="F513" s="7" t="str">
        <f>_xlfn.XLOOKUP(C513,customers!$A$2:$A$1001,customers!$B$2:$B$1001," ",0)</f>
        <v>Carolann Beine</v>
      </c>
      <c r="G513" s="7" t="str">
        <f>IF(_xlfn.XLOOKUP(C513,customers!$A$2:$A$1001,customers!$C$2:$C$1001," ",0)=0," ",_xlfn.XLOOKUP(C513,customers!$A$2:$A$1001,customers!$C$2:$C$1001," ",0))</f>
        <v>cbeinee7@xinhuanet.com</v>
      </c>
      <c r="H513" s="7" t="str">
        <f>_xlfn.XLOOKUP(orders!C513,customers!$A$1:$A$1001,customers!$G$1:$G$1001)</f>
        <v>United States</v>
      </c>
      <c r="I513" s="8" t="str">
        <f>INDEX(products!$A$1:$G$49,MATCH(orders!$D513,products!$A$1:$A$49,0),MATCH(orders!I$1,products!$A$1:$G$1,0))</f>
        <v>Ara</v>
      </c>
      <c r="J513" s="8" t="str">
        <f>INDEX(products!$A$1:$G$49,MATCH(orders!$D513,products!$A$1:$A$49,0),MATCH(orders!J$1,products!$A$1:$G$1,0))</f>
        <v>M</v>
      </c>
      <c r="K513" s="9">
        <f>INDEX(products!$A$1:$G$49,MATCH(orders!$D513,products!$A$1:$A$49,0),MATCH(orders!K$1,products!$A$1:$G$1,0))</f>
        <v>0.2</v>
      </c>
      <c r="L513" s="10">
        <f>INDEX(products!$A$1:$G$49,MATCH(orders!$D513,products!$A$1:$A$49,0),MATCH(orders!L$1,products!$A$1:$G$1,0))</f>
        <v>3.375</v>
      </c>
      <c r="M513" s="10">
        <f t="shared" si="7"/>
        <v>13.5</v>
      </c>
      <c r="N513" s="8" t="str" cm="1">
        <f t="array" ref="N513">_xlfn.IFS(I513="Rob", "Robusta",I513="Exc","Excelsa",I513="Ara","Arabica",I513="Lib","Liberica",TRUE," ")</f>
        <v>Arabica</v>
      </c>
      <c r="O513" s="8" t="str" cm="1">
        <f t="array" ref="O513">_xlfn.IFS(J513="m","Medium",J513="l","Light",J513="d","Dark",TRUE,"")</f>
        <v>Medium</v>
      </c>
      <c r="P513" s="8" t="str">
        <f>_xlfn.XLOOKUP(Table1[[#This Row],[Customer ID]],customers!$A$1:$A$1001,customers!$I$1:$I$1001," ",0)</f>
        <v>Yes</v>
      </c>
    </row>
    <row r="514" spans="1:16" x14ac:dyDescent="0.35">
      <c r="A514" s="7" t="s">
        <v>3385</v>
      </c>
      <c r="B514" s="14">
        <v>43535</v>
      </c>
      <c r="C514" s="7" t="s">
        <v>3386</v>
      </c>
      <c r="D514" s="8" t="s">
        <v>6170</v>
      </c>
      <c r="E514" s="7">
        <v>3</v>
      </c>
      <c r="F514" s="7" t="str">
        <f>_xlfn.XLOOKUP(C514,customers!$A$2:$A$1001,customers!$B$2:$B$1001," ",0)</f>
        <v>Celia Bakeup</v>
      </c>
      <c r="G514" s="7" t="str">
        <f>IF(_xlfn.XLOOKUP(C514,customers!$A$2:$A$1001,customers!$C$2:$C$1001," ",0)=0," ",_xlfn.XLOOKUP(C514,customers!$A$2:$A$1001,customers!$C$2:$C$1001," ",0))</f>
        <v>cbakeupe8@globo.com</v>
      </c>
      <c r="H514" s="7" t="str">
        <f>_xlfn.XLOOKUP(orders!C514,customers!$A$1:$A$1001,customers!$G$1:$G$1001)</f>
        <v>United States</v>
      </c>
      <c r="I514" s="8" t="str">
        <f>INDEX(products!$A$1:$G$49,MATCH(orders!$D514,products!$A$1:$A$49,0),MATCH(orders!I$1,products!$A$1:$G$1,0))</f>
        <v>Lib</v>
      </c>
      <c r="J514" s="8" t="str">
        <f>INDEX(products!$A$1:$G$49,MATCH(orders!$D514,products!$A$1:$A$49,0),MATCH(orders!J$1,products!$A$1:$G$1,0))</f>
        <v>L</v>
      </c>
      <c r="K514" s="9">
        <f>INDEX(products!$A$1:$G$49,MATCH(orders!$D514,products!$A$1:$A$49,0),MATCH(orders!K$1,products!$A$1:$G$1,0))</f>
        <v>1</v>
      </c>
      <c r="L514" s="10">
        <f>INDEX(products!$A$1:$G$49,MATCH(orders!$D514,products!$A$1:$A$49,0),MATCH(orders!L$1,products!$A$1:$G$1,0))</f>
        <v>15.85</v>
      </c>
      <c r="M514" s="10">
        <f t="shared" ref="M514:M577" si="8">L514*E514</f>
        <v>47.55</v>
      </c>
      <c r="N514" s="8" t="str" cm="1">
        <f t="array" ref="N514">_xlfn.IFS(I514="Rob", "Robusta",I514="Exc","Excelsa",I514="Ara","Arabica",I514="Lib","Liberica",TRUE," ")</f>
        <v>Liberica</v>
      </c>
      <c r="O514" s="8" t="str" cm="1">
        <f t="array" ref="O514">_xlfn.IFS(J514="m","Medium",J514="l","Light",J514="d","Dark",TRUE,"")</f>
        <v>Light</v>
      </c>
      <c r="P514" s="8" t="str">
        <f>_xlfn.XLOOKUP(Table1[[#This Row],[Customer ID]],customers!$A$1:$A$1001,customers!$I$1:$I$1001," ",0)</f>
        <v>No</v>
      </c>
    </row>
    <row r="515" spans="1:16" x14ac:dyDescent="0.35">
      <c r="A515" s="7" t="s">
        <v>3391</v>
      </c>
      <c r="B515" s="14">
        <v>44691</v>
      </c>
      <c r="C515" s="7" t="s">
        <v>3392</v>
      </c>
      <c r="D515" s="8" t="s">
        <v>6170</v>
      </c>
      <c r="E515" s="7">
        <v>5</v>
      </c>
      <c r="F515" s="7" t="str">
        <f>_xlfn.XLOOKUP(C515,customers!$A$2:$A$1001,customers!$B$2:$B$1001," ",0)</f>
        <v>Nataniel Helkin</v>
      </c>
      <c r="G515" s="7" t="str">
        <f>IF(_xlfn.XLOOKUP(C515,customers!$A$2:$A$1001,customers!$C$2:$C$1001," ",0)=0," ",_xlfn.XLOOKUP(C515,customers!$A$2:$A$1001,customers!$C$2:$C$1001," ",0))</f>
        <v>nhelkine9@example.com</v>
      </c>
      <c r="H515" s="7" t="str">
        <f>_xlfn.XLOOKUP(orders!C515,customers!$A$1:$A$1001,customers!$G$1:$G$1001)</f>
        <v>United States</v>
      </c>
      <c r="I515" s="8" t="str">
        <f>INDEX(products!$A$1:$G$49,MATCH(orders!$D515,products!$A$1:$A$49,0),MATCH(orders!I$1,products!$A$1:$G$1,0))</f>
        <v>Lib</v>
      </c>
      <c r="J515" s="8" t="str">
        <f>INDEX(products!$A$1:$G$49,MATCH(orders!$D515,products!$A$1:$A$49,0),MATCH(orders!J$1,products!$A$1:$G$1,0))</f>
        <v>L</v>
      </c>
      <c r="K515" s="9">
        <f>INDEX(products!$A$1:$G$49,MATCH(orders!$D515,products!$A$1:$A$49,0),MATCH(orders!K$1,products!$A$1:$G$1,0))</f>
        <v>1</v>
      </c>
      <c r="L515" s="10">
        <f>INDEX(products!$A$1:$G$49,MATCH(orders!$D515,products!$A$1:$A$49,0),MATCH(orders!L$1,products!$A$1:$G$1,0))</f>
        <v>15.85</v>
      </c>
      <c r="M515" s="10">
        <f t="shared" si="8"/>
        <v>79.25</v>
      </c>
      <c r="N515" s="8" t="str" cm="1">
        <f t="array" ref="N515">_xlfn.IFS(I515="Rob", "Robusta",I515="Exc","Excelsa",I515="Ara","Arabica",I515="Lib","Liberica",TRUE," ")</f>
        <v>Liberica</v>
      </c>
      <c r="O515" s="8" t="str" cm="1">
        <f t="array" ref="O515">_xlfn.IFS(J515="m","Medium",J515="l","Light",J515="d","Dark",TRUE,"")</f>
        <v>Light</v>
      </c>
      <c r="P515" s="8" t="str">
        <f>_xlfn.XLOOKUP(Table1[[#This Row],[Customer ID]],customers!$A$1:$A$1001,customers!$I$1:$I$1001," ",0)</f>
        <v>No</v>
      </c>
    </row>
    <row r="516" spans="1:16" x14ac:dyDescent="0.35">
      <c r="A516" s="7" t="s">
        <v>3396</v>
      </c>
      <c r="B516" s="14">
        <v>44555</v>
      </c>
      <c r="C516" s="7" t="s">
        <v>3397</v>
      </c>
      <c r="D516" s="8" t="s">
        <v>6159</v>
      </c>
      <c r="E516" s="7">
        <v>6</v>
      </c>
      <c r="F516" s="7" t="str">
        <f>_xlfn.XLOOKUP(C516,customers!$A$2:$A$1001,customers!$B$2:$B$1001," ",0)</f>
        <v>Pippo Witherington</v>
      </c>
      <c r="G516" s="7" t="str">
        <f>IF(_xlfn.XLOOKUP(C516,customers!$A$2:$A$1001,customers!$C$2:$C$1001," ",0)=0," ",_xlfn.XLOOKUP(C516,customers!$A$2:$A$1001,customers!$C$2:$C$1001," ",0))</f>
        <v>pwitheringtonea@networkadvertising.org</v>
      </c>
      <c r="H516" s="7" t="str">
        <f>_xlfn.XLOOKUP(orders!C516,customers!$A$1:$A$1001,customers!$G$1:$G$1001)</f>
        <v>United States</v>
      </c>
      <c r="I516" s="8" t="str">
        <f>INDEX(products!$A$1:$G$49,MATCH(orders!$D516,products!$A$1:$A$49,0),MATCH(orders!I$1,products!$A$1:$G$1,0))</f>
        <v>Lib</v>
      </c>
      <c r="J516" s="8" t="str">
        <f>INDEX(products!$A$1:$G$49,MATCH(orders!$D516,products!$A$1:$A$49,0),MATCH(orders!J$1,products!$A$1:$G$1,0))</f>
        <v>M</v>
      </c>
      <c r="K516" s="9">
        <f>INDEX(products!$A$1:$G$49,MATCH(orders!$D516,products!$A$1:$A$49,0),MATCH(orders!K$1,products!$A$1:$G$1,0))</f>
        <v>0.2</v>
      </c>
      <c r="L516" s="10">
        <f>INDEX(products!$A$1:$G$49,MATCH(orders!$D516,products!$A$1:$A$49,0),MATCH(orders!L$1,products!$A$1:$G$1,0))</f>
        <v>4.3650000000000002</v>
      </c>
      <c r="M516" s="10">
        <f t="shared" si="8"/>
        <v>26.19</v>
      </c>
      <c r="N516" s="8" t="str" cm="1">
        <f t="array" ref="N516">_xlfn.IFS(I516="Rob", "Robusta",I516="Exc","Excelsa",I516="Ara","Arabica",I516="Lib","Liberica",TRUE," ")</f>
        <v>Liberica</v>
      </c>
      <c r="O516" s="8" t="str" cm="1">
        <f t="array" ref="O516">_xlfn.IFS(J516="m","Medium",J516="l","Light",J516="d","Dark",TRUE,"")</f>
        <v>Medium</v>
      </c>
      <c r="P516" s="8" t="str">
        <f>_xlfn.XLOOKUP(Table1[[#This Row],[Customer ID]],customers!$A$1:$A$1001,customers!$I$1:$I$1001," ",0)</f>
        <v>Yes</v>
      </c>
    </row>
    <row r="517" spans="1:16" x14ac:dyDescent="0.35">
      <c r="A517" s="7" t="s">
        <v>3402</v>
      </c>
      <c r="B517" s="14">
        <v>44673</v>
      </c>
      <c r="C517" s="7" t="s">
        <v>3403</v>
      </c>
      <c r="D517" s="8" t="s">
        <v>6173</v>
      </c>
      <c r="E517" s="7">
        <v>3</v>
      </c>
      <c r="F517" s="7" t="str">
        <f>_xlfn.XLOOKUP(C517,customers!$A$2:$A$1001,customers!$B$2:$B$1001," ",0)</f>
        <v>Tildie Tilzey</v>
      </c>
      <c r="G517" s="7" t="str">
        <f>IF(_xlfn.XLOOKUP(C517,customers!$A$2:$A$1001,customers!$C$2:$C$1001," ",0)=0," ",_xlfn.XLOOKUP(C517,customers!$A$2:$A$1001,customers!$C$2:$C$1001," ",0))</f>
        <v>ttilzeyeb@hostgator.com</v>
      </c>
      <c r="H517" s="7" t="str">
        <f>_xlfn.XLOOKUP(orders!C517,customers!$A$1:$A$1001,customers!$G$1:$G$1001)</f>
        <v>United States</v>
      </c>
      <c r="I517" s="8" t="str">
        <f>INDEX(products!$A$1:$G$49,MATCH(orders!$D517,products!$A$1:$A$49,0),MATCH(orders!I$1,products!$A$1:$G$1,0))</f>
        <v>Rob</v>
      </c>
      <c r="J517" s="8" t="str">
        <f>INDEX(products!$A$1:$G$49,MATCH(orders!$D517,products!$A$1:$A$49,0),MATCH(orders!J$1,products!$A$1:$G$1,0))</f>
        <v>L</v>
      </c>
      <c r="K517" s="9">
        <f>INDEX(products!$A$1:$G$49,MATCH(orders!$D517,products!$A$1:$A$49,0),MATCH(orders!K$1,products!$A$1:$G$1,0))</f>
        <v>0.5</v>
      </c>
      <c r="L517" s="10">
        <f>INDEX(products!$A$1:$G$49,MATCH(orders!$D517,products!$A$1:$A$49,0),MATCH(orders!L$1,products!$A$1:$G$1,0))</f>
        <v>7.169999999999999</v>
      </c>
      <c r="M517" s="10">
        <f t="shared" si="8"/>
        <v>21.509999999999998</v>
      </c>
      <c r="N517" s="8" t="str" cm="1">
        <f t="array" ref="N517">_xlfn.IFS(I517="Rob", "Robusta",I517="Exc","Excelsa",I517="Ara","Arabica",I517="Lib","Liberica",TRUE," ")</f>
        <v>Robusta</v>
      </c>
      <c r="O517" s="8" t="str" cm="1">
        <f t="array" ref="O517">_xlfn.IFS(J517="m","Medium",J517="l","Light",J517="d","Dark",TRUE,"")</f>
        <v>Light</v>
      </c>
      <c r="P517" s="8" t="str">
        <f>_xlfn.XLOOKUP(Table1[[#This Row],[Customer ID]],customers!$A$1:$A$1001,customers!$I$1:$I$1001," ",0)</f>
        <v>No</v>
      </c>
    </row>
    <row r="518" spans="1:16" x14ac:dyDescent="0.35">
      <c r="A518" s="7" t="s">
        <v>3408</v>
      </c>
      <c r="B518" s="14">
        <v>44723</v>
      </c>
      <c r="C518" s="7" t="s">
        <v>3409</v>
      </c>
      <c r="D518" s="8" t="s">
        <v>6149</v>
      </c>
      <c r="E518" s="7">
        <v>5</v>
      </c>
      <c r="F518" s="7" t="str">
        <f>_xlfn.XLOOKUP(C518,customers!$A$2:$A$1001,customers!$B$2:$B$1001," ",0)</f>
        <v>Cindra Burling</v>
      </c>
      <c r="G518" s="7" t="str">
        <f>IF(_xlfn.XLOOKUP(C518,customers!$A$2:$A$1001,customers!$C$2:$C$1001," ",0)=0," ",_xlfn.XLOOKUP(C518,customers!$A$2:$A$1001,customers!$C$2:$C$1001," ",0))</f>
        <v xml:space="preserve"> </v>
      </c>
      <c r="H518" s="7" t="str">
        <f>_xlfn.XLOOKUP(orders!C518,customers!$A$1:$A$1001,customers!$G$1:$G$1001)</f>
        <v>United States</v>
      </c>
      <c r="I518" s="8" t="str">
        <f>INDEX(products!$A$1:$G$49,MATCH(orders!$D518,products!$A$1:$A$49,0),MATCH(orders!I$1,products!$A$1:$G$1,0))</f>
        <v>Rob</v>
      </c>
      <c r="J518" s="8" t="str">
        <f>INDEX(products!$A$1:$G$49,MATCH(orders!$D518,products!$A$1:$A$49,0),MATCH(orders!J$1,products!$A$1:$G$1,0))</f>
        <v>D</v>
      </c>
      <c r="K518" s="9">
        <f>INDEX(products!$A$1:$G$49,MATCH(orders!$D518,products!$A$1:$A$49,0),MATCH(orders!K$1,products!$A$1:$G$1,0))</f>
        <v>2.5</v>
      </c>
      <c r="L518" s="10">
        <f>INDEX(products!$A$1:$G$49,MATCH(orders!$D518,products!$A$1:$A$49,0),MATCH(orders!L$1,products!$A$1:$G$1,0))</f>
        <v>20.584999999999997</v>
      </c>
      <c r="M518" s="10">
        <f t="shared" si="8"/>
        <v>102.92499999999998</v>
      </c>
      <c r="N518" s="8" t="str" cm="1">
        <f t="array" ref="N518">_xlfn.IFS(I518="Rob", "Robusta",I518="Exc","Excelsa",I518="Ara","Arabica",I518="Lib","Liberica",TRUE," ")</f>
        <v>Robusta</v>
      </c>
      <c r="O518" s="8" t="str" cm="1">
        <f t="array" ref="O518">_xlfn.IFS(J518="m","Medium",J518="l","Light",J518="d","Dark",TRUE,"")</f>
        <v>Dark</v>
      </c>
      <c r="P518" s="8" t="str">
        <f>_xlfn.XLOOKUP(Table1[[#This Row],[Customer ID]],customers!$A$1:$A$1001,customers!$I$1:$I$1001," ",0)</f>
        <v>Yes</v>
      </c>
    </row>
    <row r="519" spans="1:16" x14ac:dyDescent="0.35">
      <c r="A519" s="7" t="s">
        <v>3413</v>
      </c>
      <c r="B519" s="14">
        <v>44678</v>
      </c>
      <c r="C519" s="7" t="s">
        <v>3414</v>
      </c>
      <c r="D519" s="8" t="s">
        <v>6150</v>
      </c>
      <c r="E519" s="7">
        <v>2</v>
      </c>
      <c r="F519" s="7" t="str">
        <f>_xlfn.XLOOKUP(C519,customers!$A$2:$A$1001,customers!$B$2:$B$1001," ",0)</f>
        <v>Channa Belamy</v>
      </c>
      <c r="G519" s="7" t="str">
        <f>IF(_xlfn.XLOOKUP(C519,customers!$A$2:$A$1001,customers!$C$2:$C$1001," ",0)=0," ",_xlfn.XLOOKUP(C519,customers!$A$2:$A$1001,customers!$C$2:$C$1001," ",0))</f>
        <v xml:space="preserve"> </v>
      </c>
      <c r="H519" s="7" t="str">
        <f>_xlfn.XLOOKUP(orders!C519,customers!$A$1:$A$1001,customers!$G$1:$G$1001)</f>
        <v>United States</v>
      </c>
      <c r="I519" s="8" t="str">
        <f>INDEX(products!$A$1:$G$49,MATCH(orders!$D519,products!$A$1:$A$49,0),MATCH(orders!I$1,products!$A$1:$G$1,0))</f>
        <v>Lib</v>
      </c>
      <c r="J519" s="8" t="str">
        <f>INDEX(products!$A$1:$G$49,MATCH(orders!$D519,products!$A$1:$A$49,0),MATCH(orders!J$1,products!$A$1:$G$1,0))</f>
        <v>D</v>
      </c>
      <c r="K519" s="9">
        <f>INDEX(products!$A$1:$G$49,MATCH(orders!$D519,products!$A$1:$A$49,0),MATCH(orders!K$1,products!$A$1:$G$1,0))</f>
        <v>0.2</v>
      </c>
      <c r="L519" s="10">
        <f>INDEX(products!$A$1:$G$49,MATCH(orders!$D519,products!$A$1:$A$49,0),MATCH(orders!L$1,products!$A$1:$G$1,0))</f>
        <v>3.8849999999999998</v>
      </c>
      <c r="M519" s="10">
        <f t="shared" si="8"/>
        <v>7.77</v>
      </c>
      <c r="N519" s="8" t="str" cm="1">
        <f t="array" ref="N519">_xlfn.IFS(I519="Rob", "Robusta",I519="Exc","Excelsa",I519="Ara","Arabica",I519="Lib","Liberica",TRUE," ")</f>
        <v>Liberica</v>
      </c>
      <c r="O519" s="8" t="str" cm="1">
        <f t="array" ref="O519">_xlfn.IFS(J519="m","Medium",J519="l","Light",J519="d","Dark",TRUE,"")</f>
        <v>Dark</v>
      </c>
      <c r="P519" s="8" t="str">
        <f>_xlfn.XLOOKUP(Table1[[#This Row],[Customer ID]],customers!$A$1:$A$1001,customers!$I$1:$I$1001," ",0)</f>
        <v>No</v>
      </c>
    </row>
    <row r="520" spans="1:16" x14ac:dyDescent="0.35">
      <c r="A520" s="7" t="s">
        <v>3418</v>
      </c>
      <c r="B520" s="14">
        <v>44194</v>
      </c>
      <c r="C520" s="7" t="s">
        <v>3419</v>
      </c>
      <c r="D520" s="8" t="s">
        <v>6185</v>
      </c>
      <c r="E520" s="7">
        <v>5</v>
      </c>
      <c r="F520" s="7" t="str">
        <f>_xlfn.XLOOKUP(C520,customers!$A$2:$A$1001,customers!$B$2:$B$1001," ",0)</f>
        <v>Karl Imorts</v>
      </c>
      <c r="G520" s="7" t="str">
        <f>IF(_xlfn.XLOOKUP(C520,customers!$A$2:$A$1001,customers!$C$2:$C$1001," ",0)=0," ",_xlfn.XLOOKUP(C520,customers!$A$2:$A$1001,customers!$C$2:$C$1001," ",0))</f>
        <v>kimortsee@alexa.com</v>
      </c>
      <c r="H520" s="7" t="str">
        <f>_xlfn.XLOOKUP(orders!C520,customers!$A$1:$A$1001,customers!$G$1:$G$1001)</f>
        <v>United States</v>
      </c>
      <c r="I520" s="8" t="str">
        <f>INDEX(products!$A$1:$G$49,MATCH(orders!$D520,products!$A$1:$A$49,0),MATCH(orders!I$1,products!$A$1:$G$1,0))</f>
        <v>Exc</v>
      </c>
      <c r="J520" s="8" t="str">
        <f>INDEX(products!$A$1:$G$49,MATCH(orders!$D520,products!$A$1:$A$49,0),MATCH(orders!J$1,products!$A$1:$G$1,0))</f>
        <v>D</v>
      </c>
      <c r="K520" s="9">
        <f>INDEX(products!$A$1:$G$49,MATCH(orders!$D520,products!$A$1:$A$49,0),MATCH(orders!K$1,products!$A$1:$G$1,0))</f>
        <v>2.5</v>
      </c>
      <c r="L520" s="10">
        <f>INDEX(products!$A$1:$G$49,MATCH(orders!$D520,products!$A$1:$A$49,0),MATCH(orders!L$1,products!$A$1:$G$1,0))</f>
        <v>27.945</v>
      </c>
      <c r="M520" s="10">
        <f t="shared" si="8"/>
        <v>139.72499999999999</v>
      </c>
      <c r="N520" s="8" t="str" cm="1">
        <f t="array" ref="N520">_xlfn.IFS(I520="Rob", "Robusta",I520="Exc","Excelsa",I520="Ara","Arabica",I520="Lib","Liberica",TRUE," ")</f>
        <v>Excelsa</v>
      </c>
      <c r="O520" s="8" t="str" cm="1">
        <f t="array" ref="O520">_xlfn.IFS(J520="m","Medium",J520="l","Light",J520="d","Dark",TRUE,"")</f>
        <v>Dark</v>
      </c>
      <c r="P520" s="8" t="str">
        <f>_xlfn.XLOOKUP(Table1[[#This Row],[Customer ID]],customers!$A$1:$A$1001,customers!$I$1:$I$1001," ",0)</f>
        <v>No</v>
      </c>
    </row>
    <row r="521" spans="1:16" x14ac:dyDescent="0.35">
      <c r="A521" s="7" t="s">
        <v>3424</v>
      </c>
      <c r="B521" s="14">
        <v>44026</v>
      </c>
      <c r="C521" s="7" t="s">
        <v>3368</v>
      </c>
      <c r="D521" s="8" t="s">
        <v>6158</v>
      </c>
      <c r="E521" s="7">
        <v>2</v>
      </c>
      <c r="F521" s="7" t="str">
        <f>_xlfn.XLOOKUP(C521,customers!$A$2:$A$1001,customers!$B$2:$B$1001," ",0)</f>
        <v>Marja Urion</v>
      </c>
      <c r="G521" s="7" t="str">
        <f>IF(_xlfn.XLOOKUP(C521,customers!$A$2:$A$1001,customers!$C$2:$C$1001," ",0)=0," ",_xlfn.XLOOKUP(C521,customers!$A$2:$A$1001,customers!$C$2:$C$1001," ",0))</f>
        <v>murione5@alexa.com</v>
      </c>
      <c r="H521" s="7" t="str">
        <f>_xlfn.XLOOKUP(orders!C521,customers!$A$1:$A$1001,customers!$G$1:$G$1001)</f>
        <v>Ireland</v>
      </c>
      <c r="I521" s="8" t="str">
        <f>INDEX(products!$A$1:$G$49,MATCH(orders!$D521,products!$A$1:$A$49,0),MATCH(orders!I$1,products!$A$1:$G$1,0))</f>
        <v>Ara</v>
      </c>
      <c r="J521" s="8" t="str">
        <f>INDEX(products!$A$1:$G$49,MATCH(orders!$D521,products!$A$1:$A$49,0),MATCH(orders!J$1,products!$A$1:$G$1,0))</f>
        <v>D</v>
      </c>
      <c r="K521" s="9">
        <f>INDEX(products!$A$1:$G$49,MATCH(orders!$D521,products!$A$1:$A$49,0),MATCH(orders!K$1,products!$A$1:$G$1,0))</f>
        <v>0.5</v>
      </c>
      <c r="L521" s="10">
        <f>INDEX(products!$A$1:$G$49,MATCH(orders!$D521,products!$A$1:$A$49,0),MATCH(orders!L$1,products!$A$1:$G$1,0))</f>
        <v>5.97</v>
      </c>
      <c r="M521" s="10">
        <f t="shared" si="8"/>
        <v>11.94</v>
      </c>
      <c r="N521" s="8" t="str" cm="1">
        <f t="array" ref="N521">_xlfn.IFS(I521="Rob", "Robusta",I521="Exc","Excelsa",I521="Ara","Arabica",I521="Lib","Liberica",TRUE," ")</f>
        <v>Arabica</v>
      </c>
      <c r="O521" s="8" t="str" cm="1">
        <f t="array" ref="O521">_xlfn.IFS(J521="m","Medium",J521="l","Light",J521="d","Dark",TRUE,"")</f>
        <v>Dark</v>
      </c>
      <c r="P521" s="8" t="str">
        <f>_xlfn.XLOOKUP(Table1[[#This Row],[Customer ID]],customers!$A$1:$A$1001,customers!$I$1:$I$1001," ",0)</f>
        <v>Yes</v>
      </c>
    </row>
    <row r="522" spans="1:16" x14ac:dyDescent="0.35">
      <c r="A522" s="7" t="s">
        <v>3430</v>
      </c>
      <c r="B522" s="14">
        <v>44446</v>
      </c>
      <c r="C522" s="7" t="s">
        <v>3431</v>
      </c>
      <c r="D522" s="8" t="s">
        <v>6150</v>
      </c>
      <c r="E522" s="7">
        <v>1</v>
      </c>
      <c r="F522" s="7" t="str">
        <f>_xlfn.XLOOKUP(C522,customers!$A$2:$A$1001,customers!$B$2:$B$1001," ",0)</f>
        <v>Mag Armistead</v>
      </c>
      <c r="G522" s="7" t="str">
        <f>IF(_xlfn.XLOOKUP(C522,customers!$A$2:$A$1001,customers!$C$2:$C$1001," ",0)=0," ",_xlfn.XLOOKUP(C522,customers!$A$2:$A$1001,customers!$C$2:$C$1001," ",0))</f>
        <v>marmisteadeg@blogtalkradio.com</v>
      </c>
      <c r="H522" s="7" t="str">
        <f>_xlfn.XLOOKUP(orders!C522,customers!$A$1:$A$1001,customers!$G$1:$G$1001)</f>
        <v>United States</v>
      </c>
      <c r="I522" s="8" t="str">
        <f>INDEX(products!$A$1:$G$49,MATCH(orders!$D522,products!$A$1:$A$49,0),MATCH(orders!I$1,products!$A$1:$G$1,0))</f>
        <v>Lib</v>
      </c>
      <c r="J522" s="8" t="str">
        <f>INDEX(products!$A$1:$G$49,MATCH(orders!$D522,products!$A$1:$A$49,0),MATCH(orders!J$1,products!$A$1:$G$1,0))</f>
        <v>D</v>
      </c>
      <c r="K522" s="9">
        <f>INDEX(products!$A$1:$G$49,MATCH(orders!$D522,products!$A$1:$A$49,0),MATCH(orders!K$1,products!$A$1:$G$1,0))</f>
        <v>0.2</v>
      </c>
      <c r="L522" s="10">
        <f>INDEX(products!$A$1:$G$49,MATCH(orders!$D522,products!$A$1:$A$49,0),MATCH(orders!L$1,products!$A$1:$G$1,0))</f>
        <v>3.8849999999999998</v>
      </c>
      <c r="M522" s="10">
        <f t="shared" si="8"/>
        <v>3.8849999999999998</v>
      </c>
      <c r="N522" s="8" t="str" cm="1">
        <f t="array" ref="N522">_xlfn.IFS(I522="Rob", "Robusta",I522="Exc","Excelsa",I522="Ara","Arabica",I522="Lib","Liberica",TRUE," ")</f>
        <v>Liberica</v>
      </c>
      <c r="O522" s="8" t="str" cm="1">
        <f t="array" ref="O522">_xlfn.IFS(J522="m","Medium",J522="l","Light",J522="d","Dark",TRUE,"")</f>
        <v>Dark</v>
      </c>
      <c r="P522" s="8" t="str">
        <f>_xlfn.XLOOKUP(Table1[[#This Row],[Customer ID]],customers!$A$1:$A$1001,customers!$I$1:$I$1001," ",0)</f>
        <v>No</v>
      </c>
    </row>
    <row r="523" spans="1:16" x14ac:dyDescent="0.35">
      <c r="A523" s="7" t="s">
        <v>3430</v>
      </c>
      <c r="B523" s="14">
        <v>44446</v>
      </c>
      <c r="C523" s="7" t="s">
        <v>3431</v>
      </c>
      <c r="D523" s="8" t="s">
        <v>6138</v>
      </c>
      <c r="E523" s="7">
        <v>4</v>
      </c>
      <c r="F523" s="7" t="str">
        <f>_xlfn.XLOOKUP(C523,customers!$A$2:$A$1001,customers!$B$2:$B$1001," ",0)</f>
        <v>Mag Armistead</v>
      </c>
      <c r="G523" s="7" t="str">
        <f>IF(_xlfn.XLOOKUP(C523,customers!$A$2:$A$1001,customers!$C$2:$C$1001," ",0)=0," ",_xlfn.XLOOKUP(C523,customers!$A$2:$A$1001,customers!$C$2:$C$1001," ",0))</f>
        <v>marmisteadeg@blogtalkradio.com</v>
      </c>
      <c r="H523" s="7" t="str">
        <f>_xlfn.XLOOKUP(orders!C523,customers!$A$1:$A$1001,customers!$G$1:$G$1001)</f>
        <v>United States</v>
      </c>
      <c r="I523" s="8" t="str">
        <f>INDEX(products!$A$1:$G$49,MATCH(orders!$D523,products!$A$1:$A$49,0),MATCH(orders!I$1,products!$A$1:$G$1,0))</f>
        <v>Rob</v>
      </c>
      <c r="J523" s="8" t="str">
        <f>INDEX(products!$A$1:$G$49,MATCH(orders!$D523,products!$A$1:$A$49,0),MATCH(orders!J$1,products!$A$1:$G$1,0))</f>
        <v>M</v>
      </c>
      <c r="K523" s="9">
        <f>INDEX(products!$A$1:$G$49,MATCH(orders!$D523,products!$A$1:$A$49,0),MATCH(orders!K$1,products!$A$1:$G$1,0))</f>
        <v>1</v>
      </c>
      <c r="L523" s="10">
        <f>INDEX(products!$A$1:$G$49,MATCH(orders!$D523,products!$A$1:$A$49,0),MATCH(orders!L$1,products!$A$1:$G$1,0))</f>
        <v>9.9499999999999993</v>
      </c>
      <c r="M523" s="10">
        <f t="shared" si="8"/>
        <v>39.799999999999997</v>
      </c>
      <c r="N523" s="8" t="str" cm="1">
        <f t="array" ref="N523">_xlfn.IFS(I523="Rob", "Robusta",I523="Exc","Excelsa",I523="Ara","Arabica",I523="Lib","Liberica",TRUE," ")</f>
        <v>Robusta</v>
      </c>
      <c r="O523" s="8" t="str" cm="1">
        <f t="array" ref="O523">_xlfn.IFS(J523="m","Medium",J523="l","Light",J523="d","Dark",TRUE,"")</f>
        <v>Medium</v>
      </c>
      <c r="P523" s="8" t="str">
        <f>_xlfn.XLOOKUP(Table1[[#This Row],[Customer ID]],customers!$A$1:$A$1001,customers!$I$1:$I$1001," ",0)</f>
        <v>No</v>
      </c>
    </row>
    <row r="524" spans="1:16" x14ac:dyDescent="0.35">
      <c r="A524" s="7" t="s">
        <v>3441</v>
      </c>
      <c r="B524" s="14">
        <v>43625</v>
      </c>
      <c r="C524" s="7" t="s">
        <v>3442</v>
      </c>
      <c r="D524" s="8" t="s">
        <v>6146</v>
      </c>
      <c r="E524" s="7">
        <v>5</v>
      </c>
      <c r="F524" s="7" t="str">
        <f>_xlfn.XLOOKUP(C524,customers!$A$2:$A$1001,customers!$B$2:$B$1001," ",0)</f>
        <v>Vasili Upstone</v>
      </c>
      <c r="G524" s="7" t="str">
        <f>IF(_xlfn.XLOOKUP(C524,customers!$A$2:$A$1001,customers!$C$2:$C$1001," ",0)=0," ",_xlfn.XLOOKUP(C524,customers!$A$2:$A$1001,customers!$C$2:$C$1001," ",0))</f>
        <v>vupstoneei@google.pl</v>
      </c>
      <c r="H524" s="7" t="str">
        <f>_xlfn.XLOOKUP(orders!C524,customers!$A$1:$A$1001,customers!$G$1:$G$1001)</f>
        <v>United States</v>
      </c>
      <c r="I524" s="8" t="str">
        <f>INDEX(products!$A$1:$G$49,MATCH(orders!$D524,products!$A$1:$A$49,0),MATCH(orders!I$1,products!$A$1:$G$1,0))</f>
        <v>Rob</v>
      </c>
      <c r="J524" s="8" t="str">
        <f>INDEX(products!$A$1:$G$49,MATCH(orders!$D524,products!$A$1:$A$49,0),MATCH(orders!J$1,products!$A$1:$G$1,0))</f>
        <v>M</v>
      </c>
      <c r="K524" s="9">
        <f>INDEX(products!$A$1:$G$49,MATCH(orders!$D524,products!$A$1:$A$49,0),MATCH(orders!K$1,products!$A$1:$G$1,0))</f>
        <v>0.5</v>
      </c>
      <c r="L524" s="10">
        <f>INDEX(products!$A$1:$G$49,MATCH(orders!$D524,products!$A$1:$A$49,0),MATCH(orders!L$1,products!$A$1:$G$1,0))</f>
        <v>5.97</v>
      </c>
      <c r="M524" s="10">
        <f t="shared" si="8"/>
        <v>29.849999999999998</v>
      </c>
      <c r="N524" s="8" t="str" cm="1">
        <f t="array" ref="N524">_xlfn.IFS(I524="Rob", "Robusta",I524="Exc","Excelsa",I524="Ara","Arabica",I524="Lib","Liberica",TRUE," ")</f>
        <v>Robusta</v>
      </c>
      <c r="O524" s="8" t="str" cm="1">
        <f t="array" ref="O524">_xlfn.IFS(J524="m","Medium",J524="l","Light",J524="d","Dark",TRUE,"")</f>
        <v>Medium</v>
      </c>
      <c r="P524" s="8" t="str">
        <f>_xlfn.XLOOKUP(Table1[[#This Row],[Customer ID]],customers!$A$1:$A$1001,customers!$I$1:$I$1001," ",0)</f>
        <v>No</v>
      </c>
    </row>
    <row r="525" spans="1:16" x14ac:dyDescent="0.35">
      <c r="A525" s="7" t="s">
        <v>3447</v>
      </c>
      <c r="B525" s="14">
        <v>44129</v>
      </c>
      <c r="C525" s="7" t="s">
        <v>3448</v>
      </c>
      <c r="D525" s="8" t="s">
        <v>6165</v>
      </c>
      <c r="E525" s="7">
        <v>1</v>
      </c>
      <c r="F525" s="7" t="str">
        <f>_xlfn.XLOOKUP(C525,customers!$A$2:$A$1001,customers!$B$2:$B$1001," ",0)</f>
        <v>Berty Beelby</v>
      </c>
      <c r="G525" s="7" t="str">
        <f>IF(_xlfn.XLOOKUP(C525,customers!$A$2:$A$1001,customers!$C$2:$C$1001," ",0)=0," ",_xlfn.XLOOKUP(C525,customers!$A$2:$A$1001,customers!$C$2:$C$1001," ",0))</f>
        <v>bbeelbyej@rediff.com</v>
      </c>
      <c r="H525" s="7" t="str">
        <f>_xlfn.XLOOKUP(orders!C525,customers!$A$1:$A$1001,customers!$G$1:$G$1001)</f>
        <v>Ireland</v>
      </c>
      <c r="I525" s="8" t="str">
        <f>INDEX(products!$A$1:$G$49,MATCH(orders!$D525,products!$A$1:$A$49,0),MATCH(orders!I$1,products!$A$1:$G$1,0))</f>
        <v>Lib</v>
      </c>
      <c r="J525" s="8" t="str">
        <f>INDEX(products!$A$1:$G$49,MATCH(orders!$D525,products!$A$1:$A$49,0),MATCH(orders!J$1,products!$A$1:$G$1,0))</f>
        <v>D</v>
      </c>
      <c r="K525" s="9">
        <f>INDEX(products!$A$1:$G$49,MATCH(orders!$D525,products!$A$1:$A$49,0),MATCH(orders!K$1,products!$A$1:$G$1,0))</f>
        <v>2.5</v>
      </c>
      <c r="L525" s="10">
        <f>INDEX(products!$A$1:$G$49,MATCH(orders!$D525,products!$A$1:$A$49,0),MATCH(orders!L$1,products!$A$1:$G$1,0))</f>
        <v>29.784999999999997</v>
      </c>
      <c r="M525" s="10">
        <f t="shared" si="8"/>
        <v>29.784999999999997</v>
      </c>
      <c r="N525" s="8" t="str" cm="1">
        <f t="array" ref="N525">_xlfn.IFS(I525="Rob", "Robusta",I525="Exc","Excelsa",I525="Ara","Arabica",I525="Lib","Liberica",TRUE," ")</f>
        <v>Liberica</v>
      </c>
      <c r="O525" s="8" t="str" cm="1">
        <f t="array" ref="O525">_xlfn.IFS(J525="m","Medium",J525="l","Light",J525="d","Dark",TRUE,"")</f>
        <v>Dark</v>
      </c>
      <c r="P525" s="8" t="str">
        <f>_xlfn.XLOOKUP(Table1[[#This Row],[Customer ID]],customers!$A$1:$A$1001,customers!$I$1:$I$1001," ",0)</f>
        <v>No</v>
      </c>
    </row>
    <row r="526" spans="1:16" x14ac:dyDescent="0.35">
      <c r="A526" s="7" t="s">
        <v>3453</v>
      </c>
      <c r="B526" s="14">
        <v>44255</v>
      </c>
      <c r="C526" s="7" t="s">
        <v>3454</v>
      </c>
      <c r="D526" s="8" t="s">
        <v>6164</v>
      </c>
      <c r="E526" s="7">
        <v>2</v>
      </c>
      <c r="F526" s="7" t="str">
        <f>_xlfn.XLOOKUP(C526,customers!$A$2:$A$1001,customers!$B$2:$B$1001," ",0)</f>
        <v>Erny Stenyng</v>
      </c>
      <c r="G526" s="7" t="str">
        <f>IF(_xlfn.XLOOKUP(C526,customers!$A$2:$A$1001,customers!$C$2:$C$1001," ",0)=0," ",_xlfn.XLOOKUP(C526,customers!$A$2:$A$1001,customers!$C$2:$C$1001," ",0))</f>
        <v xml:space="preserve"> </v>
      </c>
      <c r="H526" s="7" t="str">
        <f>_xlfn.XLOOKUP(orders!C526,customers!$A$1:$A$1001,customers!$G$1:$G$1001)</f>
        <v>United States</v>
      </c>
      <c r="I526" s="8" t="str">
        <f>INDEX(products!$A$1:$G$49,MATCH(orders!$D526,products!$A$1:$A$49,0),MATCH(orders!I$1,products!$A$1:$G$1,0))</f>
        <v>Lib</v>
      </c>
      <c r="J526" s="8" t="str">
        <f>INDEX(products!$A$1:$G$49,MATCH(orders!$D526,products!$A$1:$A$49,0),MATCH(orders!J$1,products!$A$1:$G$1,0))</f>
        <v>L</v>
      </c>
      <c r="K526" s="9">
        <f>INDEX(products!$A$1:$G$49,MATCH(orders!$D526,products!$A$1:$A$49,0),MATCH(orders!K$1,products!$A$1:$G$1,0))</f>
        <v>2.5</v>
      </c>
      <c r="L526" s="10">
        <f>INDEX(products!$A$1:$G$49,MATCH(orders!$D526,products!$A$1:$A$49,0),MATCH(orders!L$1,products!$A$1:$G$1,0))</f>
        <v>36.454999999999998</v>
      </c>
      <c r="M526" s="10">
        <f t="shared" si="8"/>
        <v>72.91</v>
      </c>
      <c r="N526" s="8" t="str" cm="1">
        <f t="array" ref="N526">_xlfn.IFS(I526="Rob", "Robusta",I526="Exc","Excelsa",I526="Ara","Arabica",I526="Lib","Liberica",TRUE," ")</f>
        <v>Liberica</v>
      </c>
      <c r="O526" s="8" t="str" cm="1">
        <f t="array" ref="O526">_xlfn.IFS(J526="m","Medium",J526="l","Light",J526="d","Dark",TRUE,"")</f>
        <v>Light</v>
      </c>
      <c r="P526" s="8" t="str">
        <f>_xlfn.XLOOKUP(Table1[[#This Row],[Customer ID]],customers!$A$1:$A$1001,customers!$I$1:$I$1001," ",0)</f>
        <v>No</v>
      </c>
    </row>
    <row r="527" spans="1:16" x14ac:dyDescent="0.35">
      <c r="A527" s="7" t="s">
        <v>3458</v>
      </c>
      <c r="B527" s="14">
        <v>44038</v>
      </c>
      <c r="C527" s="7" t="s">
        <v>3459</v>
      </c>
      <c r="D527" s="8" t="s">
        <v>6163</v>
      </c>
      <c r="E527" s="7">
        <v>5</v>
      </c>
      <c r="F527" s="7" t="str">
        <f>_xlfn.XLOOKUP(C527,customers!$A$2:$A$1001,customers!$B$2:$B$1001," ",0)</f>
        <v>Edin Yantsurev</v>
      </c>
      <c r="G527" s="7" t="str">
        <f>IF(_xlfn.XLOOKUP(C527,customers!$A$2:$A$1001,customers!$C$2:$C$1001," ",0)=0," ",_xlfn.XLOOKUP(C527,customers!$A$2:$A$1001,customers!$C$2:$C$1001," ",0))</f>
        <v xml:space="preserve"> </v>
      </c>
      <c r="H527" s="7" t="str">
        <f>_xlfn.XLOOKUP(orders!C527,customers!$A$1:$A$1001,customers!$G$1:$G$1001)</f>
        <v>United States</v>
      </c>
      <c r="I527" s="8" t="str">
        <f>INDEX(products!$A$1:$G$49,MATCH(orders!$D527,products!$A$1:$A$49,0),MATCH(orders!I$1,products!$A$1:$G$1,0))</f>
        <v>Rob</v>
      </c>
      <c r="J527" s="8" t="str">
        <f>INDEX(products!$A$1:$G$49,MATCH(orders!$D527,products!$A$1:$A$49,0),MATCH(orders!J$1,products!$A$1:$G$1,0))</f>
        <v>D</v>
      </c>
      <c r="K527" s="9">
        <f>INDEX(products!$A$1:$G$49,MATCH(orders!$D527,products!$A$1:$A$49,0),MATCH(orders!K$1,products!$A$1:$G$1,0))</f>
        <v>0.2</v>
      </c>
      <c r="L527" s="10">
        <f>INDEX(products!$A$1:$G$49,MATCH(orders!$D527,products!$A$1:$A$49,0),MATCH(orders!L$1,products!$A$1:$G$1,0))</f>
        <v>2.6849999999999996</v>
      </c>
      <c r="M527" s="10">
        <f t="shared" si="8"/>
        <v>13.424999999999997</v>
      </c>
      <c r="N527" s="8" t="str" cm="1">
        <f t="array" ref="N527">_xlfn.IFS(I527="Rob", "Robusta",I527="Exc","Excelsa",I527="Ara","Arabica",I527="Lib","Liberica",TRUE," ")</f>
        <v>Robusta</v>
      </c>
      <c r="O527" s="8" t="str" cm="1">
        <f t="array" ref="O527">_xlfn.IFS(J527="m","Medium",J527="l","Light",J527="d","Dark",TRUE,"")</f>
        <v>Dark</v>
      </c>
      <c r="P527" s="8" t="str">
        <f>_xlfn.XLOOKUP(Table1[[#This Row],[Customer ID]],customers!$A$1:$A$1001,customers!$I$1:$I$1001," ",0)</f>
        <v>Yes</v>
      </c>
    </row>
    <row r="528" spans="1:16" x14ac:dyDescent="0.35">
      <c r="A528" s="7" t="s">
        <v>3463</v>
      </c>
      <c r="B528" s="14">
        <v>44717</v>
      </c>
      <c r="C528" s="7" t="s">
        <v>3464</v>
      </c>
      <c r="D528" s="8" t="s">
        <v>6166</v>
      </c>
      <c r="E528" s="7">
        <v>4</v>
      </c>
      <c r="F528" s="7" t="str">
        <f>_xlfn.XLOOKUP(C528,customers!$A$2:$A$1001,customers!$B$2:$B$1001," ",0)</f>
        <v>Webb Speechly</v>
      </c>
      <c r="G528" s="7" t="str">
        <f>IF(_xlfn.XLOOKUP(C528,customers!$A$2:$A$1001,customers!$C$2:$C$1001," ",0)=0," ",_xlfn.XLOOKUP(C528,customers!$A$2:$A$1001,customers!$C$2:$C$1001," ",0))</f>
        <v>wspeechlyem@amazon.com</v>
      </c>
      <c r="H528" s="7" t="str">
        <f>_xlfn.XLOOKUP(orders!C528,customers!$A$1:$A$1001,customers!$G$1:$G$1001)</f>
        <v>United States</v>
      </c>
      <c r="I528" s="8" t="str">
        <f>INDEX(products!$A$1:$G$49,MATCH(orders!$D528,products!$A$1:$A$49,0),MATCH(orders!I$1,products!$A$1:$G$1,0))</f>
        <v>Exc</v>
      </c>
      <c r="J528" s="8" t="str">
        <f>INDEX(products!$A$1:$G$49,MATCH(orders!$D528,products!$A$1:$A$49,0),MATCH(orders!J$1,products!$A$1:$G$1,0))</f>
        <v>M</v>
      </c>
      <c r="K528" s="9">
        <f>INDEX(products!$A$1:$G$49,MATCH(orders!$D528,products!$A$1:$A$49,0),MATCH(orders!K$1,products!$A$1:$G$1,0))</f>
        <v>2.5</v>
      </c>
      <c r="L528" s="10">
        <f>INDEX(products!$A$1:$G$49,MATCH(orders!$D528,products!$A$1:$A$49,0),MATCH(orders!L$1,products!$A$1:$G$1,0))</f>
        <v>31.624999999999996</v>
      </c>
      <c r="M528" s="10">
        <f t="shared" si="8"/>
        <v>126.49999999999999</v>
      </c>
      <c r="N528" s="8" t="str" cm="1">
        <f t="array" ref="N528">_xlfn.IFS(I528="Rob", "Robusta",I528="Exc","Excelsa",I528="Ara","Arabica",I528="Lib","Liberica",TRUE," ")</f>
        <v>Excelsa</v>
      </c>
      <c r="O528" s="8" t="str" cm="1">
        <f t="array" ref="O528">_xlfn.IFS(J528="m","Medium",J528="l","Light",J528="d","Dark",TRUE,"")</f>
        <v>Medium</v>
      </c>
      <c r="P528" s="8" t="str">
        <f>_xlfn.XLOOKUP(Table1[[#This Row],[Customer ID]],customers!$A$1:$A$1001,customers!$I$1:$I$1001," ",0)</f>
        <v>Yes</v>
      </c>
    </row>
    <row r="529" spans="1:16" x14ac:dyDescent="0.35">
      <c r="A529" s="7" t="s">
        <v>3469</v>
      </c>
      <c r="B529" s="14">
        <v>43517</v>
      </c>
      <c r="C529" s="7" t="s">
        <v>3470</v>
      </c>
      <c r="D529" s="8" t="s">
        <v>6139</v>
      </c>
      <c r="E529" s="7">
        <v>5</v>
      </c>
      <c r="F529" s="7" t="str">
        <f>_xlfn.XLOOKUP(C529,customers!$A$2:$A$1001,customers!$B$2:$B$1001," ",0)</f>
        <v>Irvine Phillpot</v>
      </c>
      <c r="G529" s="7" t="str">
        <f>IF(_xlfn.XLOOKUP(C529,customers!$A$2:$A$1001,customers!$C$2:$C$1001," ",0)=0," ",_xlfn.XLOOKUP(C529,customers!$A$2:$A$1001,customers!$C$2:$C$1001," ",0))</f>
        <v>iphillpoten@buzzfeed.com</v>
      </c>
      <c r="H529" s="7" t="str">
        <f>_xlfn.XLOOKUP(orders!C529,customers!$A$1:$A$1001,customers!$G$1:$G$1001)</f>
        <v>United Kingdom</v>
      </c>
      <c r="I529" s="8" t="str">
        <f>INDEX(products!$A$1:$G$49,MATCH(orders!$D529,products!$A$1:$A$49,0),MATCH(orders!I$1,products!$A$1:$G$1,0))</f>
        <v>Exc</v>
      </c>
      <c r="J529" s="8" t="str">
        <f>INDEX(products!$A$1:$G$49,MATCH(orders!$D529,products!$A$1:$A$49,0),MATCH(orders!J$1,products!$A$1:$G$1,0))</f>
        <v>M</v>
      </c>
      <c r="K529" s="9">
        <f>INDEX(products!$A$1:$G$49,MATCH(orders!$D529,products!$A$1:$A$49,0),MATCH(orders!K$1,products!$A$1:$G$1,0))</f>
        <v>0.5</v>
      </c>
      <c r="L529" s="10">
        <f>INDEX(products!$A$1:$G$49,MATCH(orders!$D529,products!$A$1:$A$49,0),MATCH(orders!L$1,products!$A$1:$G$1,0))</f>
        <v>8.25</v>
      </c>
      <c r="M529" s="10">
        <f t="shared" si="8"/>
        <v>41.25</v>
      </c>
      <c r="N529" s="8" t="str" cm="1">
        <f t="array" ref="N529">_xlfn.IFS(I529="Rob", "Robusta",I529="Exc","Excelsa",I529="Ara","Arabica",I529="Lib","Liberica",TRUE," ")</f>
        <v>Excelsa</v>
      </c>
      <c r="O529" s="8" t="str" cm="1">
        <f t="array" ref="O529">_xlfn.IFS(J529="m","Medium",J529="l","Light",J529="d","Dark",TRUE,"")</f>
        <v>Medium</v>
      </c>
      <c r="P529" s="8" t="str">
        <f>_xlfn.XLOOKUP(Table1[[#This Row],[Customer ID]],customers!$A$1:$A$1001,customers!$I$1:$I$1001," ",0)</f>
        <v>No</v>
      </c>
    </row>
    <row r="530" spans="1:16" x14ac:dyDescent="0.35">
      <c r="A530" s="7" t="s">
        <v>3475</v>
      </c>
      <c r="B530" s="14">
        <v>43926</v>
      </c>
      <c r="C530" s="7" t="s">
        <v>3476</v>
      </c>
      <c r="D530" s="8" t="s">
        <v>6176</v>
      </c>
      <c r="E530" s="7">
        <v>6</v>
      </c>
      <c r="F530" s="7" t="str">
        <f>_xlfn.XLOOKUP(C530,customers!$A$2:$A$1001,customers!$B$2:$B$1001," ",0)</f>
        <v>Lem Pennacci</v>
      </c>
      <c r="G530" s="7" t="str">
        <f>IF(_xlfn.XLOOKUP(C530,customers!$A$2:$A$1001,customers!$C$2:$C$1001," ",0)=0," ",_xlfn.XLOOKUP(C530,customers!$A$2:$A$1001,customers!$C$2:$C$1001," ",0))</f>
        <v>lpennaccieo@statcounter.com</v>
      </c>
      <c r="H530" s="7" t="str">
        <f>_xlfn.XLOOKUP(orders!C530,customers!$A$1:$A$1001,customers!$G$1:$G$1001)</f>
        <v>United States</v>
      </c>
      <c r="I530" s="8" t="str">
        <f>INDEX(products!$A$1:$G$49,MATCH(orders!$D530,products!$A$1:$A$49,0),MATCH(orders!I$1,products!$A$1:$G$1,0))</f>
        <v>Exc</v>
      </c>
      <c r="J530" s="8" t="str">
        <f>INDEX(products!$A$1:$G$49,MATCH(orders!$D530,products!$A$1:$A$49,0),MATCH(orders!J$1,products!$A$1:$G$1,0))</f>
        <v>L</v>
      </c>
      <c r="K530" s="9">
        <f>INDEX(products!$A$1:$G$49,MATCH(orders!$D530,products!$A$1:$A$49,0),MATCH(orders!K$1,products!$A$1:$G$1,0))</f>
        <v>0.5</v>
      </c>
      <c r="L530" s="10">
        <f>INDEX(products!$A$1:$G$49,MATCH(orders!$D530,products!$A$1:$A$49,0),MATCH(orders!L$1,products!$A$1:$G$1,0))</f>
        <v>8.91</v>
      </c>
      <c r="M530" s="10">
        <f t="shared" si="8"/>
        <v>53.46</v>
      </c>
      <c r="N530" s="8" t="str" cm="1">
        <f t="array" ref="N530">_xlfn.IFS(I530="Rob", "Robusta",I530="Exc","Excelsa",I530="Ara","Arabica",I530="Lib","Liberica",TRUE," ")</f>
        <v>Excelsa</v>
      </c>
      <c r="O530" s="8" t="str" cm="1">
        <f t="array" ref="O530">_xlfn.IFS(J530="m","Medium",J530="l","Light",J530="d","Dark",TRUE,"")</f>
        <v>Light</v>
      </c>
      <c r="P530" s="8" t="str">
        <f>_xlfn.XLOOKUP(Table1[[#This Row],[Customer ID]],customers!$A$1:$A$1001,customers!$I$1:$I$1001," ",0)</f>
        <v>No</v>
      </c>
    </row>
    <row r="531" spans="1:16" x14ac:dyDescent="0.35">
      <c r="A531" s="7" t="s">
        <v>3481</v>
      </c>
      <c r="B531" s="14">
        <v>43475</v>
      </c>
      <c r="C531" s="7" t="s">
        <v>3482</v>
      </c>
      <c r="D531" s="8" t="s">
        <v>6138</v>
      </c>
      <c r="E531" s="7">
        <v>6</v>
      </c>
      <c r="F531" s="7" t="str">
        <f>_xlfn.XLOOKUP(C531,customers!$A$2:$A$1001,customers!$B$2:$B$1001," ",0)</f>
        <v>Starr Arpin</v>
      </c>
      <c r="G531" s="7" t="str">
        <f>IF(_xlfn.XLOOKUP(C531,customers!$A$2:$A$1001,customers!$C$2:$C$1001," ",0)=0," ",_xlfn.XLOOKUP(C531,customers!$A$2:$A$1001,customers!$C$2:$C$1001," ",0))</f>
        <v>sarpinep@moonfruit.com</v>
      </c>
      <c r="H531" s="7" t="str">
        <f>_xlfn.XLOOKUP(orders!C531,customers!$A$1:$A$1001,customers!$G$1:$G$1001)</f>
        <v>United States</v>
      </c>
      <c r="I531" s="8" t="str">
        <f>INDEX(products!$A$1:$G$49,MATCH(orders!$D531,products!$A$1:$A$49,0),MATCH(orders!I$1,products!$A$1:$G$1,0))</f>
        <v>Rob</v>
      </c>
      <c r="J531" s="8" t="str">
        <f>INDEX(products!$A$1:$G$49,MATCH(orders!$D531,products!$A$1:$A$49,0),MATCH(orders!J$1,products!$A$1:$G$1,0))</f>
        <v>M</v>
      </c>
      <c r="K531" s="9">
        <f>INDEX(products!$A$1:$G$49,MATCH(orders!$D531,products!$A$1:$A$49,0),MATCH(orders!K$1,products!$A$1:$G$1,0))</f>
        <v>1</v>
      </c>
      <c r="L531" s="10">
        <f>INDEX(products!$A$1:$G$49,MATCH(orders!$D531,products!$A$1:$A$49,0),MATCH(orders!L$1,products!$A$1:$G$1,0))</f>
        <v>9.9499999999999993</v>
      </c>
      <c r="M531" s="10">
        <f t="shared" si="8"/>
        <v>59.699999999999996</v>
      </c>
      <c r="N531" s="8" t="str" cm="1">
        <f t="array" ref="N531">_xlfn.IFS(I531="Rob", "Robusta",I531="Exc","Excelsa",I531="Ara","Arabica",I531="Lib","Liberica",TRUE," ")</f>
        <v>Robusta</v>
      </c>
      <c r="O531" s="8" t="str" cm="1">
        <f t="array" ref="O531">_xlfn.IFS(J531="m","Medium",J531="l","Light",J531="d","Dark",TRUE,"")</f>
        <v>Medium</v>
      </c>
      <c r="P531" s="8" t="str">
        <f>_xlfn.XLOOKUP(Table1[[#This Row],[Customer ID]],customers!$A$1:$A$1001,customers!$I$1:$I$1001," ",0)</f>
        <v>No</v>
      </c>
    </row>
    <row r="532" spans="1:16" x14ac:dyDescent="0.35">
      <c r="A532" s="7" t="s">
        <v>3487</v>
      </c>
      <c r="B532" s="14">
        <v>44663</v>
      </c>
      <c r="C532" s="7" t="s">
        <v>3488</v>
      </c>
      <c r="D532" s="8" t="s">
        <v>6138</v>
      </c>
      <c r="E532" s="7">
        <v>6</v>
      </c>
      <c r="F532" s="7" t="str">
        <f>_xlfn.XLOOKUP(C532,customers!$A$2:$A$1001,customers!$B$2:$B$1001," ",0)</f>
        <v>Donny Fries</v>
      </c>
      <c r="G532" s="7" t="str">
        <f>IF(_xlfn.XLOOKUP(C532,customers!$A$2:$A$1001,customers!$C$2:$C$1001," ",0)=0," ",_xlfn.XLOOKUP(C532,customers!$A$2:$A$1001,customers!$C$2:$C$1001," ",0))</f>
        <v>dfrieseq@cargocollective.com</v>
      </c>
      <c r="H532" s="7" t="str">
        <f>_xlfn.XLOOKUP(orders!C532,customers!$A$1:$A$1001,customers!$G$1:$G$1001)</f>
        <v>United States</v>
      </c>
      <c r="I532" s="8" t="str">
        <f>INDEX(products!$A$1:$G$49,MATCH(orders!$D532,products!$A$1:$A$49,0),MATCH(orders!I$1,products!$A$1:$G$1,0))</f>
        <v>Rob</v>
      </c>
      <c r="J532" s="8" t="str">
        <f>INDEX(products!$A$1:$G$49,MATCH(orders!$D532,products!$A$1:$A$49,0),MATCH(orders!J$1,products!$A$1:$G$1,0))</f>
        <v>M</v>
      </c>
      <c r="K532" s="9">
        <f>INDEX(products!$A$1:$G$49,MATCH(orders!$D532,products!$A$1:$A$49,0),MATCH(orders!K$1,products!$A$1:$G$1,0))</f>
        <v>1</v>
      </c>
      <c r="L532" s="10">
        <f>INDEX(products!$A$1:$G$49,MATCH(orders!$D532,products!$A$1:$A$49,0),MATCH(orders!L$1,products!$A$1:$G$1,0))</f>
        <v>9.9499999999999993</v>
      </c>
      <c r="M532" s="10">
        <f t="shared" si="8"/>
        <v>59.699999999999996</v>
      </c>
      <c r="N532" s="8" t="str" cm="1">
        <f t="array" ref="N532">_xlfn.IFS(I532="Rob", "Robusta",I532="Exc","Excelsa",I532="Ara","Arabica",I532="Lib","Liberica",TRUE," ")</f>
        <v>Robusta</v>
      </c>
      <c r="O532" s="8" t="str" cm="1">
        <f t="array" ref="O532">_xlfn.IFS(J532="m","Medium",J532="l","Light",J532="d","Dark",TRUE,"")</f>
        <v>Medium</v>
      </c>
      <c r="P532" s="8" t="str">
        <f>_xlfn.XLOOKUP(Table1[[#This Row],[Customer ID]],customers!$A$1:$A$1001,customers!$I$1:$I$1001," ",0)</f>
        <v>No</v>
      </c>
    </row>
    <row r="533" spans="1:16" x14ac:dyDescent="0.35">
      <c r="A533" s="7" t="s">
        <v>3493</v>
      </c>
      <c r="B533" s="14">
        <v>44591</v>
      </c>
      <c r="C533" s="7" t="s">
        <v>3494</v>
      </c>
      <c r="D533" s="8" t="s">
        <v>6177</v>
      </c>
      <c r="E533" s="7">
        <v>5</v>
      </c>
      <c r="F533" s="7" t="str">
        <f>_xlfn.XLOOKUP(C533,customers!$A$2:$A$1001,customers!$B$2:$B$1001," ",0)</f>
        <v>Rana Sharer</v>
      </c>
      <c r="G533" s="7" t="str">
        <f>IF(_xlfn.XLOOKUP(C533,customers!$A$2:$A$1001,customers!$C$2:$C$1001," ",0)=0," ",_xlfn.XLOOKUP(C533,customers!$A$2:$A$1001,customers!$C$2:$C$1001," ",0))</f>
        <v>rsharerer@flavors.me</v>
      </c>
      <c r="H533" s="7" t="str">
        <f>_xlfn.XLOOKUP(orders!C533,customers!$A$1:$A$1001,customers!$G$1:$G$1001)</f>
        <v>United States</v>
      </c>
      <c r="I533" s="8" t="str">
        <f>INDEX(products!$A$1:$G$49,MATCH(orders!$D533,products!$A$1:$A$49,0),MATCH(orders!I$1,products!$A$1:$G$1,0))</f>
        <v>Rob</v>
      </c>
      <c r="J533" s="8" t="str">
        <f>INDEX(products!$A$1:$G$49,MATCH(orders!$D533,products!$A$1:$A$49,0),MATCH(orders!J$1,products!$A$1:$G$1,0))</f>
        <v>D</v>
      </c>
      <c r="K533" s="9">
        <f>INDEX(products!$A$1:$G$49,MATCH(orders!$D533,products!$A$1:$A$49,0),MATCH(orders!K$1,products!$A$1:$G$1,0))</f>
        <v>1</v>
      </c>
      <c r="L533" s="10">
        <f>INDEX(products!$A$1:$G$49,MATCH(orders!$D533,products!$A$1:$A$49,0),MATCH(orders!L$1,products!$A$1:$G$1,0))</f>
        <v>8.9499999999999993</v>
      </c>
      <c r="M533" s="10">
        <f t="shared" si="8"/>
        <v>44.75</v>
      </c>
      <c r="N533" s="8" t="str" cm="1">
        <f t="array" ref="N533">_xlfn.IFS(I533="Rob", "Robusta",I533="Exc","Excelsa",I533="Ara","Arabica",I533="Lib","Liberica",TRUE," ")</f>
        <v>Robusta</v>
      </c>
      <c r="O533" s="8" t="str" cm="1">
        <f t="array" ref="O533">_xlfn.IFS(J533="m","Medium",J533="l","Light",J533="d","Dark",TRUE,"")</f>
        <v>Dark</v>
      </c>
      <c r="P533" s="8" t="str">
        <f>_xlfn.XLOOKUP(Table1[[#This Row],[Customer ID]],customers!$A$1:$A$1001,customers!$I$1:$I$1001," ",0)</f>
        <v>No</v>
      </c>
    </row>
    <row r="534" spans="1:16" x14ac:dyDescent="0.35">
      <c r="A534" s="7" t="s">
        <v>3499</v>
      </c>
      <c r="B534" s="14">
        <v>44330</v>
      </c>
      <c r="C534" s="7" t="s">
        <v>3500</v>
      </c>
      <c r="D534" s="8" t="s">
        <v>6139</v>
      </c>
      <c r="E534" s="7">
        <v>2</v>
      </c>
      <c r="F534" s="7" t="str">
        <f>_xlfn.XLOOKUP(C534,customers!$A$2:$A$1001,customers!$B$2:$B$1001," ",0)</f>
        <v>Nannie Naseby</v>
      </c>
      <c r="G534" s="7" t="str">
        <f>IF(_xlfn.XLOOKUP(C534,customers!$A$2:$A$1001,customers!$C$2:$C$1001," ",0)=0," ",_xlfn.XLOOKUP(C534,customers!$A$2:$A$1001,customers!$C$2:$C$1001," ",0))</f>
        <v>nnasebyes@umich.edu</v>
      </c>
      <c r="H534" s="7" t="str">
        <f>_xlfn.XLOOKUP(orders!C534,customers!$A$1:$A$1001,customers!$G$1:$G$1001)</f>
        <v>United States</v>
      </c>
      <c r="I534" s="8" t="str">
        <f>INDEX(products!$A$1:$G$49,MATCH(orders!$D534,products!$A$1:$A$49,0),MATCH(orders!I$1,products!$A$1:$G$1,0))</f>
        <v>Exc</v>
      </c>
      <c r="J534" s="8" t="str">
        <f>INDEX(products!$A$1:$G$49,MATCH(orders!$D534,products!$A$1:$A$49,0),MATCH(orders!J$1,products!$A$1:$G$1,0))</f>
        <v>M</v>
      </c>
      <c r="K534" s="9">
        <f>INDEX(products!$A$1:$G$49,MATCH(orders!$D534,products!$A$1:$A$49,0),MATCH(orders!K$1,products!$A$1:$G$1,0))</f>
        <v>0.5</v>
      </c>
      <c r="L534" s="10">
        <f>INDEX(products!$A$1:$G$49,MATCH(orders!$D534,products!$A$1:$A$49,0),MATCH(orders!L$1,products!$A$1:$G$1,0))</f>
        <v>8.25</v>
      </c>
      <c r="M534" s="10">
        <f t="shared" si="8"/>
        <v>16.5</v>
      </c>
      <c r="N534" s="8" t="str" cm="1">
        <f t="array" ref="N534">_xlfn.IFS(I534="Rob", "Robusta",I534="Exc","Excelsa",I534="Ara","Arabica",I534="Lib","Liberica",TRUE," ")</f>
        <v>Excelsa</v>
      </c>
      <c r="O534" s="8" t="str" cm="1">
        <f t="array" ref="O534">_xlfn.IFS(J534="m","Medium",J534="l","Light",J534="d","Dark",TRUE,"")</f>
        <v>Medium</v>
      </c>
      <c r="P534" s="8" t="str">
        <f>_xlfn.XLOOKUP(Table1[[#This Row],[Customer ID]],customers!$A$1:$A$1001,customers!$I$1:$I$1001," ",0)</f>
        <v>Yes</v>
      </c>
    </row>
    <row r="535" spans="1:16" x14ac:dyDescent="0.35">
      <c r="A535" s="7" t="s">
        <v>3505</v>
      </c>
      <c r="B535" s="14">
        <v>44724</v>
      </c>
      <c r="C535" s="7" t="s">
        <v>3506</v>
      </c>
      <c r="D535" s="8" t="s">
        <v>6172</v>
      </c>
      <c r="E535" s="7">
        <v>4</v>
      </c>
      <c r="F535" s="7" t="str">
        <f>_xlfn.XLOOKUP(C535,customers!$A$2:$A$1001,customers!$B$2:$B$1001," ",0)</f>
        <v>Rea Offell</v>
      </c>
      <c r="G535" s="7" t="str">
        <f>IF(_xlfn.XLOOKUP(C535,customers!$A$2:$A$1001,customers!$C$2:$C$1001," ",0)=0," ",_xlfn.XLOOKUP(C535,customers!$A$2:$A$1001,customers!$C$2:$C$1001," ",0))</f>
        <v xml:space="preserve"> </v>
      </c>
      <c r="H535" s="7" t="str">
        <f>_xlfn.XLOOKUP(orders!C535,customers!$A$1:$A$1001,customers!$G$1:$G$1001)</f>
        <v>United States</v>
      </c>
      <c r="I535" s="8" t="str">
        <f>INDEX(products!$A$1:$G$49,MATCH(orders!$D535,products!$A$1:$A$49,0),MATCH(orders!I$1,products!$A$1:$G$1,0))</f>
        <v>Rob</v>
      </c>
      <c r="J535" s="8" t="str">
        <f>INDEX(products!$A$1:$G$49,MATCH(orders!$D535,products!$A$1:$A$49,0),MATCH(orders!J$1,products!$A$1:$G$1,0))</f>
        <v>D</v>
      </c>
      <c r="K535" s="9">
        <f>INDEX(products!$A$1:$G$49,MATCH(orders!$D535,products!$A$1:$A$49,0),MATCH(orders!K$1,products!$A$1:$G$1,0))</f>
        <v>0.5</v>
      </c>
      <c r="L535" s="10">
        <f>INDEX(products!$A$1:$G$49,MATCH(orders!$D535,products!$A$1:$A$49,0),MATCH(orders!L$1,products!$A$1:$G$1,0))</f>
        <v>5.3699999999999992</v>
      </c>
      <c r="M535" s="10">
        <f t="shared" si="8"/>
        <v>21.479999999999997</v>
      </c>
      <c r="N535" s="8" t="str" cm="1">
        <f t="array" ref="N535">_xlfn.IFS(I535="Rob", "Robusta",I535="Exc","Excelsa",I535="Ara","Arabica",I535="Lib","Liberica",TRUE," ")</f>
        <v>Robusta</v>
      </c>
      <c r="O535" s="8" t="str" cm="1">
        <f t="array" ref="O535">_xlfn.IFS(J535="m","Medium",J535="l","Light",J535="d","Dark",TRUE,"")</f>
        <v>Dark</v>
      </c>
      <c r="P535" s="8" t="str">
        <f>_xlfn.XLOOKUP(Table1[[#This Row],[Customer ID]],customers!$A$1:$A$1001,customers!$I$1:$I$1001," ",0)</f>
        <v>No</v>
      </c>
    </row>
    <row r="536" spans="1:16" x14ac:dyDescent="0.35">
      <c r="A536" s="7" t="s">
        <v>3510</v>
      </c>
      <c r="B536" s="14">
        <v>44563</v>
      </c>
      <c r="C536" s="7" t="s">
        <v>3511</v>
      </c>
      <c r="D536" s="8" t="s">
        <v>6151</v>
      </c>
      <c r="E536" s="7">
        <v>2</v>
      </c>
      <c r="F536" s="7" t="str">
        <f>_xlfn.XLOOKUP(C536,customers!$A$2:$A$1001,customers!$B$2:$B$1001," ",0)</f>
        <v>Kris O'Cullen</v>
      </c>
      <c r="G536" s="7" t="str">
        <f>IF(_xlfn.XLOOKUP(C536,customers!$A$2:$A$1001,customers!$C$2:$C$1001," ",0)=0," ",_xlfn.XLOOKUP(C536,customers!$A$2:$A$1001,customers!$C$2:$C$1001," ",0))</f>
        <v>koculleneu@ca.gov</v>
      </c>
      <c r="H536" s="7" t="str">
        <f>_xlfn.XLOOKUP(orders!C536,customers!$A$1:$A$1001,customers!$G$1:$G$1001)</f>
        <v>Ireland</v>
      </c>
      <c r="I536" s="8" t="str">
        <f>INDEX(products!$A$1:$G$49,MATCH(orders!$D536,products!$A$1:$A$49,0),MATCH(orders!I$1,products!$A$1:$G$1,0))</f>
        <v>Rob</v>
      </c>
      <c r="J536" s="8" t="str">
        <f>INDEX(products!$A$1:$G$49,MATCH(orders!$D536,products!$A$1:$A$49,0),MATCH(orders!J$1,products!$A$1:$G$1,0))</f>
        <v>M</v>
      </c>
      <c r="K536" s="9">
        <f>INDEX(products!$A$1:$G$49,MATCH(orders!$D536,products!$A$1:$A$49,0),MATCH(orders!K$1,products!$A$1:$G$1,0))</f>
        <v>2.5</v>
      </c>
      <c r="L536" s="10">
        <f>INDEX(products!$A$1:$G$49,MATCH(orders!$D536,products!$A$1:$A$49,0),MATCH(orders!L$1,products!$A$1:$G$1,0))</f>
        <v>22.884999999999998</v>
      </c>
      <c r="M536" s="10">
        <f t="shared" si="8"/>
        <v>45.769999999999996</v>
      </c>
      <c r="N536" s="8" t="str" cm="1">
        <f t="array" ref="N536">_xlfn.IFS(I536="Rob", "Robusta",I536="Exc","Excelsa",I536="Ara","Arabica",I536="Lib","Liberica",TRUE," ")</f>
        <v>Robusta</v>
      </c>
      <c r="O536" s="8" t="str" cm="1">
        <f t="array" ref="O536">_xlfn.IFS(J536="m","Medium",J536="l","Light",J536="d","Dark",TRUE,"")</f>
        <v>Medium</v>
      </c>
      <c r="P536" s="8" t="str">
        <f>_xlfn.XLOOKUP(Table1[[#This Row],[Customer ID]],customers!$A$1:$A$1001,customers!$I$1:$I$1001," ",0)</f>
        <v>Yes</v>
      </c>
    </row>
    <row r="537" spans="1:16" x14ac:dyDescent="0.35">
      <c r="A537" s="7" t="s">
        <v>3516</v>
      </c>
      <c r="B537" s="14">
        <v>44585</v>
      </c>
      <c r="C537" s="7" t="s">
        <v>3517</v>
      </c>
      <c r="D537" s="8" t="s">
        <v>6145</v>
      </c>
      <c r="E537" s="7">
        <v>2</v>
      </c>
      <c r="F537" s="7" t="str">
        <f>_xlfn.XLOOKUP(C537,customers!$A$2:$A$1001,customers!$B$2:$B$1001," ",0)</f>
        <v>Timoteo Glisane</v>
      </c>
      <c r="G537" s="7" t="str">
        <f>IF(_xlfn.XLOOKUP(C537,customers!$A$2:$A$1001,customers!$C$2:$C$1001," ",0)=0," ",_xlfn.XLOOKUP(C537,customers!$A$2:$A$1001,customers!$C$2:$C$1001," ",0))</f>
        <v xml:space="preserve"> </v>
      </c>
      <c r="H537" s="7" t="str">
        <f>_xlfn.XLOOKUP(orders!C537,customers!$A$1:$A$1001,customers!$G$1:$G$1001)</f>
        <v>Ireland</v>
      </c>
      <c r="I537" s="8" t="str">
        <f>INDEX(products!$A$1:$G$49,MATCH(orders!$D537,products!$A$1:$A$49,0),MATCH(orders!I$1,products!$A$1:$G$1,0))</f>
        <v>Lib</v>
      </c>
      <c r="J537" s="8" t="str">
        <f>INDEX(products!$A$1:$G$49,MATCH(orders!$D537,products!$A$1:$A$49,0),MATCH(orders!J$1,products!$A$1:$G$1,0))</f>
        <v>L</v>
      </c>
      <c r="K537" s="9">
        <f>INDEX(products!$A$1:$G$49,MATCH(orders!$D537,products!$A$1:$A$49,0),MATCH(orders!K$1,products!$A$1:$G$1,0))</f>
        <v>0.2</v>
      </c>
      <c r="L537" s="10">
        <f>INDEX(products!$A$1:$G$49,MATCH(orders!$D537,products!$A$1:$A$49,0),MATCH(orders!L$1,products!$A$1:$G$1,0))</f>
        <v>4.7549999999999999</v>
      </c>
      <c r="M537" s="10">
        <f t="shared" si="8"/>
        <v>9.51</v>
      </c>
      <c r="N537" s="8" t="str" cm="1">
        <f t="array" ref="N537">_xlfn.IFS(I537="Rob", "Robusta",I537="Exc","Excelsa",I537="Ara","Arabica",I537="Lib","Liberica",TRUE," ")</f>
        <v>Liberica</v>
      </c>
      <c r="O537" s="8" t="str" cm="1">
        <f t="array" ref="O537">_xlfn.IFS(J537="m","Medium",J537="l","Light",J537="d","Dark",TRUE,"")</f>
        <v>Light</v>
      </c>
      <c r="P537" s="8" t="str">
        <f>_xlfn.XLOOKUP(Table1[[#This Row],[Customer ID]],customers!$A$1:$A$1001,customers!$I$1:$I$1001," ",0)</f>
        <v>No</v>
      </c>
    </row>
    <row r="538" spans="1:16" x14ac:dyDescent="0.35">
      <c r="A538" s="7" t="s">
        <v>3521</v>
      </c>
      <c r="B538" s="14">
        <v>43544</v>
      </c>
      <c r="C538" s="7" t="s">
        <v>3368</v>
      </c>
      <c r="D538" s="8" t="s">
        <v>6163</v>
      </c>
      <c r="E538" s="7">
        <v>3</v>
      </c>
      <c r="F538" s="7" t="str">
        <f>_xlfn.XLOOKUP(C538,customers!$A$2:$A$1001,customers!$B$2:$B$1001," ",0)</f>
        <v>Marja Urion</v>
      </c>
      <c r="G538" s="7" t="str">
        <f>IF(_xlfn.XLOOKUP(C538,customers!$A$2:$A$1001,customers!$C$2:$C$1001," ",0)=0," ",_xlfn.XLOOKUP(C538,customers!$A$2:$A$1001,customers!$C$2:$C$1001," ",0))</f>
        <v>murione5@alexa.com</v>
      </c>
      <c r="H538" s="7" t="str">
        <f>_xlfn.XLOOKUP(orders!C538,customers!$A$1:$A$1001,customers!$G$1:$G$1001)</f>
        <v>Ireland</v>
      </c>
      <c r="I538" s="8" t="str">
        <f>INDEX(products!$A$1:$G$49,MATCH(orders!$D538,products!$A$1:$A$49,0),MATCH(orders!I$1,products!$A$1:$G$1,0))</f>
        <v>Rob</v>
      </c>
      <c r="J538" s="8" t="str">
        <f>INDEX(products!$A$1:$G$49,MATCH(orders!$D538,products!$A$1:$A$49,0),MATCH(orders!J$1,products!$A$1:$G$1,0))</f>
        <v>D</v>
      </c>
      <c r="K538" s="9">
        <f>INDEX(products!$A$1:$G$49,MATCH(orders!$D538,products!$A$1:$A$49,0),MATCH(orders!K$1,products!$A$1:$G$1,0))</f>
        <v>0.2</v>
      </c>
      <c r="L538" s="10">
        <f>INDEX(products!$A$1:$G$49,MATCH(orders!$D538,products!$A$1:$A$49,0),MATCH(orders!L$1,products!$A$1:$G$1,0))</f>
        <v>2.6849999999999996</v>
      </c>
      <c r="M538" s="10">
        <f t="shared" si="8"/>
        <v>8.0549999999999997</v>
      </c>
      <c r="N538" s="8" t="str" cm="1">
        <f t="array" ref="N538">_xlfn.IFS(I538="Rob", "Robusta",I538="Exc","Excelsa",I538="Ara","Arabica",I538="Lib","Liberica",TRUE," ")</f>
        <v>Robusta</v>
      </c>
      <c r="O538" s="8" t="str" cm="1">
        <f t="array" ref="O538">_xlfn.IFS(J538="m","Medium",J538="l","Light",J538="d","Dark",TRUE,"")</f>
        <v>Dark</v>
      </c>
      <c r="P538" s="8" t="str">
        <f>_xlfn.XLOOKUP(Table1[[#This Row],[Customer ID]],customers!$A$1:$A$1001,customers!$I$1:$I$1001," ",0)</f>
        <v>Yes</v>
      </c>
    </row>
    <row r="539" spans="1:16" x14ac:dyDescent="0.35">
      <c r="A539" s="7" t="s">
        <v>3527</v>
      </c>
      <c r="B539" s="14">
        <v>44156</v>
      </c>
      <c r="C539" s="7" t="s">
        <v>3528</v>
      </c>
      <c r="D539" s="8" t="s">
        <v>6185</v>
      </c>
      <c r="E539" s="7">
        <v>4</v>
      </c>
      <c r="F539" s="7" t="str">
        <f>_xlfn.XLOOKUP(C539,customers!$A$2:$A$1001,customers!$B$2:$B$1001," ",0)</f>
        <v>Hildegarde Brangan</v>
      </c>
      <c r="G539" s="7" t="str">
        <f>IF(_xlfn.XLOOKUP(C539,customers!$A$2:$A$1001,customers!$C$2:$C$1001," ",0)=0," ",_xlfn.XLOOKUP(C539,customers!$A$2:$A$1001,customers!$C$2:$C$1001," ",0))</f>
        <v>hbranganex@woothemes.com</v>
      </c>
      <c r="H539" s="7" t="str">
        <f>_xlfn.XLOOKUP(orders!C539,customers!$A$1:$A$1001,customers!$G$1:$G$1001)</f>
        <v>United States</v>
      </c>
      <c r="I539" s="8" t="str">
        <f>INDEX(products!$A$1:$G$49,MATCH(orders!$D539,products!$A$1:$A$49,0),MATCH(orders!I$1,products!$A$1:$G$1,0))</f>
        <v>Exc</v>
      </c>
      <c r="J539" s="8" t="str">
        <f>INDEX(products!$A$1:$G$49,MATCH(orders!$D539,products!$A$1:$A$49,0),MATCH(orders!J$1,products!$A$1:$G$1,0))</f>
        <v>D</v>
      </c>
      <c r="K539" s="9">
        <f>INDEX(products!$A$1:$G$49,MATCH(orders!$D539,products!$A$1:$A$49,0),MATCH(orders!K$1,products!$A$1:$G$1,0))</f>
        <v>2.5</v>
      </c>
      <c r="L539" s="10">
        <f>INDEX(products!$A$1:$G$49,MATCH(orders!$D539,products!$A$1:$A$49,0),MATCH(orders!L$1,products!$A$1:$G$1,0))</f>
        <v>27.945</v>
      </c>
      <c r="M539" s="10">
        <f t="shared" si="8"/>
        <v>111.78</v>
      </c>
      <c r="N539" s="8" t="str" cm="1">
        <f t="array" ref="N539">_xlfn.IFS(I539="Rob", "Robusta",I539="Exc","Excelsa",I539="Ara","Arabica",I539="Lib","Liberica",TRUE," ")</f>
        <v>Excelsa</v>
      </c>
      <c r="O539" s="8" t="str" cm="1">
        <f t="array" ref="O539">_xlfn.IFS(J539="m","Medium",J539="l","Light",J539="d","Dark",TRUE,"")</f>
        <v>Dark</v>
      </c>
      <c r="P539" s="8" t="str">
        <f>_xlfn.XLOOKUP(Table1[[#This Row],[Customer ID]],customers!$A$1:$A$1001,customers!$I$1:$I$1001," ",0)</f>
        <v>Yes</v>
      </c>
    </row>
    <row r="540" spans="1:16" x14ac:dyDescent="0.35">
      <c r="A540" s="7" t="s">
        <v>3532</v>
      </c>
      <c r="B540" s="14">
        <v>44482</v>
      </c>
      <c r="C540" s="7" t="s">
        <v>3533</v>
      </c>
      <c r="D540" s="8" t="s">
        <v>6163</v>
      </c>
      <c r="E540" s="7">
        <v>4</v>
      </c>
      <c r="F540" s="7" t="str">
        <f>_xlfn.XLOOKUP(C540,customers!$A$2:$A$1001,customers!$B$2:$B$1001," ",0)</f>
        <v>Amii Gallyon</v>
      </c>
      <c r="G540" s="7" t="str">
        <f>IF(_xlfn.XLOOKUP(C540,customers!$A$2:$A$1001,customers!$C$2:$C$1001," ",0)=0," ",_xlfn.XLOOKUP(C540,customers!$A$2:$A$1001,customers!$C$2:$C$1001," ",0))</f>
        <v>agallyoney@engadget.com</v>
      </c>
      <c r="H540" s="7" t="str">
        <f>_xlfn.XLOOKUP(orders!C540,customers!$A$1:$A$1001,customers!$G$1:$G$1001)</f>
        <v>United States</v>
      </c>
      <c r="I540" s="8" t="str">
        <f>INDEX(products!$A$1:$G$49,MATCH(orders!$D540,products!$A$1:$A$49,0),MATCH(orders!I$1,products!$A$1:$G$1,0))</f>
        <v>Rob</v>
      </c>
      <c r="J540" s="8" t="str">
        <f>INDEX(products!$A$1:$G$49,MATCH(orders!$D540,products!$A$1:$A$49,0),MATCH(orders!J$1,products!$A$1:$G$1,0))</f>
        <v>D</v>
      </c>
      <c r="K540" s="9">
        <f>INDEX(products!$A$1:$G$49,MATCH(orders!$D540,products!$A$1:$A$49,0),MATCH(orders!K$1,products!$A$1:$G$1,0))</f>
        <v>0.2</v>
      </c>
      <c r="L540" s="10">
        <f>INDEX(products!$A$1:$G$49,MATCH(orders!$D540,products!$A$1:$A$49,0),MATCH(orders!L$1,products!$A$1:$G$1,0))</f>
        <v>2.6849999999999996</v>
      </c>
      <c r="M540" s="10">
        <f t="shared" si="8"/>
        <v>10.739999999999998</v>
      </c>
      <c r="N540" s="8" t="str" cm="1">
        <f t="array" ref="N540">_xlfn.IFS(I540="Rob", "Robusta",I540="Exc","Excelsa",I540="Ara","Arabica",I540="Lib","Liberica",TRUE," ")</f>
        <v>Robusta</v>
      </c>
      <c r="O540" s="8" t="str" cm="1">
        <f t="array" ref="O540">_xlfn.IFS(J540="m","Medium",J540="l","Light",J540="d","Dark",TRUE,"")</f>
        <v>Dark</v>
      </c>
      <c r="P540" s="8" t="str">
        <f>_xlfn.XLOOKUP(Table1[[#This Row],[Customer ID]],customers!$A$1:$A$1001,customers!$I$1:$I$1001," ",0)</f>
        <v>Yes</v>
      </c>
    </row>
    <row r="541" spans="1:16" x14ac:dyDescent="0.35">
      <c r="A541" s="7" t="s">
        <v>3537</v>
      </c>
      <c r="B541" s="14">
        <v>44488</v>
      </c>
      <c r="C541" s="7" t="s">
        <v>3538</v>
      </c>
      <c r="D541" s="8" t="s">
        <v>6172</v>
      </c>
      <c r="E541" s="7">
        <v>5</v>
      </c>
      <c r="F541" s="7" t="str">
        <f>_xlfn.XLOOKUP(C541,customers!$A$2:$A$1001,customers!$B$2:$B$1001," ",0)</f>
        <v>Birgit Domange</v>
      </c>
      <c r="G541" s="7" t="str">
        <f>IF(_xlfn.XLOOKUP(C541,customers!$A$2:$A$1001,customers!$C$2:$C$1001," ",0)=0," ",_xlfn.XLOOKUP(C541,customers!$A$2:$A$1001,customers!$C$2:$C$1001," ",0))</f>
        <v>bdomangeez@yahoo.co.jp</v>
      </c>
      <c r="H541" s="7" t="str">
        <f>_xlfn.XLOOKUP(orders!C541,customers!$A$1:$A$1001,customers!$G$1:$G$1001)</f>
        <v>United States</v>
      </c>
      <c r="I541" s="8" t="str">
        <f>INDEX(products!$A$1:$G$49,MATCH(orders!$D541,products!$A$1:$A$49,0),MATCH(orders!I$1,products!$A$1:$G$1,0))</f>
        <v>Rob</v>
      </c>
      <c r="J541" s="8" t="str">
        <f>INDEX(products!$A$1:$G$49,MATCH(orders!$D541,products!$A$1:$A$49,0),MATCH(orders!J$1,products!$A$1:$G$1,0))</f>
        <v>D</v>
      </c>
      <c r="K541" s="9">
        <f>INDEX(products!$A$1:$G$49,MATCH(orders!$D541,products!$A$1:$A$49,0),MATCH(orders!K$1,products!$A$1:$G$1,0))</f>
        <v>0.5</v>
      </c>
      <c r="L541" s="10">
        <f>INDEX(products!$A$1:$G$49,MATCH(orders!$D541,products!$A$1:$A$49,0),MATCH(orders!L$1,products!$A$1:$G$1,0))</f>
        <v>5.3699999999999992</v>
      </c>
      <c r="M541" s="10">
        <f t="shared" si="8"/>
        <v>26.849999999999994</v>
      </c>
      <c r="N541" s="8" t="str" cm="1">
        <f t="array" ref="N541">_xlfn.IFS(I541="Rob", "Robusta",I541="Exc","Excelsa",I541="Ara","Arabica",I541="Lib","Liberica",TRUE," ")</f>
        <v>Robusta</v>
      </c>
      <c r="O541" s="8" t="str" cm="1">
        <f t="array" ref="O541">_xlfn.IFS(J541="m","Medium",J541="l","Light",J541="d","Dark",TRUE,"")</f>
        <v>Dark</v>
      </c>
      <c r="P541" s="8" t="str">
        <f>_xlfn.XLOOKUP(Table1[[#This Row],[Customer ID]],customers!$A$1:$A$1001,customers!$I$1:$I$1001," ",0)</f>
        <v>No</v>
      </c>
    </row>
    <row r="542" spans="1:16" x14ac:dyDescent="0.35">
      <c r="A542" s="7" t="s">
        <v>3542</v>
      </c>
      <c r="B542" s="14">
        <v>43584</v>
      </c>
      <c r="C542" s="7" t="s">
        <v>3543</v>
      </c>
      <c r="D542" s="8" t="s">
        <v>6170</v>
      </c>
      <c r="E542" s="7">
        <v>4</v>
      </c>
      <c r="F542" s="7" t="str">
        <f>_xlfn.XLOOKUP(C542,customers!$A$2:$A$1001,customers!$B$2:$B$1001," ",0)</f>
        <v>Killian Osler</v>
      </c>
      <c r="G542" s="7" t="str">
        <f>IF(_xlfn.XLOOKUP(C542,customers!$A$2:$A$1001,customers!$C$2:$C$1001," ",0)=0," ",_xlfn.XLOOKUP(C542,customers!$A$2:$A$1001,customers!$C$2:$C$1001," ",0))</f>
        <v>koslerf0@gmpg.org</v>
      </c>
      <c r="H542" s="7" t="str">
        <f>_xlfn.XLOOKUP(orders!C542,customers!$A$1:$A$1001,customers!$G$1:$G$1001)</f>
        <v>United States</v>
      </c>
      <c r="I542" s="8" t="str">
        <f>INDEX(products!$A$1:$G$49,MATCH(orders!$D542,products!$A$1:$A$49,0),MATCH(orders!I$1,products!$A$1:$G$1,0))</f>
        <v>Lib</v>
      </c>
      <c r="J542" s="8" t="str">
        <f>INDEX(products!$A$1:$G$49,MATCH(orders!$D542,products!$A$1:$A$49,0),MATCH(orders!J$1,products!$A$1:$G$1,0))</f>
        <v>L</v>
      </c>
      <c r="K542" s="9">
        <f>INDEX(products!$A$1:$G$49,MATCH(orders!$D542,products!$A$1:$A$49,0),MATCH(orders!K$1,products!$A$1:$G$1,0))</f>
        <v>1</v>
      </c>
      <c r="L542" s="10">
        <f>INDEX(products!$A$1:$G$49,MATCH(orders!$D542,products!$A$1:$A$49,0),MATCH(orders!L$1,products!$A$1:$G$1,0))</f>
        <v>15.85</v>
      </c>
      <c r="M542" s="10">
        <f t="shared" si="8"/>
        <v>63.4</v>
      </c>
      <c r="N542" s="8" t="str" cm="1">
        <f t="array" ref="N542">_xlfn.IFS(I542="Rob", "Robusta",I542="Exc","Excelsa",I542="Ara","Arabica",I542="Lib","Liberica",TRUE," ")</f>
        <v>Liberica</v>
      </c>
      <c r="O542" s="8" t="str" cm="1">
        <f t="array" ref="O542">_xlfn.IFS(J542="m","Medium",J542="l","Light",J542="d","Dark",TRUE,"")</f>
        <v>Light</v>
      </c>
      <c r="P542" s="8" t="str">
        <f>_xlfn.XLOOKUP(Table1[[#This Row],[Customer ID]],customers!$A$1:$A$1001,customers!$I$1:$I$1001," ",0)</f>
        <v>Yes</v>
      </c>
    </row>
    <row r="543" spans="1:16" x14ac:dyDescent="0.35">
      <c r="A543" s="7" t="s">
        <v>3548</v>
      </c>
      <c r="B543" s="14">
        <v>43750</v>
      </c>
      <c r="C543" s="7" t="s">
        <v>3549</v>
      </c>
      <c r="D543" s="8" t="s">
        <v>6168</v>
      </c>
      <c r="E543" s="7">
        <v>1</v>
      </c>
      <c r="F543" s="7" t="str">
        <f>_xlfn.XLOOKUP(C543,customers!$A$2:$A$1001,customers!$B$2:$B$1001," ",0)</f>
        <v>Lora Dukes</v>
      </c>
      <c r="G543" s="7" t="str">
        <f>IF(_xlfn.XLOOKUP(C543,customers!$A$2:$A$1001,customers!$C$2:$C$1001," ",0)=0," ",_xlfn.XLOOKUP(C543,customers!$A$2:$A$1001,customers!$C$2:$C$1001," ",0))</f>
        <v xml:space="preserve"> </v>
      </c>
      <c r="H543" s="7" t="str">
        <f>_xlfn.XLOOKUP(orders!C543,customers!$A$1:$A$1001,customers!$G$1:$G$1001)</f>
        <v>Ireland</v>
      </c>
      <c r="I543" s="8" t="str">
        <f>INDEX(products!$A$1:$G$49,MATCH(orders!$D543,products!$A$1:$A$49,0),MATCH(orders!I$1,products!$A$1:$G$1,0))</f>
        <v>Ara</v>
      </c>
      <c r="J543" s="8" t="str">
        <f>INDEX(products!$A$1:$G$49,MATCH(orders!$D543,products!$A$1:$A$49,0),MATCH(orders!J$1,products!$A$1:$G$1,0))</f>
        <v>D</v>
      </c>
      <c r="K543" s="9">
        <f>INDEX(products!$A$1:$G$49,MATCH(orders!$D543,products!$A$1:$A$49,0),MATCH(orders!K$1,products!$A$1:$G$1,0))</f>
        <v>2.5</v>
      </c>
      <c r="L543" s="10">
        <f>INDEX(products!$A$1:$G$49,MATCH(orders!$D543,products!$A$1:$A$49,0),MATCH(orders!L$1,products!$A$1:$G$1,0))</f>
        <v>22.884999999999998</v>
      </c>
      <c r="M543" s="10">
        <f t="shared" si="8"/>
        <v>22.884999999999998</v>
      </c>
      <c r="N543" s="8" t="str" cm="1">
        <f t="array" ref="N543">_xlfn.IFS(I543="Rob", "Robusta",I543="Exc","Excelsa",I543="Ara","Arabica",I543="Lib","Liberica",TRUE," ")</f>
        <v>Arabica</v>
      </c>
      <c r="O543" s="8" t="str" cm="1">
        <f t="array" ref="O543">_xlfn.IFS(J543="m","Medium",J543="l","Light",J543="d","Dark",TRUE,"")</f>
        <v>Dark</v>
      </c>
      <c r="P543" s="8" t="str">
        <f>_xlfn.XLOOKUP(Table1[[#This Row],[Customer ID]],customers!$A$1:$A$1001,customers!$I$1:$I$1001," ",0)</f>
        <v>Yes</v>
      </c>
    </row>
    <row r="544" spans="1:16" x14ac:dyDescent="0.35">
      <c r="A544" s="7" t="s">
        <v>3553</v>
      </c>
      <c r="B544" s="14">
        <v>44335</v>
      </c>
      <c r="C544" s="7" t="s">
        <v>3554</v>
      </c>
      <c r="D544" s="8" t="s">
        <v>6175</v>
      </c>
      <c r="E544" s="7">
        <v>4</v>
      </c>
      <c r="F544" s="7" t="str">
        <f>_xlfn.XLOOKUP(C544,customers!$A$2:$A$1001,customers!$B$2:$B$1001," ",0)</f>
        <v>Zack Pellett</v>
      </c>
      <c r="G544" s="7" t="str">
        <f>IF(_xlfn.XLOOKUP(C544,customers!$A$2:$A$1001,customers!$C$2:$C$1001," ",0)=0," ",_xlfn.XLOOKUP(C544,customers!$A$2:$A$1001,customers!$C$2:$C$1001," ",0))</f>
        <v>zpellettf2@dailymotion.com</v>
      </c>
      <c r="H544" s="7" t="str">
        <f>_xlfn.XLOOKUP(orders!C544,customers!$A$1:$A$1001,customers!$G$1:$G$1001)</f>
        <v>United States</v>
      </c>
      <c r="I544" s="8" t="str">
        <f>INDEX(products!$A$1:$G$49,MATCH(orders!$D544,products!$A$1:$A$49,0),MATCH(orders!I$1,products!$A$1:$G$1,0))</f>
        <v>Ara</v>
      </c>
      <c r="J544" s="8" t="str">
        <f>INDEX(products!$A$1:$G$49,MATCH(orders!$D544,products!$A$1:$A$49,0),MATCH(orders!J$1,products!$A$1:$G$1,0))</f>
        <v>M</v>
      </c>
      <c r="K544" s="9">
        <f>INDEX(products!$A$1:$G$49,MATCH(orders!$D544,products!$A$1:$A$49,0),MATCH(orders!K$1,products!$A$1:$G$1,0))</f>
        <v>2.5</v>
      </c>
      <c r="L544" s="10">
        <f>INDEX(products!$A$1:$G$49,MATCH(orders!$D544,products!$A$1:$A$49,0),MATCH(orders!L$1,products!$A$1:$G$1,0))</f>
        <v>25.874999999999996</v>
      </c>
      <c r="M544" s="10">
        <f t="shared" si="8"/>
        <v>103.49999999999999</v>
      </c>
      <c r="N544" s="8" t="str" cm="1">
        <f t="array" ref="N544">_xlfn.IFS(I544="Rob", "Robusta",I544="Exc","Excelsa",I544="Ara","Arabica",I544="Lib","Liberica",TRUE," ")</f>
        <v>Arabica</v>
      </c>
      <c r="O544" s="8" t="str" cm="1">
        <f t="array" ref="O544">_xlfn.IFS(J544="m","Medium",J544="l","Light",J544="d","Dark",TRUE,"")</f>
        <v>Medium</v>
      </c>
      <c r="P544" s="8" t="str">
        <f>_xlfn.XLOOKUP(Table1[[#This Row],[Customer ID]],customers!$A$1:$A$1001,customers!$I$1:$I$1001," ",0)</f>
        <v>No</v>
      </c>
    </row>
    <row r="545" spans="1:16" x14ac:dyDescent="0.35">
      <c r="A545" s="7" t="s">
        <v>3559</v>
      </c>
      <c r="B545" s="14">
        <v>44380</v>
      </c>
      <c r="C545" s="7" t="s">
        <v>3560</v>
      </c>
      <c r="D545" s="8" t="s">
        <v>6142</v>
      </c>
      <c r="E545" s="7">
        <v>2</v>
      </c>
      <c r="F545" s="7" t="str">
        <f>_xlfn.XLOOKUP(C545,customers!$A$2:$A$1001,customers!$B$2:$B$1001," ",0)</f>
        <v>Ilaire Sprakes</v>
      </c>
      <c r="G545" s="7" t="str">
        <f>IF(_xlfn.XLOOKUP(C545,customers!$A$2:$A$1001,customers!$C$2:$C$1001," ",0)=0," ",_xlfn.XLOOKUP(C545,customers!$A$2:$A$1001,customers!$C$2:$C$1001," ",0))</f>
        <v>isprakesf3@spiegel.de</v>
      </c>
      <c r="H545" s="7" t="str">
        <f>_xlfn.XLOOKUP(orders!C545,customers!$A$1:$A$1001,customers!$G$1:$G$1001)</f>
        <v>United States</v>
      </c>
      <c r="I545" s="8" t="str">
        <f>INDEX(products!$A$1:$G$49,MATCH(orders!$D545,products!$A$1:$A$49,0),MATCH(orders!I$1,products!$A$1:$G$1,0))</f>
        <v>Rob</v>
      </c>
      <c r="J545" s="8" t="str">
        <f>INDEX(products!$A$1:$G$49,MATCH(orders!$D545,products!$A$1:$A$49,0),MATCH(orders!J$1,products!$A$1:$G$1,0))</f>
        <v>L</v>
      </c>
      <c r="K545" s="9">
        <f>INDEX(products!$A$1:$G$49,MATCH(orders!$D545,products!$A$1:$A$49,0),MATCH(orders!K$1,products!$A$1:$G$1,0))</f>
        <v>2.5</v>
      </c>
      <c r="L545" s="10">
        <f>INDEX(products!$A$1:$G$49,MATCH(orders!$D545,products!$A$1:$A$49,0),MATCH(orders!L$1,products!$A$1:$G$1,0))</f>
        <v>27.484999999999996</v>
      </c>
      <c r="M545" s="10">
        <f t="shared" si="8"/>
        <v>54.969999999999992</v>
      </c>
      <c r="N545" s="8" t="str" cm="1">
        <f t="array" ref="N545">_xlfn.IFS(I545="Rob", "Robusta",I545="Exc","Excelsa",I545="Ara","Arabica",I545="Lib","Liberica",TRUE," ")</f>
        <v>Robusta</v>
      </c>
      <c r="O545" s="8" t="str" cm="1">
        <f t="array" ref="O545">_xlfn.IFS(J545="m","Medium",J545="l","Light",J545="d","Dark",TRUE,"")</f>
        <v>Light</v>
      </c>
      <c r="P545" s="8" t="str">
        <f>_xlfn.XLOOKUP(Table1[[#This Row],[Customer ID]],customers!$A$1:$A$1001,customers!$I$1:$I$1001," ",0)</f>
        <v>No</v>
      </c>
    </row>
    <row r="546" spans="1:16" x14ac:dyDescent="0.35">
      <c r="A546" s="7" t="s">
        <v>3565</v>
      </c>
      <c r="B546" s="14">
        <v>43869</v>
      </c>
      <c r="C546" s="7" t="s">
        <v>3566</v>
      </c>
      <c r="D546" s="8" t="s">
        <v>6180</v>
      </c>
      <c r="E546" s="7">
        <v>2</v>
      </c>
      <c r="F546" s="7" t="str">
        <f>_xlfn.XLOOKUP(C546,customers!$A$2:$A$1001,customers!$B$2:$B$1001," ",0)</f>
        <v>Heda Fromant</v>
      </c>
      <c r="G546" s="7" t="str">
        <f>IF(_xlfn.XLOOKUP(C546,customers!$A$2:$A$1001,customers!$C$2:$C$1001," ",0)=0," ",_xlfn.XLOOKUP(C546,customers!$A$2:$A$1001,customers!$C$2:$C$1001," ",0))</f>
        <v>hfromantf4@ucsd.edu</v>
      </c>
      <c r="H546" s="7" t="str">
        <f>_xlfn.XLOOKUP(orders!C546,customers!$A$1:$A$1001,customers!$G$1:$G$1001)</f>
        <v>United States</v>
      </c>
      <c r="I546" s="8" t="str">
        <f>INDEX(products!$A$1:$G$49,MATCH(orders!$D546,products!$A$1:$A$49,0),MATCH(orders!I$1,products!$A$1:$G$1,0))</f>
        <v>Ara</v>
      </c>
      <c r="J546" s="8" t="str">
        <f>INDEX(products!$A$1:$G$49,MATCH(orders!$D546,products!$A$1:$A$49,0),MATCH(orders!J$1,products!$A$1:$G$1,0))</f>
        <v>L</v>
      </c>
      <c r="K546" s="9">
        <f>INDEX(products!$A$1:$G$49,MATCH(orders!$D546,products!$A$1:$A$49,0),MATCH(orders!K$1,products!$A$1:$G$1,0))</f>
        <v>0.5</v>
      </c>
      <c r="L546" s="10">
        <f>INDEX(products!$A$1:$G$49,MATCH(orders!$D546,products!$A$1:$A$49,0),MATCH(orders!L$1,products!$A$1:$G$1,0))</f>
        <v>7.77</v>
      </c>
      <c r="M546" s="10">
        <f t="shared" si="8"/>
        <v>15.54</v>
      </c>
      <c r="N546" s="8" t="str" cm="1">
        <f t="array" ref="N546">_xlfn.IFS(I546="Rob", "Robusta",I546="Exc","Excelsa",I546="Ara","Arabica",I546="Lib","Liberica",TRUE," ")</f>
        <v>Arabica</v>
      </c>
      <c r="O546" s="8" t="str" cm="1">
        <f t="array" ref="O546">_xlfn.IFS(J546="m","Medium",J546="l","Light",J546="d","Dark",TRUE,"")</f>
        <v>Light</v>
      </c>
      <c r="P546" s="8" t="str">
        <f>_xlfn.XLOOKUP(Table1[[#This Row],[Customer ID]],customers!$A$1:$A$1001,customers!$I$1:$I$1001," ",0)</f>
        <v>No</v>
      </c>
    </row>
    <row r="547" spans="1:16" x14ac:dyDescent="0.35">
      <c r="A547" s="7" t="s">
        <v>3571</v>
      </c>
      <c r="B547" s="14">
        <v>44120</v>
      </c>
      <c r="C547" s="7" t="s">
        <v>3572</v>
      </c>
      <c r="D547" s="8" t="s">
        <v>6150</v>
      </c>
      <c r="E547" s="7">
        <v>4</v>
      </c>
      <c r="F547" s="7" t="str">
        <f>_xlfn.XLOOKUP(C547,customers!$A$2:$A$1001,customers!$B$2:$B$1001," ",0)</f>
        <v>Rufus Flear</v>
      </c>
      <c r="G547" s="7" t="str">
        <f>IF(_xlfn.XLOOKUP(C547,customers!$A$2:$A$1001,customers!$C$2:$C$1001," ",0)=0," ",_xlfn.XLOOKUP(C547,customers!$A$2:$A$1001,customers!$C$2:$C$1001," ",0))</f>
        <v>rflearf5@artisteer.com</v>
      </c>
      <c r="H547" s="7" t="str">
        <f>_xlfn.XLOOKUP(orders!C547,customers!$A$1:$A$1001,customers!$G$1:$G$1001)</f>
        <v>United Kingdom</v>
      </c>
      <c r="I547" s="8" t="str">
        <f>INDEX(products!$A$1:$G$49,MATCH(orders!$D547,products!$A$1:$A$49,0),MATCH(orders!I$1,products!$A$1:$G$1,0))</f>
        <v>Lib</v>
      </c>
      <c r="J547" s="8" t="str">
        <f>INDEX(products!$A$1:$G$49,MATCH(orders!$D547,products!$A$1:$A$49,0),MATCH(orders!J$1,products!$A$1:$G$1,0))</f>
        <v>D</v>
      </c>
      <c r="K547" s="9">
        <f>INDEX(products!$A$1:$G$49,MATCH(orders!$D547,products!$A$1:$A$49,0),MATCH(orders!K$1,products!$A$1:$G$1,0))</f>
        <v>0.2</v>
      </c>
      <c r="L547" s="10">
        <f>INDEX(products!$A$1:$G$49,MATCH(orders!$D547,products!$A$1:$A$49,0),MATCH(orders!L$1,products!$A$1:$G$1,0))</f>
        <v>3.8849999999999998</v>
      </c>
      <c r="M547" s="10">
        <f t="shared" si="8"/>
        <v>15.54</v>
      </c>
      <c r="N547" s="8" t="str" cm="1">
        <f t="array" ref="N547">_xlfn.IFS(I547="Rob", "Robusta",I547="Exc","Excelsa",I547="Ara","Arabica",I547="Lib","Liberica",TRUE," ")</f>
        <v>Liberica</v>
      </c>
      <c r="O547" s="8" t="str" cm="1">
        <f t="array" ref="O547">_xlfn.IFS(J547="m","Medium",J547="l","Light",J547="d","Dark",TRUE,"")</f>
        <v>Dark</v>
      </c>
      <c r="P547" s="8" t="str">
        <f>_xlfn.XLOOKUP(Table1[[#This Row],[Customer ID]],customers!$A$1:$A$1001,customers!$I$1:$I$1001," ",0)</f>
        <v>No</v>
      </c>
    </row>
    <row r="548" spans="1:16" x14ac:dyDescent="0.35">
      <c r="A548" s="7" t="s">
        <v>3577</v>
      </c>
      <c r="B548" s="14">
        <v>44127</v>
      </c>
      <c r="C548" s="7" t="s">
        <v>3578</v>
      </c>
      <c r="D548" s="8" t="s">
        <v>6185</v>
      </c>
      <c r="E548" s="7">
        <v>3</v>
      </c>
      <c r="F548" s="7" t="str">
        <f>_xlfn.XLOOKUP(C548,customers!$A$2:$A$1001,customers!$B$2:$B$1001," ",0)</f>
        <v>Dom Milella</v>
      </c>
      <c r="G548" s="7" t="str">
        <f>IF(_xlfn.XLOOKUP(C548,customers!$A$2:$A$1001,customers!$C$2:$C$1001," ",0)=0," ",_xlfn.XLOOKUP(C548,customers!$A$2:$A$1001,customers!$C$2:$C$1001," ",0))</f>
        <v xml:space="preserve"> </v>
      </c>
      <c r="H548" s="7" t="str">
        <f>_xlfn.XLOOKUP(orders!C548,customers!$A$1:$A$1001,customers!$G$1:$G$1001)</f>
        <v>Ireland</v>
      </c>
      <c r="I548" s="8" t="str">
        <f>INDEX(products!$A$1:$G$49,MATCH(orders!$D548,products!$A$1:$A$49,0),MATCH(orders!I$1,products!$A$1:$G$1,0))</f>
        <v>Exc</v>
      </c>
      <c r="J548" s="8" t="str">
        <f>INDEX(products!$A$1:$G$49,MATCH(orders!$D548,products!$A$1:$A$49,0),MATCH(orders!J$1,products!$A$1:$G$1,0))</f>
        <v>D</v>
      </c>
      <c r="K548" s="9">
        <f>INDEX(products!$A$1:$G$49,MATCH(orders!$D548,products!$A$1:$A$49,0),MATCH(orders!K$1,products!$A$1:$G$1,0))</f>
        <v>2.5</v>
      </c>
      <c r="L548" s="10">
        <f>INDEX(products!$A$1:$G$49,MATCH(orders!$D548,products!$A$1:$A$49,0),MATCH(orders!L$1,products!$A$1:$G$1,0))</f>
        <v>27.945</v>
      </c>
      <c r="M548" s="10">
        <f t="shared" si="8"/>
        <v>83.835000000000008</v>
      </c>
      <c r="N548" s="8" t="str" cm="1">
        <f t="array" ref="N548">_xlfn.IFS(I548="Rob", "Robusta",I548="Exc","Excelsa",I548="Ara","Arabica",I548="Lib","Liberica",TRUE," ")</f>
        <v>Excelsa</v>
      </c>
      <c r="O548" s="8" t="str" cm="1">
        <f t="array" ref="O548">_xlfn.IFS(J548="m","Medium",J548="l","Light",J548="d","Dark",TRUE,"")</f>
        <v>Dark</v>
      </c>
      <c r="P548" s="8" t="str">
        <f>_xlfn.XLOOKUP(Table1[[#This Row],[Customer ID]],customers!$A$1:$A$1001,customers!$I$1:$I$1001," ",0)</f>
        <v>No</v>
      </c>
    </row>
    <row r="549" spans="1:16" x14ac:dyDescent="0.35">
      <c r="A549" s="7" t="s">
        <v>3582</v>
      </c>
      <c r="B549" s="14">
        <v>44265</v>
      </c>
      <c r="C549" s="7" t="s">
        <v>3594</v>
      </c>
      <c r="D549" s="8" t="s">
        <v>6178</v>
      </c>
      <c r="E549" s="7">
        <v>3</v>
      </c>
      <c r="F549" s="7" t="str">
        <f>_xlfn.XLOOKUP(C549,customers!$A$2:$A$1001,customers!$B$2:$B$1001," ",0)</f>
        <v>Wilek Lightollers</v>
      </c>
      <c r="G549" s="7" t="str">
        <f>IF(_xlfn.XLOOKUP(C549,customers!$A$2:$A$1001,customers!$C$2:$C$1001," ",0)=0," ",_xlfn.XLOOKUP(C549,customers!$A$2:$A$1001,customers!$C$2:$C$1001," ",0))</f>
        <v>wlightollersf9@baidu.com</v>
      </c>
      <c r="H549" s="7" t="str">
        <f>_xlfn.XLOOKUP(orders!C549,customers!$A$1:$A$1001,customers!$G$1:$G$1001)</f>
        <v>United States</v>
      </c>
      <c r="I549" s="8" t="str">
        <f>INDEX(products!$A$1:$G$49,MATCH(orders!$D549,products!$A$1:$A$49,0),MATCH(orders!I$1,products!$A$1:$G$1,0))</f>
        <v>Rob</v>
      </c>
      <c r="J549" s="8" t="str">
        <f>INDEX(products!$A$1:$G$49,MATCH(orders!$D549,products!$A$1:$A$49,0),MATCH(orders!J$1,products!$A$1:$G$1,0))</f>
        <v>L</v>
      </c>
      <c r="K549" s="9">
        <f>INDEX(products!$A$1:$G$49,MATCH(orders!$D549,products!$A$1:$A$49,0),MATCH(orders!K$1,products!$A$1:$G$1,0))</f>
        <v>0.2</v>
      </c>
      <c r="L549" s="10">
        <f>INDEX(products!$A$1:$G$49,MATCH(orders!$D549,products!$A$1:$A$49,0),MATCH(orders!L$1,products!$A$1:$G$1,0))</f>
        <v>3.5849999999999995</v>
      </c>
      <c r="M549" s="10">
        <f t="shared" si="8"/>
        <v>10.754999999999999</v>
      </c>
      <c r="N549" s="8" t="str" cm="1">
        <f t="array" ref="N549">_xlfn.IFS(I549="Rob", "Robusta",I549="Exc","Excelsa",I549="Ara","Arabica",I549="Lib","Liberica",TRUE," ")</f>
        <v>Robusta</v>
      </c>
      <c r="O549" s="8" t="str" cm="1">
        <f t="array" ref="O549">_xlfn.IFS(J549="m","Medium",J549="l","Light",J549="d","Dark",TRUE,"")</f>
        <v>Light</v>
      </c>
      <c r="P549" s="8" t="str">
        <f>_xlfn.XLOOKUP(Table1[[#This Row],[Customer ID]],customers!$A$1:$A$1001,customers!$I$1:$I$1001," ",0)</f>
        <v>Yes</v>
      </c>
    </row>
    <row r="550" spans="1:16" x14ac:dyDescent="0.35">
      <c r="A550" s="7" t="s">
        <v>3587</v>
      </c>
      <c r="B550" s="14">
        <v>44384</v>
      </c>
      <c r="C550" s="7" t="s">
        <v>3588</v>
      </c>
      <c r="D550" s="8" t="s">
        <v>6184</v>
      </c>
      <c r="E550" s="7">
        <v>3</v>
      </c>
      <c r="F550" s="7" t="str">
        <f>_xlfn.XLOOKUP(C550,customers!$A$2:$A$1001,customers!$B$2:$B$1001," ",0)</f>
        <v>Bette-ann Munden</v>
      </c>
      <c r="G550" s="7" t="str">
        <f>IF(_xlfn.XLOOKUP(C550,customers!$A$2:$A$1001,customers!$C$2:$C$1001," ",0)=0," ",_xlfn.XLOOKUP(C550,customers!$A$2:$A$1001,customers!$C$2:$C$1001," ",0))</f>
        <v>bmundenf8@elpais.com</v>
      </c>
      <c r="H550" s="7" t="str">
        <f>_xlfn.XLOOKUP(orders!C550,customers!$A$1:$A$1001,customers!$G$1:$G$1001)</f>
        <v>United States</v>
      </c>
      <c r="I550" s="8" t="str">
        <f>INDEX(products!$A$1:$G$49,MATCH(orders!$D550,products!$A$1:$A$49,0),MATCH(orders!I$1,products!$A$1:$G$1,0))</f>
        <v>Exc</v>
      </c>
      <c r="J550" s="8" t="str">
        <f>INDEX(products!$A$1:$G$49,MATCH(orders!$D550,products!$A$1:$A$49,0),MATCH(orders!J$1,products!$A$1:$G$1,0))</f>
        <v>L</v>
      </c>
      <c r="K550" s="9">
        <f>INDEX(products!$A$1:$G$49,MATCH(orders!$D550,products!$A$1:$A$49,0),MATCH(orders!K$1,products!$A$1:$G$1,0))</f>
        <v>0.2</v>
      </c>
      <c r="L550" s="10">
        <f>INDEX(products!$A$1:$G$49,MATCH(orders!$D550,products!$A$1:$A$49,0),MATCH(orders!L$1,products!$A$1:$G$1,0))</f>
        <v>4.4550000000000001</v>
      </c>
      <c r="M550" s="10">
        <f t="shared" si="8"/>
        <v>13.365</v>
      </c>
      <c r="N550" s="8" t="str" cm="1">
        <f t="array" ref="N550">_xlfn.IFS(I550="Rob", "Robusta",I550="Exc","Excelsa",I550="Ara","Arabica",I550="Lib","Liberica",TRUE," ")</f>
        <v>Excelsa</v>
      </c>
      <c r="O550" s="8" t="str" cm="1">
        <f t="array" ref="O550">_xlfn.IFS(J550="m","Medium",J550="l","Light",J550="d","Dark",TRUE,"")</f>
        <v>Light</v>
      </c>
      <c r="P550" s="8" t="str">
        <f>_xlfn.XLOOKUP(Table1[[#This Row],[Customer ID]],customers!$A$1:$A$1001,customers!$I$1:$I$1001," ",0)</f>
        <v>Yes</v>
      </c>
    </row>
    <row r="551" spans="1:16" x14ac:dyDescent="0.35">
      <c r="A551" s="7" t="s">
        <v>3593</v>
      </c>
      <c r="B551" s="14">
        <v>44232</v>
      </c>
      <c r="C551" s="7" t="s">
        <v>3594</v>
      </c>
      <c r="D551" s="8" t="s">
        <v>6184</v>
      </c>
      <c r="E551" s="7">
        <v>4</v>
      </c>
      <c r="F551" s="7" t="str">
        <f>_xlfn.XLOOKUP(C551,customers!$A$2:$A$1001,customers!$B$2:$B$1001," ",0)</f>
        <v>Wilek Lightollers</v>
      </c>
      <c r="G551" s="7" t="str">
        <f>IF(_xlfn.XLOOKUP(C551,customers!$A$2:$A$1001,customers!$C$2:$C$1001," ",0)=0," ",_xlfn.XLOOKUP(C551,customers!$A$2:$A$1001,customers!$C$2:$C$1001," ",0))</f>
        <v>wlightollersf9@baidu.com</v>
      </c>
      <c r="H551" s="7" t="str">
        <f>_xlfn.XLOOKUP(orders!C551,customers!$A$1:$A$1001,customers!$G$1:$G$1001)</f>
        <v>United States</v>
      </c>
      <c r="I551" s="8" t="str">
        <f>INDEX(products!$A$1:$G$49,MATCH(orders!$D551,products!$A$1:$A$49,0),MATCH(orders!I$1,products!$A$1:$G$1,0))</f>
        <v>Exc</v>
      </c>
      <c r="J551" s="8" t="str">
        <f>INDEX(products!$A$1:$G$49,MATCH(orders!$D551,products!$A$1:$A$49,0),MATCH(orders!J$1,products!$A$1:$G$1,0))</f>
        <v>L</v>
      </c>
      <c r="K551" s="9">
        <f>INDEX(products!$A$1:$G$49,MATCH(orders!$D551,products!$A$1:$A$49,0),MATCH(orders!K$1,products!$A$1:$G$1,0))</f>
        <v>0.2</v>
      </c>
      <c r="L551" s="10">
        <f>INDEX(products!$A$1:$G$49,MATCH(orders!$D551,products!$A$1:$A$49,0),MATCH(orders!L$1,products!$A$1:$G$1,0))</f>
        <v>4.4550000000000001</v>
      </c>
      <c r="M551" s="10">
        <f t="shared" si="8"/>
        <v>17.82</v>
      </c>
      <c r="N551" s="8" t="str" cm="1">
        <f t="array" ref="N551">_xlfn.IFS(I551="Rob", "Robusta",I551="Exc","Excelsa",I551="Ara","Arabica",I551="Lib","Liberica",TRUE," ")</f>
        <v>Excelsa</v>
      </c>
      <c r="O551" s="8" t="str" cm="1">
        <f t="array" ref="O551">_xlfn.IFS(J551="m","Medium",J551="l","Light",J551="d","Dark",TRUE,"")</f>
        <v>Light</v>
      </c>
      <c r="P551" s="8" t="str">
        <f>_xlfn.XLOOKUP(Table1[[#This Row],[Customer ID]],customers!$A$1:$A$1001,customers!$I$1:$I$1001," ",0)</f>
        <v>Yes</v>
      </c>
    </row>
    <row r="552" spans="1:16" x14ac:dyDescent="0.35">
      <c r="A552" s="7" t="s">
        <v>3599</v>
      </c>
      <c r="B552" s="14">
        <v>44176</v>
      </c>
      <c r="C552" s="7" t="s">
        <v>3600</v>
      </c>
      <c r="D552" s="8" t="s">
        <v>6150</v>
      </c>
      <c r="E552" s="7">
        <v>6</v>
      </c>
      <c r="F552" s="7" t="str">
        <f>_xlfn.XLOOKUP(C552,customers!$A$2:$A$1001,customers!$B$2:$B$1001," ",0)</f>
        <v>Nick Brakespear</v>
      </c>
      <c r="G552" s="7" t="str">
        <f>IF(_xlfn.XLOOKUP(C552,customers!$A$2:$A$1001,customers!$C$2:$C$1001," ",0)=0," ",_xlfn.XLOOKUP(C552,customers!$A$2:$A$1001,customers!$C$2:$C$1001," ",0))</f>
        <v>nbrakespearfa@rediff.com</v>
      </c>
      <c r="H552" s="7" t="str">
        <f>_xlfn.XLOOKUP(orders!C552,customers!$A$1:$A$1001,customers!$G$1:$G$1001)</f>
        <v>United States</v>
      </c>
      <c r="I552" s="8" t="str">
        <f>INDEX(products!$A$1:$G$49,MATCH(orders!$D552,products!$A$1:$A$49,0),MATCH(orders!I$1,products!$A$1:$G$1,0))</f>
        <v>Lib</v>
      </c>
      <c r="J552" s="8" t="str">
        <f>INDEX(products!$A$1:$G$49,MATCH(orders!$D552,products!$A$1:$A$49,0),MATCH(orders!J$1,products!$A$1:$G$1,0))</f>
        <v>D</v>
      </c>
      <c r="K552" s="9">
        <f>INDEX(products!$A$1:$G$49,MATCH(orders!$D552,products!$A$1:$A$49,0),MATCH(orders!K$1,products!$A$1:$G$1,0))</f>
        <v>0.2</v>
      </c>
      <c r="L552" s="10">
        <f>INDEX(products!$A$1:$G$49,MATCH(orders!$D552,products!$A$1:$A$49,0),MATCH(orders!L$1,products!$A$1:$G$1,0))</f>
        <v>3.8849999999999998</v>
      </c>
      <c r="M552" s="10">
        <f t="shared" si="8"/>
        <v>23.31</v>
      </c>
      <c r="N552" s="8" t="str" cm="1">
        <f t="array" ref="N552">_xlfn.IFS(I552="Rob", "Robusta",I552="Exc","Excelsa",I552="Ara","Arabica",I552="Lib","Liberica",TRUE," ")</f>
        <v>Liberica</v>
      </c>
      <c r="O552" s="8" t="str" cm="1">
        <f t="array" ref="O552">_xlfn.IFS(J552="m","Medium",J552="l","Light",J552="d","Dark",TRUE,"")</f>
        <v>Dark</v>
      </c>
      <c r="P552" s="8" t="str">
        <f>_xlfn.XLOOKUP(Table1[[#This Row],[Customer ID]],customers!$A$1:$A$1001,customers!$I$1:$I$1001," ",0)</f>
        <v>Yes</v>
      </c>
    </row>
    <row r="553" spans="1:16" x14ac:dyDescent="0.35">
      <c r="A553" s="7" t="s">
        <v>3605</v>
      </c>
      <c r="B553" s="14">
        <v>44694</v>
      </c>
      <c r="C553" s="7" t="s">
        <v>3606</v>
      </c>
      <c r="D553" s="8" t="s">
        <v>6153</v>
      </c>
      <c r="E553" s="7">
        <v>2</v>
      </c>
      <c r="F553" s="7" t="str">
        <f>_xlfn.XLOOKUP(C553,customers!$A$2:$A$1001,customers!$B$2:$B$1001," ",0)</f>
        <v>Malynda Glawsop</v>
      </c>
      <c r="G553" s="7" t="str">
        <f>IF(_xlfn.XLOOKUP(C553,customers!$A$2:$A$1001,customers!$C$2:$C$1001," ",0)=0," ",_xlfn.XLOOKUP(C553,customers!$A$2:$A$1001,customers!$C$2:$C$1001," ",0))</f>
        <v>mglawsopfb@reverbnation.com</v>
      </c>
      <c r="H553" s="7" t="str">
        <f>_xlfn.XLOOKUP(orders!C553,customers!$A$1:$A$1001,customers!$G$1:$G$1001)</f>
        <v>United States</v>
      </c>
      <c r="I553" s="8" t="str">
        <f>INDEX(products!$A$1:$G$49,MATCH(orders!$D553,products!$A$1:$A$49,0),MATCH(orders!I$1,products!$A$1:$G$1,0))</f>
        <v>Exc</v>
      </c>
      <c r="J553" s="8" t="str">
        <f>INDEX(products!$A$1:$G$49,MATCH(orders!$D553,products!$A$1:$A$49,0),MATCH(orders!J$1,products!$A$1:$G$1,0))</f>
        <v>D</v>
      </c>
      <c r="K553" s="9">
        <f>INDEX(products!$A$1:$G$49,MATCH(orders!$D553,products!$A$1:$A$49,0),MATCH(orders!K$1,products!$A$1:$G$1,0))</f>
        <v>0.2</v>
      </c>
      <c r="L553" s="10">
        <f>INDEX(products!$A$1:$G$49,MATCH(orders!$D553,products!$A$1:$A$49,0),MATCH(orders!L$1,products!$A$1:$G$1,0))</f>
        <v>3.645</v>
      </c>
      <c r="M553" s="10">
        <f t="shared" si="8"/>
        <v>7.29</v>
      </c>
      <c r="N553" s="8" t="str" cm="1">
        <f t="array" ref="N553">_xlfn.IFS(I553="Rob", "Robusta",I553="Exc","Excelsa",I553="Ara","Arabica",I553="Lib","Liberica",TRUE," ")</f>
        <v>Excelsa</v>
      </c>
      <c r="O553" s="8" t="str" cm="1">
        <f t="array" ref="O553">_xlfn.IFS(J553="m","Medium",J553="l","Light",J553="d","Dark",TRUE,"")</f>
        <v>Dark</v>
      </c>
      <c r="P553" s="8" t="str">
        <f>_xlfn.XLOOKUP(Table1[[#This Row],[Customer ID]],customers!$A$1:$A$1001,customers!$I$1:$I$1001," ",0)</f>
        <v>No</v>
      </c>
    </row>
    <row r="554" spans="1:16" x14ac:dyDescent="0.35">
      <c r="A554" s="7" t="s">
        <v>3611</v>
      </c>
      <c r="B554" s="14">
        <v>43761</v>
      </c>
      <c r="C554" s="7" t="s">
        <v>3612</v>
      </c>
      <c r="D554" s="8" t="s">
        <v>6184</v>
      </c>
      <c r="E554" s="7">
        <v>4</v>
      </c>
      <c r="F554" s="7" t="str">
        <f>_xlfn.XLOOKUP(C554,customers!$A$2:$A$1001,customers!$B$2:$B$1001," ",0)</f>
        <v>Granville Alberts</v>
      </c>
      <c r="G554" s="7" t="str">
        <f>IF(_xlfn.XLOOKUP(C554,customers!$A$2:$A$1001,customers!$C$2:$C$1001," ",0)=0," ",_xlfn.XLOOKUP(C554,customers!$A$2:$A$1001,customers!$C$2:$C$1001," ",0))</f>
        <v>galbertsfc@etsy.com</v>
      </c>
      <c r="H554" s="7" t="str">
        <f>_xlfn.XLOOKUP(orders!C554,customers!$A$1:$A$1001,customers!$G$1:$G$1001)</f>
        <v>United Kingdom</v>
      </c>
      <c r="I554" s="8" t="str">
        <f>INDEX(products!$A$1:$G$49,MATCH(orders!$D554,products!$A$1:$A$49,0),MATCH(orders!I$1,products!$A$1:$G$1,0))</f>
        <v>Exc</v>
      </c>
      <c r="J554" s="8" t="str">
        <f>INDEX(products!$A$1:$G$49,MATCH(orders!$D554,products!$A$1:$A$49,0),MATCH(orders!J$1,products!$A$1:$G$1,0))</f>
        <v>L</v>
      </c>
      <c r="K554" s="9">
        <f>INDEX(products!$A$1:$G$49,MATCH(orders!$D554,products!$A$1:$A$49,0),MATCH(orders!K$1,products!$A$1:$G$1,0))</f>
        <v>0.2</v>
      </c>
      <c r="L554" s="10">
        <f>INDEX(products!$A$1:$G$49,MATCH(orders!$D554,products!$A$1:$A$49,0),MATCH(orders!L$1,products!$A$1:$G$1,0))</f>
        <v>4.4550000000000001</v>
      </c>
      <c r="M554" s="10">
        <f t="shared" si="8"/>
        <v>17.82</v>
      </c>
      <c r="N554" s="8" t="str" cm="1">
        <f t="array" ref="N554">_xlfn.IFS(I554="Rob", "Robusta",I554="Exc","Excelsa",I554="Ara","Arabica",I554="Lib","Liberica",TRUE," ")</f>
        <v>Excelsa</v>
      </c>
      <c r="O554" s="8" t="str" cm="1">
        <f t="array" ref="O554">_xlfn.IFS(J554="m","Medium",J554="l","Light",J554="d","Dark",TRUE,"")</f>
        <v>Light</v>
      </c>
      <c r="P554" s="8" t="str">
        <f>_xlfn.XLOOKUP(Table1[[#This Row],[Customer ID]],customers!$A$1:$A$1001,customers!$I$1:$I$1001," ",0)</f>
        <v>Yes</v>
      </c>
    </row>
    <row r="555" spans="1:16" x14ac:dyDescent="0.35">
      <c r="A555" s="7" t="s">
        <v>3617</v>
      </c>
      <c r="B555" s="14">
        <v>44085</v>
      </c>
      <c r="C555" s="7" t="s">
        <v>3618</v>
      </c>
      <c r="D555" s="8" t="s">
        <v>6141</v>
      </c>
      <c r="E555" s="7">
        <v>5</v>
      </c>
      <c r="F555" s="7" t="str">
        <f>_xlfn.XLOOKUP(C555,customers!$A$2:$A$1001,customers!$B$2:$B$1001," ",0)</f>
        <v>Vasily Polglase</v>
      </c>
      <c r="G555" s="7" t="str">
        <f>IF(_xlfn.XLOOKUP(C555,customers!$A$2:$A$1001,customers!$C$2:$C$1001," ",0)=0," ",_xlfn.XLOOKUP(C555,customers!$A$2:$A$1001,customers!$C$2:$C$1001," ",0))</f>
        <v>vpolglasefd@about.me</v>
      </c>
      <c r="H555" s="7" t="str">
        <f>_xlfn.XLOOKUP(orders!C555,customers!$A$1:$A$1001,customers!$G$1:$G$1001)</f>
        <v>United States</v>
      </c>
      <c r="I555" s="8" t="str">
        <f>INDEX(products!$A$1:$G$49,MATCH(orders!$D555,products!$A$1:$A$49,0),MATCH(orders!I$1,products!$A$1:$G$1,0))</f>
        <v>Exc</v>
      </c>
      <c r="J555" s="8" t="str">
        <f>INDEX(products!$A$1:$G$49,MATCH(orders!$D555,products!$A$1:$A$49,0),MATCH(orders!J$1,products!$A$1:$G$1,0))</f>
        <v>M</v>
      </c>
      <c r="K555" s="9">
        <f>INDEX(products!$A$1:$G$49,MATCH(orders!$D555,products!$A$1:$A$49,0),MATCH(orders!K$1,products!$A$1:$G$1,0))</f>
        <v>1</v>
      </c>
      <c r="L555" s="10">
        <f>INDEX(products!$A$1:$G$49,MATCH(orders!$D555,products!$A$1:$A$49,0),MATCH(orders!L$1,products!$A$1:$G$1,0))</f>
        <v>13.75</v>
      </c>
      <c r="M555" s="10">
        <f t="shared" si="8"/>
        <v>68.75</v>
      </c>
      <c r="N555" s="8" t="str" cm="1">
        <f t="array" ref="N555">_xlfn.IFS(I555="Rob", "Robusta",I555="Exc","Excelsa",I555="Ara","Arabica",I555="Lib","Liberica",TRUE," ")</f>
        <v>Excelsa</v>
      </c>
      <c r="O555" s="8" t="str" cm="1">
        <f t="array" ref="O555">_xlfn.IFS(J555="m","Medium",J555="l","Light",J555="d","Dark",TRUE,"")</f>
        <v>Medium</v>
      </c>
      <c r="P555" s="8" t="str">
        <f>_xlfn.XLOOKUP(Table1[[#This Row],[Customer ID]],customers!$A$1:$A$1001,customers!$I$1:$I$1001," ",0)</f>
        <v>No</v>
      </c>
    </row>
    <row r="556" spans="1:16" x14ac:dyDescent="0.35">
      <c r="A556" s="7" t="s">
        <v>3622</v>
      </c>
      <c r="B556" s="14">
        <v>43737</v>
      </c>
      <c r="C556" s="7" t="s">
        <v>3623</v>
      </c>
      <c r="D556" s="8" t="s">
        <v>6142</v>
      </c>
      <c r="E556" s="7">
        <v>2</v>
      </c>
      <c r="F556" s="7" t="str">
        <f>_xlfn.XLOOKUP(C556,customers!$A$2:$A$1001,customers!$B$2:$B$1001," ",0)</f>
        <v>Madelaine Sharples</v>
      </c>
      <c r="G556" s="7" t="str">
        <f>IF(_xlfn.XLOOKUP(C556,customers!$A$2:$A$1001,customers!$C$2:$C$1001," ",0)=0," ",_xlfn.XLOOKUP(C556,customers!$A$2:$A$1001,customers!$C$2:$C$1001," ",0))</f>
        <v xml:space="preserve"> </v>
      </c>
      <c r="H556" s="7" t="str">
        <f>_xlfn.XLOOKUP(orders!C556,customers!$A$1:$A$1001,customers!$G$1:$G$1001)</f>
        <v>United Kingdom</v>
      </c>
      <c r="I556" s="8" t="str">
        <f>INDEX(products!$A$1:$G$49,MATCH(orders!$D556,products!$A$1:$A$49,0),MATCH(orders!I$1,products!$A$1:$G$1,0))</f>
        <v>Rob</v>
      </c>
      <c r="J556" s="8" t="str">
        <f>INDEX(products!$A$1:$G$49,MATCH(orders!$D556,products!$A$1:$A$49,0),MATCH(orders!J$1,products!$A$1:$G$1,0))</f>
        <v>L</v>
      </c>
      <c r="K556" s="9">
        <f>INDEX(products!$A$1:$G$49,MATCH(orders!$D556,products!$A$1:$A$49,0),MATCH(orders!K$1,products!$A$1:$G$1,0))</f>
        <v>2.5</v>
      </c>
      <c r="L556" s="10">
        <f>INDEX(products!$A$1:$G$49,MATCH(orders!$D556,products!$A$1:$A$49,0),MATCH(orders!L$1,products!$A$1:$G$1,0))</f>
        <v>27.484999999999996</v>
      </c>
      <c r="M556" s="10">
        <f t="shared" si="8"/>
        <v>54.969999999999992</v>
      </c>
      <c r="N556" s="8" t="str" cm="1">
        <f t="array" ref="N556">_xlfn.IFS(I556="Rob", "Robusta",I556="Exc","Excelsa",I556="Ara","Arabica",I556="Lib","Liberica",TRUE," ")</f>
        <v>Robusta</v>
      </c>
      <c r="O556" s="8" t="str" cm="1">
        <f t="array" ref="O556">_xlfn.IFS(J556="m","Medium",J556="l","Light",J556="d","Dark",TRUE,"")</f>
        <v>Light</v>
      </c>
      <c r="P556" s="8" t="str">
        <f>_xlfn.XLOOKUP(Table1[[#This Row],[Customer ID]],customers!$A$1:$A$1001,customers!$I$1:$I$1001," ",0)</f>
        <v>Yes</v>
      </c>
    </row>
    <row r="557" spans="1:16" x14ac:dyDescent="0.35">
      <c r="A557" s="7" t="s">
        <v>3627</v>
      </c>
      <c r="B557" s="14">
        <v>44258</v>
      </c>
      <c r="C557" s="7" t="s">
        <v>3628</v>
      </c>
      <c r="D557" s="8" t="s">
        <v>6141</v>
      </c>
      <c r="E557" s="7">
        <v>6</v>
      </c>
      <c r="F557" s="7" t="str">
        <f>_xlfn.XLOOKUP(C557,customers!$A$2:$A$1001,customers!$B$2:$B$1001," ",0)</f>
        <v>Sigfrid Busch</v>
      </c>
      <c r="G557" s="7" t="str">
        <f>IF(_xlfn.XLOOKUP(C557,customers!$A$2:$A$1001,customers!$C$2:$C$1001," ",0)=0," ",_xlfn.XLOOKUP(C557,customers!$A$2:$A$1001,customers!$C$2:$C$1001," ",0))</f>
        <v>sbuschff@so-net.ne.jp</v>
      </c>
      <c r="H557" s="7" t="str">
        <f>_xlfn.XLOOKUP(orders!C557,customers!$A$1:$A$1001,customers!$G$1:$G$1001)</f>
        <v>Ireland</v>
      </c>
      <c r="I557" s="8" t="str">
        <f>INDEX(products!$A$1:$G$49,MATCH(orders!$D557,products!$A$1:$A$49,0),MATCH(orders!I$1,products!$A$1:$G$1,0))</f>
        <v>Exc</v>
      </c>
      <c r="J557" s="8" t="str">
        <f>INDEX(products!$A$1:$G$49,MATCH(orders!$D557,products!$A$1:$A$49,0),MATCH(orders!J$1,products!$A$1:$G$1,0))</f>
        <v>M</v>
      </c>
      <c r="K557" s="9">
        <f>INDEX(products!$A$1:$G$49,MATCH(orders!$D557,products!$A$1:$A$49,0),MATCH(orders!K$1,products!$A$1:$G$1,0))</f>
        <v>1</v>
      </c>
      <c r="L557" s="10">
        <f>INDEX(products!$A$1:$G$49,MATCH(orders!$D557,products!$A$1:$A$49,0),MATCH(orders!L$1,products!$A$1:$G$1,0))</f>
        <v>13.75</v>
      </c>
      <c r="M557" s="10">
        <f t="shared" si="8"/>
        <v>82.5</v>
      </c>
      <c r="N557" s="8" t="str" cm="1">
        <f t="array" ref="N557">_xlfn.IFS(I557="Rob", "Robusta",I557="Exc","Excelsa",I557="Ara","Arabica",I557="Lib","Liberica",TRUE," ")</f>
        <v>Excelsa</v>
      </c>
      <c r="O557" s="8" t="str" cm="1">
        <f t="array" ref="O557">_xlfn.IFS(J557="m","Medium",J557="l","Light",J557="d","Dark",TRUE,"")</f>
        <v>Medium</v>
      </c>
      <c r="P557" s="8" t="str">
        <f>_xlfn.XLOOKUP(Table1[[#This Row],[Customer ID]],customers!$A$1:$A$1001,customers!$I$1:$I$1001," ",0)</f>
        <v>No</v>
      </c>
    </row>
    <row r="558" spans="1:16" x14ac:dyDescent="0.35">
      <c r="A558" s="7" t="s">
        <v>3633</v>
      </c>
      <c r="B558" s="14">
        <v>44523</v>
      </c>
      <c r="C558" s="7" t="s">
        <v>3634</v>
      </c>
      <c r="D558" s="8" t="s">
        <v>6159</v>
      </c>
      <c r="E558" s="7">
        <v>2</v>
      </c>
      <c r="F558" s="7" t="str">
        <f>_xlfn.XLOOKUP(C558,customers!$A$2:$A$1001,customers!$B$2:$B$1001," ",0)</f>
        <v>Cissiee Raisbeck</v>
      </c>
      <c r="G558" s="7" t="str">
        <f>IF(_xlfn.XLOOKUP(C558,customers!$A$2:$A$1001,customers!$C$2:$C$1001," ",0)=0," ",_xlfn.XLOOKUP(C558,customers!$A$2:$A$1001,customers!$C$2:$C$1001," ",0))</f>
        <v>craisbeckfg@webnode.com</v>
      </c>
      <c r="H558" s="7" t="str">
        <f>_xlfn.XLOOKUP(orders!C558,customers!$A$1:$A$1001,customers!$G$1:$G$1001)</f>
        <v>United States</v>
      </c>
      <c r="I558" s="8" t="str">
        <f>INDEX(products!$A$1:$G$49,MATCH(orders!$D558,products!$A$1:$A$49,0),MATCH(orders!I$1,products!$A$1:$G$1,0))</f>
        <v>Lib</v>
      </c>
      <c r="J558" s="8" t="str">
        <f>INDEX(products!$A$1:$G$49,MATCH(orders!$D558,products!$A$1:$A$49,0),MATCH(orders!J$1,products!$A$1:$G$1,0))</f>
        <v>M</v>
      </c>
      <c r="K558" s="9">
        <f>INDEX(products!$A$1:$G$49,MATCH(orders!$D558,products!$A$1:$A$49,0),MATCH(orders!K$1,products!$A$1:$G$1,0))</f>
        <v>0.2</v>
      </c>
      <c r="L558" s="10">
        <f>INDEX(products!$A$1:$G$49,MATCH(orders!$D558,products!$A$1:$A$49,0),MATCH(orders!L$1,products!$A$1:$G$1,0))</f>
        <v>4.3650000000000002</v>
      </c>
      <c r="M558" s="10">
        <f t="shared" si="8"/>
        <v>8.73</v>
      </c>
      <c r="N558" s="8" t="str" cm="1">
        <f t="array" ref="N558">_xlfn.IFS(I558="Rob", "Robusta",I558="Exc","Excelsa",I558="Ara","Arabica",I558="Lib","Liberica",TRUE," ")</f>
        <v>Liberica</v>
      </c>
      <c r="O558" s="8" t="str" cm="1">
        <f t="array" ref="O558">_xlfn.IFS(J558="m","Medium",J558="l","Light",J558="d","Dark",TRUE,"")</f>
        <v>Medium</v>
      </c>
      <c r="P558" s="8" t="str">
        <f>_xlfn.XLOOKUP(Table1[[#This Row],[Customer ID]],customers!$A$1:$A$1001,customers!$I$1:$I$1001," ",0)</f>
        <v>Yes</v>
      </c>
    </row>
    <row r="559" spans="1:16" x14ac:dyDescent="0.35">
      <c r="A559" s="7" t="s">
        <v>3638</v>
      </c>
      <c r="B559" s="14">
        <v>44506</v>
      </c>
      <c r="C559" s="7" t="s">
        <v>3368</v>
      </c>
      <c r="D559" s="8" t="s">
        <v>6171</v>
      </c>
      <c r="E559" s="7">
        <v>4</v>
      </c>
      <c r="F559" s="7" t="str">
        <f>_xlfn.XLOOKUP(C559,customers!$A$2:$A$1001,customers!$B$2:$B$1001," ",0)</f>
        <v>Marja Urion</v>
      </c>
      <c r="G559" s="7" t="str">
        <f>IF(_xlfn.XLOOKUP(C559,customers!$A$2:$A$1001,customers!$C$2:$C$1001," ",0)=0," ",_xlfn.XLOOKUP(C559,customers!$A$2:$A$1001,customers!$C$2:$C$1001," ",0))</f>
        <v>murione5@alexa.com</v>
      </c>
      <c r="H559" s="7" t="str">
        <f>_xlfn.XLOOKUP(orders!C559,customers!$A$1:$A$1001,customers!$G$1:$G$1001)</f>
        <v>Ireland</v>
      </c>
      <c r="I559" s="8" t="str">
        <f>INDEX(products!$A$1:$G$49,MATCH(orders!$D559,products!$A$1:$A$49,0),MATCH(orders!I$1,products!$A$1:$G$1,0))</f>
        <v>Exc</v>
      </c>
      <c r="J559" s="8" t="str">
        <f>INDEX(products!$A$1:$G$49,MATCH(orders!$D559,products!$A$1:$A$49,0),MATCH(orders!J$1,products!$A$1:$G$1,0))</f>
        <v>L</v>
      </c>
      <c r="K559" s="9">
        <f>INDEX(products!$A$1:$G$49,MATCH(orders!$D559,products!$A$1:$A$49,0),MATCH(orders!K$1,products!$A$1:$G$1,0))</f>
        <v>1</v>
      </c>
      <c r="L559" s="10">
        <f>INDEX(products!$A$1:$G$49,MATCH(orders!$D559,products!$A$1:$A$49,0),MATCH(orders!L$1,products!$A$1:$G$1,0))</f>
        <v>14.85</v>
      </c>
      <c r="M559" s="10">
        <f t="shared" si="8"/>
        <v>59.4</v>
      </c>
      <c r="N559" s="8" t="str" cm="1">
        <f t="array" ref="N559">_xlfn.IFS(I559="Rob", "Robusta",I559="Exc","Excelsa",I559="Ara","Arabica",I559="Lib","Liberica",TRUE," ")</f>
        <v>Excelsa</v>
      </c>
      <c r="O559" s="8" t="str" cm="1">
        <f t="array" ref="O559">_xlfn.IFS(J559="m","Medium",J559="l","Light",J559="d","Dark",TRUE,"")</f>
        <v>Light</v>
      </c>
      <c r="P559" s="8" t="str">
        <f>_xlfn.XLOOKUP(Table1[[#This Row],[Customer ID]],customers!$A$1:$A$1001,customers!$I$1:$I$1001," ",0)</f>
        <v>Yes</v>
      </c>
    </row>
    <row r="560" spans="1:16" x14ac:dyDescent="0.35">
      <c r="A560" s="7" t="s">
        <v>3643</v>
      </c>
      <c r="B560" s="14">
        <v>44225</v>
      </c>
      <c r="C560" s="7" t="s">
        <v>3644</v>
      </c>
      <c r="D560" s="8" t="s">
        <v>6150</v>
      </c>
      <c r="E560" s="7">
        <v>4</v>
      </c>
      <c r="F560" s="7" t="str">
        <f>_xlfn.XLOOKUP(C560,customers!$A$2:$A$1001,customers!$B$2:$B$1001," ",0)</f>
        <v>Kenton Wetherick</v>
      </c>
      <c r="G560" s="7" t="str">
        <f>IF(_xlfn.XLOOKUP(C560,customers!$A$2:$A$1001,customers!$C$2:$C$1001," ",0)=0," ",_xlfn.XLOOKUP(C560,customers!$A$2:$A$1001,customers!$C$2:$C$1001," ",0))</f>
        <v xml:space="preserve"> </v>
      </c>
      <c r="H560" s="7" t="str">
        <f>_xlfn.XLOOKUP(orders!C560,customers!$A$1:$A$1001,customers!$G$1:$G$1001)</f>
        <v>United States</v>
      </c>
      <c r="I560" s="8" t="str">
        <f>INDEX(products!$A$1:$G$49,MATCH(orders!$D560,products!$A$1:$A$49,0),MATCH(orders!I$1,products!$A$1:$G$1,0))</f>
        <v>Lib</v>
      </c>
      <c r="J560" s="8" t="str">
        <f>INDEX(products!$A$1:$G$49,MATCH(orders!$D560,products!$A$1:$A$49,0),MATCH(orders!J$1,products!$A$1:$G$1,0))</f>
        <v>D</v>
      </c>
      <c r="K560" s="9">
        <f>INDEX(products!$A$1:$G$49,MATCH(orders!$D560,products!$A$1:$A$49,0),MATCH(orders!K$1,products!$A$1:$G$1,0))</f>
        <v>0.2</v>
      </c>
      <c r="L560" s="10">
        <f>INDEX(products!$A$1:$G$49,MATCH(orders!$D560,products!$A$1:$A$49,0),MATCH(orders!L$1,products!$A$1:$G$1,0))</f>
        <v>3.8849999999999998</v>
      </c>
      <c r="M560" s="10">
        <f t="shared" si="8"/>
        <v>15.54</v>
      </c>
      <c r="N560" s="8" t="str" cm="1">
        <f t="array" ref="N560">_xlfn.IFS(I560="Rob", "Robusta",I560="Exc","Excelsa",I560="Ara","Arabica",I560="Lib","Liberica",TRUE," ")</f>
        <v>Liberica</v>
      </c>
      <c r="O560" s="8" t="str" cm="1">
        <f t="array" ref="O560">_xlfn.IFS(J560="m","Medium",J560="l","Light",J560="d","Dark",TRUE,"")</f>
        <v>Dark</v>
      </c>
      <c r="P560" s="8" t="str">
        <f>_xlfn.XLOOKUP(Table1[[#This Row],[Customer ID]],customers!$A$1:$A$1001,customers!$I$1:$I$1001," ",0)</f>
        <v>Yes</v>
      </c>
    </row>
    <row r="561" spans="1:16" x14ac:dyDescent="0.35">
      <c r="A561" s="7" t="s">
        <v>3648</v>
      </c>
      <c r="B561" s="14">
        <v>44667</v>
      </c>
      <c r="C561" s="7" t="s">
        <v>3649</v>
      </c>
      <c r="D561" s="8" t="s">
        <v>6140</v>
      </c>
      <c r="E561" s="7">
        <v>3</v>
      </c>
      <c r="F561" s="7" t="str">
        <f>_xlfn.XLOOKUP(C561,customers!$A$2:$A$1001,customers!$B$2:$B$1001," ",0)</f>
        <v>Reamonn Aynold</v>
      </c>
      <c r="G561" s="7" t="str">
        <f>IF(_xlfn.XLOOKUP(C561,customers!$A$2:$A$1001,customers!$C$2:$C$1001," ",0)=0," ",_xlfn.XLOOKUP(C561,customers!$A$2:$A$1001,customers!$C$2:$C$1001," ",0))</f>
        <v>raynoldfj@ustream.tv</v>
      </c>
      <c r="H561" s="7" t="str">
        <f>_xlfn.XLOOKUP(orders!C561,customers!$A$1:$A$1001,customers!$G$1:$G$1001)</f>
        <v>United States</v>
      </c>
      <c r="I561" s="8" t="str">
        <f>INDEX(products!$A$1:$G$49,MATCH(orders!$D561,products!$A$1:$A$49,0),MATCH(orders!I$1,products!$A$1:$G$1,0))</f>
        <v>Ara</v>
      </c>
      <c r="J561" s="8" t="str">
        <f>INDEX(products!$A$1:$G$49,MATCH(orders!$D561,products!$A$1:$A$49,0),MATCH(orders!J$1,products!$A$1:$G$1,0))</f>
        <v>L</v>
      </c>
      <c r="K561" s="9">
        <f>INDEX(products!$A$1:$G$49,MATCH(orders!$D561,products!$A$1:$A$49,0),MATCH(orders!K$1,products!$A$1:$G$1,0))</f>
        <v>1</v>
      </c>
      <c r="L561" s="10">
        <f>INDEX(products!$A$1:$G$49,MATCH(orders!$D561,products!$A$1:$A$49,0),MATCH(orders!L$1,products!$A$1:$G$1,0))</f>
        <v>12.95</v>
      </c>
      <c r="M561" s="10">
        <f t="shared" si="8"/>
        <v>38.849999999999994</v>
      </c>
      <c r="N561" s="8" t="str" cm="1">
        <f t="array" ref="N561">_xlfn.IFS(I561="Rob", "Robusta",I561="Exc","Excelsa",I561="Ara","Arabica",I561="Lib","Liberica",TRUE," ")</f>
        <v>Arabica</v>
      </c>
      <c r="O561" s="8" t="str" cm="1">
        <f t="array" ref="O561">_xlfn.IFS(J561="m","Medium",J561="l","Light",J561="d","Dark",TRUE,"")</f>
        <v>Light</v>
      </c>
      <c r="P561" s="8" t="str">
        <f>_xlfn.XLOOKUP(Table1[[#This Row],[Customer ID]],customers!$A$1:$A$1001,customers!$I$1:$I$1001," ",0)</f>
        <v>Yes</v>
      </c>
    </row>
    <row r="562" spans="1:16" x14ac:dyDescent="0.35">
      <c r="A562" s="7" t="s">
        <v>3654</v>
      </c>
      <c r="B562" s="14">
        <v>44401</v>
      </c>
      <c r="C562" s="7" t="s">
        <v>3655</v>
      </c>
      <c r="D562" s="8" t="s">
        <v>6166</v>
      </c>
      <c r="E562" s="7">
        <v>6</v>
      </c>
      <c r="F562" s="7" t="str">
        <f>_xlfn.XLOOKUP(C562,customers!$A$2:$A$1001,customers!$B$2:$B$1001," ",0)</f>
        <v>Hatty Dovydenas</v>
      </c>
      <c r="G562" s="7" t="str">
        <f>IF(_xlfn.XLOOKUP(C562,customers!$A$2:$A$1001,customers!$C$2:$C$1001," ",0)=0," ",_xlfn.XLOOKUP(C562,customers!$A$2:$A$1001,customers!$C$2:$C$1001," ",0))</f>
        <v xml:space="preserve"> </v>
      </c>
      <c r="H562" s="7" t="str">
        <f>_xlfn.XLOOKUP(orders!C562,customers!$A$1:$A$1001,customers!$G$1:$G$1001)</f>
        <v>United States</v>
      </c>
      <c r="I562" s="8" t="str">
        <f>INDEX(products!$A$1:$G$49,MATCH(orders!$D562,products!$A$1:$A$49,0),MATCH(orders!I$1,products!$A$1:$G$1,0))</f>
        <v>Exc</v>
      </c>
      <c r="J562" s="8" t="str">
        <f>INDEX(products!$A$1:$G$49,MATCH(orders!$D562,products!$A$1:$A$49,0),MATCH(orders!J$1,products!$A$1:$G$1,0))</f>
        <v>M</v>
      </c>
      <c r="K562" s="9">
        <f>INDEX(products!$A$1:$G$49,MATCH(orders!$D562,products!$A$1:$A$49,0),MATCH(orders!K$1,products!$A$1:$G$1,0))</f>
        <v>2.5</v>
      </c>
      <c r="L562" s="10">
        <f>INDEX(products!$A$1:$G$49,MATCH(orders!$D562,products!$A$1:$A$49,0),MATCH(orders!L$1,products!$A$1:$G$1,0))</f>
        <v>31.624999999999996</v>
      </c>
      <c r="M562" s="10">
        <f t="shared" si="8"/>
        <v>189.74999999999997</v>
      </c>
      <c r="N562" s="8" t="str" cm="1">
        <f t="array" ref="N562">_xlfn.IFS(I562="Rob", "Robusta",I562="Exc","Excelsa",I562="Ara","Arabica",I562="Lib","Liberica",TRUE," ")</f>
        <v>Excelsa</v>
      </c>
      <c r="O562" s="8" t="str" cm="1">
        <f t="array" ref="O562">_xlfn.IFS(J562="m","Medium",J562="l","Light",J562="d","Dark",TRUE,"")</f>
        <v>Medium</v>
      </c>
      <c r="P562" s="8" t="str">
        <f>_xlfn.XLOOKUP(Table1[[#This Row],[Customer ID]],customers!$A$1:$A$1001,customers!$I$1:$I$1001," ",0)</f>
        <v>Yes</v>
      </c>
    </row>
    <row r="563" spans="1:16" x14ac:dyDescent="0.35">
      <c r="A563" s="7" t="s">
        <v>3659</v>
      </c>
      <c r="B563" s="14">
        <v>43688</v>
      </c>
      <c r="C563" s="7" t="s">
        <v>3660</v>
      </c>
      <c r="D563" s="8" t="s">
        <v>6154</v>
      </c>
      <c r="E563" s="7">
        <v>6</v>
      </c>
      <c r="F563" s="7" t="str">
        <f>_xlfn.XLOOKUP(C563,customers!$A$2:$A$1001,customers!$B$2:$B$1001," ",0)</f>
        <v>Nathaniel Bloxland</v>
      </c>
      <c r="G563" s="7" t="str">
        <f>IF(_xlfn.XLOOKUP(C563,customers!$A$2:$A$1001,customers!$C$2:$C$1001," ",0)=0," ",_xlfn.XLOOKUP(C563,customers!$A$2:$A$1001,customers!$C$2:$C$1001," ",0))</f>
        <v xml:space="preserve"> </v>
      </c>
      <c r="H563" s="7" t="str">
        <f>_xlfn.XLOOKUP(orders!C563,customers!$A$1:$A$1001,customers!$G$1:$G$1001)</f>
        <v>Ireland</v>
      </c>
      <c r="I563" s="8" t="str">
        <f>INDEX(products!$A$1:$G$49,MATCH(orders!$D563,products!$A$1:$A$49,0),MATCH(orders!I$1,products!$A$1:$G$1,0))</f>
        <v>Ara</v>
      </c>
      <c r="J563" s="8" t="str">
        <f>INDEX(products!$A$1:$G$49,MATCH(orders!$D563,products!$A$1:$A$49,0),MATCH(orders!J$1,products!$A$1:$G$1,0))</f>
        <v>D</v>
      </c>
      <c r="K563" s="9">
        <f>INDEX(products!$A$1:$G$49,MATCH(orders!$D563,products!$A$1:$A$49,0),MATCH(orders!K$1,products!$A$1:$G$1,0))</f>
        <v>0.2</v>
      </c>
      <c r="L563" s="10">
        <f>INDEX(products!$A$1:$G$49,MATCH(orders!$D563,products!$A$1:$A$49,0),MATCH(orders!L$1,products!$A$1:$G$1,0))</f>
        <v>2.9849999999999999</v>
      </c>
      <c r="M563" s="10">
        <f t="shared" si="8"/>
        <v>17.91</v>
      </c>
      <c r="N563" s="8" t="str" cm="1">
        <f t="array" ref="N563">_xlfn.IFS(I563="Rob", "Robusta",I563="Exc","Excelsa",I563="Ara","Arabica",I563="Lib","Liberica",TRUE," ")</f>
        <v>Arabica</v>
      </c>
      <c r="O563" s="8" t="str" cm="1">
        <f t="array" ref="O563">_xlfn.IFS(J563="m","Medium",J563="l","Light",J563="d","Dark",TRUE,"")</f>
        <v>Dark</v>
      </c>
      <c r="P563" s="8" t="str">
        <f>_xlfn.XLOOKUP(Table1[[#This Row],[Customer ID]],customers!$A$1:$A$1001,customers!$I$1:$I$1001," ",0)</f>
        <v>Yes</v>
      </c>
    </row>
    <row r="564" spans="1:16" x14ac:dyDescent="0.35">
      <c r="A564" s="7" t="s">
        <v>3665</v>
      </c>
      <c r="B564" s="14">
        <v>43669</v>
      </c>
      <c r="C564" s="7" t="s">
        <v>3666</v>
      </c>
      <c r="D564" s="8" t="s">
        <v>6145</v>
      </c>
      <c r="E564" s="7">
        <v>6</v>
      </c>
      <c r="F564" s="7" t="str">
        <f>_xlfn.XLOOKUP(C564,customers!$A$2:$A$1001,customers!$B$2:$B$1001," ",0)</f>
        <v>Brendan Grece</v>
      </c>
      <c r="G564" s="7" t="str">
        <f>IF(_xlfn.XLOOKUP(C564,customers!$A$2:$A$1001,customers!$C$2:$C$1001," ",0)=0," ",_xlfn.XLOOKUP(C564,customers!$A$2:$A$1001,customers!$C$2:$C$1001," ",0))</f>
        <v>bgrecefm@naver.com</v>
      </c>
      <c r="H564" s="7" t="str">
        <f>_xlfn.XLOOKUP(orders!C564,customers!$A$1:$A$1001,customers!$G$1:$G$1001)</f>
        <v>United Kingdom</v>
      </c>
      <c r="I564" s="8" t="str">
        <f>INDEX(products!$A$1:$G$49,MATCH(orders!$D564,products!$A$1:$A$49,0),MATCH(orders!I$1,products!$A$1:$G$1,0))</f>
        <v>Lib</v>
      </c>
      <c r="J564" s="8" t="str">
        <f>INDEX(products!$A$1:$G$49,MATCH(orders!$D564,products!$A$1:$A$49,0),MATCH(orders!J$1,products!$A$1:$G$1,0))</f>
        <v>L</v>
      </c>
      <c r="K564" s="9">
        <f>INDEX(products!$A$1:$G$49,MATCH(orders!$D564,products!$A$1:$A$49,0),MATCH(orders!K$1,products!$A$1:$G$1,0))</f>
        <v>0.2</v>
      </c>
      <c r="L564" s="10">
        <f>INDEX(products!$A$1:$G$49,MATCH(orders!$D564,products!$A$1:$A$49,0),MATCH(orders!L$1,products!$A$1:$G$1,0))</f>
        <v>4.7549999999999999</v>
      </c>
      <c r="M564" s="10">
        <f t="shared" si="8"/>
        <v>28.53</v>
      </c>
      <c r="N564" s="8" t="str" cm="1">
        <f t="array" ref="N564">_xlfn.IFS(I564="Rob", "Robusta",I564="Exc","Excelsa",I564="Ara","Arabica",I564="Lib","Liberica",TRUE," ")</f>
        <v>Liberica</v>
      </c>
      <c r="O564" s="8" t="str" cm="1">
        <f t="array" ref="O564">_xlfn.IFS(J564="m","Medium",J564="l","Light",J564="d","Dark",TRUE,"")</f>
        <v>Light</v>
      </c>
      <c r="P564" s="8" t="str">
        <f>_xlfn.XLOOKUP(Table1[[#This Row],[Customer ID]],customers!$A$1:$A$1001,customers!$I$1:$I$1001," ",0)</f>
        <v>No</v>
      </c>
    </row>
    <row r="565" spans="1:16" x14ac:dyDescent="0.35">
      <c r="A565" s="7" t="s">
        <v>3671</v>
      </c>
      <c r="B565" s="14">
        <v>43991</v>
      </c>
      <c r="C565" s="7" t="s">
        <v>3752</v>
      </c>
      <c r="D565" s="8" t="s">
        <v>6141</v>
      </c>
      <c r="E565" s="7">
        <v>6</v>
      </c>
      <c r="F565" s="7" t="str">
        <f>_xlfn.XLOOKUP(C565,customers!$A$2:$A$1001,customers!$B$2:$B$1001," ",0)</f>
        <v>Don Flintiff</v>
      </c>
      <c r="G565" s="7" t="str">
        <f>IF(_xlfn.XLOOKUP(C565,customers!$A$2:$A$1001,customers!$C$2:$C$1001," ",0)=0," ",_xlfn.XLOOKUP(C565,customers!$A$2:$A$1001,customers!$C$2:$C$1001," ",0))</f>
        <v>dflintiffg1@e-recht24.de</v>
      </c>
      <c r="H565" s="7" t="str">
        <f>_xlfn.XLOOKUP(orders!C565,customers!$A$1:$A$1001,customers!$G$1:$G$1001)</f>
        <v>United Kingdom</v>
      </c>
      <c r="I565" s="8" t="str">
        <f>INDEX(products!$A$1:$G$49,MATCH(orders!$D565,products!$A$1:$A$49,0),MATCH(orders!I$1,products!$A$1:$G$1,0))</f>
        <v>Exc</v>
      </c>
      <c r="J565" s="8" t="str">
        <f>INDEX(products!$A$1:$G$49,MATCH(orders!$D565,products!$A$1:$A$49,0),MATCH(orders!J$1,products!$A$1:$G$1,0))</f>
        <v>M</v>
      </c>
      <c r="K565" s="9">
        <f>INDEX(products!$A$1:$G$49,MATCH(orders!$D565,products!$A$1:$A$49,0),MATCH(orders!K$1,products!$A$1:$G$1,0))</f>
        <v>1</v>
      </c>
      <c r="L565" s="10">
        <f>INDEX(products!$A$1:$G$49,MATCH(orders!$D565,products!$A$1:$A$49,0),MATCH(orders!L$1,products!$A$1:$G$1,0))</f>
        <v>13.75</v>
      </c>
      <c r="M565" s="10">
        <f t="shared" si="8"/>
        <v>82.5</v>
      </c>
      <c r="N565" s="8" t="str" cm="1">
        <f t="array" ref="N565">_xlfn.IFS(I565="Rob", "Robusta",I565="Exc","Excelsa",I565="Ara","Arabica",I565="Lib","Liberica",TRUE," ")</f>
        <v>Excelsa</v>
      </c>
      <c r="O565" s="8" t="str" cm="1">
        <f t="array" ref="O565">_xlfn.IFS(J565="m","Medium",J565="l","Light",J565="d","Dark",TRUE,"")</f>
        <v>Medium</v>
      </c>
      <c r="P565" s="8" t="str">
        <f>_xlfn.XLOOKUP(Table1[[#This Row],[Customer ID]],customers!$A$1:$A$1001,customers!$I$1:$I$1001," ",0)</f>
        <v>No</v>
      </c>
    </row>
    <row r="566" spans="1:16" x14ac:dyDescent="0.35">
      <c r="A566" s="7" t="s">
        <v>3677</v>
      </c>
      <c r="B566" s="14">
        <v>43883</v>
      </c>
      <c r="C566" s="7" t="s">
        <v>3678</v>
      </c>
      <c r="D566" s="8" t="s">
        <v>6173</v>
      </c>
      <c r="E566" s="7">
        <v>2</v>
      </c>
      <c r="F566" s="7" t="str">
        <f>_xlfn.XLOOKUP(C566,customers!$A$2:$A$1001,customers!$B$2:$B$1001," ",0)</f>
        <v>Abbe Thys</v>
      </c>
      <c r="G566" s="7" t="str">
        <f>IF(_xlfn.XLOOKUP(C566,customers!$A$2:$A$1001,customers!$C$2:$C$1001," ",0)=0," ",_xlfn.XLOOKUP(C566,customers!$A$2:$A$1001,customers!$C$2:$C$1001," ",0))</f>
        <v>athysfo@cdc.gov</v>
      </c>
      <c r="H566" s="7" t="str">
        <f>_xlfn.XLOOKUP(orders!C566,customers!$A$1:$A$1001,customers!$G$1:$G$1001)</f>
        <v>United States</v>
      </c>
      <c r="I566" s="8" t="str">
        <f>INDEX(products!$A$1:$G$49,MATCH(orders!$D566,products!$A$1:$A$49,0),MATCH(orders!I$1,products!$A$1:$G$1,0))</f>
        <v>Rob</v>
      </c>
      <c r="J566" s="8" t="str">
        <f>INDEX(products!$A$1:$G$49,MATCH(orders!$D566,products!$A$1:$A$49,0),MATCH(orders!J$1,products!$A$1:$G$1,0))</f>
        <v>L</v>
      </c>
      <c r="K566" s="9">
        <f>INDEX(products!$A$1:$G$49,MATCH(orders!$D566,products!$A$1:$A$49,0),MATCH(orders!K$1,products!$A$1:$G$1,0))</f>
        <v>0.5</v>
      </c>
      <c r="L566" s="10">
        <f>INDEX(products!$A$1:$G$49,MATCH(orders!$D566,products!$A$1:$A$49,0),MATCH(orders!L$1,products!$A$1:$G$1,0))</f>
        <v>7.169999999999999</v>
      </c>
      <c r="M566" s="10">
        <f t="shared" si="8"/>
        <v>14.339999999999998</v>
      </c>
      <c r="N566" s="8" t="str" cm="1">
        <f t="array" ref="N566">_xlfn.IFS(I566="Rob", "Robusta",I566="Exc","Excelsa",I566="Ara","Arabica",I566="Lib","Liberica",TRUE," ")</f>
        <v>Robusta</v>
      </c>
      <c r="O566" s="8" t="str" cm="1">
        <f t="array" ref="O566">_xlfn.IFS(J566="m","Medium",J566="l","Light",J566="d","Dark",TRUE,"")</f>
        <v>Light</v>
      </c>
      <c r="P566" s="8" t="str">
        <f>_xlfn.XLOOKUP(Table1[[#This Row],[Customer ID]],customers!$A$1:$A$1001,customers!$I$1:$I$1001," ",0)</f>
        <v>No</v>
      </c>
    </row>
    <row r="567" spans="1:16" x14ac:dyDescent="0.35">
      <c r="A567" s="7" t="s">
        <v>3683</v>
      </c>
      <c r="B567" s="14">
        <v>44031</v>
      </c>
      <c r="C567" s="7" t="s">
        <v>3684</v>
      </c>
      <c r="D567" s="8" t="s">
        <v>6149</v>
      </c>
      <c r="E567" s="7">
        <v>4</v>
      </c>
      <c r="F567" s="7" t="str">
        <f>_xlfn.XLOOKUP(C567,customers!$A$2:$A$1001,customers!$B$2:$B$1001," ",0)</f>
        <v>Jackquelin Chugg</v>
      </c>
      <c r="G567" s="7" t="str">
        <f>IF(_xlfn.XLOOKUP(C567,customers!$A$2:$A$1001,customers!$C$2:$C$1001," ",0)=0," ",_xlfn.XLOOKUP(C567,customers!$A$2:$A$1001,customers!$C$2:$C$1001," ",0))</f>
        <v>jchuggfp@about.me</v>
      </c>
      <c r="H567" s="7" t="str">
        <f>_xlfn.XLOOKUP(orders!C567,customers!$A$1:$A$1001,customers!$G$1:$G$1001)</f>
        <v>United States</v>
      </c>
      <c r="I567" s="8" t="str">
        <f>INDEX(products!$A$1:$G$49,MATCH(orders!$D567,products!$A$1:$A$49,0),MATCH(orders!I$1,products!$A$1:$G$1,0))</f>
        <v>Rob</v>
      </c>
      <c r="J567" s="8" t="str">
        <f>INDEX(products!$A$1:$G$49,MATCH(orders!$D567,products!$A$1:$A$49,0),MATCH(orders!J$1,products!$A$1:$G$1,0))</f>
        <v>D</v>
      </c>
      <c r="K567" s="9">
        <f>INDEX(products!$A$1:$G$49,MATCH(orders!$D567,products!$A$1:$A$49,0),MATCH(orders!K$1,products!$A$1:$G$1,0))</f>
        <v>2.5</v>
      </c>
      <c r="L567" s="10">
        <f>INDEX(products!$A$1:$G$49,MATCH(orders!$D567,products!$A$1:$A$49,0),MATCH(orders!L$1,products!$A$1:$G$1,0))</f>
        <v>20.584999999999997</v>
      </c>
      <c r="M567" s="10">
        <f t="shared" si="8"/>
        <v>82.339999999999989</v>
      </c>
      <c r="N567" s="8" t="str" cm="1">
        <f t="array" ref="N567">_xlfn.IFS(I567="Rob", "Robusta",I567="Exc","Excelsa",I567="Ara","Arabica",I567="Lib","Liberica",TRUE," ")</f>
        <v>Robusta</v>
      </c>
      <c r="O567" s="8" t="str" cm="1">
        <f t="array" ref="O567">_xlfn.IFS(J567="m","Medium",J567="l","Light",J567="d","Dark",TRUE,"")</f>
        <v>Dark</v>
      </c>
      <c r="P567" s="8" t="str">
        <f>_xlfn.XLOOKUP(Table1[[#This Row],[Customer ID]],customers!$A$1:$A$1001,customers!$I$1:$I$1001," ",0)</f>
        <v>No</v>
      </c>
    </row>
    <row r="568" spans="1:16" x14ac:dyDescent="0.35">
      <c r="A568" s="7" t="s">
        <v>3689</v>
      </c>
      <c r="B568" s="14">
        <v>44459</v>
      </c>
      <c r="C568" s="7" t="s">
        <v>3690</v>
      </c>
      <c r="D568" s="8" t="s">
        <v>6152</v>
      </c>
      <c r="E568" s="7">
        <v>6</v>
      </c>
      <c r="F568" s="7" t="str">
        <f>_xlfn.XLOOKUP(C568,customers!$A$2:$A$1001,customers!$B$2:$B$1001," ",0)</f>
        <v>Audra Kelston</v>
      </c>
      <c r="G568" s="7" t="str">
        <f>IF(_xlfn.XLOOKUP(C568,customers!$A$2:$A$1001,customers!$C$2:$C$1001," ",0)=0," ",_xlfn.XLOOKUP(C568,customers!$A$2:$A$1001,customers!$C$2:$C$1001," ",0))</f>
        <v>akelstonfq@sakura.ne.jp</v>
      </c>
      <c r="H568" s="7" t="str">
        <f>_xlfn.XLOOKUP(orders!C568,customers!$A$1:$A$1001,customers!$G$1:$G$1001)</f>
        <v>United States</v>
      </c>
      <c r="I568" s="8" t="str">
        <f>INDEX(products!$A$1:$G$49,MATCH(orders!$D568,products!$A$1:$A$49,0),MATCH(orders!I$1,products!$A$1:$G$1,0))</f>
        <v>Ara</v>
      </c>
      <c r="J568" s="8" t="str">
        <f>INDEX(products!$A$1:$G$49,MATCH(orders!$D568,products!$A$1:$A$49,0),MATCH(orders!J$1,products!$A$1:$G$1,0))</f>
        <v>M</v>
      </c>
      <c r="K568" s="9">
        <f>INDEX(products!$A$1:$G$49,MATCH(orders!$D568,products!$A$1:$A$49,0),MATCH(orders!K$1,products!$A$1:$G$1,0))</f>
        <v>0.2</v>
      </c>
      <c r="L568" s="10">
        <f>INDEX(products!$A$1:$G$49,MATCH(orders!$D568,products!$A$1:$A$49,0),MATCH(orders!L$1,products!$A$1:$G$1,0))</f>
        <v>3.375</v>
      </c>
      <c r="M568" s="10">
        <f t="shared" si="8"/>
        <v>20.25</v>
      </c>
      <c r="N568" s="8" t="str" cm="1">
        <f t="array" ref="N568">_xlfn.IFS(I568="Rob", "Robusta",I568="Exc","Excelsa",I568="Ara","Arabica",I568="Lib","Liberica",TRUE," ")</f>
        <v>Arabica</v>
      </c>
      <c r="O568" s="8" t="str" cm="1">
        <f t="array" ref="O568">_xlfn.IFS(J568="m","Medium",J568="l","Light",J568="d","Dark",TRUE,"")</f>
        <v>Medium</v>
      </c>
      <c r="P568" s="8" t="str">
        <f>_xlfn.XLOOKUP(Table1[[#This Row],[Customer ID]],customers!$A$1:$A$1001,customers!$I$1:$I$1001," ",0)</f>
        <v>Yes</v>
      </c>
    </row>
    <row r="569" spans="1:16" x14ac:dyDescent="0.35">
      <c r="A569" s="7" t="s">
        <v>3695</v>
      </c>
      <c r="B569" s="14">
        <v>44318</v>
      </c>
      <c r="C569" s="7" t="s">
        <v>3696</v>
      </c>
      <c r="D569" s="8" t="s">
        <v>6142</v>
      </c>
      <c r="E569" s="7">
        <v>6</v>
      </c>
      <c r="F569" s="7" t="str">
        <f>_xlfn.XLOOKUP(C569,customers!$A$2:$A$1001,customers!$B$2:$B$1001," ",0)</f>
        <v>Elvina Angel</v>
      </c>
      <c r="G569" s="7" t="str">
        <f>IF(_xlfn.XLOOKUP(C569,customers!$A$2:$A$1001,customers!$C$2:$C$1001," ",0)=0," ",_xlfn.XLOOKUP(C569,customers!$A$2:$A$1001,customers!$C$2:$C$1001," ",0))</f>
        <v xml:space="preserve"> </v>
      </c>
      <c r="H569" s="7" t="str">
        <f>_xlfn.XLOOKUP(orders!C569,customers!$A$1:$A$1001,customers!$G$1:$G$1001)</f>
        <v>Ireland</v>
      </c>
      <c r="I569" s="8" t="str">
        <f>INDEX(products!$A$1:$G$49,MATCH(orders!$D569,products!$A$1:$A$49,0),MATCH(orders!I$1,products!$A$1:$G$1,0))</f>
        <v>Rob</v>
      </c>
      <c r="J569" s="8" t="str">
        <f>INDEX(products!$A$1:$G$49,MATCH(orders!$D569,products!$A$1:$A$49,0),MATCH(orders!J$1,products!$A$1:$G$1,0))</f>
        <v>L</v>
      </c>
      <c r="K569" s="9">
        <f>INDEX(products!$A$1:$G$49,MATCH(orders!$D569,products!$A$1:$A$49,0),MATCH(orders!K$1,products!$A$1:$G$1,0))</f>
        <v>2.5</v>
      </c>
      <c r="L569" s="10">
        <f>INDEX(products!$A$1:$G$49,MATCH(orders!$D569,products!$A$1:$A$49,0),MATCH(orders!L$1,products!$A$1:$G$1,0))</f>
        <v>27.484999999999996</v>
      </c>
      <c r="M569" s="10">
        <f t="shared" si="8"/>
        <v>164.90999999999997</v>
      </c>
      <c r="N569" s="8" t="str" cm="1">
        <f t="array" ref="N569">_xlfn.IFS(I569="Rob", "Robusta",I569="Exc","Excelsa",I569="Ara","Arabica",I569="Lib","Liberica",TRUE," ")</f>
        <v>Robusta</v>
      </c>
      <c r="O569" s="8" t="str" cm="1">
        <f t="array" ref="O569">_xlfn.IFS(J569="m","Medium",J569="l","Light",J569="d","Dark",TRUE,"")</f>
        <v>Light</v>
      </c>
      <c r="P569" s="8" t="str">
        <f>_xlfn.XLOOKUP(Table1[[#This Row],[Customer ID]],customers!$A$1:$A$1001,customers!$I$1:$I$1001," ",0)</f>
        <v>No</v>
      </c>
    </row>
    <row r="570" spans="1:16" x14ac:dyDescent="0.35">
      <c r="A570" s="7" t="s">
        <v>3700</v>
      </c>
      <c r="B570" s="14">
        <v>44526</v>
      </c>
      <c r="C570" s="7" t="s">
        <v>3701</v>
      </c>
      <c r="D570" s="8" t="s">
        <v>6145</v>
      </c>
      <c r="E570" s="7">
        <v>4</v>
      </c>
      <c r="F570" s="7" t="str">
        <f>_xlfn.XLOOKUP(C570,customers!$A$2:$A$1001,customers!$B$2:$B$1001," ",0)</f>
        <v>Claiborne Mottram</v>
      </c>
      <c r="G570" s="7" t="str">
        <f>IF(_xlfn.XLOOKUP(C570,customers!$A$2:$A$1001,customers!$C$2:$C$1001," ",0)=0," ",_xlfn.XLOOKUP(C570,customers!$A$2:$A$1001,customers!$C$2:$C$1001," ",0))</f>
        <v>cmottramfs@harvard.edu</v>
      </c>
      <c r="H570" s="7" t="str">
        <f>_xlfn.XLOOKUP(orders!C570,customers!$A$1:$A$1001,customers!$G$1:$G$1001)</f>
        <v>United States</v>
      </c>
      <c r="I570" s="8" t="str">
        <f>INDEX(products!$A$1:$G$49,MATCH(orders!$D570,products!$A$1:$A$49,0),MATCH(orders!I$1,products!$A$1:$G$1,0))</f>
        <v>Lib</v>
      </c>
      <c r="J570" s="8" t="str">
        <f>INDEX(products!$A$1:$G$49,MATCH(orders!$D570,products!$A$1:$A$49,0),MATCH(orders!J$1,products!$A$1:$G$1,0))</f>
        <v>L</v>
      </c>
      <c r="K570" s="9">
        <f>INDEX(products!$A$1:$G$49,MATCH(orders!$D570,products!$A$1:$A$49,0),MATCH(orders!K$1,products!$A$1:$G$1,0))</f>
        <v>0.2</v>
      </c>
      <c r="L570" s="10">
        <f>INDEX(products!$A$1:$G$49,MATCH(orders!$D570,products!$A$1:$A$49,0),MATCH(orders!L$1,products!$A$1:$G$1,0))</f>
        <v>4.7549999999999999</v>
      </c>
      <c r="M570" s="10">
        <f t="shared" si="8"/>
        <v>19.02</v>
      </c>
      <c r="N570" s="8" t="str" cm="1">
        <f t="array" ref="N570">_xlfn.IFS(I570="Rob", "Robusta",I570="Exc","Excelsa",I570="Ara","Arabica",I570="Lib","Liberica",TRUE," ")</f>
        <v>Liberica</v>
      </c>
      <c r="O570" s="8" t="str" cm="1">
        <f t="array" ref="O570">_xlfn.IFS(J570="m","Medium",J570="l","Light",J570="d","Dark",TRUE,"")</f>
        <v>Light</v>
      </c>
      <c r="P570" s="8" t="str">
        <f>_xlfn.XLOOKUP(Table1[[#This Row],[Customer ID]],customers!$A$1:$A$1001,customers!$I$1:$I$1001," ",0)</f>
        <v>Yes</v>
      </c>
    </row>
    <row r="571" spans="1:16" x14ac:dyDescent="0.35">
      <c r="A571" s="7" t="s">
        <v>3706</v>
      </c>
      <c r="B571" s="14">
        <v>43879</v>
      </c>
      <c r="C571" s="7" t="s">
        <v>3752</v>
      </c>
      <c r="D571" s="8" t="s">
        <v>6168</v>
      </c>
      <c r="E571" s="7">
        <v>6</v>
      </c>
      <c r="F571" s="7" t="str">
        <f>_xlfn.XLOOKUP(C571,customers!$A$2:$A$1001,customers!$B$2:$B$1001," ",0)</f>
        <v>Don Flintiff</v>
      </c>
      <c r="G571" s="7" t="str">
        <f>IF(_xlfn.XLOOKUP(C571,customers!$A$2:$A$1001,customers!$C$2:$C$1001," ",0)=0," ",_xlfn.XLOOKUP(C571,customers!$A$2:$A$1001,customers!$C$2:$C$1001," ",0))</f>
        <v>dflintiffg1@e-recht24.de</v>
      </c>
      <c r="H571" s="7" t="str">
        <f>_xlfn.XLOOKUP(orders!C571,customers!$A$1:$A$1001,customers!$G$1:$G$1001)</f>
        <v>United Kingdom</v>
      </c>
      <c r="I571" s="8" t="str">
        <f>INDEX(products!$A$1:$G$49,MATCH(orders!$D571,products!$A$1:$A$49,0),MATCH(orders!I$1,products!$A$1:$G$1,0))</f>
        <v>Ara</v>
      </c>
      <c r="J571" s="8" t="str">
        <f>INDEX(products!$A$1:$G$49,MATCH(orders!$D571,products!$A$1:$A$49,0),MATCH(orders!J$1,products!$A$1:$G$1,0))</f>
        <v>D</v>
      </c>
      <c r="K571" s="9">
        <f>INDEX(products!$A$1:$G$49,MATCH(orders!$D571,products!$A$1:$A$49,0),MATCH(orders!K$1,products!$A$1:$G$1,0))</f>
        <v>2.5</v>
      </c>
      <c r="L571" s="10">
        <f>INDEX(products!$A$1:$G$49,MATCH(orders!$D571,products!$A$1:$A$49,0),MATCH(orders!L$1,products!$A$1:$G$1,0))</f>
        <v>22.884999999999998</v>
      </c>
      <c r="M571" s="10">
        <f t="shared" si="8"/>
        <v>137.31</v>
      </c>
      <c r="N571" s="8" t="str" cm="1">
        <f t="array" ref="N571">_xlfn.IFS(I571="Rob", "Robusta",I571="Exc","Excelsa",I571="Ara","Arabica",I571="Lib","Liberica",TRUE," ")</f>
        <v>Arabica</v>
      </c>
      <c r="O571" s="8" t="str" cm="1">
        <f t="array" ref="O571">_xlfn.IFS(J571="m","Medium",J571="l","Light",J571="d","Dark",TRUE,"")</f>
        <v>Dark</v>
      </c>
      <c r="P571" s="8" t="str">
        <f>_xlfn.XLOOKUP(Table1[[#This Row],[Customer ID]],customers!$A$1:$A$1001,customers!$I$1:$I$1001," ",0)</f>
        <v>No</v>
      </c>
    </row>
    <row r="572" spans="1:16" x14ac:dyDescent="0.35">
      <c r="A572" s="7" t="s">
        <v>3712</v>
      </c>
      <c r="B572" s="14">
        <v>43928</v>
      </c>
      <c r="C572" s="7" t="s">
        <v>3713</v>
      </c>
      <c r="D572" s="8" t="s">
        <v>6157</v>
      </c>
      <c r="E572" s="7">
        <v>4</v>
      </c>
      <c r="F572" s="7" t="str">
        <f>_xlfn.XLOOKUP(C572,customers!$A$2:$A$1001,customers!$B$2:$B$1001," ",0)</f>
        <v>Donalt Sangwin</v>
      </c>
      <c r="G572" s="7" t="str">
        <f>IF(_xlfn.XLOOKUP(C572,customers!$A$2:$A$1001,customers!$C$2:$C$1001," ",0)=0," ",_xlfn.XLOOKUP(C572,customers!$A$2:$A$1001,customers!$C$2:$C$1001," ",0))</f>
        <v>dsangwinfu@weebly.com</v>
      </c>
      <c r="H572" s="7" t="str">
        <f>_xlfn.XLOOKUP(orders!C572,customers!$A$1:$A$1001,customers!$G$1:$G$1001)</f>
        <v>United States</v>
      </c>
      <c r="I572" s="8" t="str">
        <f>INDEX(products!$A$1:$G$49,MATCH(orders!$D572,products!$A$1:$A$49,0),MATCH(orders!I$1,products!$A$1:$G$1,0))</f>
        <v>Ara</v>
      </c>
      <c r="J572" s="8" t="str">
        <f>INDEX(products!$A$1:$G$49,MATCH(orders!$D572,products!$A$1:$A$49,0),MATCH(orders!J$1,products!$A$1:$G$1,0))</f>
        <v>M</v>
      </c>
      <c r="K572" s="9">
        <f>INDEX(products!$A$1:$G$49,MATCH(orders!$D572,products!$A$1:$A$49,0),MATCH(orders!K$1,products!$A$1:$G$1,0))</f>
        <v>0.5</v>
      </c>
      <c r="L572" s="10">
        <f>INDEX(products!$A$1:$G$49,MATCH(orders!$D572,products!$A$1:$A$49,0),MATCH(orders!L$1,products!$A$1:$G$1,0))</f>
        <v>6.75</v>
      </c>
      <c r="M572" s="10">
        <f t="shared" si="8"/>
        <v>27</v>
      </c>
      <c r="N572" s="8" t="str" cm="1">
        <f t="array" ref="N572">_xlfn.IFS(I572="Rob", "Robusta",I572="Exc","Excelsa",I572="Ara","Arabica",I572="Lib","Liberica",TRUE," ")</f>
        <v>Arabica</v>
      </c>
      <c r="O572" s="8" t="str" cm="1">
        <f t="array" ref="O572">_xlfn.IFS(J572="m","Medium",J572="l","Light",J572="d","Dark",TRUE,"")</f>
        <v>Medium</v>
      </c>
      <c r="P572" s="8" t="str">
        <f>_xlfn.XLOOKUP(Table1[[#This Row],[Customer ID]],customers!$A$1:$A$1001,customers!$I$1:$I$1001," ",0)</f>
        <v>No</v>
      </c>
    </row>
    <row r="573" spans="1:16" x14ac:dyDescent="0.35">
      <c r="A573" s="7" t="s">
        <v>3718</v>
      </c>
      <c r="B573" s="14">
        <v>44592</v>
      </c>
      <c r="C573" s="7" t="s">
        <v>3719</v>
      </c>
      <c r="D573" s="8" t="s">
        <v>6176</v>
      </c>
      <c r="E573" s="7">
        <v>4</v>
      </c>
      <c r="F573" s="7" t="str">
        <f>_xlfn.XLOOKUP(C573,customers!$A$2:$A$1001,customers!$B$2:$B$1001," ",0)</f>
        <v>Elizabet Aizikowitz</v>
      </c>
      <c r="G573" s="7" t="str">
        <f>IF(_xlfn.XLOOKUP(C573,customers!$A$2:$A$1001,customers!$C$2:$C$1001," ",0)=0," ",_xlfn.XLOOKUP(C573,customers!$A$2:$A$1001,customers!$C$2:$C$1001," ",0))</f>
        <v>eaizikowitzfv@virginia.edu</v>
      </c>
      <c r="H573" s="7" t="str">
        <f>_xlfn.XLOOKUP(orders!C573,customers!$A$1:$A$1001,customers!$G$1:$G$1001)</f>
        <v>United Kingdom</v>
      </c>
      <c r="I573" s="8" t="str">
        <f>INDEX(products!$A$1:$G$49,MATCH(orders!$D573,products!$A$1:$A$49,0),MATCH(orders!I$1,products!$A$1:$G$1,0))</f>
        <v>Exc</v>
      </c>
      <c r="J573" s="8" t="str">
        <f>INDEX(products!$A$1:$G$49,MATCH(orders!$D573,products!$A$1:$A$49,0),MATCH(orders!J$1,products!$A$1:$G$1,0))</f>
        <v>L</v>
      </c>
      <c r="K573" s="9">
        <f>INDEX(products!$A$1:$G$49,MATCH(orders!$D573,products!$A$1:$A$49,0),MATCH(orders!K$1,products!$A$1:$G$1,0))</f>
        <v>0.5</v>
      </c>
      <c r="L573" s="10">
        <f>INDEX(products!$A$1:$G$49,MATCH(orders!$D573,products!$A$1:$A$49,0),MATCH(orders!L$1,products!$A$1:$G$1,0))</f>
        <v>8.91</v>
      </c>
      <c r="M573" s="10">
        <f t="shared" si="8"/>
        <v>35.64</v>
      </c>
      <c r="N573" s="8" t="str" cm="1">
        <f t="array" ref="N573">_xlfn.IFS(I573="Rob", "Robusta",I573="Exc","Excelsa",I573="Ara","Arabica",I573="Lib","Liberica",TRUE," ")</f>
        <v>Excelsa</v>
      </c>
      <c r="O573" s="8" t="str" cm="1">
        <f t="array" ref="O573">_xlfn.IFS(J573="m","Medium",J573="l","Light",J573="d","Dark",TRUE,"")</f>
        <v>Light</v>
      </c>
      <c r="P573" s="8" t="str">
        <f>_xlfn.XLOOKUP(Table1[[#This Row],[Customer ID]],customers!$A$1:$A$1001,customers!$I$1:$I$1001," ",0)</f>
        <v>No</v>
      </c>
    </row>
    <row r="574" spans="1:16" x14ac:dyDescent="0.35">
      <c r="A574" s="7" t="s">
        <v>3724</v>
      </c>
      <c r="B574" s="14">
        <v>43515</v>
      </c>
      <c r="C574" s="7" t="s">
        <v>3725</v>
      </c>
      <c r="D574" s="8" t="s">
        <v>6154</v>
      </c>
      <c r="E574" s="7">
        <v>2</v>
      </c>
      <c r="F574" s="7" t="str">
        <f>_xlfn.XLOOKUP(C574,customers!$A$2:$A$1001,customers!$B$2:$B$1001," ",0)</f>
        <v>Herbie Peppard</v>
      </c>
      <c r="G574" s="7" t="str">
        <f>IF(_xlfn.XLOOKUP(C574,customers!$A$2:$A$1001,customers!$C$2:$C$1001," ",0)=0," ",_xlfn.XLOOKUP(C574,customers!$A$2:$A$1001,customers!$C$2:$C$1001," ",0))</f>
        <v xml:space="preserve"> </v>
      </c>
      <c r="H574" s="7" t="str">
        <f>_xlfn.XLOOKUP(orders!C574,customers!$A$1:$A$1001,customers!$G$1:$G$1001)</f>
        <v>United States</v>
      </c>
      <c r="I574" s="8" t="str">
        <f>INDEX(products!$A$1:$G$49,MATCH(orders!$D574,products!$A$1:$A$49,0),MATCH(orders!I$1,products!$A$1:$G$1,0))</f>
        <v>Ara</v>
      </c>
      <c r="J574" s="8" t="str">
        <f>INDEX(products!$A$1:$G$49,MATCH(orders!$D574,products!$A$1:$A$49,0),MATCH(orders!J$1,products!$A$1:$G$1,0))</f>
        <v>D</v>
      </c>
      <c r="K574" s="9">
        <f>INDEX(products!$A$1:$G$49,MATCH(orders!$D574,products!$A$1:$A$49,0),MATCH(orders!K$1,products!$A$1:$G$1,0))</f>
        <v>0.2</v>
      </c>
      <c r="L574" s="10">
        <f>INDEX(products!$A$1:$G$49,MATCH(orders!$D574,products!$A$1:$A$49,0),MATCH(orders!L$1,products!$A$1:$G$1,0))</f>
        <v>2.9849999999999999</v>
      </c>
      <c r="M574" s="10">
        <f t="shared" si="8"/>
        <v>5.97</v>
      </c>
      <c r="N574" s="8" t="str" cm="1">
        <f t="array" ref="N574">_xlfn.IFS(I574="Rob", "Robusta",I574="Exc","Excelsa",I574="Ara","Arabica",I574="Lib","Liberica",TRUE," ")</f>
        <v>Arabica</v>
      </c>
      <c r="O574" s="8" t="str" cm="1">
        <f t="array" ref="O574">_xlfn.IFS(J574="m","Medium",J574="l","Light",J574="d","Dark",TRUE,"")</f>
        <v>Dark</v>
      </c>
      <c r="P574" s="8" t="str">
        <f>_xlfn.XLOOKUP(Table1[[#This Row],[Customer ID]],customers!$A$1:$A$1001,customers!$I$1:$I$1001," ",0)</f>
        <v>Yes</v>
      </c>
    </row>
    <row r="575" spans="1:16" x14ac:dyDescent="0.35">
      <c r="A575" s="7" t="s">
        <v>3728</v>
      </c>
      <c r="B575" s="14">
        <v>43781</v>
      </c>
      <c r="C575" s="7" t="s">
        <v>3729</v>
      </c>
      <c r="D575" s="8" t="s">
        <v>6155</v>
      </c>
      <c r="E575" s="7">
        <v>6</v>
      </c>
      <c r="F575" s="7" t="str">
        <f>_xlfn.XLOOKUP(C575,customers!$A$2:$A$1001,customers!$B$2:$B$1001," ",0)</f>
        <v>Cornie Venour</v>
      </c>
      <c r="G575" s="7" t="str">
        <f>IF(_xlfn.XLOOKUP(C575,customers!$A$2:$A$1001,customers!$C$2:$C$1001," ",0)=0," ",_xlfn.XLOOKUP(C575,customers!$A$2:$A$1001,customers!$C$2:$C$1001," ",0))</f>
        <v>cvenourfx@ask.com</v>
      </c>
      <c r="H575" s="7" t="str">
        <f>_xlfn.XLOOKUP(orders!C575,customers!$A$1:$A$1001,customers!$G$1:$G$1001)</f>
        <v>United States</v>
      </c>
      <c r="I575" s="8" t="str">
        <f>INDEX(products!$A$1:$G$49,MATCH(orders!$D575,products!$A$1:$A$49,0),MATCH(orders!I$1,products!$A$1:$G$1,0))</f>
        <v>Ara</v>
      </c>
      <c r="J575" s="8" t="str">
        <f>INDEX(products!$A$1:$G$49,MATCH(orders!$D575,products!$A$1:$A$49,0),MATCH(orders!J$1,products!$A$1:$G$1,0))</f>
        <v>M</v>
      </c>
      <c r="K575" s="9">
        <f>INDEX(products!$A$1:$G$49,MATCH(orders!$D575,products!$A$1:$A$49,0),MATCH(orders!K$1,products!$A$1:$G$1,0))</f>
        <v>1</v>
      </c>
      <c r="L575" s="10">
        <f>INDEX(products!$A$1:$G$49,MATCH(orders!$D575,products!$A$1:$A$49,0),MATCH(orders!L$1,products!$A$1:$G$1,0))</f>
        <v>11.25</v>
      </c>
      <c r="M575" s="10">
        <f t="shared" si="8"/>
        <v>67.5</v>
      </c>
      <c r="N575" s="8" t="str" cm="1">
        <f t="array" ref="N575">_xlfn.IFS(I575="Rob", "Robusta",I575="Exc","Excelsa",I575="Ara","Arabica",I575="Lib","Liberica",TRUE," ")</f>
        <v>Arabica</v>
      </c>
      <c r="O575" s="8" t="str" cm="1">
        <f t="array" ref="O575">_xlfn.IFS(J575="m","Medium",J575="l","Light",J575="d","Dark",TRUE,"")</f>
        <v>Medium</v>
      </c>
      <c r="P575" s="8" t="str">
        <f>_xlfn.XLOOKUP(Table1[[#This Row],[Customer ID]],customers!$A$1:$A$1001,customers!$I$1:$I$1001," ",0)</f>
        <v>No</v>
      </c>
    </row>
    <row r="576" spans="1:16" x14ac:dyDescent="0.35">
      <c r="A576" s="7" t="s">
        <v>3734</v>
      </c>
      <c r="B576" s="14">
        <v>44697</v>
      </c>
      <c r="C576" s="7" t="s">
        <v>3735</v>
      </c>
      <c r="D576" s="8" t="s">
        <v>6178</v>
      </c>
      <c r="E576" s="7">
        <v>6</v>
      </c>
      <c r="F576" s="7" t="str">
        <f>_xlfn.XLOOKUP(C576,customers!$A$2:$A$1001,customers!$B$2:$B$1001," ",0)</f>
        <v>Maggy Harby</v>
      </c>
      <c r="G576" s="7" t="str">
        <f>IF(_xlfn.XLOOKUP(C576,customers!$A$2:$A$1001,customers!$C$2:$C$1001," ",0)=0," ",_xlfn.XLOOKUP(C576,customers!$A$2:$A$1001,customers!$C$2:$C$1001," ",0))</f>
        <v>mharbyfy@163.com</v>
      </c>
      <c r="H576" s="7" t="str">
        <f>_xlfn.XLOOKUP(orders!C576,customers!$A$1:$A$1001,customers!$G$1:$G$1001)</f>
        <v>United States</v>
      </c>
      <c r="I576" s="8" t="str">
        <f>INDEX(products!$A$1:$G$49,MATCH(orders!$D576,products!$A$1:$A$49,0),MATCH(orders!I$1,products!$A$1:$G$1,0))</f>
        <v>Rob</v>
      </c>
      <c r="J576" s="8" t="str">
        <f>INDEX(products!$A$1:$G$49,MATCH(orders!$D576,products!$A$1:$A$49,0),MATCH(orders!J$1,products!$A$1:$G$1,0))</f>
        <v>L</v>
      </c>
      <c r="K576" s="9">
        <f>INDEX(products!$A$1:$G$49,MATCH(orders!$D576,products!$A$1:$A$49,0),MATCH(orders!K$1,products!$A$1:$G$1,0))</f>
        <v>0.2</v>
      </c>
      <c r="L576" s="10">
        <f>INDEX(products!$A$1:$G$49,MATCH(orders!$D576,products!$A$1:$A$49,0),MATCH(orders!L$1,products!$A$1:$G$1,0))</f>
        <v>3.5849999999999995</v>
      </c>
      <c r="M576" s="10">
        <f t="shared" si="8"/>
        <v>21.509999999999998</v>
      </c>
      <c r="N576" s="8" t="str" cm="1">
        <f t="array" ref="N576">_xlfn.IFS(I576="Rob", "Robusta",I576="Exc","Excelsa",I576="Ara","Arabica",I576="Lib","Liberica",TRUE," ")</f>
        <v>Robusta</v>
      </c>
      <c r="O576" s="8" t="str" cm="1">
        <f t="array" ref="O576">_xlfn.IFS(J576="m","Medium",J576="l","Light",J576="d","Dark",TRUE,"")</f>
        <v>Light</v>
      </c>
      <c r="P576" s="8" t="str">
        <f>_xlfn.XLOOKUP(Table1[[#This Row],[Customer ID]],customers!$A$1:$A$1001,customers!$I$1:$I$1001," ",0)</f>
        <v>Yes</v>
      </c>
    </row>
    <row r="577" spans="1:16" x14ac:dyDescent="0.35">
      <c r="A577" s="7" t="s">
        <v>3739</v>
      </c>
      <c r="B577" s="14">
        <v>44239</v>
      </c>
      <c r="C577" s="7" t="s">
        <v>3740</v>
      </c>
      <c r="D577" s="8" t="s">
        <v>6181</v>
      </c>
      <c r="E577" s="7">
        <v>2</v>
      </c>
      <c r="F577" s="7" t="str">
        <f>_xlfn.XLOOKUP(C577,customers!$A$2:$A$1001,customers!$B$2:$B$1001," ",0)</f>
        <v>Reggie Thickpenny</v>
      </c>
      <c r="G577" s="7" t="str">
        <f>IF(_xlfn.XLOOKUP(C577,customers!$A$2:$A$1001,customers!$C$2:$C$1001," ",0)=0," ",_xlfn.XLOOKUP(C577,customers!$A$2:$A$1001,customers!$C$2:$C$1001," ",0))</f>
        <v>rthickpennyfz@cafepress.com</v>
      </c>
      <c r="H577" s="7" t="str">
        <f>_xlfn.XLOOKUP(orders!C577,customers!$A$1:$A$1001,customers!$G$1:$G$1001)</f>
        <v>United States</v>
      </c>
      <c r="I577" s="8" t="str">
        <f>INDEX(products!$A$1:$G$49,MATCH(orders!$D577,products!$A$1:$A$49,0),MATCH(orders!I$1,products!$A$1:$G$1,0))</f>
        <v>Lib</v>
      </c>
      <c r="J577" s="8" t="str">
        <f>INDEX(products!$A$1:$G$49,MATCH(orders!$D577,products!$A$1:$A$49,0),MATCH(orders!J$1,products!$A$1:$G$1,0))</f>
        <v>M</v>
      </c>
      <c r="K577" s="9">
        <f>INDEX(products!$A$1:$G$49,MATCH(orders!$D577,products!$A$1:$A$49,0),MATCH(orders!K$1,products!$A$1:$G$1,0))</f>
        <v>2.5</v>
      </c>
      <c r="L577" s="10">
        <f>INDEX(products!$A$1:$G$49,MATCH(orders!$D577,products!$A$1:$A$49,0),MATCH(orders!L$1,products!$A$1:$G$1,0))</f>
        <v>33.464999999999996</v>
      </c>
      <c r="M577" s="10">
        <f t="shared" si="8"/>
        <v>66.929999999999993</v>
      </c>
      <c r="N577" s="8" t="str" cm="1">
        <f t="array" ref="N577">_xlfn.IFS(I577="Rob", "Robusta",I577="Exc","Excelsa",I577="Ara","Arabica",I577="Lib","Liberica",TRUE," ")</f>
        <v>Liberica</v>
      </c>
      <c r="O577" s="8" t="str" cm="1">
        <f t="array" ref="O577">_xlfn.IFS(J577="m","Medium",J577="l","Light",J577="d","Dark",TRUE,"")</f>
        <v>Medium</v>
      </c>
      <c r="P577" s="8" t="str">
        <f>_xlfn.XLOOKUP(Table1[[#This Row],[Customer ID]],customers!$A$1:$A$1001,customers!$I$1:$I$1001," ",0)</f>
        <v>No</v>
      </c>
    </row>
    <row r="578" spans="1:16" x14ac:dyDescent="0.35">
      <c r="A578" s="7" t="s">
        <v>3745</v>
      </c>
      <c r="B578" s="14">
        <v>44290</v>
      </c>
      <c r="C578" s="7" t="s">
        <v>3746</v>
      </c>
      <c r="D578" s="8" t="s">
        <v>6154</v>
      </c>
      <c r="E578" s="7">
        <v>6</v>
      </c>
      <c r="F578" s="7" t="str">
        <f>_xlfn.XLOOKUP(C578,customers!$A$2:$A$1001,customers!$B$2:$B$1001," ",0)</f>
        <v>Phyllys Ormerod</v>
      </c>
      <c r="G578" s="7" t="str">
        <f>IF(_xlfn.XLOOKUP(C578,customers!$A$2:$A$1001,customers!$C$2:$C$1001," ",0)=0," ",_xlfn.XLOOKUP(C578,customers!$A$2:$A$1001,customers!$C$2:$C$1001," ",0))</f>
        <v>pormerodg0@redcross.org</v>
      </c>
      <c r="H578" s="7" t="str">
        <f>_xlfn.XLOOKUP(orders!C578,customers!$A$1:$A$1001,customers!$G$1:$G$1001)</f>
        <v>United States</v>
      </c>
      <c r="I578" s="8" t="str">
        <f>INDEX(products!$A$1:$G$49,MATCH(orders!$D578,products!$A$1:$A$49,0),MATCH(orders!I$1,products!$A$1:$G$1,0))</f>
        <v>Ara</v>
      </c>
      <c r="J578" s="8" t="str">
        <f>INDEX(products!$A$1:$G$49,MATCH(orders!$D578,products!$A$1:$A$49,0),MATCH(orders!J$1,products!$A$1:$G$1,0))</f>
        <v>D</v>
      </c>
      <c r="K578" s="9">
        <f>INDEX(products!$A$1:$G$49,MATCH(orders!$D578,products!$A$1:$A$49,0),MATCH(orders!K$1,products!$A$1:$G$1,0))</f>
        <v>0.2</v>
      </c>
      <c r="L578" s="10">
        <f>INDEX(products!$A$1:$G$49,MATCH(orders!$D578,products!$A$1:$A$49,0),MATCH(orders!L$1,products!$A$1:$G$1,0))</f>
        <v>2.9849999999999999</v>
      </c>
      <c r="M578" s="10">
        <f t="shared" ref="M578:M641" si="9">L578*E578</f>
        <v>17.91</v>
      </c>
      <c r="N578" s="8" t="str" cm="1">
        <f t="array" ref="N578">_xlfn.IFS(I578="Rob", "Robusta",I578="Exc","Excelsa",I578="Ara","Arabica",I578="Lib","Liberica",TRUE," ")</f>
        <v>Arabica</v>
      </c>
      <c r="O578" s="8" t="str" cm="1">
        <f t="array" ref="O578">_xlfn.IFS(J578="m","Medium",J578="l","Light",J578="d","Dark",TRUE,"")</f>
        <v>Dark</v>
      </c>
      <c r="P578" s="8" t="str">
        <f>_xlfn.XLOOKUP(Table1[[#This Row],[Customer ID]],customers!$A$1:$A$1001,customers!$I$1:$I$1001," ",0)</f>
        <v>No</v>
      </c>
    </row>
    <row r="579" spans="1:16" x14ac:dyDescent="0.35">
      <c r="A579" s="7" t="s">
        <v>3751</v>
      </c>
      <c r="B579" s="14">
        <v>44410</v>
      </c>
      <c r="C579" s="7" t="s">
        <v>3752</v>
      </c>
      <c r="D579" s="8" t="s">
        <v>6162</v>
      </c>
      <c r="E579" s="7">
        <v>4</v>
      </c>
      <c r="F579" s="7" t="str">
        <f>_xlfn.XLOOKUP(C579,customers!$A$2:$A$1001,customers!$B$2:$B$1001," ",0)</f>
        <v>Don Flintiff</v>
      </c>
      <c r="G579" s="7" t="str">
        <f>IF(_xlfn.XLOOKUP(C579,customers!$A$2:$A$1001,customers!$C$2:$C$1001," ",0)=0," ",_xlfn.XLOOKUP(C579,customers!$A$2:$A$1001,customers!$C$2:$C$1001," ",0))</f>
        <v>dflintiffg1@e-recht24.de</v>
      </c>
      <c r="H579" s="7" t="str">
        <f>_xlfn.XLOOKUP(orders!C579,customers!$A$1:$A$1001,customers!$G$1:$G$1001)</f>
        <v>United Kingdom</v>
      </c>
      <c r="I579" s="8" t="str">
        <f>INDEX(products!$A$1:$G$49,MATCH(orders!$D579,products!$A$1:$A$49,0),MATCH(orders!I$1,products!$A$1:$G$1,0))</f>
        <v>Lib</v>
      </c>
      <c r="J579" s="8" t="str">
        <f>INDEX(products!$A$1:$G$49,MATCH(orders!$D579,products!$A$1:$A$49,0),MATCH(orders!J$1,products!$A$1:$G$1,0))</f>
        <v>M</v>
      </c>
      <c r="K579" s="9">
        <f>INDEX(products!$A$1:$G$49,MATCH(orders!$D579,products!$A$1:$A$49,0),MATCH(orders!K$1,products!$A$1:$G$1,0))</f>
        <v>1</v>
      </c>
      <c r="L579" s="10">
        <f>INDEX(products!$A$1:$G$49,MATCH(orders!$D579,products!$A$1:$A$49,0),MATCH(orders!L$1,products!$A$1:$G$1,0))</f>
        <v>14.55</v>
      </c>
      <c r="M579" s="10">
        <f t="shared" si="9"/>
        <v>58.2</v>
      </c>
      <c r="N579" s="8" t="str" cm="1">
        <f t="array" ref="N579">_xlfn.IFS(I579="Rob", "Robusta",I579="Exc","Excelsa",I579="Ara","Arabica",I579="Lib","Liberica",TRUE," ")</f>
        <v>Liberica</v>
      </c>
      <c r="O579" s="8" t="str" cm="1">
        <f t="array" ref="O579">_xlfn.IFS(J579="m","Medium",J579="l","Light",J579="d","Dark",TRUE,"")</f>
        <v>Medium</v>
      </c>
      <c r="P579" s="8" t="str">
        <f>_xlfn.XLOOKUP(Table1[[#This Row],[Customer ID]],customers!$A$1:$A$1001,customers!$I$1:$I$1001," ",0)</f>
        <v>No</v>
      </c>
    </row>
    <row r="580" spans="1:16" x14ac:dyDescent="0.35">
      <c r="A580" s="7" t="s">
        <v>3756</v>
      </c>
      <c r="B580" s="14">
        <v>44720</v>
      </c>
      <c r="C580" s="7" t="s">
        <v>3757</v>
      </c>
      <c r="D580" s="8" t="s">
        <v>6184</v>
      </c>
      <c r="E580" s="7">
        <v>3</v>
      </c>
      <c r="F580" s="7" t="str">
        <f>_xlfn.XLOOKUP(C580,customers!$A$2:$A$1001,customers!$B$2:$B$1001," ",0)</f>
        <v>Tymon Zanetti</v>
      </c>
      <c r="G580" s="7" t="str">
        <f>IF(_xlfn.XLOOKUP(C580,customers!$A$2:$A$1001,customers!$C$2:$C$1001," ",0)=0," ",_xlfn.XLOOKUP(C580,customers!$A$2:$A$1001,customers!$C$2:$C$1001," ",0))</f>
        <v>tzanettig2@gravatar.com</v>
      </c>
      <c r="H580" s="7" t="str">
        <f>_xlfn.XLOOKUP(orders!C580,customers!$A$1:$A$1001,customers!$G$1:$G$1001)</f>
        <v>Ireland</v>
      </c>
      <c r="I580" s="8" t="str">
        <f>INDEX(products!$A$1:$G$49,MATCH(orders!$D580,products!$A$1:$A$49,0),MATCH(orders!I$1,products!$A$1:$G$1,0))</f>
        <v>Exc</v>
      </c>
      <c r="J580" s="8" t="str">
        <f>INDEX(products!$A$1:$G$49,MATCH(orders!$D580,products!$A$1:$A$49,0),MATCH(orders!J$1,products!$A$1:$G$1,0))</f>
        <v>L</v>
      </c>
      <c r="K580" s="9">
        <f>INDEX(products!$A$1:$G$49,MATCH(orders!$D580,products!$A$1:$A$49,0),MATCH(orders!K$1,products!$A$1:$G$1,0))</f>
        <v>0.2</v>
      </c>
      <c r="L580" s="10">
        <f>INDEX(products!$A$1:$G$49,MATCH(orders!$D580,products!$A$1:$A$49,0),MATCH(orders!L$1,products!$A$1:$G$1,0))</f>
        <v>4.4550000000000001</v>
      </c>
      <c r="M580" s="10">
        <f t="shared" si="9"/>
        <v>13.365</v>
      </c>
      <c r="N580" s="8" t="str" cm="1">
        <f t="array" ref="N580">_xlfn.IFS(I580="Rob", "Robusta",I580="Exc","Excelsa",I580="Ara","Arabica",I580="Lib","Liberica",TRUE," ")</f>
        <v>Excelsa</v>
      </c>
      <c r="O580" s="8" t="str" cm="1">
        <f t="array" ref="O580">_xlfn.IFS(J580="m","Medium",J580="l","Light",J580="d","Dark",TRUE,"")</f>
        <v>Light</v>
      </c>
      <c r="P580" s="8" t="str">
        <f>_xlfn.XLOOKUP(Table1[[#This Row],[Customer ID]],customers!$A$1:$A$1001,customers!$I$1:$I$1001," ",0)</f>
        <v>No</v>
      </c>
    </row>
    <row r="581" spans="1:16" x14ac:dyDescent="0.35">
      <c r="A581" s="7" t="s">
        <v>3756</v>
      </c>
      <c r="B581" s="14">
        <v>44720</v>
      </c>
      <c r="C581" s="7" t="s">
        <v>3757</v>
      </c>
      <c r="D581" s="8" t="s">
        <v>6157</v>
      </c>
      <c r="E581" s="7">
        <v>5</v>
      </c>
      <c r="F581" s="7" t="str">
        <f>_xlfn.XLOOKUP(C581,customers!$A$2:$A$1001,customers!$B$2:$B$1001," ",0)</f>
        <v>Tymon Zanetti</v>
      </c>
      <c r="G581" s="7" t="str">
        <f>IF(_xlfn.XLOOKUP(C581,customers!$A$2:$A$1001,customers!$C$2:$C$1001," ",0)=0," ",_xlfn.XLOOKUP(C581,customers!$A$2:$A$1001,customers!$C$2:$C$1001," ",0))</f>
        <v>tzanettig2@gravatar.com</v>
      </c>
      <c r="H581" s="7" t="str">
        <f>_xlfn.XLOOKUP(orders!C581,customers!$A$1:$A$1001,customers!$G$1:$G$1001)</f>
        <v>Ireland</v>
      </c>
      <c r="I581" s="8" t="str">
        <f>INDEX(products!$A$1:$G$49,MATCH(orders!$D581,products!$A$1:$A$49,0),MATCH(orders!I$1,products!$A$1:$G$1,0))</f>
        <v>Ara</v>
      </c>
      <c r="J581" s="8" t="str">
        <f>INDEX(products!$A$1:$G$49,MATCH(orders!$D581,products!$A$1:$A$49,0),MATCH(orders!J$1,products!$A$1:$G$1,0))</f>
        <v>M</v>
      </c>
      <c r="K581" s="9">
        <f>INDEX(products!$A$1:$G$49,MATCH(orders!$D581,products!$A$1:$A$49,0),MATCH(orders!K$1,products!$A$1:$G$1,0))</f>
        <v>0.5</v>
      </c>
      <c r="L581" s="10">
        <f>INDEX(products!$A$1:$G$49,MATCH(orders!$D581,products!$A$1:$A$49,0),MATCH(orders!L$1,products!$A$1:$G$1,0))</f>
        <v>6.75</v>
      </c>
      <c r="M581" s="10">
        <f t="shared" si="9"/>
        <v>33.75</v>
      </c>
      <c r="N581" s="8" t="str" cm="1">
        <f t="array" ref="N581">_xlfn.IFS(I581="Rob", "Robusta",I581="Exc","Excelsa",I581="Ara","Arabica",I581="Lib","Liberica",TRUE," ")</f>
        <v>Arabica</v>
      </c>
      <c r="O581" s="8" t="str" cm="1">
        <f t="array" ref="O581">_xlfn.IFS(J581="m","Medium",J581="l","Light",J581="d","Dark",TRUE,"")</f>
        <v>Medium</v>
      </c>
      <c r="P581" s="8" t="str">
        <f>_xlfn.XLOOKUP(Table1[[#This Row],[Customer ID]],customers!$A$1:$A$1001,customers!$I$1:$I$1001," ",0)</f>
        <v>No</v>
      </c>
    </row>
    <row r="582" spans="1:16" x14ac:dyDescent="0.35">
      <c r="A582" s="7" t="s">
        <v>3767</v>
      </c>
      <c r="B582" s="14">
        <v>43965</v>
      </c>
      <c r="C582" s="7" t="s">
        <v>3768</v>
      </c>
      <c r="D582" s="8" t="s">
        <v>6171</v>
      </c>
      <c r="E582" s="7">
        <v>3</v>
      </c>
      <c r="F582" s="7" t="str">
        <f>_xlfn.XLOOKUP(C582,customers!$A$2:$A$1001,customers!$B$2:$B$1001," ",0)</f>
        <v>Reinaldos Kirtley</v>
      </c>
      <c r="G582" s="7" t="str">
        <f>IF(_xlfn.XLOOKUP(C582,customers!$A$2:$A$1001,customers!$C$2:$C$1001," ",0)=0," ",_xlfn.XLOOKUP(C582,customers!$A$2:$A$1001,customers!$C$2:$C$1001," ",0))</f>
        <v>rkirtleyg4@hatena.ne.jp</v>
      </c>
      <c r="H582" s="7" t="str">
        <f>_xlfn.XLOOKUP(orders!C582,customers!$A$1:$A$1001,customers!$G$1:$G$1001)</f>
        <v>United States</v>
      </c>
      <c r="I582" s="8" t="str">
        <f>INDEX(products!$A$1:$G$49,MATCH(orders!$D582,products!$A$1:$A$49,0),MATCH(orders!I$1,products!$A$1:$G$1,0))</f>
        <v>Exc</v>
      </c>
      <c r="J582" s="8" t="str">
        <f>INDEX(products!$A$1:$G$49,MATCH(orders!$D582,products!$A$1:$A$49,0),MATCH(orders!J$1,products!$A$1:$G$1,0))</f>
        <v>L</v>
      </c>
      <c r="K582" s="9">
        <f>INDEX(products!$A$1:$G$49,MATCH(orders!$D582,products!$A$1:$A$49,0),MATCH(orders!K$1,products!$A$1:$G$1,0))</f>
        <v>1</v>
      </c>
      <c r="L582" s="10">
        <f>INDEX(products!$A$1:$G$49,MATCH(orders!$D582,products!$A$1:$A$49,0),MATCH(orders!L$1,products!$A$1:$G$1,0))</f>
        <v>14.85</v>
      </c>
      <c r="M582" s="10">
        <f t="shared" si="9"/>
        <v>44.55</v>
      </c>
      <c r="N582" s="8" t="str" cm="1">
        <f t="array" ref="N582">_xlfn.IFS(I582="Rob", "Robusta",I582="Exc","Excelsa",I582="Ara","Arabica",I582="Lib","Liberica",TRUE," ")</f>
        <v>Excelsa</v>
      </c>
      <c r="O582" s="8" t="str" cm="1">
        <f t="array" ref="O582">_xlfn.IFS(J582="m","Medium",J582="l","Light",J582="d","Dark",TRUE,"")</f>
        <v>Light</v>
      </c>
      <c r="P582" s="8" t="str">
        <f>_xlfn.XLOOKUP(Table1[[#This Row],[Customer ID]],customers!$A$1:$A$1001,customers!$I$1:$I$1001," ",0)</f>
        <v>Yes</v>
      </c>
    </row>
    <row r="583" spans="1:16" x14ac:dyDescent="0.35">
      <c r="A583" s="7" t="s">
        <v>3773</v>
      </c>
      <c r="B583" s="14">
        <v>44190</v>
      </c>
      <c r="C583" s="7" t="s">
        <v>3774</v>
      </c>
      <c r="D583" s="8" t="s">
        <v>6176</v>
      </c>
      <c r="E583" s="7">
        <v>5</v>
      </c>
      <c r="F583" s="7" t="str">
        <f>_xlfn.XLOOKUP(C583,customers!$A$2:$A$1001,customers!$B$2:$B$1001," ",0)</f>
        <v>Carney Clemencet</v>
      </c>
      <c r="G583" s="7" t="str">
        <f>IF(_xlfn.XLOOKUP(C583,customers!$A$2:$A$1001,customers!$C$2:$C$1001," ",0)=0," ",_xlfn.XLOOKUP(C583,customers!$A$2:$A$1001,customers!$C$2:$C$1001," ",0))</f>
        <v>cclemencetg5@weather.com</v>
      </c>
      <c r="H583" s="7" t="str">
        <f>_xlfn.XLOOKUP(orders!C583,customers!$A$1:$A$1001,customers!$G$1:$G$1001)</f>
        <v>United Kingdom</v>
      </c>
      <c r="I583" s="8" t="str">
        <f>INDEX(products!$A$1:$G$49,MATCH(orders!$D583,products!$A$1:$A$49,0),MATCH(orders!I$1,products!$A$1:$G$1,0))</f>
        <v>Exc</v>
      </c>
      <c r="J583" s="8" t="str">
        <f>INDEX(products!$A$1:$G$49,MATCH(orders!$D583,products!$A$1:$A$49,0),MATCH(orders!J$1,products!$A$1:$G$1,0))</f>
        <v>L</v>
      </c>
      <c r="K583" s="9">
        <f>INDEX(products!$A$1:$G$49,MATCH(orders!$D583,products!$A$1:$A$49,0),MATCH(orders!K$1,products!$A$1:$G$1,0))</f>
        <v>0.5</v>
      </c>
      <c r="L583" s="10">
        <f>INDEX(products!$A$1:$G$49,MATCH(orders!$D583,products!$A$1:$A$49,0),MATCH(orders!L$1,products!$A$1:$G$1,0))</f>
        <v>8.91</v>
      </c>
      <c r="M583" s="10">
        <f t="shared" si="9"/>
        <v>44.55</v>
      </c>
      <c r="N583" s="8" t="str" cm="1">
        <f t="array" ref="N583">_xlfn.IFS(I583="Rob", "Robusta",I583="Exc","Excelsa",I583="Ara","Arabica",I583="Lib","Liberica",TRUE," ")</f>
        <v>Excelsa</v>
      </c>
      <c r="O583" s="8" t="str" cm="1">
        <f t="array" ref="O583">_xlfn.IFS(J583="m","Medium",J583="l","Light",J583="d","Dark",TRUE,"")</f>
        <v>Light</v>
      </c>
      <c r="P583" s="8" t="str">
        <f>_xlfn.XLOOKUP(Table1[[#This Row],[Customer ID]],customers!$A$1:$A$1001,customers!$I$1:$I$1001," ",0)</f>
        <v>Yes</v>
      </c>
    </row>
    <row r="584" spans="1:16" x14ac:dyDescent="0.35">
      <c r="A584" s="7" t="s">
        <v>3778</v>
      </c>
      <c r="B584" s="14">
        <v>44382</v>
      </c>
      <c r="C584" s="7" t="s">
        <v>3779</v>
      </c>
      <c r="D584" s="8" t="s">
        <v>6183</v>
      </c>
      <c r="E584" s="7">
        <v>5</v>
      </c>
      <c r="F584" s="7" t="str">
        <f>_xlfn.XLOOKUP(C584,customers!$A$2:$A$1001,customers!$B$2:$B$1001," ",0)</f>
        <v>Russell Donet</v>
      </c>
      <c r="G584" s="7" t="str">
        <f>IF(_xlfn.XLOOKUP(C584,customers!$A$2:$A$1001,customers!$C$2:$C$1001," ",0)=0," ",_xlfn.XLOOKUP(C584,customers!$A$2:$A$1001,customers!$C$2:$C$1001," ",0))</f>
        <v>rdonetg6@oakley.com</v>
      </c>
      <c r="H584" s="7" t="str">
        <f>_xlfn.XLOOKUP(orders!C584,customers!$A$1:$A$1001,customers!$G$1:$G$1001)</f>
        <v>United States</v>
      </c>
      <c r="I584" s="8" t="str">
        <f>INDEX(products!$A$1:$G$49,MATCH(orders!$D584,products!$A$1:$A$49,0),MATCH(orders!I$1,products!$A$1:$G$1,0))</f>
        <v>Exc</v>
      </c>
      <c r="J584" s="8" t="str">
        <f>INDEX(products!$A$1:$G$49,MATCH(orders!$D584,products!$A$1:$A$49,0),MATCH(orders!J$1,products!$A$1:$G$1,0))</f>
        <v>D</v>
      </c>
      <c r="K584" s="9">
        <f>INDEX(products!$A$1:$G$49,MATCH(orders!$D584,products!$A$1:$A$49,0),MATCH(orders!K$1,products!$A$1:$G$1,0))</f>
        <v>1</v>
      </c>
      <c r="L584" s="10">
        <f>INDEX(products!$A$1:$G$49,MATCH(orders!$D584,products!$A$1:$A$49,0),MATCH(orders!L$1,products!$A$1:$G$1,0))</f>
        <v>12.15</v>
      </c>
      <c r="M584" s="10">
        <f t="shared" si="9"/>
        <v>60.75</v>
      </c>
      <c r="N584" s="8" t="str" cm="1">
        <f t="array" ref="N584">_xlfn.IFS(I584="Rob", "Robusta",I584="Exc","Excelsa",I584="Ara","Arabica",I584="Lib","Liberica",TRUE," ")</f>
        <v>Excelsa</v>
      </c>
      <c r="O584" s="8" t="str" cm="1">
        <f t="array" ref="O584">_xlfn.IFS(J584="m","Medium",J584="l","Light",J584="d","Dark",TRUE,"")</f>
        <v>Dark</v>
      </c>
      <c r="P584" s="8" t="str">
        <f>_xlfn.XLOOKUP(Table1[[#This Row],[Customer ID]],customers!$A$1:$A$1001,customers!$I$1:$I$1001," ",0)</f>
        <v>No</v>
      </c>
    </row>
    <row r="585" spans="1:16" x14ac:dyDescent="0.35">
      <c r="A585" s="7" t="s">
        <v>3784</v>
      </c>
      <c r="B585" s="14">
        <v>43538</v>
      </c>
      <c r="C585" s="7" t="s">
        <v>3785</v>
      </c>
      <c r="D585" s="8" t="s">
        <v>6178</v>
      </c>
      <c r="E585" s="7">
        <v>1</v>
      </c>
      <c r="F585" s="7" t="str">
        <f>_xlfn.XLOOKUP(C585,customers!$A$2:$A$1001,customers!$B$2:$B$1001," ",0)</f>
        <v>Sidney Gawen</v>
      </c>
      <c r="G585" s="7" t="str">
        <f>IF(_xlfn.XLOOKUP(C585,customers!$A$2:$A$1001,customers!$C$2:$C$1001," ",0)=0," ",_xlfn.XLOOKUP(C585,customers!$A$2:$A$1001,customers!$C$2:$C$1001," ",0))</f>
        <v>sgaweng7@creativecommons.org</v>
      </c>
      <c r="H585" s="7" t="str">
        <f>_xlfn.XLOOKUP(orders!C585,customers!$A$1:$A$1001,customers!$G$1:$G$1001)</f>
        <v>United States</v>
      </c>
      <c r="I585" s="8" t="str">
        <f>INDEX(products!$A$1:$G$49,MATCH(orders!$D585,products!$A$1:$A$49,0),MATCH(orders!I$1,products!$A$1:$G$1,0))</f>
        <v>Rob</v>
      </c>
      <c r="J585" s="8" t="str">
        <f>INDEX(products!$A$1:$G$49,MATCH(orders!$D585,products!$A$1:$A$49,0),MATCH(orders!J$1,products!$A$1:$G$1,0))</f>
        <v>L</v>
      </c>
      <c r="K585" s="9">
        <f>INDEX(products!$A$1:$G$49,MATCH(orders!$D585,products!$A$1:$A$49,0),MATCH(orders!K$1,products!$A$1:$G$1,0))</f>
        <v>0.2</v>
      </c>
      <c r="L585" s="10">
        <f>INDEX(products!$A$1:$G$49,MATCH(orders!$D585,products!$A$1:$A$49,0),MATCH(orders!L$1,products!$A$1:$G$1,0))</f>
        <v>3.5849999999999995</v>
      </c>
      <c r="M585" s="10">
        <f t="shared" si="9"/>
        <v>3.5849999999999995</v>
      </c>
      <c r="N585" s="8" t="str" cm="1">
        <f t="array" ref="N585">_xlfn.IFS(I585="Rob", "Robusta",I585="Exc","Excelsa",I585="Ara","Arabica",I585="Lib","Liberica",TRUE," ")</f>
        <v>Robusta</v>
      </c>
      <c r="O585" s="8" t="str" cm="1">
        <f t="array" ref="O585">_xlfn.IFS(J585="m","Medium",J585="l","Light",J585="d","Dark",TRUE,"")</f>
        <v>Light</v>
      </c>
      <c r="P585" s="8" t="str">
        <f>_xlfn.XLOOKUP(Table1[[#This Row],[Customer ID]],customers!$A$1:$A$1001,customers!$I$1:$I$1001," ",0)</f>
        <v>Yes</v>
      </c>
    </row>
    <row r="586" spans="1:16" x14ac:dyDescent="0.35">
      <c r="A586" s="7" t="s">
        <v>3790</v>
      </c>
      <c r="B586" s="14">
        <v>44262</v>
      </c>
      <c r="C586" s="7" t="s">
        <v>3791</v>
      </c>
      <c r="D586" s="8" t="s">
        <v>6178</v>
      </c>
      <c r="E586" s="7">
        <v>6</v>
      </c>
      <c r="F586" s="7" t="str">
        <f>_xlfn.XLOOKUP(C586,customers!$A$2:$A$1001,customers!$B$2:$B$1001," ",0)</f>
        <v>Rickey Readie</v>
      </c>
      <c r="G586" s="7" t="str">
        <f>IF(_xlfn.XLOOKUP(C586,customers!$A$2:$A$1001,customers!$C$2:$C$1001," ",0)=0," ",_xlfn.XLOOKUP(C586,customers!$A$2:$A$1001,customers!$C$2:$C$1001," ",0))</f>
        <v>rreadieg8@guardian.co.uk</v>
      </c>
      <c r="H586" s="7" t="str">
        <f>_xlfn.XLOOKUP(orders!C586,customers!$A$1:$A$1001,customers!$G$1:$G$1001)</f>
        <v>United States</v>
      </c>
      <c r="I586" s="8" t="str">
        <f>INDEX(products!$A$1:$G$49,MATCH(orders!$D586,products!$A$1:$A$49,0),MATCH(orders!I$1,products!$A$1:$G$1,0))</f>
        <v>Rob</v>
      </c>
      <c r="J586" s="8" t="str">
        <f>INDEX(products!$A$1:$G$49,MATCH(orders!$D586,products!$A$1:$A$49,0),MATCH(orders!J$1,products!$A$1:$G$1,0))</f>
        <v>L</v>
      </c>
      <c r="K586" s="9">
        <f>INDEX(products!$A$1:$G$49,MATCH(orders!$D586,products!$A$1:$A$49,0),MATCH(orders!K$1,products!$A$1:$G$1,0))</f>
        <v>0.2</v>
      </c>
      <c r="L586" s="10">
        <f>INDEX(products!$A$1:$G$49,MATCH(orders!$D586,products!$A$1:$A$49,0),MATCH(orders!L$1,products!$A$1:$G$1,0))</f>
        <v>3.5849999999999995</v>
      </c>
      <c r="M586" s="10">
        <f t="shared" si="9"/>
        <v>21.509999999999998</v>
      </c>
      <c r="N586" s="8" t="str" cm="1">
        <f t="array" ref="N586">_xlfn.IFS(I586="Rob", "Robusta",I586="Exc","Excelsa",I586="Ara","Arabica",I586="Lib","Liberica",TRUE," ")</f>
        <v>Robusta</v>
      </c>
      <c r="O586" s="8" t="str" cm="1">
        <f t="array" ref="O586">_xlfn.IFS(J586="m","Medium",J586="l","Light",J586="d","Dark",TRUE,"")</f>
        <v>Light</v>
      </c>
      <c r="P586" s="8" t="str">
        <f>_xlfn.XLOOKUP(Table1[[#This Row],[Customer ID]],customers!$A$1:$A$1001,customers!$I$1:$I$1001," ",0)</f>
        <v>No</v>
      </c>
    </row>
    <row r="587" spans="1:16" x14ac:dyDescent="0.35">
      <c r="A587" s="7" t="s">
        <v>3796</v>
      </c>
      <c r="B587" s="14">
        <v>44505</v>
      </c>
      <c r="C587" s="7" t="s">
        <v>3840</v>
      </c>
      <c r="D587" s="8" t="s">
        <v>6139</v>
      </c>
      <c r="E587" s="7">
        <v>2</v>
      </c>
      <c r="F587" s="7" t="str">
        <f>_xlfn.XLOOKUP(C587,customers!$A$2:$A$1001,customers!$B$2:$B$1001," ",0)</f>
        <v>Cody Verissimo</v>
      </c>
      <c r="G587" s="7" t="str">
        <f>IF(_xlfn.XLOOKUP(C587,customers!$A$2:$A$1001,customers!$C$2:$C$1001," ",0)=0," ",_xlfn.XLOOKUP(C587,customers!$A$2:$A$1001,customers!$C$2:$C$1001," ",0))</f>
        <v>cverissimogh@theglobeandmail.com</v>
      </c>
      <c r="H587" s="7" t="str">
        <f>_xlfn.XLOOKUP(orders!C587,customers!$A$1:$A$1001,customers!$G$1:$G$1001)</f>
        <v>United Kingdom</v>
      </c>
      <c r="I587" s="8" t="str">
        <f>INDEX(products!$A$1:$G$49,MATCH(orders!$D587,products!$A$1:$A$49,0),MATCH(orders!I$1,products!$A$1:$G$1,0))</f>
        <v>Exc</v>
      </c>
      <c r="J587" s="8" t="str">
        <f>INDEX(products!$A$1:$G$49,MATCH(orders!$D587,products!$A$1:$A$49,0),MATCH(orders!J$1,products!$A$1:$G$1,0))</f>
        <v>M</v>
      </c>
      <c r="K587" s="9">
        <f>INDEX(products!$A$1:$G$49,MATCH(orders!$D587,products!$A$1:$A$49,0),MATCH(orders!K$1,products!$A$1:$G$1,0))</f>
        <v>0.5</v>
      </c>
      <c r="L587" s="10">
        <f>INDEX(products!$A$1:$G$49,MATCH(orders!$D587,products!$A$1:$A$49,0),MATCH(orders!L$1,products!$A$1:$G$1,0))</f>
        <v>8.25</v>
      </c>
      <c r="M587" s="10">
        <f t="shared" si="9"/>
        <v>16.5</v>
      </c>
      <c r="N587" s="8" t="str" cm="1">
        <f t="array" ref="N587">_xlfn.IFS(I587="Rob", "Robusta",I587="Exc","Excelsa",I587="Ara","Arabica",I587="Lib","Liberica",TRUE," ")</f>
        <v>Excelsa</v>
      </c>
      <c r="O587" s="8" t="str" cm="1">
        <f t="array" ref="O587">_xlfn.IFS(J587="m","Medium",J587="l","Light",J587="d","Dark",TRUE,"")</f>
        <v>Medium</v>
      </c>
      <c r="P587" s="8" t="str">
        <f>_xlfn.XLOOKUP(Table1[[#This Row],[Customer ID]],customers!$A$1:$A$1001,customers!$I$1:$I$1001," ",0)</f>
        <v>Yes</v>
      </c>
    </row>
    <row r="588" spans="1:16" x14ac:dyDescent="0.35">
      <c r="A588" s="7" t="s">
        <v>3802</v>
      </c>
      <c r="B588" s="14">
        <v>43867</v>
      </c>
      <c r="C588" s="7" t="s">
        <v>3803</v>
      </c>
      <c r="D588" s="8" t="s">
        <v>6142</v>
      </c>
      <c r="E588" s="7">
        <v>3</v>
      </c>
      <c r="F588" s="7" t="str">
        <f>_xlfn.XLOOKUP(C588,customers!$A$2:$A$1001,customers!$B$2:$B$1001," ",0)</f>
        <v>Zilvia Claisse</v>
      </c>
      <c r="G588" s="7" t="str">
        <f>IF(_xlfn.XLOOKUP(C588,customers!$A$2:$A$1001,customers!$C$2:$C$1001," ",0)=0," ",_xlfn.XLOOKUP(C588,customers!$A$2:$A$1001,customers!$C$2:$C$1001," ",0))</f>
        <v xml:space="preserve"> </v>
      </c>
      <c r="H588" s="7" t="str">
        <f>_xlfn.XLOOKUP(orders!C588,customers!$A$1:$A$1001,customers!$G$1:$G$1001)</f>
        <v>United States</v>
      </c>
      <c r="I588" s="8" t="str">
        <f>INDEX(products!$A$1:$G$49,MATCH(orders!$D588,products!$A$1:$A$49,0),MATCH(orders!I$1,products!$A$1:$G$1,0))</f>
        <v>Rob</v>
      </c>
      <c r="J588" s="8" t="str">
        <f>INDEX(products!$A$1:$G$49,MATCH(orders!$D588,products!$A$1:$A$49,0),MATCH(orders!J$1,products!$A$1:$G$1,0))</f>
        <v>L</v>
      </c>
      <c r="K588" s="9">
        <f>INDEX(products!$A$1:$G$49,MATCH(orders!$D588,products!$A$1:$A$49,0),MATCH(orders!K$1,products!$A$1:$G$1,0))</f>
        <v>2.5</v>
      </c>
      <c r="L588" s="10">
        <f>INDEX(products!$A$1:$G$49,MATCH(orders!$D588,products!$A$1:$A$49,0),MATCH(orders!L$1,products!$A$1:$G$1,0))</f>
        <v>27.484999999999996</v>
      </c>
      <c r="M588" s="10">
        <f t="shared" si="9"/>
        <v>82.454999999999984</v>
      </c>
      <c r="N588" s="8" t="str" cm="1">
        <f t="array" ref="N588">_xlfn.IFS(I588="Rob", "Robusta",I588="Exc","Excelsa",I588="Ara","Arabica",I588="Lib","Liberica",TRUE," ")</f>
        <v>Robusta</v>
      </c>
      <c r="O588" s="8" t="str" cm="1">
        <f t="array" ref="O588">_xlfn.IFS(J588="m","Medium",J588="l","Light",J588="d","Dark",TRUE,"")</f>
        <v>Light</v>
      </c>
      <c r="P588" s="8" t="str">
        <f>_xlfn.XLOOKUP(Table1[[#This Row],[Customer ID]],customers!$A$1:$A$1001,customers!$I$1:$I$1001," ",0)</f>
        <v>No</v>
      </c>
    </row>
    <row r="589" spans="1:16" x14ac:dyDescent="0.35">
      <c r="A589" s="7" t="s">
        <v>3807</v>
      </c>
      <c r="B589" s="14">
        <v>44267</v>
      </c>
      <c r="C589" s="7" t="s">
        <v>3808</v>
      </c>
      <c r="D589" s="8" t="s">
        <v>6169</v>
      </c>
      <c r="E589" s="7">
        <v>1</v>
      </c>
      <c r="F589" s="7" t="str">
        <f>_xlfn.XLOOKUP(C589,customers!$A$2:$A$1001,customers!$B$2:$B$1001," ",0)</f>
        <v>Bar O' Mahony</v>
      </c>
      <c r="G589" s="7" t="str">
        <f>IF(_xlfn.XLOOKUP(C589,customers!$A$2:$A$1001,customers!$C$2:$C$1001," ",0)=0," ",_xlfn.XLOOKUP(C589,customers!$A$2:$A$1001,customers!$C$2:$C$1001," ",0))</f>
        <v>bogb@elpais.com</v>
      </c>
      <c r="H589" s="7" t="str">
        <f>_xlfn.XLOOKUP(orders!C589,customers!$A$1:$A$1001,customers!$G$1:$G$1001)</f>
        <v>United States</v>
      </c>
      <c r="I589" s="8" t="str">
        <f>INDEX(products!$A$1:$G$49,MATCH(orders!$D589,products!$A$1:$A$49,0),MATCH(orders!I$1,products!$A$1:$G$1,0))</f>
        <v>Lib</v>
      </c>
      <c r="J589" s="8" t="str">
        <f>INDEX(products!$A$1:$G$49,MATCH(orders!$D589,products!$A$1:$A$49,0),MATCH(orders!J$1,products!$A$1:$G$1,0))</f>
        <v>D</v>
      </c>
      <c r="K589" s="9">
        <f>INDEX(products!$A$1:$G$49,MATCH(orders!$D589,products!$A$1:$A$49,0),MATCH(orders!K$1,products!$A$1:$G$1,0))</f>
        <v>0.5</v>
      </c>
      <c r="L589" s="10">
        <f>INDEX(products!$A$1:$G$49,MATCH(orders!$D589,products!$A$1:$A$49,0),MATCH(orders!L$1,products!$A$1:$G$1,0))</f>
        <v>7.77</v>
      </c>
      <c r="M589" s="10">
        <f t="shared" si="9"/>
        <v>7.77</v>
      </c>
      <c r="N589" s="8" t="str" cm="1">
        <f t="array" ref="N589">_xlfn.IFS(I589="Rob", "Robusta",I589="Exc","Excelsa",I589="Ara","Arabica",I589="Lib","Liberica",TRUE," ")</f>
        <v>Liberica</v>
      </c>
      <c r="O589" s="8" t="str" cm="1">
        <f t="array" ref="O589">_xlfn.IFS(J589="m","Medium",J589="l","Light",J589="d","Dark",TRUE,"")</f>
        <v>Dark</v>
      </c>
      <c r="P589" s="8" t="str">
        <f>_xlfn.XLOOKUP(Table1[[#This Row],[Customer ID]],customers!$A$1:$A$1001,customers!$I$1:$I$1001," ",0)</f>
        <v>Yes</v>
      </c>
    </row>
    <row r="590" spans="1:16" x14ac:dyDescent="0.35">
      <c r="A590" s="7" t="s">
        <v>3812</v>
      </c>
      <c r="B590" s="14">
        <v>44046</v>
      </c>
      <c r="C590" s="7" t="s">
        <v>3813</v>
      </c>
      <c r="D590" s="8" t="s">
        <v>6146</v>
      </c>
      <c r="E590" s="7">
        <v>2</v>
      </c>
      <c r="F590" s="7" t="str">
        <f>_xlfn.XLOOKUP(C590,customers!$A$2:$A$1001,customers!$B$2:$B$1001," ",0)</f>
        <v>Valenka Stansbury</v>
      </c>
      <c r="G590" s="7" t="str">
        <f>IF(_xlfn.XLOOKUP(C590,customers!$A$2:$A$1001,customers!$C$2:$C$1001," ",0)=0," ",_xlfn.XLOOKUP(C590,customers!$A$2:$A$1001,customers!$C$2:$C$1001," ",0))</f>
        <v>vstansburygc@unblog.fr</v>
      </c>
      <c r="H590" s="7" t="str">
        <f>_xlfn.XLOOKUP(orders!C590,customers!$A$1:$A$1001,customers!$G$1:$G$1001)</f>
        <v>United States</v>
      </c>
      <c r="I590" s="8" t="str">
        <f>INDEX(products!$A$1:$G$49,MATCH(orders!$D590,products!$A$1:$A$49,0),MATCH(orders!I$1,products!$A$1:$G$1,0))</f>
        <v>Rob</v>
      </c>
      <c r="J590" s="8" t="str">
        <f>INDEX(products!$A$1:$G$49,MATCH(orders!$D590,products!$A$1:$A$49,0),MATCH(orders!J$1,products!$A$1:$G$1,0))</f>
        <v>M</v>
      </c>
      <c r="K590" s="9">
        <f>INDEX(products!$A$1:$G$49,MATCH(orders!$D590,products!$A$1:$A$49,0),MATCH(orders!K$1,products!$A$1:$G$1,0))</f>
        <v>0.5</v>
      </c>
      <c r="L590" s="10">
        <f>INDEX(products!$A$1:$G$49,MATCH(orders!$D590,products!$A$1:$A$49,0),MATCH(orders!L$1,products!$A$1:$G$1,0))</f>
        <v>5.97</v>
      </c>
      <c r="M590" s="10">
        <f t="shared" si="9"/>
        <v>11.94</v>
      </c>
      <c r="N590" s="8" t="str" cm="1">
        <f t="array" ref="N590">_xlfn.IFS(I590="Rob", "Robusta",I590="Exc","Excelsa",I590="Ara","Arabica",I590="Lib","Liberica",TRUE," ")</f>
        <v>Robusta</v>
      </c>
      <c r="O590" s="8" t="str" cm="1">
        <f t="array" ref="O590">_xlfn.IFS(J590="m","Medium",J590="l","Light",J590="d","Dark",TRUE,"")</f>
        <v>Medium</v>
      </c>
      <c r="P590" s="8" t="str">
        <f>_xlfn.XLOOKUP(Table1[[#This Row],[Customer ID]],customers!$A$1:$A$1001,customers!$I$1:$I$1001," ",0)</f>
        <v>Yes</v>
      </c>
    </row>
    <row r="591" spans="1:16" x14ac:dyDescent="0.35">
      <c r="A591" s="7" t="s">
        <v>3818</v>
      </c>
      <c r="B591" s="14">
        <v>43671</v>
      </c>
      <c r="C591" s="7" t="s">
        <v>3819</v>
      </c>
      <c r="D591" s="8" t="s">
        <v>6148</v>
      </c>
      <c r="E591" s="7">
        <v>6</v>
      </c>
      <c r="F591" s="7" t="str">
        <f>_xlfn.XLOOKUP(C591,customers!$A$2:$A$1001,customers!$B$2:$B$1001," ",0)</f>
        <v>Daniel Heinonen</v>
      </c>
      <c r="G591" s="7" t="str">
        <f>IF(_xlfn.XLOOKUP(C591,customers!$A$2:$A$1001,customers!$C$2:$C$1001," ",0)=0," ",_xlfn.XLOOKUP(C591,customers!$A$2:$A$1001,customers!$C$2:$C$1001," ",0))</f>
        <v>dheinonengd@printfriendly.com</v>
      </c>
      <c r="H591" s="7" t="str">
        <f>_xlfn.XLOOKUP(orders!C591,customers!$A$1:$A$1001,customers!$G$1:$G$1001)</f>
        <v>United States</v>
      </c>
      <c r="I591" s="8" t="str">
        <f>INDEX(products!$A$1:$G$49,MATCH(orders!$D591,products!$A$1:$A$49,0),MATCH(orders!I$1,products!$A$1:$G$1,0))</f>
        <v>Exc</v>
      </c>
      <c r="J591" s="8" t="str">
        <f>INDEX(products!$A$1:$G$49,MATCH(orders!$D591,products!$A$1:$A$49,0),MATCH(orders!J$1,products!$A$1:$G$1,0))</f>
        <v>L</v>
      </c>
      <c r="K591" s="9">
        <f>INDEX(products!$A$1:$G$49,MATCH(orders!$D591,products!$A$1:$A$49,0),MATCH(orders!K$1,products!$A$1:$G$1,0))</f>
        <v>2.5</v>
      </c>
      <c r="L591" s="10">
        <f>INDEX(products!$A$1:$G$49,MATCH(orders!$D591,products!$A$1:$A$49,0),MATCH(orders!L$1,products!$A$1:$G$1,0))</f>
        <v>34.154999999999994</v>
      </c>
      <c r="M591" s="10">
        <f t="shared" si="9"/>
        <v>204.92999999999995</v>
      </c>
      <c r="N591" s="8" t="str" cm="1">
        <f t="array" ref="N591">_xlfn.IFS(I591="Rob", "Robusta",I591="Exc","Excelsa",I591="Ara","Arabica",I591="Lib","Liberica",TRUE," ")</f>
        <v>Excelsa</v>
      </c>
      <c r="O591" s="8" t="str" cm="1">
        <f t="array" ref="O591">_xlfn.IFS(J591="m","Medium",J591="l","Light",J591="d","Dark",TRUE,"")</f>
        <v>Light</v>
      </c>
      <c r="P591" s="8" t="str">
        <f>_xlfn.XLOOKUP(Table1[[#This Row],[Customer ID]],customers!$A$1:$A$1001,customers!$I$1:$I$1001," ",0)</f>
        <v>No</v>
      </c>
    </row>
    <row r="592" spans="1:16" x14ac:dyDescent="0.35">
      <c r="A592" s="7" t="s">
        <v>3823</v>
      </c>
      <c r="B592" s="14">
        <v>43950</v>
      </c>
      <c r="C592" s="7" t="s">
        <v>3824</v>
      </c>
      <c r="D592" s="8" t="s">
        <v>6166</v>
      </c>
      <c r="E592" s="7">
        <v>2</v>
      </c>
      <c r="F592" s="7" t="str">
        <f>_xlfn.XLOOKUP(C592,customers!$A$2:$A$1001,customers!$B$2:$B$1001," ",0)</f>
        <v>Jewelle Shenton</v>
      </c>
      <c r="G592" s="7" t="str">
        <f>IF(_xlfn.XLOOKUP(C592,customers!$A$2:$A$1001,customers!$C$2:$C$1001," ",0)=0," ",_xlfn.XLOOKUP(C592,customers!$A$2:$A$1001,customers!$C$2:$C$1001," ",0))</f>
        <v>jshentonge@google.com.hk</v>
      </c>
      <c r="H592" s="7" t="str">
        <f>_xlfn.XLOOKUP(orders!C592,customers!$A$1:$A$1001,customers!$G$1:$G$1001)</f>
        <v>United States</v>
      </c>
      <c r="I592" s="8" t="str">
        <f>INDEX(products!$A$1:$G$49,MATCH(orders!$D592,products!$A$1:$A$49,0),MATCH(orders!I$1,products!$A$1:$G$1,0))</f>
        <v>Exc</v>
      </c>
      <c r="J592" s="8" t="str">
        <f>INDEX(products!$A$1:$G$49,MATCH(orders!$D592,products!$A$1:$A$49,0),MATCH(orders!J$1,products!$A$1:$G$1,0))</f>
        <v>M</v>
      </c>
      <c r="K592" s="9">
        <f>INDEX(products!$A$1:$G$49,MATCH(orders!$D592,products!$A$1:$A$49,0),MATCH(orders!K$1,products!$A$1:$G$1,0))</f>
        <v>2.5</v>
      </c>
      <c r="L592" s="10">
        <f>INDEX(products!$A$1:$G$49,MATCH(orders!$D592,products!$A$1:$A$49,0),MATCH(orders!L$1,products!$A$1:$G$1,0))</f>
        <v>31.624999999999996</v>
      </c>
      <c r="M592" s="10">
        <f t="shared" si="9"/>
        <v>63.249999999999993</v>
      </c>
      <c r="N592" s="8" t="str" cm="1">
        <f t="array" ref="N592">_xlfn.IFS(I592="Rob", "Robusta",I592="Exc","Excelsa",I592="Ara","Arabica",I592="Lib","Liberica",TRUE," ")</f>
        <v>Excelsa</v>
      </c>
      <c r="O592" s="8" t="str" cm="1">
        <f t="array" ref="O592">_xlfn.IFS(J592="m","Medium",J592="l","Light",J592="d","Dark",TRUE,"")</f>
        <v>Medium</v>
      </c>
      <c r="P592" s="8" t="str">
        <f>_xlfn.XLOOKUP(Table1[[#This Row],[Customer ID]],customers!$A$1:$A$1001,customers!$I$1:$I$1001," ",0)</f>
        <v>Yes</v>
      </c>
    </row>
    <row r="593" spans="1:16" x14ac:dyDescent="0.35">
      <c r="A593" s="7" t="s">
        <v>3829</v>
      </c>
      <c r="B593" s="14">
        <v>43587</v>
      </c>
      <c r="C593" s="7" t="s">
        <v>3830</v>
      </c>
      <c r="D593" s="8" t="s">
        <v>6163</v>
      </c>
      <c r="E593" s="7">
        <v>3</v>
      </c>
      <c r="F593" s="7" t="str">
        <f>_xlfn.XLOOKUP(C593,customers!$A$2:$A$1001,customers!$B$2:$B$1001," ",0)</f>
        <v>Jennifer Wilkisson</v>
      </c>
      <c r="G593" s="7" t="str">
        <f>IF(_xlfn.XLOOKUP(C593,customers!$A$2:$A$1001,customers!$C$2:$C$1001," ",0)=0," ",_xlfn.XLOOKUP(C593,customers!$A$2:$A$1001,customers!$C$2:$C$1001," ",0))</f>
        <v>jwilkissongf@nba.com</v>
      </c>
      <c r="H593" s="7" t="str">
        <f>_xlfn.XLOOKUP(orders!C593,customers!$A$1:$A$1001,customers!$G$1:$G$1001)</f>
        <v>United States</v>
      </c>
      <c r="I593" s="8" t="str">
        <f>INDEX(products!$A$1:$G$49,MATCH(orders!$D593,products!$A$1:$A$49,0),MATCH(orders!I$1,products!$A$1:$G$1,0))</f>
        <v>Rob</v>
      </c>
      <c r="J593" s="8" t="str">
        <f>INDEX(products!$A$1:$G$49,MATCH(orders!$D593,products!$A$1:$A$49,0),MATCH(orders!J$1,products!$A$1:$G$1,0))</f>
        <v>D</v>
      </c>
      <c r="K593" s="9">
        <f>INDEX(products!$A$1:$G$49,MATCH(orders!$D593,products!$A$1:$A$49,0),MATCH(orders!K$1,products!$A$1:$G$1,0))</f>
        <v>0.2</v>
      </c>
      <c r="L593" s="10">
        <f>INDEX(products!$A$1:$G$49,MATCH(orders!$D593,products!$A$1:$A$49,0),MATCH(orders!L$1,products!$A$1:$G$1,0))</f>
        <v>2.6849999999999996</v>
      </c>
      <c r="M593" s="10">
        <f t="shared" si="9"/>
        <v>8.0549999999999997</v>
      </c>
      <c r="N593" s="8" t="str" cm="1">
        <f t="array" ref="N593">_xlfn.IFS(I593="Rob", "Robusta",I593="Exc","Excelsa",I593="Ara","Arabica",I593="Lib","Liberica",TRUE," ")</f>
        <v>Robusta</v>
      </c>
      <c r="O593" s="8" t="str" cm="1">
        <f t="array" ref="O593">_xlfn.IFS(J593="m","Medium",J593="l","Light",J593="d","Dark",TRUE,"")</f>
        <v>Dark</v>
      </c>
      <c r="P593" s="8" t="str">
        <f>_xlfn.XLOOKUP(Table1[[#This Row],[Customer ID]],customers!$A$1:$A$1001,customers!$I$1:$I$1001," ",0)</f>
        <v>Yes</v>
      </c>
    </row>
    <row r="594" spans="1:16" x14ac:dyDescent="0.35">
      <c r="A594" s="7" t="s">
        <v>3834</v>
      </c>
      <c r="B594" s="14">
        <v>44437</v>
      </c>
      <c r="C594" s="7" t="s">
        <v>3835</v>
      </c>
      <c r="D594" s="8" t="s">
        <v>6175</v>
      </c>
      <c r="E594" s="7">
        <v>2</v>
      </c>
      <c r="F594" s="7" t="str">
        <f>_xlfn.XLOOKUP(C594,customers!$A$2:$A$1001,customers!$B$2:$B$1001," ",0)</f>
        <v>Kylie Mowat</v>
      </c>
      <c r="G594" s="7" t="str">
        <f>IF(_xlfn.XLOOKUP(C594,customers!$A$2:$A$1001,customers!$C$2:$C$1001," ",0)=0," ",_xlfn.XLOOKUP(C594,customers!$A$2:$A$1001,customers!$C$2:$C$1001," ",0))</f>
        <v xml:space="preserve"> </v>
      </c>
      <c r="H594" s="7" t="str">
        <f>_xlfn.XLOOKUP(orders!C594,customers!$A$1:$A$1001,customers!$G$1:$G$1001)</f>
        <v>United States</v>
      </c>
      <c r="I594" s="8" t="str">
        <f>INDEX(products!$A$1:$G$49,MATCH(orders!$D594,products!$A$1:$A$49,0),MATCH(orders!I$1,products!$A$1:$G$1,0))</f>
        <v>Ara</v>
      </c>
      <c r="J594" s="8" t="str">
        <f>INDEX(products!$A$1:$G$49,MATCH(orders!$D594,products!$A$1:$A$49,0),MATCH(orders!J$1,products!$A$1:$G$1,0))</f>
        <v>M</v>
      </c>
      <c r="K594" s="9">
        <f>INDEX(products!$A$1:$G$49,MATCH(orders!$D594,products!$A$1:$A$49,0),MATCH(orders!K$1,products!$A$1:$G$1,0))</f>
        <v>2.5</v>
      </c>
      <c r="L594" s="10">
        <f>INDEX(products!$A$1:$G$49,MATCH(orders!$D594,products!$A$1:$A$49,0),MATCH(orders!L$1,products!$A$1:$G$1,0))</f>
        <v>25.874999999999996</v>
      </c>
      <c r="M594" s="10">
        <f t="shared" si="9"/>
        <v>51.749999999999993</v>
      </c>
      <c r="N594" s="8" t="str" cm="1">
        <f t="array" ref="N594">_xlfn.IFS(I594="Rob", "Robusta",I594="Exc","Excelsa",I594="Ara","Arabica",I594="Lib","Liberica",TRUE," ")</f>
        <v>Arabica</v>
      </c>
      <c r="O594" s="8" t="str" cm="1">
        <f t="array" ref="O594">_xlfn.IFS(J594="m","Medium",J594="l","Light",J594="d","Dark",TRUE,"")</f>
        <v>Medium</v>
      </c>
      <c r="P594" s="8" t="str">
        <f>_xlfn.XLOOKUP(Table1[[#This Row],[Customer ID]],customers!$A$1:$A$1001,customers!$I$1:$I$1001," ",0)</f>
        <v>No</v>
      </c>
    </row>
    <row r="595" spans="1:16" x14ac:dyDescent="0.35">
      <c r="A595" s="7" t="s">
        <v>3839</v>
      </c>
      <c r="B595" s="14">
        <v>43903</v>
      </c>
      <c r="C595" s="7" t="s">
        <v>3840</v>
      </c>
      <c r="D595" s="8" t="s">
        <v>6185</v>
      </c>
      <c r="E595" s="7">
        <v>1</v>
      </c>
      <c r="F595" s="7" t="str">
        <f>_xlfn.XLOOKUP(C595,customers!$A$2:$A$1001,customers!$B$2:$B$1001," ",0)</f>
        <v>Cody Verissimo</v>
      </c>
      <c r="G595" s="7" t="str">
        <f>IF(_xlfn.XLOOKUP(C595,customers!$A$2:$A$1001,customers!$C$2:$C$1001," ",0)=0," ",_xlfn.XLOOKUP(C595,customers!$A$2:$A$1001,customers!$C$2:$C$1001," ",0))</f>
        <v>cverissimogh@theglobeandmail.com</v>
      </c>
      <c r="H595" s="7" t="str">
        <f>_xlfn.XLOOKUP(orders!C595,customers!$A$1:$A$1001,customers!$G$1:$G$1001)</f>
        <v>United Kingdom</v>
      </c>
      <c r="I595" s="8" t="str">
        <f>INDEX(products!$A$1:$G$49,MATCH(orders!$D595,products!$A$1:$A$49,0),MATCH(orders!I$1,products!$A$1:$G$1,0))</f>
        <v>Exc</v>
      </c>
      <c r="J595" s="8" t="str">
        <f>INDEX(products!$A$1:$G$49,MATCH(orders!$D595,products!$A$1:$A$49,0),MATCH(orders!J$1,products!$A$1:$G$1,0))</f>
        <v>D</v>
      </c>
      <c r="K595" s="9">
        <f>INDEX(products!$A$1:$G$49,MATCH(orders!$D595,products!$A$1:$A$49,0),MATCH(orders!K$1,products!$A$1:$G$1,0))</f>
        <v>2.5</v>
      </c>
      <c r="L595" s="10">
        <f>INDEX(products!$A$1:$G$49,MATCH(orders!$D595,products!$A$1:$A$49,0),MATCH(orders!L$1,products!$A$1:$G$1,0))</f>
        <v>27.945</v>
      </c>
      <c r="M595" s="10">
        <f t="shared" si="9"/>
        <v>27.945</v>
      </c>
      <c r="N595" s="8" t="str" cm="1">
        <f t="array" ref="N595">_xlfn.IFS(I595="Rob", "Robusta",I595="Exc","Excelsa",I595="Ara","Arabica",I595="Lib","Liberica",TRUE," ")</f>
        <v>Excelsa</v>
      </c>
      <c r="O595" s="8" t="str" cm="1">
        <f t="array" ref="O595">_xlfn.IFS(J595="m","Medium",J595="l","Light",J595="d","Dark",TRUE,"")</f>
        <v>Dark</v>
      </c>
      <c r="P595" s="8" t="str">
        <f>_xlfn.XLOOKUP(Table1[[#This Row],[Customer ID]],customers!$A$1:$A$1001,customers!$I$1:$I$1001," ",0)</f>
        <v>Yes</v>
      </c>
    </row>
    <row r="596" spans="1:16" x14ac:dyDescent="0.35">
      <c r="A596" s="7" t="s">
        <v>3844</v>
      </c>
      <c r="B596" s="14">
        <v>43512</v>
      </c>
      <c r="C596" s="7" t="s">
        <v>3845</v>
      </c>
      <c r="D596" s="8" t="s">
        <v>6182</v>
      </c>
      <c r="E596" s="7">
        <v>2</v>
      </c>
      <c r="F596" s="7" t="str">
        <f>_xlfn.XLOOKUP(C596,customers!$A$2:$A$1001,customers!$B$2:$B$1001," ",0)</f>
        <v>Gabriel Starcks</v>
      </c>
      <c r="G596" s="7" t="str">
        <f>IF(_xlfn.XLOOKUP(C596,customers!$A$2:$A$1001,customers!$C$2:$C$1001," ",0)=0," ",_xlfn.XLOOKUP(C596,customers!$A$2:$A$1001,customers!$C$2:$C$1001," ",0))</f>
        <v>gstarcksgi@abc.net.au</v>
      </c>
      <c r="H596" s="7" t="str">
        <f>_xlfn.XLOOKUP(orders!C596,customers!$A$1:$A$1001,customers!$G$1:$G$1001)</f>
        <v>United States</v>
      </c>
      <c r="I596" s="8" t="str">
        <f>INDEX(products!$A$1:$G$49,MATCH(orders!$D596,products!$A$1:$A$49,0),MATCH(orders!I$1,products!$A$1:$G$1,0))</f>
        <v>Ara</v>
      </c>
      <c r="J596" s="8" t="str">
        <f>INDEX(products!$A$1:$G$49,MATCH(orders!$D596,products!$A$1:$A$49,0),MATCH(orders!J$1,products!$A$1:$G$1,0))</f>
        <v>L</v>
      </c>
      <c r="K596" s="9">
        <f>INDEX(products!$A$1:$G$49,MATCH(orders!$D596,products!$A$1:$A$49,0),MATCH(orders!K$1,products!$A$1:$G$1,0))</f>
        <v>2.5</v>
      </c>
      <c r="L596" s="10">
        <f>INDEX(products!$A$1:$G$49,MATCH(orders!$D596,products!$A$1:$A$49,0),MATCH(orders!L$1,products!$A$1:$G$1,0))</f>
        <v>29.784999999999997</v>
      </c>
      <c r="M596" s="10">
        <f t="shared" si="9"/>
        <v>59.569999999999993</v>
      </c>
      <c r="N596" s="8" t="str" cm="1">
        <f t="array" ref="N596">_xlfn.IFS(I596="Rob", "Robusta",I596="Exc","Excelsa",I596="Ara","Arabica",I596="Lib","Liberica",TRUE," ")</f>
        <v>Arabica</v>
      </c>
      <c r="O596" s="8" t="str" cm="1">
        <f t="array" ref="O596">_xlfn.IFS(J596="m","Medium",J596="l","Light",J596="d","Dark",TRUE,"")</f>
        <v>Light</v>
      </c>
      <c r="P596" s="8" t="str">
        <f>_xlfn.XLOOKUP(Table1[[#This Row],[Customer ID]],customers!$A$1:$A$1001,customers!$I$1:$I$1001," ",0)</f>
        <v>No</v>
      </c>
    </row>
    <row r="597" spans="1:16" x14ac:dyDescent="0.35">
      <c r="A597" s="7" t="s">
        <v>3850</v>
      </c>
      <c r="B597" s="14">
        <v>44527</v>
      </c>
      <c r="C597" s="7" t="s">
        <v>3851</v>
      </c>
      <c r="D597" s="8" t="s">
        <v>6171</v>
      </c>
      <c r="E597" s="7">
        <v>1</v>
      </c>
      <c r="F597" s="7" t="str">
        <f>_xlfn.XLOOKUP(C597,customers!$A$2:$A$1001,customers!$B$2:$B$1001," ",0)</f>
        <v>Darby Dummer</v>
      </c>
      <c r="G597" s="7" t="str">
        <f>IF(_xlfn.XLOOKUP(C597,customers!$A$2:$A$1001,customers!$C$2:$C$1001," ",0)=0," ",_xlfn.XLOOKUP(C597,customers!$A$2:$A$1001,customers!$C$2:$C$1001," ",0))</f>
        <v xml:space="preserve"> </v>
      </c>
      <c r="H597" s="7" t="str">
        <f>_xlfn.XLOOKUP(orders!C597,customers!$A$1:$A$1001,customers!$G$1:$G$1001)</f>
        <v>United Kingdom</v>
      </c>
      <c r="I597" s="8" t="str">
        <f>INDEX(products!$A$1:$G$49,MATCH(orders!$D597,products!$A$1:$A$49,0),MATCH(orders!I$1,products!$A$1:$G$1,0))</f>
        <v>Exc</v>
      </c>
      <c r="J597" s="8" t="str">
        <f>INDEX(products!$A$1:$G$49,MATCH(orders!$D597,products!$A$1:$A$49,0),MATCH(orders!J$1,products!$A$1:$G$1,0))</f>
        <v>L</v>
      </c>
      <c r="K597" s="9">
        <f>INDEX(products!$A$1:$G$49,MATCH(orders!$D597,products!$A$1:$A$49,0),MATCH(orders!K$1,products!$A$1:$G$1,0))</f>
        <v>1</v>
      </c>
      <c r="L597" s="10">
        <f>INDEX(products!$A$1:$G$49,MATCH(orders!$D597,products!$A$1:$A$49,0),MATCH(orders!L$1,products!$A$1:$G$1,0))</f>
        <v>14.85</v>
      </c>
      <c r="M597" s="10">
        <f t="shared" si="9"/>
        <v>14.85</v>
      </c>
      <c r="N597" s="8" t="str" cm="1">
        <f t="array" ref="N597">_xlfn.IFS(I597="Rob", "Robusta",I597="Exc","Excelsa",I597="Ara","Arabica",I597="Lib","Liberica",TRUE," ")</f>
        <v>Excelsa</v>
      </c>
      <c r="O597" s="8" t="str" cm="1">
        <f t="array" ref="O597">_xlfn.IFS(J597="m","Medium",J597="l","Light",J597="d","Dark",TRUE,"")</f>
        <v>Light</v>
      </c>
      <c r="P597" s="8" t="str">
        <f>_xlfn.XLOOKUP(Table1[[#This Row],[Customer ID]],customers!$A$1:$A$1001,customers!$I$1:$I$1001," ",0)</f>
        <v>No</v>
      </c>
    </row>
    <row r="598" spans="1:16" x14ac:dyDescent="0.35">
      <c r="A598" s="7" t="s">
        <v>3854</v>
      </c>
      <c r="B598" s="14">
        <v>44523</v>
      </c>
      <c r="C598" s="7" t="s">
        <v>3855</v>
      </c>
      <c r="D598" s="8" t="s">
        <v>6157</v>
      </c>
      <c r="E598" s="7">
        <v>5</v>
      </c>
      <c r="F598" s="7" t="str">
        <f>_xlfn.XLOOKUP(C598,customers!$A$2:$A$1001,customers!$B$2:$B$1001," ",0)</f>
        <v>Kienan Scholard</v>
      </c>
      <c r="G598" s="7" t="str">
        <f>IF(_xlfn.XLOOKUP(C598,customers!$A$2:$A$1001,customers!$C$2:$C$1001," ",0)=0," ",_xlfn.XLOOKUP(C598,customers!$A$2:$A$1001,customers!$C$2:$C$1001," ",0))</f>
        <v>kscholardgk@sbwire.com</v>
      </c>
      <c r="H598" s="7" t="str">
        <f>_xlfn.XLOOKUP(orders!C598,customers!$A$1:$A$1001,customers!$G$1:$G$1001)</f>
        <v>United States</v>
      </c>
      <c r="I598" s="8" t="str">
        <f>INDEX(products!$A$1:$G$49,MATCH(orders!$D598,products!$A$1:$A$49,0),MATCH(orders!I$1,products!$A$1:$G$1,0))</f>
        <v>Ara</v>
      </c>
      <c r="J598" s="8" t="str">
        <f>INDEX(products!$A$1:$G$49,MATCH(orders!$D598,products!$A$1:$A$49,0),MATCH(orders!J$1,products!$A$1:$G$1,0))</f>
        <v>M</v>
      </c>
      <c r="K598" s="9">
        <f>INDEX(products!$A$1:$G$49,MATCH(orders!$D598,products!$A$1:$A$49,0),MATCH(orders!K$1,products!$A$1:$G$1,0))</f>
        <v>0.5</v>
      </c>
      <c r="L598" s="10">
        <f>INDEX(products!$A$1:$G$49,MATCH(orders!$D598,products!$A$1:$A$49,0),MATCH(orders!L$1,products!$A$1:$G$1,0))</f>
        <v>6.75</v>
      </c>
      <c r="M598" s="10">
        <f t="shared" si="9"/>
        <v>33.75</v>
      </c>
      <c r="N598" s="8" t="str" cm="1">
        <f t="array" ref="N598">_xlfn.IFS(I598="Rob", "Robusta",I598="Exc","Excelsa",I598="Ara","Arabica",I598="Lib","Liberica",TRUE," ")</f>
        <v>Arabica</v>
      </c>
      <c r="O598" s="8" t="str" cm="1">
        <f t="array" ref="O598">_xlfn.IFS(J598="m","Medium",J598="l","Light",J598="d","Dark",TRUE,"")</f>
        <v>Medium</v>
      </c>
      <c r="P598" s="8" t="str">
        <f>_xlfn.XLOOKUP(Table1[[#This Row],[Customer ID]],customers!$A$1:$A$1001,customers!$I$1:$I$1001," ",0)</f>
        <v>No</v>
      </c>
    </row>
    <row r="599" spans="1:16" x14ac:dyDescent="0.35">
      <c r="A599" s="7" t="s">
        <v>3860</v>
      </c>
      <c r="B599" s="14">
        <v>44532</v>
      </c>
      <c r="C599" s="7" t="s">
        <v>3861</v>
      </c>
      <c r="D599" s="8" t="s">
        <v>6164</v>
      </c>
      <c r="E599" s="7">
        <v>4</v>
      </c>
      <c r="F599" s="7" t="str">
        <f>_xlfn.XLOOKUP(C599,customers!$A$2:$A$1001,customers!$B$2:$B$1001," ",0)</f>
        <v>Bo Kindley</v>
      </c>
      <c r="G599" s="7" t="str">
        <f>IF(_xlfn.XLOOKUP(C599,customers!$A$2:$A$1001,customers!$C$2:$C$1001," ",0)=0," ",_xlfn.XLOOKUP(C599,customers!$A$2:$A$1001,customers!$C$2:$C$1001," ",0))</f>
        <v>bkindleygl@wikimedia.org</v>
      </c>
      <c r="H599" s="7" t="str">
        <f>_xlfn.XLOOKUP(orders!C599,customers!$A$1:$A$1001,customers!$G$1:$G$1001)</f>
        <v>United States</v>
      </c>
      <c r="I599" s="8" t="str">
        <f>INDEX(products!$A$1:$G$49,MATCH(orders!$D599,products!$A$1:$A$49,0),MATCH(orders!I$1,products!$A$1:$G$1,0))</f>
        <v>Lib</v>
      </c>
      <c r="J599" s="8" t="str">
        <f>INDEX(products!$A$1:$G$49,MATCH(orders!$D599,products!$A$1:$A$49,0),MATCH(orders!J$1,products!$A$1:$G$1,0))</f>
        <v>L</v>
      </c>
      <c r="K599" s="9">
        <f>INDEX(products!$A$1:$G$49,MATCH(orders!$D599,products!$A$1:$A$49,0),MATCH(orders!K$1,products!$A$1:$G$1,0))</f>
        <v>2.5</v>
      </c>
      <c r="L599" s="10">
        <f>INDEX(products!$A$1:$G$49,MATCH(orders!$D599,products!$A$1:$A$49,0),MATCH(orders!L$1,products!$A$1:$G$1,0))</f>
        <v>36.454999999999998</v>
      </c>
      <c r="M599" s="10">
        <f t="shared" si="9"/>
        <v>145.82</v>
      </c>
      <c r="N599" s="8" t="str" cm="1">
        <f t="array" ref="N599">_xlfn.IFS(I599="Rob", "Robusta",I599="Exc","Excelsa",I599="Ara","Arabica",I599="Lib","Liberica",TRUE," ")</f>
        <v>Liberica</v>
      </c>
      <c r="O599" s="8" t="str" cm="1">
        <f t="array" ref="O599">_xlfn.IFS(J599="m","Medium",J599="l","Light",J599="d","Dark",TRUE,"")</f>
        <v>Light</v>
      </c>
      <c r="P599" s="8" t="str">
        <f>_xlfn.XLOOKUP(Table1[[#This Row],[Customer ID]],customers!$A$1:$A$1001,customers!$I$1:$I$1001," ",0)</f>
        <v>Yes</v>
      </c>
    </row>
    <row r="600" spans="1:16" x14ac:dyDescent="0.35">
      <c r="A600" s="7" t="s">
        <v>3866</v>
      </c>
      <c r="B600" s="14">
        <v>43471</v>
      </c>
      <c r="C600" s="7" t="s">
        <v>3867</v>
      </c>
      <c r="D600" s="8" t="s">
        <v>6174</v>
      </c>
      <c r="E600" s="7">
        <v>4</v>
      </c>
      <c r="F600" s="7" t="str">
        <f>_xlfn.XLOOKUP(C600,customers!$A$2:$A$1001,customers!$B$2:$B$1001," ",0)</f>
        <v>Krissie Hammett</v>
      </c>
      <c r="G600" s="7" t="str">
        <f>IF(_xlfn.XLOOKUP(C600,customers!$A$2:$A$1001,customers!$C$2:$C$1001," ",0)=0," ",_xlfn.XLOOKUP(C600,customers!$A$2:$A$1001,customers!$C$2:$C$1001," ",0))</f>
        <v>khammettgm@dmoz.org</v>
      </c>
      <c r="H600" s="7" t="str">
        <f>_xlfn.XLOOKUP(orders!C600,customers!$A$1:$A$1001,customers!$G$1:$G$1001)</f>
        <v>United States</v>
      </c>
      <c r="I600" s="8" t="str">
        <f>INDEX(products!$A$1:$G$49,MATCH(orders!$D600,products!$A$1:$A$49,0),MATCH(orders!I$1,products!$A$1:$G$1,0))</f>
        <v>Rob</v>
      </c>
      <c r="J600" s="8" t="str">
        <f>INDEX(products!$A$1:$G$49,MATCH(orders!$D600,products!$A$1:$A$49,0),MATCH(orders!J$1,products!$A$1:$G$1,0))</f>
        <v>M</v>
      </c>
      <c r="K600" s="9">
        <f>INDEX(products!$A$1:$G$49,MATCH(orders!$D600,products!$A$1:$A$49,0),MATCH(orders!K$1,products!$A$1:$G$1,0))</f>
        <v>0.2</v>
      </c>
      <c r="L600" s="10">
        <f>INDEX(products!$A$1:$G$49,MATCH(orders!$D600,products!$A$1:$A$49,0),MATCH(orders!L$1,products!$A$1:$G$1,0))</f>
        <v>2.9849999999999999</v>
      </c>
      <c r="M600" s="10">
        <f t="shared" si="9"/>
        <v>11.94</v>
      </c>
      <c r="N600" s="8" t="str" cm="1">
        <f t="array" ref="N600">_xlfn.IFS(I600="Rob", "Robusta",I600="Exc","Excelsa",I600="Ara","Arabica",I600="Lib","Liberica",TRUE," ")</f>
        <v>Robusta</v>
      </c>
      <c r="O600" s="8" t="str" cm="1">
        <f t="array" ref="O600">_xlfn.IFS(J600="m","Medium",J600="l","Light",J600="d","Dark",TRUE,"")</f>
        <v>Medium</v>
      </c>
      <c r="P600" s="8" t="str">
        <f>_xlfn.XLOOKUP(Table1[[#This Row],[Customer ID]],customers!$A$1:$A$1001,customers!$I$1:$I$1001," ",0)</f>
        <v>Yes</v>
      </c>
    </row>
    <row r="601" spans="1:16" x14ac:dyDescent="0.35">
      <c r="A601" s="7" t="s">
        <v>3872</v>
      </c>
      <c r="B601" s="14">
        <v>44321</v>
      </c>
      <c r="C601" s="7" t="s">
        <v>3873</v>
      </c>
      <c r="D601" s="8" t="s">
        <v>6154</v>
      </c>
      <c r="E601" s="7">
        <v>4</v>
      </c>
      <c r="F601" s="7" t="str">
        <f>_xlfn.XLOOKUP(C601,customers!$A$2:$A$1001,customers!$B$2:$B$1001," ",0)</f>
        <v>Alisha Hulburt</v>
      </c>
      <c r="G601" s="7" t="str">
        <f>IF(_xlfn.XLOOKUP(C601,customers!$A$2:$A$1001,customers!$C$2:$C$1001," ",0)=0," ",_xlfn.XLOOKUP(C601,customers!$A$2:$A$1001,customers!$C$2:$C$1001," ",0))</f>
        <v>ahulburtgn@fda.gov</v>
      </c>
      <c r="H601" s="7" t="str">
        <f>_xlfn.XLOOKUP(orders!C601,customers!$A$1:$A$1001,customers!$G$1:$G$1001)</f>
        <v>United States</v>
      </c>
      <c r="I601" s="8" t="str">
        <f>INDEX(products!$A$1:$G$49,MATCH(orders!$D601,products!$A$1:$A$49,0),MATCH(orders!I$1,products!$A$1:$G$1,0))</f>
        <v>Ara</v>
      </c>
      <c r="J601" s="8" t="str">
        <f>INDEX(products!$A$1:$G$49,MATCH(orders!$D601,products!$A$1:$A$49,0),MATCH(orders!J$1,products!$A$1:$G$1,0))</f>
        <v>D</v>
      </c>
      <c r="K601" s="9">
        <f>INDEX(products!$A$1:$G$49,MATCH(orders!$D601,products!$A$1:$A$49,0),MATCH(orders!K$1,products!$A$1:$G$1,0))</f>
        <v>0.2</v>
      </c>
      <c r="L601" s="10">
        <f>INDEX(products!$A$1:$G$49,MATCH(orders!$D601,products!$A$1:$A$49,0),MATCH(orders!L$1,products!$A$1:$G$1,0))</f>
        <v>2.9849999999999999</v>
      </c>
      <c r="M601" s="10">
        <f t="shared" si="9"/>
        <v>11.94</v>
      </c>
      <c r="N601" s="8" t="str" cm="1">
        <f t="array" ref="N601">_xlfn.IFS(I601="Rob", "Robusta",I601="Exc","Excelsa",I601="Ara","Arabica",I601="Lib","Liberica",TRUE," ")</f>
        <v>Arabica</v>
      </c>
      <c r="O601" s="8" t="str" cm="1">
        <f t="array" ref="O601">_xlfn.IFS(J601="m","Medium",J601="l","Light",J601="d","Dark",TRUE,"")</f>
        <v>Dark</v>
      </c>
      <c r="P601" s="8" t="str">
        <f>_xlfn.XLOOKUP(Table1[[#This Row],[Customer ID]],customers!$A$1:$A$1001,customers!$I$1:$I$1001," ",0)</f>
        <v>Yes</v>
      </c>
    </row>
    <row r="602" spans="1:16" x14ac:dyDescent="0.35">
      <c r="A602" s="7" t="s">
        <v>3877</v>
      </c>
      <c r="B602" s="14">
        <v>44492</v>
      </c>
      <c r="C602" s="7" t="s">
        <v>3878</v>
      </c>
      <c r="D602" s="8" t="s">
        <v>6169</v>
      </c>
      <c r="E602" s="7">
        <v>1</v>
      </c>
      <c r="F602" s="7" t="str">
        <f>_xlfn.XLOOKUP(C602,customers!$A$2:$A$1001,customers!$B$2:$B$1001," ",0)</f>
        <v>Peyter Lauritzen</v>
      </c>
      <c r="G602" s="7" t="str">
        <f>IF(_xlfn.XLOOKUP(C602,customers!$A$2:$A$1001,customers!$C$2:$C$1001," ",0)=0," ",_xlfn.XLOOKUP(C602,customers!$A$2:$A$1001,customers!$C$2:$C$1001," ",0))</f>
        <v>plauritzengo@photobucket.com</v>
      </c>
      <c r="H602" s="7" t="str">
        <f>_xlfn.XLOOKUP(orders!C602,customers!$A$1:$A$1001,customers!$G$1:$G$1001)</f>
        <v>United States</v>
      </c>
      <c r="I602" s="8" t="str">
        <f>INDEX(products!$A$1:$G$49,MATCH(orders!$D602,products!$A$1:$A$49,0),MATCH(orders!I$1,products!$A$1:$G$1,0))</f>
        <v>Lib</v>
      </c>
      <c r="J602" s="8" t="str">
        <f>INDEX(products!$A$1:$G$49,MATCH(orders!$D602,products!$A$1:$A$49,0),MATCH(orders!J$1,products!$A$1:$G$1,0))</f>
        <v>D</v>
      </c>
      <c r="K602" s="9">
        <f>INDEX(products!$A$1:$G$49,MATCH(orders!$D602,products!$A$1:$A$49,0),MATCH(orders!K$1,products!$A$1:$G$1,0))</f>
        <v>0.5</v>
      </c>
      <c r="L602" s="10">
        <f>INDEX(products!$A$1:$G$49,MATCH(orders!$D602,products!$A$1:$A$49,0),MATCH(orders!L$1,products!$A$1:$G$1,0))</f>
        <v>7.77</v>
      </c>
      <c r="M602" s="10">
        <f t="shared" si="9"/>
        <v>7.77</v>
      </c>
      <c r="N602" s="8" t="str" cm="1">
        <f t="array" ref="N602">_xlfn.IFS(I602="Rob", "Robusta",I602="Exc","Excelsa",I602="Ara","Arabica",I602="Lib","Liberica",TRUE," ")</f>
        <v>Liberica</v>
      </c>
      <c r="O602" s="8" t="str" cm="1">
        <f t="array" ref="O602">_xlfn.IFS(J602="m","Medium",J602="l","Light",J602="d","Dark",TRUE,"")</f>
        <v>Dark</v>
      </c>
      <c r="P602" s="8" t="str">
        <f>_xlfn.XLOOKUP(Table1[[#This Row],[Customer ID]],customers!$A$1:$A$1001,customers!$I$1:$I$1001," ",0)</f>
        <v>No</v>
      </c>
    </row>
    <row r="603" spans="1:16" x14ac:dyDescent="0.35">
      <c r="A603" s="7" t="s">
        <v>3883</v>
      </c>
      <c r="B603" s="14">
        <v>43815</v>
      </c>
      <c r="C603" s="7" t="s">
        <v>3884</v>
      </c>
      <c r="D603" s="8" t="s">
        <v>6142</v>
      </c>
      <c r="E603" s="7">
        <v>4</v>
      </c>
      <c r="F603" s="7" t="str">
        <f>_xlfn.XLOOKUP(C603,customers!$A$2:$A$1001,customers!$B$2:$B$1001," ",0)</f>
        <v>Aurelia Burgwin</v>
      </c>
      <c r="G603" s="7" t="str">
        <f>IF(_xlfn.XLOOKUP(C603,customers!$A$2:$A$1001,customers!$C$2:$C$1001," ",0)=0," ",_xlfn.XLOOKUP(C603,customers!$A$2:$A$1001,customers!$C$2:$C$1001," ",0))</f>
        <v>aburgwingp@redcross.org</v>
      </c>
      <c r="H603" s="7" t="str">
        <f>_xlfn.XLOOKUP(orders!C603,customers!$A$1:$A$1001,customers!$G$1:$G$1001)</f>
        <v>United States</v>
      </c>
      <c r="I603" s="8" t="str">
        <f>INDEX(products!$A$1:$G$49,MATCH(orders!$D603,products!$A$1:$A$49,0),MATCH(orders!I$1,products!$A$1:$G$1,0))</f>
        <v>Rob</v>
      </c>
      <c r="J603" s="8" t="str">
        <f>INDEX(products!$A$1:$G$49,MATCH(orders!$D603,products!$A$1:$A$49,0),MATCH(orders!J$1,products!$A$1:$G$1,0))</f>
        <v>L</v>
      </c>
      <c r="K603" s="9">
        <f>INDEX(products!$A$1:$G$49,MATCH(orders!$D603,products!$A$1:$A$49,0),MATCH(orders!K$1,products!$A$1:$G$1,0))</f>
        <v>2.5</v>
      </c>
      <c r="L603" s="10">
        <f>INDEX(products!$A$1:$G$49,MATCH(orders!$D603,products!$A$1:$A$49,0),MATCH(orders!L$1,products!$A$1:$G$1,0))</f>
        <v>27.484999999999996</v>
      </c>
      <c r="M603" s="10">
        <f t="shared" si="9"/>
        <v>109.93999999999998</v>
      </c>
      <c r="N603" s="8" t="str" cm="1">
        <f t="array" ref="N603">_xlfn.IFS(I603="Rob", "Robusta",I603="Exc","Excelsa",I603="Ara","Arabica",I603="Lib","Liberica",TRUE," ")</f>
        <v>Robusta</v>
      </c>
      <c r="O603" s="8" t="str" cm="1">
        <f t="array" ref="O603">_xlfn.IFS(J603="m","Medium",J603="l","Light",J603="d","Dark",TRUE,"")</f>
        <v>Light</v>
      </c>
      <c r="P603" s="8" t="str">
        <f>_xlfn.XLOOKUP(Table1[[#This Row],[Customer ID]],customers!$A$1:$A$1001,customers!$I$1:$I$1001," ",0)</f>
        <v>Yes</v>
      </c>
    </row>
    <row r="604" spans="1:16" x14ac:dyDescent="0.35">
      <c r="A604" s="7" t="s">
        <v>3889</v>
      </c>
      <c r="B604" s="14">
        <v>43603</v>
      </c>
      <c r="C604" s="7" t="s">
        <v>3890</v>
      </c>
      <c r="D604" s="8" t="s">
        <v>6184</v>
      </c>
      <c r="E604" s="7">
        <v>5</v>
      </c>
      <c r="F604" s="7" t="str">
        <f>_xlfn.XLOOKUP(C604,customers!$A$2:$A$1001,customers!$B$2:$B$1001," ",0)</f>
        <v>Emalee Rolin</v>
      </c>
      <c r="G604" s="7" t="str">
        <f>IF(_xlfn.XLOOKUP(C604,customers!$A$2:$A$1001,customers!$C$2:$C$1001," ",0)=0," ",_xlfn.XLOOKUP(C604,customers!$A$2:$A$1001,customers!$C$2:$C$1001," ",0))</f>
        <v>erolingq@google.fr</v>
      </c>
      <c r="H604" s="7" t="str">
        <f>_xlfn.XLOOKUP(orders!C604,customers!$A$1:$A$1001,customers!$G$1:$G$1001)</f>
        <v>United States</v>
      </c>
      <c r="I604" s="8" t="str">
        <f>INDEX(products!$A$1:$G$49,MATCH(orders!$D604,products!$A$1:$A$49,0),MATCH(orders!I$1,products!$A$1:$G$1,0))</f>
        <v>Exc</v>
      </c>
      <c r="J604" s="8" t="str">
        <f>INDEX(products!$A$1:$G$49,MATCH(orders!$D604,products!$A$1:$A$49,0),MATCH(orders!J$1,products!$A$1:$G$1,0))</f>
        <v>L</v>
      </c>
      <c r="K604" s="9">
        <f>INDEX(products!$A$1:$G$49,MATCH(orders!$D604,products!$A$1:$A$49,0),MATCH(orders!K$1,products!$A$1:$G$1,0))</f>
        <v>0.2</v>
      </c>
      <c r="L604" s="10">
        <f>INDEX(products!$A$1:$G$49,MATCH(orders!$D604,products!$A$1:$A$49,0),MATCH(orders!L$1,products!$A$1:$G$1,0))</f>
        <v>4.4550000000000001</v>
      </c>
      <c r="M604" s="10">
        <f t="shared" si="9"/>
        <v>22.274999999999999</v>
      </c>
      <c r="N604" s="8" t="str" cm="1">
        <f t="array" ref="N604">_xlfn.IFS(I604="Rob", "Robusta",I604="Exc","Excelsa",I604="Ara","Arabica",I604="Lib","Liberica",TRUE," ")</f>
        <v>Excelsa</v>
      </c>
      <c r="O604" s="8" t="str" cm="1">
        <f t="array" ref="O604">_xlfn.IFS(J604="m","Medium",J604="l","Light",J604="d","Dark",TRUE,"")</f>
        <v>Light</v>
      </c>
      <c r="P604" s="8" t="str">
        <f>_xlfn.XLOOKUP(Table1[[#This Row],[Customer ID]],customers!$A$1:$A$1001,customers!$I$1:$I$1001," ",0)</f>
        <v>Yes</v>
      </c>
    </row>
    <row r="605" spans="1:16" x14ac:dyDescent="0.35">
      <c r="A605" s="7" t="s">
        <v>3895</v>
      </c>
      <c r="B605" s="14">
        <v>43660</v>
      </c>
      <c r="C605" s="7" t="s">
        <v>3896</v>
      </c>
      <c r="D605" s="8" t="s">
        <v>6174</v>
      </c>
      <c r="E605" s="7">
        <v>3</v>
      </c>
      <c r="F605" s="7" t="str">
        <f>_xlfn.XLOOKUP(C605,customers!$A$2:$A$1001,customers!$B$2:$B$1001," ",0)</f>
        <v>Donavon Fowle</v>
      </c>
      <c r="G605" s="7" t="str">
        <f>IF(_xlfn.XLOOKUP(C605,customers!$A$2:$A$1001,customers!$C$2:$C$1001," ",0)=0," ",_xlfn.XLOOKUP(C605,customers!$A$2:$A$1001,customers!$C$2:$C$1001," ",0))</f>
        <v>dfowlegr@epa.gov</v>
      </c>
      <c r="H605" s="7" t="str">
        <f>_xlfn.XLOOKUP(orders!C605,customers!$A$1:$A$1001,customers!$G$1:$G$1001)</f>
        <v>United States</v>
      </c>
      <c r="I605" s="8" t="str">
        <f>INDEX(products!$A$1:$G$49,MATCH(orders!$D605,products!$A$1:$A$49,0),MATCH(orders!I$1,products!$A$1:$G$1,0))</f>
        <v>Rob</v>
      </c>
      <c r="J605" s="8" t="str">
        <f>INDEX(products!$A$1:$G$49,MATCH(orders!$D605,products!$A$1:$A$49,0),MATCH(orders!J$1,products!$A$1:$G$1,0))</f>
        <v>M</v>
      </c>
      <c r="K605" s="9">
        <f>INDEX(products!$A$1:$G$49,MATCH(orders!$D605,products!$A$1:$A$49,0),MATCH(orders!K$1,products!$A$1:$G$1,0))</f>
        <v>0.2</v>
      </c>
      <c r="L605" s="10">
        <f>INDEX(products!$A$1:$G$49,MATCH(orders!$D605,products!$A$1:$A$49,0),MATCH(orders!L$1,products!$A$1:$G$1,0))</f>
        <v>2.9849999999999999</v>
      </c>
      <c r="M605" s="10">
        <f t="shared" si="9"/>
        <v>8.9550000000000001</v>
      </c>
      <c r="N605" s="8" t="str" cm="1">
        <f t="array" ref="N605">_xlfn.IFS(I605="Rob", "Robusta",I605="Exc","Excelsa",I605="Ara","Arabica",I605="Lib","Liberica",TRUE," ")</f>
        <v>Robusta</v>
      </c>
      <c r="O605" s="8" t="str" cm="1">
        <f t="array" ref="O605">_xlfn.IFS(J605="m","Medium",J605="l","Light",J605="d","Dark",TRUE,"")</f>
        <v>Medium</v>
      </c>
      <c r="P605" s="8" t="str">
        <f>_xlfn.XLOOKUP(Table1[[#This Row],[Customer ID]],customers!$A$1:$A$1001,customers!$I$1:$I$1001," ",0)</f>
        <v>No</v>
      </c>
    </row>
    <row r="606" spans="1:16" x14ac:dyDescent="0.35">
      <c r="A606" s="7" t="s">
        <v>3900</v>
      </c>
      <c r="B606" s="14">
        <v>44148</v>
      </c>
      <c r="C606" s="7" t="s">
        <v>3901</v>
      </c>
      <c r="D606" s="8" t="s">
        <v>6165</v>
      </c>
      <c r="E606" s="7">
        <v>4</v>
      </c>
      <c r="F606" s="7" t="str">
        <f>_xlfn.XLOOKUP(C606,customers!$A$2:$A$1001,customers!$B$2:$B$1001," ",0)</f>
        <v>Jorge Bettison</v>
      </c>
      <c r="G606" s="7" t="str">
        <f>IF(_xlfn.XLOOKUP(C606,customers!$A$2:$A$1001,customers!$C$2:$C$1001," ",0)=0," ",_xlfn.XLOOKUP(C606,customers!$A$2:$A$1001,customers!$C$2:$C$1001," ",0))</f>
        <v xml:space="preserve"> </v>
      </c>
      <c r="H606" s="7" t="str">
        <f>_xlfn.XLOOKUP(orders!C606,customers!$A$1:$A$1001,customers!$G$1:$G$1001)</f>
        <v>Ireland</v>
      </c>
      <c r="I606" s="8" t="str">
        <f>INDEX(products!$A$1:$G$49,MATCH(orders!$D606,products!$A$1:$A$49,0),MATCH(orders!I$1,products!$A$1:$G$1,0))</f>
        <v>Lib</v>
      </c>
      <c r="J606" s="8" t="str">
        <f>INDEX(products!$A$1:$G$49,MATCH(orders!$D606,products!$A$1:$A$49,0),MATCH(orders!J$1,products!$A$1:$G$1,0))</f>
        <v>D</v>
      </c>
      <c r="K606" s="9">
        <f>INDEX(products!$A$1:$G$49,MATCH(orders!$D606,products!$A$1:$A$49,0),MATCH(orders!K$1,products!$A$1:$G$1,0))</f>
        <v>2.5</v>
      </c>
      <c r="L606" s="10">
        <f>INDEX(products!$A$1:$G$49,MATCH(orders!$D606,products!$A$1:$A$49,0),MATCH(orders!L$1,products!$A$1:$G$1,0))</f>
        <v>29.784999999999997</v>
      </c>
      <c r="M606" s="10">
        <f t="shared" si="9"/>
        <v>119.13999999999999</v>
      </c>
      <c r="N606" s="8" t="str" cm="1">
        <f t="array" ref="N606">_xlfn.IFS(I606="Rob", "Robusta",I606="Exc","Excelsa",I606="Ara","Arabica",I606="Lib","Liberica",TRUE," ")</f>
        <v>Liberica</v>
      </c>
      <c r="O606" s="8" t="str" cm="1">
        <f t="array" ref="O606">_xlfn.IFS(J606="m","Medium",J606="l","Light",J606="d","Dark",TRUE,"")</f>
        <v>Dark</v>
      </c>
      <c r="P606" s="8" t="str">
        <f>_xlfn.XLOOKUP(Table1[[#This Row],[Customer ID]],customers!$A$1:$A$1001,customers!$I$1:$I$1001," ",0)</f>
        <v>No</v>
      </c>
    </row>
    <row r="607" spans="1:16" x14ac:dyDescent="0.35">
      <c r="A607" s="7" t="s">
        <v>3905</v>
      </c>
      <c r="B607" s="14">
        <v>44028</v>
      </c>
      <c r="C607" s="7" t="s">
        <v>3906</v>
      </c>
      <c r="D607" s="8" t="s">
        <v>6182</v>
      </c>
      <c r="E607" s="7">
        <v>5</v>
      </c>
      <c r="F607" s="7" t="str">
        <f>_xlfn.XLOOKUP(C607,customers!$A$2:$A$1001,customers!$B$2:$B$1001," ",0)</f>
        <v>Wang Powlesland</v>
      </c>
      <c r="G607" s="7" t="str">
        <f>IF(_xlfn.XLOOKUP(C607,customers!$A$2:$A$1001,customers!$C$2:$C$1001," ",0)=0," ",_xlfn.XLOOKUP(C607,customers!$A$2:$A$1001,customers!$C$2:$C$1001," ",0))</f>
        <v>wpowleslandgt@soundcloud.com</v>
      </c>
      <c r="H607" s="7" t="str">
        <f>_xlfn.XLOOKUP(orders!C607,customers!$A$1:$A$1001,customers!$G$1:$G$1001)</f>
        <v>United States</v>
      </c>
      <c r="I607" s="8" t="str">
        <f>INDEX(products!$A$1:$G$49,MATCH(orders!$D607,products!$A$1:$A$49,0),MATCH(orders!I$1,products!$A$1:$G$1,0))</f>
        <v>Ara</v>
      </c>
      <c r="J607" s="8" t="str">
        <f>INDEX(products!$A$1:$G$49,MATCH(orders!$D607,products!$A$1:$A$49,0),MATCH(orders!J$1,products!$A$1:$G$1,0))</f>
        <v>L</v>
      </c>
      <c r="K607" s="9">
        <f>INDEX(products!$A$1:$G$49,MATCH(orders!$D607,products!$A$1:$A$49,0),MATCH(orders!K$1,products!$A$1:$G$1,0))</f>
        <v>2.5</v>
      </c>
      <c r="L607" s="10">
        <f>INDEX(products!$A$1:$G$49,MATCH(orders!$D607,products!$A$1:$A$49,0),MATCH(orders!L$1,products!$A$1:$G$1,0))</f>
        <v>29.784999999999997</v>
      </c>
      <c r="M607" s="10">
        <f t="shared" si="9"/>
        <v>148.92499999999998</v>
      </c>
      <c r="N607" s="8" t="str" cm="1">
        <f t="array" ref="N607">_xlfn.IFS(I607="Rob", "Robusta",I607="Exc","Excelsa",I607="Ara","Arabica",I607="Lib","Liberica",TRUE," ")</f>
        <v>Arabica</v>
      </c>
      <c r="O607" s="8" t="str" cm="1">
        <f t="array" ref="O607">_xlfn.IFS(J607="m","Medium",J607="l","Light",J607="d","Dark",TRUE,"")</f>
        <v>Light</v>
      </c>
      <c r="P607" s="8" t="str">
        <f>_xlfn.XLOOKUP(Table1[[#This Row],[Customer ID]],customers!$A$1:$A$1001,customers!$I$1:$I$1001," ",0)</f>
        <v>Yes</v>
      </c>
    </row>
    <row r="608" spans="1:16" x14ac:dyDescent="0.35">
      <c r="A608" s="7" t="s">
        <v>3911</v>
      </c>
      <c r="B608" s="14">
        <v>44138</v>
      </c>
      <c r="C608" s="7" t="s">
        <v>3840</v>
      </c>
      <c r="D608" s="8" t="s">
        <v>6164</v>
      </c>
      <c r="E608" s="7">
        <v>3</v>
      </c>
      <c r="F608" s="7" t="str">
        <f>_xlfn.XLOOKUP(C608,customers!$A$2:$A$1001,customers!$B$2:$B$1001," ",0)</f>
        <v>Cody Verissimo</v>
      </c>
      <c r="G608" s="7" t="str">
        <f>IF(_xlfn.XLOOKUP(C608,customers!$A$2:$A$1001,customers!$C$2:$C$1001," ",0)=0," ",_xlfn.XLOOKUP(C608,customers!$A$2:$A$1001,customers!$C$2:$C$1001," ",0))</f>
        <v>cverissimogh@theglobeandmail.com</v>
      </c>
      <c r="H608" s="7" t="str">
        <f>_xlfn.XLOOKUP(orders!C608,customers!$A$1:$A$1001,customers!$G$1:$G$1001)</f>
        <v>United Kingdom</v>
      </c>
      <c r="I608" s="8" t="str">
        <f>INDEX(products!$A$1:$G$49,MATCH(orders!$D608,products!$A$1:$A$49,0),MATCH(orders!I$1,products!$A$1:$G$1,0))</f>
        <v>Lib</v>
      </c>
      <c r="J608" s="8" t="str">
        <f>INDEX(products!$A$1:$G$49,MATCH(orders!$D608,products!$A$1:$A$49,0),MATCH(orders!J$1,products!$A$1:$G$1,0))</f>
        <v>L</v>
      </c>
      <c r="K608" s="9">
        <f>INDEX(products!$A$1:$G$49,MATCH(orders!$D608,products!$A$1:$A$49,0),MATCH(orders!K$1,products!$A$1:$G$1,0))</f>
        <v>2.5</v>
      </c>
      <c r="L608" s="10">
        <f>INDEX(products!$A$1:$G$49,MATCH(orders!$D608,products!$A$1:$A$49,0),MATCH(orders!L$1,products!$A$1:$G$1,0))</f>
        <v>36.454999999999998</v>
      </c>
      <c r="M608" s="10">
        <f t="shared" si="9"/>
        <v>109.36499999999999</v>
      </c>
      <c r="N608" s="8" t="str" cm="1">
        <f t="array" ref="N608">_xlfn.IFS(I608="Rob", "Robusta",I608="Exc","Excelsa",I608="Ara","Arabica",I608="Lib","Liberica",TRUE," ")</f>
        <v>Liberica</v>
      </c>
      <c r="O608" s="8" t="str" cm="1">
        <f t="array" ref="O608">_xlfn.IFS(J608="m","Medium",J608="l","Light",J608="d","Dark",TRUE,"")</f>
        <v>Light</v>
      </c>
      <c r="P608" s="8" t="str">
        <f>_xlfn.XLOOKUP(Table1[[#This Row],[Customer ID]],customers!$A$1:$A$1001,customers!$I$1:$I$1001," ",0)</f>
        <v>Yes</v>
      </c>
    </row>
    <row r="609" spans="1:16" x14ac:dyDescent="0.35">
      <c r="A609" s="7" t="s">
        <v>3917</v>
      </c>
      <c r="B609" s="14">
        <v>44640</v>
      </c>
      <c r="C609" s="7" t="s">
        <v>3918</v>
      </c>
      <c r="D609" s="8" t="s">
        <v>6153</v>
      </c>
      <c r="E609" s="7">
        <v>1</v>
      </c>
      <c r="F609" s="7" t="str">
        <f>_xlfn.XLOOKUP(C609,customers!$A$2:$A$1001,customers!$B$2:$B$1001," ",0)</f>
        <v>Laurence Ellingham</v>
      </c>
      <c r="G609" s="7" t="str">
        <f>IF(_xlfn.XLOOKUP(C609,customers!$A$2:$A$1001,customers!$C$2:$C$1001," ",0)=0," ",_xlfn.XLOOKUP(C609,customers!$A$2:$A$1001,customers!$C$2:$C$1001," ",0))</f>
        <v>lellinghamgv@sciencedaily.com</v>
      </c>
      <c r="H609" s="7" t="str">
        <f>_xlfn.XLOOKUP(orders!C609,customers!$A$1:$A$1001,customers!$G$1:$G$1001)</f>
        <v>United States</v>
      </c>
      <c r="I609" s="8" t="str">
        <f>INDEX(products!$A$1:$G$49,MATCH(orders!$D609,products!$A$1:$A$49,0),MATCH(orders!I$1,products!$A$1:$G$1,0))</f>
        <v>Exc</v>
      </c>
      <c r="J609" s="8" t="str">
        <f>INDEX(products!$A$1:$G$49,MATCH(orders!$D609,products!$A$1:$A$49,0),MATCH(orders!J$1,products!$A$1:$G$1,0))</f>
        <v>D</v>
      </c>
      <c r="K609" s="9">
        <f>INDEX(products!$A$1:$G$49,MATCH(orders!$D609,products!$A$1:$A$49,0),MATCH(orders!K$1,products!$A$1:$G$1,0))</f>
        <v>0.2</v>
      </c>
      <c r="L609" s="10">
        <f>INDEX(products!$A$1:$G$49,MATCH(orders!$D609,products!$A$1:$A$49,0),MATCH(orders!L$1,products!$A$1:$G$1,0))</f>
        <v>3.645</v>
      </c>
      <c r="M609" s="10">
        <f t="shared" si="9"/>
        <v>3.645</v>
      </c>
      <c r="N609" s="8" t="str" cm="1">
        <f t="array" ref="N609">_xlfn.IFS(I609="Rob", "Robusta",I609="Exc","Excelsa",I609="Ara","Arabica",I609="Lib","Liberica",TRUE," ")</f>
        <v>Excelsa</v>
      </c>
      <c r="O609" s="8" t="str" cm="1">
        <f t="array" ref="O609">_xlfn.IFS(J609="m","Medium",J609="l","Light",J609="d","Dark",TRUE,"")</f>
        <v>Dark</v>
      </c>
      <c r="P609" s="8" t="str">
        <f>_xlfn.XLOOKUP(Table1[[#This Row],[Customer ID]],customers!$A$1:$A$1001,customers!$I$1:$I$1001," ",0)</f>
        <v>Yes</v>
      </c>
    </row>
    <row r="610" spans="1:16" x14ac:dyDescent="0.35">
      <c r="A610" s="7" t="s">
        <v>3923</v>
      </c>
      <c r="B610" s="14">
        <v>44608</v>
      </c>
      <c r="C610" s="7" t="s">
        <v>3924</v>
      </c>
      <c r="D610" s="8" t="s">
        <v>6185</v>
      </c>
      <c r="E610" s="7">
        <v>2</v>
      </c>
      <c r="F610" s="7" t="str">
        <f>_xlfn.XLOOKUP(C610,customers!$A$2:$A$1001,customers!$B$2:$B$1001," ",0)</f>
        <v>Billy Neiland</v>
      </c>
      <c r="G610" s="7" t="str">
        <f>IF(_xlfn.XLOOKUP(C610,customers!$A$2:$A$1001,customers!$C$2:$C$1001," ",0)=0," ",_xlfn.XLOOKUP(C610,customers!$A$2:$A$1001,customers!$C$2:$C$1001," ",0))</f>
        <v xml:space="preserve"> </v>
      </c>
      <c r="H610" s="7" t="str">
        <f>_xlfn.XLOOKUP(orders!C610,customers!$A$1:$A$1001,customers!$G$1:$G$1001)</f>
        <v>United States</v>
      </c>
      <c r="I610" s="8" t="str">
        <f>INDEX(products!$A$1:$G$49,MATCH(orders!$D610,products!$A$1:$A$49,0),MATCH(orders!I$1,products!$A$1:$G$1,0))</f>
        <v>Exc</v>
      </c>
      <c r="J610" s="8" t="str">
        <f>INDEX(products!$A$1:$G$49,MATCH(orders!$D610,products!$A$1:$A$49,0),MATCH(orders!J$1,products!$A$1:$G$1,0))</f>
        <v>D</v>
      </c>
      <c r="K610" s="9">
        <f>INDEX(products!$A$1:$G$49,MATCH(orders!$D610,products!$A$1:$A$49,0),MATCH(orders!K$1,products!$A$1:$G$1,0))</f>
        <v>2.5</v>
      </c>
      <c r="L610" s="10">
        <f>INDEX(products!$A$1:$G$49,MATCH(orders!$D610,products!$A$1:$A$49,0),MATCH(orders!L$1,products!$A$1:$G$1,0))</f>
        <v>27.945</v>
      </c>
      <c r="M610" s="10">
        <f t="shared" si="9"/>
        <v>55.89</v>
      </c>
      <c r="N610" s="8" t="str" cm="1">
        <f t="array" ref="N610">_xlfn.IFS(I610="Rob", "Robusta",I610="Exc","Excelsa",I610="Ara","Arabica",I610="Lib","Liberica",TRUE," ")</f>
        <v>Excelsa</v>
      </c>
      <c r="O610" s="8" t="str" cm="1">
        <f t="array" ref="O610">_xlfn.IFS(J610="m","Medium",J610="l","Light",J610="d","Dark",TRUE,"")</f>
        <v>Dark</v>
      </c>
      <c r="P610" s="8" t="str">
        <f>_xlfn.XLOOKUP(Table1[[#This Row],[Customer ID]],customers!$A$1:$A$1001,customers!$I$1:$I$1001," ",0)</f>
        <v>No</v>
      </c>
    </row>
    <row r="611" spans="1:16" x14ac:dyDescent="0.35">
      <c r="A611" s="7" t="s">
        <v>3927</v>
      </c>
      <c r="B611" s="14">
        <v>44147</v>
      </c>
      <c r="C611" s="7" t="s">
        <v>3928</v>
      </c>
      <c r="D611" s="8" t="s">
        <v>6159</v>
      </c>
      <c r="E611" s="7">
        <v>6</v>
      </c>
      <c r="F611" s="7" t="str">
        <f>_xlfn.XLOOKUP(C611,customers!$A$2:$A$1001,customers!$B$2:$B$1001," ",0)</f>
        <v>Ancell Fendt</v>
      </c>
      <c r="G611" s="7" t="str">
        <f>IF(_xlfn.XLOOKUP(C611,customers!$A$2:$A$1001,customers!$C$2:$C$1001," ",0)=0," ",_xlfn.XLOOKUP(C611,customers!$A$2:$A$1001,customers!$C$2:$C$1001," ",0))</f>
        <v>afendtgx@forbes.com</v>
      </c>
      <c r="H611" s="7" t="str">
        <f>_xlfn.XLOOKUP(orders!C611,customers!$A$1:$A$1001,customers!$G$1:$G$1001)</f>
        <v>United States</v>
      </c>
      <c r="I611" s="8" t="str">
        <f>INDEX(products!$A$1:$G$49,MATCH(orders!$D611,products!$A$1:$A$49,0),MATCH(orders!I$1,products!$A$1:$G$1,0))</f>
        <v>Lib</v>
      </c>
      <c r="J611" s="8" t="str">
        <f>INDEX(products!$A$1:$G$49,MATCH(orders!$D611,products!$A$1:$A$49,0),MATCH(orders!J$1,products!$A$1:$G$1,0))</f>
        <v>M</v>
      </c>
      <c r="K611" s="9">
        <f>INDEX(products!$A$1:$G$49,MATCH(orders!$D611,products!$A$1:$A$49,0),MATCH(orders!K$1,products!$A$1:$G$1,0))</f>
        <v>0.2</v>
      </c>
      <c r="L611" s="10">
        <f>INDEX(products!$A$1:$G$49,MATCH(orders!$D611,products!$A$1:$A$49,0),MATCH(orders!L$1,products!$A$1:$G$1,0))</f>
        <v>4.3650000000000002</v>
      </c>
      <c r="M611" s="10">
        <f t="shared" si="9"/>
        <v>26.19</v>
      </c>
      <c r="N611" s="8" t="str" cm="1">
        <f t="array" ref="N611">_xlfn.IFS(I611="Rob", "Robusta",I611="Exc","Excelsa",I611="Ara","Arabica",I611="Lib","Liberica",TRUE," ")</f>
        <v>Liberica</v>
      </c>
      <c r="O611" s="8" t="str" cm="1">
        <f t="array" ref="O611">_xlfn.IFS(J611="m","Medium",J611="l","Light",J611="d","Dark",TRUE,"")</f>
        <v>Medium</v>
      </c>
      <c r="P611" s="8" t="str">
        <f>_xlfn.XLOOKUP(Table1[[#This Row],[Customer ID]],customers!$A$1:$A$1001,customers!$I$1:$I$1001," ",0)</f>
        <v>Yes</v>
      </c>
    </row>
    <row r="612" spans="1:16" x14ac:dyDescent="0.35">
      <c r="A612" s="7" t="s">
        <v>3933</v>
      </c>
      <c r="B612" s="14">
        <v>43743</v>
      </c>
      <c r="C612" s="7" t="s">
        <v>3934</v>
      </c>
      <c r="D612" s="8" t="s">
        <v>6138</v>
      </c>
      <c r="E612" s="7">
        <v>4</v>
      </c>
      <c r="F612" s="7" t="str">
        <f>_xlfn.XLOOKUP(C612,customers!$A$2:$A$1001,customers!$B$2:$B$1001," ",0)</f>
        <v>Angelia Cleyburn</v>
      </c>
      <c r="G612" s="7" t="str">
        <f>IF(_xlfn.XLOOKUP(C612,customers!$A$2:$A$1001,customers!$C$2:$C$1001," ",0)=0," ",_xlfn.XLOOKUP(C612,customers!$A$2:$A$1001,customers!$C$2:$C$1001," ",0))</f>
        <v>acleyburngy@lycos.com</v>
      </c>
      <c r="H612" s="7" t="str">
        <f>_xlfn.XLOOKUP(orders!C612,customers!$A$1:$A$1001,customers!$G$1:$G$1001)</f>
        <v>United States</v>
      </c>
      <c r="I612" s="8" t="str">
        <f>INDEX(products!$A$1:$G$49,MATCH(orders!$D612,products!$A$1:$A$49,0),MATCH(orders!I$1,products!$A$1:$G$1,0))</f>
        <v>Rob</v>
      </c>
      <c r="J612" s="8" t="str">
        <f>INDEX(products!$A$1:$G$49,MATCH(orders!$D612,products!$A$1:$A$49,0),MATCH(orders!J$1,products!$A$1:$G$1,0))</f>
        <v>M</v>
      </c>
      <c r="K612" s="9">
        <f>INDEX(products!$A$1:$G$49,MATCH(orders!$D612,products!$A$1:$A$49,0),MATCH(orders!K$1,products!$A$1:$G$1,0))</f>
        <v>1</v>
      </c>
      <c r="L612" s="10">
        <f>INDEX(products!$A$1:$G$49,MATCH(orders!$D612,products!$A$1:$A$49,0),MATCH(orders!L$1,products!$A$1:$G$1,0))</f>
        <v>9.9499999999999993</v>
      </c>
      <c r="M612" s="10">
        <f t="shared" si="9"/>
        <v>39.799999999999997</v>
      </c>
      <c r="N612" s="8" t="str" cm="1">
        <f t="array" ref="N612">_xlfn.IFS(I612="Rob", "Robusta",I612="Exc","Excelsa",I612="Ara","Arabica",I612="Lib","Liberica",TRUE," ")</f>
        <v>Robusta</v>
      </c>
      <c r="O612" s="8" t="str" cm="1">
        <f t="array" ref="O612">_xlfn.IFS(J612="m","Medium",J612="l","Light",J612="d","Dark",TRUE,"")</f>
        <v>Medium</v>
      </c>
      <c r="P612" s="8" t="str">
        <f>_xlfn.XLOOKUP(Table1[[#This Row],[Customer ID]],customers!$A$1:$A$1001,customers!$I$1:$I$1001," ",0)</f>
        <v>No</v>
      </c>
    </row>
    <row r="613" spans="1:16" x14ac:dyDescent="0.35">
      <c r="A613" s="7" t="s">
        <v>3939</v>
      </c>
      <c r="B613" s="14">
        <v>43739</v>
      </c>
      <c r="C613" s="7" t="s">
        <v>3940</v>
      </c>
      <c r="D613" s="8" t="s">
        <v>6148</v>
      </c>
      <c r="E613" s="7">
        <v>2</v>
      </c>
      <c r="F613" s="7" t="str">
        <f>_xlfn.XLOOKUP(C613,customers!$A$2:$A$1001,customers!$B$2:$B$1001," ",0)</f>
        <v>Temple Castiglione</v>
      </c>
      <c r="G613" s="7" t="str">
        <f>IF(_xlfn.XLOOKUP(C613,customers!$A$2:$A$1001,customers!$C$2:$C$1001," ",0)=0," ",_xlfn.XLOOKUP(C613,customers!$A$2:$A$1001,customers!$C$2:$C$1001," ",0))</f>
        <v>tcastiglionegz@xing.com</v>
      </c>
      <c r="H613" s="7" t="str">
        <f>_xlfn.XLOOKUP(orders!C613,customers!$A$1:$A$1001,customers!$G$1:$G$1001)</f>
        <v>United States</v>
      </c>
      <c r="I613" s="8" t="str">
        <f>INDEX(products!$A$1:$G$49,MATCH(orders!$D613,products!$A$1:$A$49,0),MATCH(orders!I$1,products!$A$1:$G$1,0))</f>
        <v>Exc</v>
      </c>
      <c r="J613" s="8" t="str">
        <f>INDEX(products!$A$1:$G$49,MATCH(orders!$D613,products!$A$1:$A$49,0),MATCH(orders!J$1,products!$A$1:$G$1,0))</f>
        <v>L</v>
      </c>
      <c r="K613" s="9">
        <f>INDEX(products!$A$1:$G$49,MATCH(orders!$D613,products!$A$1:$A$49,0),MATCH(orders!K$1,products!$A$1:$G$1,0))</f>
        <v>2.5</v>
      </c>
      <c r="L613" s="10">
        <f>INDEX(products!$A$1:$G$49,MATCH(orders!$D613,products!$A$1:$A$49,0),MATCH(orders!L$1,products!$A$1:$G$1,0))</f>
        <v>34.154999999999994</v>
      </c>
      <c r="M613" s="10">
        <f t="shared" si="9"/>
        <v>68.309999999999988</v>
      </c>
      <c r="N613" s="8" t="str" cm="1">
        <f t="array" ref="N613">_xlfn.IFS(I613="Rob", "Robusta",I613="Exc","Excelsa",I613="Ara","Arabica",I613="Lib","Liberica",TRUE," ")</f>
        <v>Excelsa</v>
      </c>
      <c r="O613" s="8" t="str" cm="1">
        <f t="array" ref="O613">_xlfn.IFS(J613="m","Medium",J613="l","Light",J613="d","Dark",TRUE,"")</f>
        <v>Light</v>
      </c>
      <c r="P613" s="8" t="str">
        <f>_xlfn.XLOOKUP(Table1[[#This Row],[Customer ID]],customers!$A$1:$A$1001,customers!$I$1:$I$1001," ",0)</f>
        <v>No</v>
      </c>
    </row>
    <row r="614" spans="1:16" x14ac:dyDescent="0.35">
      <c r="A614" s="7" t="s">
        <v>3945</v>
      </c>
      <c r="B614" s="14">
        <v>43896</v>
      </c>
      <c r="C614" s="7" t="s">
        <v>3946</v>
      </c>
      <c r="D614" s="8" t="s">
        <v>6152</v>
      </c>
      <c r="E614" s="7">
        <v>4</v>
      </c>
      <c r="F614" s="7" t="str">
        <f>_xlfn.XLOOKUP(C614,customers!$A$2:$A$1001,customers!$B$2:$B$1001," ",0)</f>
        <v>Betti Lacasa</v>
      </c>
      <c r="G614" s="7" t="str">
        <f>IF(_xlfn.XLOOKUP(C614,customers!$A$2:$A$1001,customers!$C$2:$C$1001," ",0)=0," ",_xlfn.XLOOKUP(C614,customers!$A$2:$A$1001,customers!$C$2:$C$1001," ",0))</f>
        <v xml:space="preserve"> </v>
      </c>
      <c r="H614" s="7" t="str">
        <f>_xlfn.XLOOKUP(orders!C614,customers!$A$1:$A$1001,customers!$G$1:$G$1001)</f>
        <v>Ireland</v>
      </c>
      <c r="I614" s="8" t="str">
        <f>INDEX(products!$A$1:$G$49,MATCH(orders!$D614,products!$A$1:$A$49,0),MATCH(orders!I$1,products!$A$1:$G$1,0))</f>
        <v>Ara</v>
      </c>
      <c r="J614" s="8" t="str">
        <f>INDEX(products!$A$1:$G$49,MATCH(orders!$D614,products!$A$1:$A$49,0),MATCH(orders!J$1,products!$A$1:$G$1,0))</f>
        <v>M</v>
      </c>
      <c r="K614" s="9">
        <f>INDEX(products!$A$1:$G$49,MATCH(orders!$D614,products!$A$1:$A$49,0),MATCH(orders!K$1,products!$A$1:$G$1,0))</f>
        <v>0.2</v>
      </c>
      <c r="L614" s="10">
        <f>INDEX(products!$A$1:$G$49,MATCH(orders!$D614,products!$A$1:$A$49,0),MATCH(orders!L$1,products!$A$1:$G$1,0))</f>
        <v>3.375</v>
      </c>
      <c r="M614" s="10">
        <f t="shared" si="9"/>
        <v>13.5</v>
      </c>
      <c r="N614" s="8" t="str" cm="1">
        <f t="array" ref="N614">_xlfn.IFS(I614="Rob", "Robusta",I614="Exc","Excelsa",I614="Ara","Arabica",I614="Lib","Liberica",TRUE," ")</f>
        <v>Arabica</v>
      </c>
      <c r="O614" s="8" t="str" cm="1">
        <f t="array" ref="O614">_xlfn.IFS(J614="m","Medium",J614="l","Light",J614="d","Dark",TRUE,"")</f>
        <v>Medium</v>
      </c>
      <c r="P614" s="8" t="str">
        <f>_xlfn.XLOOKUP(Table1[[#This Row],[Customer ID]],customers!$A$1:$A$1001,customers!$I$1:$I$1001," ",0)</f>
        <v>No</v>
      </c>
    </row>
    <row r="615" spans="1:16" x14ac:dyDescent="0.35">
      <c r="A615" s="7" t="s">
        <v>3950</v>
      </c>
      <c r="B615" s="14">
        <v>43761</v>
      </c>
      <c r="C615" s="7" t="s">
        <v>3951</v>
      </c>
      <c r="D615" s="8" t="s">
        <v>6146</v>
      </c>
      <c r="E615" s="7">
        <v>1</v>
      </c>
      <c r="F615" s="7" t="str">
        <f>_xlfn.XLOOKUP(C615,customers!$A$2:$A$1001,customers!$B$2:$B$1001," ",0)</f>
        <v>Gunilla Lynch</v>
      </c>
      <c r="G615" s="7" t="str">
        <f>IF(_xlfn.XLOOKUP(C615,customers!$A$2:$A$1001,customers!$C$2:$C$1001," ",0)=0," ",_xlfn.XLOOKUP(C615,customers!$A$2:$A$1001,customers!$C$2:$C$1001," ",0))</f>
        <v xml:space="preserve"> </v>
      </c>
      <c r="H615" s="7" t="str">
        <f>_xlfn.XLOOKUP(orders!C615,customers!$A$1:$A$1001,customers!$G$1:$G$1001)</f>
        <v>United States</v>
      </c>
      <c r="I615" s="8" t="str">
        <f>INDEX(products!$A$1:$G$49,MATCH(orders!$D615,products!$A$1:$A$49,0),MATCH(orders!I$1,products!$A$1:$G$1,0))</f>
        <v>Rob</v>
      </c>
      <c r="J615" s="8" t="str">
        <f>INDEX(products!$A$1:$G$49,MATCH(orders!$D615,products!$A$1:$A$49,0),MATCH(orders!J$1,products!$A$1:$G$1,0))</f>
        <v>M</v>
      </c>
      <c r="K615" s="9">
        <f>INDEX(products!$A$1:$G$49,MATCH(orders!$D615,products!$A$1:$A$49,0),MATCH(orders!K$1,products!$A$1:$G$1,0))</f>
        <v>0.5</v>
      </c>
      <c r="L615" s="10">
        <f>INDEX(products!$A$1:$G$49,MATCH(orders!$D615,products!$A$1:$A$49,0),MATCH(orders!L$1,products!$A$1:$G$1,0))</f>
        <v>5.97</v>
      </c>
      <c r="M615" s="10">
        <f t="shared" si="9"/>
        <v>5.97</v>
      </c>
      <c r="N615" s="8" t="str" cm="1">
        <f t="array" ref="N615">_xlfn.IFS(I615="Rob", "Robusta",I615="Exc","Excelsa",I615="Ara","Arabica",I615="Lib","Liberica",TRUE," ")</f>
        <v>Robusta</v>
      </c>
      <c r="O615" s="8" t="str" cm="1">
        <f t="array" ref="O615">_xlfn.IFS(J615="m","Medium",J615="l","Light",J615="d","Dark",TRUE,"")</f>
        <v>Medium</v>
      </c>
      <c r="P615" s="8" t="str">
        <f>_xlfn.XLOOKUP(Table1[[#This Row],[Customer ID]],customers!$A$1:$A$1001,customers!$I$1:$I$1001," ",0)</f>
        <v>No</v>
      </c>
    </row>
    <row r="616" spans="1:16" x14ac:dyDescent="0.35">
      <c r="A616" s="7" t="s">
        <v>3955</v>
      </c>
      <c r="B616" s="14">
        <v>43944</v>
      </c>
      <c r="C616" s="7" t="s">
        <v>3840</v>
      </c>
      <c r="D616" s="8" t="s">
        <v>6146</v>
      </c>
      <c r="E616" s="7">
        <v>5</v>
      </c>
      <c r="F616" s="7" t="str">
        <f>_xlfn.XLOOKUP(C616,customers!$A$2:$A$1001,customers!$B$2:$B$1001," ",0)</f>
        <v>Cody Verissimo</v>
      </c>
      <c r="G616" s="7" t="str">
        <f>IF(_xlfn.XLOOKUP(C616,customers!$A$2:$A$1001,customers!$C$2:$C$1001," ",0)=0," ",_xlfn.XLOOKUP(C616,customers!$A$2:$A$1001,customers!$C$2:$C$1001," ",0))</f>
        <v>cverissimogh@theglobeandmail.com</v>
      </c>
      <c r="H616" s="7" t="str">
        <f>_xlfn.XLOOKUP(orders!C616,customers!$A$1:$A$1001,customers!$G$1:$G$1001)</f>
        <v>United Kingdom</v>
      </c>
      <c r="I616" s="8" t="str">
        <f>INDEX(products!$A$1:$G$49,MATCH(orders!$D616,products!$A$1:$A$49,0),MATCH(orders!I$1,products!$A$1:$G$1,0))</f>
        <v>Rob</v>
      </c>
      <c r="J616" s="8" t="str">
        <f>INDEX(products!$A$1:$G$49,MATCH(orders!$D616,products!$A$1:$A$49,0),MATCH(orders!J$1,products!$A$1:$G$1,0))</f>
        <v>M</v>
      </c>
      <c r="K616" s="9">
        <f>INDEX(products!$A$1:$G$49,MATCH(orders!$D616,products!$A$1:$A$49,0),MATCH(orders!K$1,products!$A$1:$G$1,0))</f>
        <v>0.5</v>
      </c>
      <c r="L616" s="10">
        <f>INDEX(products!$A$1:$G$49,MATCH(orders!$D616,products!$A$1:$A$49,0),MATCH(orders!L$1,products!$A$1:$G$1,0))</f>
        <v>5.97</v>
      </c>
      <c r="M616" s="10">
        <f t="shared" si="9"/>
        <v>29.849999999999998</v>
      </c>
      <c r="N616" s="8" t="str" cm="1">
        <f t="array" ref="N616">_xlfn.IFS(I616="Rob", "Robusta",I616="Exc","Excelsa",I616="Ara","Arabica",I616="Lib","Liberica",TRUE," ")</f>
        <v>Robusta</v>
      </c>
      <c r="O616" s="8" t="str" cm="1">
        <f t="array" ref="O616">_xlfn.IFS(J616="m","Medium",J616="l","Light",J616="d","Dark",TRUE,"")</f>
        <v>Medium</v>
      </c>
      <c r="P616" s="8" t="str">
        <f>_xlfn.XLOOKUP(Table1[[#This Row],[Customer ID]],customers!$A$1:$A$1001,customers!$I$1:$I$1001," ",0)</f>
        <v>Yes</v>
      </c>
    </row>
    <row r="617" spans="1:16" x14ac:dyDescent="0.35">
      <c r="A617" s="7" t="s">
        <v>3960</v>
      </c>
      <c r="B617" s="14">
        <v>44006</v>
      </c>
      <c r="C617" s="7" t="s">
        <v>3961</v>
      </c>
      <c r="D617" s="8" t="s">
        <v>6164</v>
      </c>
      <c r="E617" s="7">
        <v>2</v>
      </c>
      <c r="F617" s="7" t="str">
        <f>_xlfn.XLOOKUP(C617,customers!$A$2:$A$1001,customers!$B$2:$B$1001," ",0)</f>
        <v>Shay Couronne</v>
      </c>
      <c r="G617" s="7" t="str">
        <f>IF(_xlfn.XLOOKUP(C617,customers!$A$2:$A$1001,customers!$C$2:$C$1001," ",0)=0," ",_xlfn.XLOOKUP(C617,customers!$A$2:$A$1001,customers!$C$2:$C$1001," ",0))</f>
        <v>scouronneh3@mozilla.org</v>
      </c>
      <c r="H617" s="7" t="str">
        <f>_xlfn.XLOOKUP(orders!C617,customers!$A$1:$A$1001,customers!$G$1:$G$1001)</f>
        <v>United States</v>
      </c>
      <c r="I617" s="8" t="str">
        <f>INDEX(products!$A$1:$G$49,MATCH(orders!$D617,products!$A$1:$A$49,0),MATCH(orders!I$1,products!$A$1:$G$1,0))</f>
        <v>Lib</v>
      </c>
      <c r="J617" s="8" t="str">
        <f>INDEX(products!$A$1:$G$49,MATCH(orders!$D617,products!$A$1:$A$49,0),MATCH(orders!J$1,products!$A$1:$G$1,0))</f>
        <v>L</v>
      </c>
      <c r="K617" s="9">
        <f>INDEX(products!$A$1:$G$49,MATCH(orders!$D617,products!$A$1:$A$49,0),MATCH(orders!K$1,products!$A$1:$G$1,0))</f>
        <v>2.5</v>
      </c>
      <c r="L617" s="10">
        <f>INDEX(products!$A$1:$G$49,MATCH(orders!$D617,products!$A$1:$A$49,0),MATCH(orders!L$1,products!$A$1:$G$1,0))</f>
        <v>36.454999999999998</v>
      </c>
      <c r="M617" s="10">
        <f t="shared" si="9"/>
        <v>72.91</v>
      </c>
      <c r="N617" s="8" t="str" cm="1">
        <f t="array" ref="N617">_xlfn.IFS(I617="Rob", "Robusta",I617="Exc","Excelsa",I617="Ara","Arabica",I617="Lib","Liberica",TRUE," ")</f>
        <v>Liberica</v>
      </c>
      <c r="O617" s="8" t="str" cm="1">
        <f t="array" ref="O617">_xlfn.IFS(J617="m","Medium",J617="l","Light",J617="d","Dark",TRUE,"")</f>
        <v>Light</v>
      </c>
      <c r="P617" s="8" t="str">
        <f>_xlfn.XLOOKUP(Table1[[#This Row],[Customer ID]],customers!$A$1:$A$1001,customers!$I$1:$I$1001," ",0)</f>
        <v>Yes</v>
      </c>
    </row>
    <row r="618" spans="1:16" x14ac:dyDescent="0.35">
      <c r="A618" s="7" t="s">
        <v>3966</v>
      </c>
      <c r="B618" s="14">
        <v>44271</v>
      </c>
      <c r="C618" s="7" t="s">
        <v>3967</v>
      </c>
      <c r="D618" s="8" t="s">
        <v>6166</v>
      </c>
      <c r="E618" s="7">
        <v>4</v>
      </c>
      <c r="F618" s="7" t="str">
        <f>_xlfn.XLOOKUP(C618,customers!$A$2:$A$1001,customers!$B$2:$B$1001," ",0)</f>
        <v>Linus Flippelli</v>
      </c>
      <c r="G618" s="7" t="str">
        <f>IF(_xlfn.XLOOKUP(C618,customers!$A$2:$A$1001,customers!$C$2:$C$1001," ",0)=0," ",_xlfn.XLOOKUP(C618,customers!$A$2:$A$1001,customers!$C$2:$C$1001," ",0))</f>
        <v>lflippellih4@github.io</v>
      </c>
      <c r="H618" s="7" t="str">
        <f>_xlfn.XLOOKUP(orders!C618,customers!$A$1:$A$1001,customers!$G$1:$G$1001)</f>
        <v>United Kingdom</v>
      </c>
      <c r="I618" s="8" t="str">
        <f>INDEX(products!$A$1:$G$49,MATCH(orders!$D618,products!$A$1:$A$49,0),MATCH(orders!I$1,products!$A$1:$G$1,0))</f>
        <v>Exc</v>
      </c>
      <c r="J618" s="8" t="str">
        <f>INDEX(products!$A$1:$G$49,MATCH(orders!$D618,products!$A$1:$A$49,0),MATCH(orders!J$1,products!$A$1:$G$1,0))</f>
        <v>M</v>
      </c>
      <c r="K618" s="9">
        <f>INDEX(products!$A$1:$G$49,MATCH(orders!$D618,products!$A$1:$A$49,0),MATCH(orders!K$1,products!$A$1:$G$1,0))</f>
        <v>2.5</v>
      </c>
      <c r="L618" s="10">
        <f>INDEX(products!$A$1:$G$49,MATCH(orders!$D618,products!$A$1:$A$49,0),MATCH(orders!L$1,products!$A$1:$G$1,0))</f>
        <v>31.624999999999996</v>
      </c>
      <c r="M618" s="10">
        <f t="shared" si="9"/>
        <v>126.49999999999999</v>
      </c>
      <c r="N618" s="8" t="str" cm="1">
        <f t="array" ref="N618">_xlfn.IFS(I618="Rob", "Robusta",I618="Exc","Excelsa",I618="Ara","Arabica",I618="Lib","Liberica",TRUE," ")</f>
        <v>Excelsa</v>
      </c>
      <c r="O618" s="8" t="str" cm="1">
        <f t="array" ref="O618">_xlfn.IFS(J618="m","Medium",J618="l","Light",J618="d","Dark",TRUE,"")</f>
        <v>Medium</v>
      </c>
      <c r="P618" s="8" t="str">
        <f>_xlfn.XLOOKUP(Table1[[#This Row],[Customer ID]],customers!$A$1:$A$1001,customers!$I$1:$I$1001," ",0)</f>
        <v>No</v>
      </c>
    </row>
    <row r="619" spans="1:16" x14ac:dyDescent="0.35">
      <c r="A619" s="7" t="s">
        <v>3972</v>
      </c>
      <c r="B619" s="14">
        <v>43928</v>
      </c>
      <c r="C619" s="7" t="s">
        <v>3973</v>
      </c>
      <c r="D619" s="8" t="s">
        <v>6181</v>
      </c>
      <c r="E619" s="7">
        <v>1</v>
      </c>
      <c r="F619" s="7" t="str">
        <f>_xlfn.XLOOKUP(C619,customers!$A$2:$A$1001,customers!$B$2:$B$1001," ",0)</f>
        <v>Rachelle Elizabeth</v>
      </c>
      <c r="G619" s="7" t="str">
        <f>IF(_xlfn.XLOOKUP(C619,customers!$A$2:$A$1001,customers!$C$2:$C$1001," ",0)=0," ",_xlfn.XLOOKUP(C619,customers!$A$2:$A$1001,customers!$C$2:$C$1001," ",0))</f>
        <v>relizabethh5@live.com</v>
      </c>
      <c r="H619" s="7" t="str">
        <f>_xlfn.XLOOKUP(orders!C619,customers!$A$1:$A$1001,customers!$G$1:$G$1001)</f>
        <v>United States</v>
      </c>
      <c r="I619" s="8" t="str">
        <f>INDEX(products!$A$1:$G$49,MATCH(orders!$D619,products!$A$1:$A$49,0),MATCH(orders!I$1,products!$A$1:$G$1,0))</f>
        <v>Lib</v>
      </c>
      <c r="J619" s="8" t="str">
        <f>INDEX(products!$A$1:$G$49,MATCH(orders!$D619,products!$A$1:$A$49,0),MATCH(orders!J$1,products!$A$1:$G$1,0))</f>
        <v>M</v>
      </c>
      <c r="K619" s="9">
        <f>INDEX(products!$A$1:$G$49,MATCH(orders!$D619,products!$A$1:$A$49,0),MATCH(orders!K$1,products!$A$1:$G$1,0))</f>
        <v>2.5</v>
      </c>
      <c r="L619" s="10">
        <f>INDEX(products!$A$1:$G$49,MATCH(orders!$D619,products!$A$1:$A$49,0),MATCH(orders!L$1,products!$A$1:$G$1,0))</f>
        <v>33.464999999999996</v>
      </c>
      <c r="M619" s="10">
        <f t="shared" si="9"/>
        <v>33.464999999999996</v>
      </c>
      <c r="N619" s="8" t="str" cm="1">
        <f t="array" ref="N619">_xlfn.IFS(I619="Rob", "Robusta",I619="Exc","Excelsa",I619="Ara","Arabica",I619="Lib","Liberica",TRUE," ")</f>
        <v>Liberica</v>
      </c>
      <c r="O619" s="8" t="str" cm="1">
        <f t="array" ref="O619">_xlfn.IFS(J619="m","Medium",J619="l","Light",J619="d","Dark",TRUE,"")</f>
        <v>Medium</v>
      </c>
      <c r="P619" s="8" t="str">
        <f>_xlfn.XLOOKUP(Table1[[#This Row],[Customer ID]],customers!$A$1:$A$1001,customers!$I$1:$I$1001," ",0)</f>
        <v>No</v>
      </c>
    </row>
    <row r="620" spans="1:16" x14ac:dyDescent="0.35">
      <c r="A620" s="7" t="s">
        <v>3978</v>
      </c>
      <c r="B620" s="14">
        <v>44469</v>
      </c>
      <c r="C620" s="7" t="s">
        <v>3979</v>
      </c>
      <c r="D620" s="8" t="s">
        <v>6183</v>
      </c>
      <c r="E620" s="7">
        <v>6</v>
      </c>
      <c r="F620" s="7" t="str">
        <f>_xlfn.XLOOKUP(C620,customers!$A$2:$A$1001,customers!$B$2:$B$1001," ",0)</f>
        <v>Innis Renhard</v>
      </c>
      <c r="G620" s="7" t="str">
        <f>IF(_xlfn.XLOOKUP(C620,customers!$A$2:$A$1001,customers!$C$2:$C$1001," ",0)=0," ",_xlfn.XLOOKUP(C620,customers!$A$2:$A$1001,customers!$C$2:$C$1001," ",0))</f>
        <v>irenhardh6@i2i.jp</v>
      </c>
      <c r="H620" s="7" t="str">
        <f>_xlfn.XLOOKUP(orders!C620,customers!$A$1:$A$1001,customers!$G$1:$G$1001)</f>
        <v>United States</v>
      </c>
      <c r="I620" s="8" t="str">
        <f>INDEX(products!$A$1:$G$49,MATCH(orders!$D620,products!$A$1:$A$49,0),MATCH(orders!I$1,products!$A$1:$G$1,0))</f>
        <v>Exc</v>
      </c>
      <c r="J620" s="8" t="str">
        <f>INDEX(products!$A$1:$G$49,MATCH(orders!$D620,products!$A$1:$A$49,0),MATCH(orders!J$1,products!$A$1:$G$1,0))</f>
        <v>D</v>
      </c>
      <c r="K620" s="9">
        <f>INDEX(products!$A$1:$G$49,MATCH(orders!$D620,products!$A$1:$A$49,0),MATCH(orders!K$1,products!$A$1:$G$1,0))</f>
        <v>1</v>
      </c>
      <c r="L620" s="10">
        <f>INDEX(products!$A$1:$G$49,MATCH(orders!$D620,products!$A$1:$A$49,0),MATCH(orders!L$1,products!$A$1:$G$1,0))</f>
        <v>12.15</v>
      </c>
      <c r="M620" s="10">
        <f t="shared" si="9"/>
        <v>72.900000000000006</v>
      </c>
      <c r="N620" s="8" t="str" cm="1">
        <f t="array" ref="N620">_xlfn.IFS(I620="Rob", "Robusta",I620="Exc","Excelsa",I620="Ara","Arabica",I620="Lib","Liberica",TRUE," ")</f>
        <v>Excelsa</v>
      </c>
      <c r="O620" s="8" t="str" cm="1">
        <f t="array" ref="O620">_xlfn.IFS(J620="m","Medium",J620="l","Light",J620="d","Dark",TRUE,"")</f>
        <v>Dark</v>
      </c>
      <c r="P620" s="8" t="str">
        <f>_xlfn.XLOOKUP(Table1[[#This Row],[Customer ID]],customers!$A$1:$A$1001,customers!$I$1:$I$1001," ",0)</f>
        <v>Yes</v>
      </c>
    </row>
    <row r="621" spans="1:16" x14ac:dyDescent="0.35">
      <c r="A621" s="7" t="s">
        <v>3984</v>
      </c>
      <c r="B621" s="14">
        <v>44682</v>
      </c>
      <c r="C621" s="7" t="s">
        <v>3985</v>
      </c>
      <c r="D621" s="8" t="s">
        <v>6169</v>
      </c>
      <c r="E621" s="7">
        <v>2</v>
      </c>
      <c r="F621" s="7" t="str">
        <f>_xlfn.XLOOKUP(C621,customers!$A$2:$A$1001,customers!$B$2:$B$1001," ",0)</f>
        <v>Winne Roche</v>
      </c>
      <c r="G621" s="7" t="str">
        <f>IF(_xlfn.XLOOKUP(C621,customers!$A$2:$A$1001,customers!$C$2:$C$1001," ",0)=0," ",_xlfn.XLOOKUP(C621,customers!$A$2:$A$1001,customers!$C$2:$C$1001," ",0))</f>
        <v>wrocheh7@xinhuanet.com</v>
      </c>
      <c r="H621" s="7" t="str">
        <f>_xlfn.XLOOKUP(orders!C621,customers!$A$1:$A$1001,customers!$G$1:$G$1001)</f>
        <v>United States</v>
      </c>
      <c r="I621" s="8" t="str">
        <f>INDEX(products!$A$1:$G$49,MATCH(orders!$D621,products!$A$1:$A$49,0),MATCH(orders!I$1,products!$A$1:$G$1,0))</f>
        <v>Lib</v>
      </c>
      <c r="J621" s="8" t="str">
        <f>INDEX(products!$A$1:$G$49,MATCH(orders!$D621,products!$A$1:$A$49,0),MATCH(orders!J$1,products!$A$1:$G$1,0))</f>
        <v>D</v>
      </c>
      <c r="K621" s="9">
        <f>INDEX(products!$A$1:$G$49,MATCH(orders!$D621,products!$A$1:$A$49,0),MATCH(orders!K$1,products!$A$1:$G$1,0))</f>
        <v>0.5</v>
      </c>
      <c r="L621" s="10">
        <f>INDEX(products!$A$1:$G$49,MATCH(orders!$D621,products!$A$1:$A$49,0),MATCH(orders!L$1,products!$A$1:$G$1,0))</f>
        <v>7.77</v>
      </c>
      <c r="M621" s="10">
        <f t="shared" si="9"/>
        <v>15.54</v>
      </c>
      <c r="N621" s="8" t="str" cm="1">
        <f t="array" ref="N621">_xlfn.IFS(I621="Rob", "Robusta",I621="Exc","Excelsa",I621="Ara","Arabica",I621="Lib","Liberica",TRUE," ")</f>
        <v>Liberica</v>
      </c>
      <c r="O621" s="8" t="str" cm="1">
        <f t="array" ref="O621">_xlfn.IFS(J621="m","Medium",J621="l","Light",J621="d","Dark",TRUE,"")</f>
        <v>Dark</v>
      </c>
      <c r="P621" s="8" t="str">
        <f>_xlfn.XLOOKUP(Table1[[#This Row],[Customer ID]],customers!$A$1:$A$1001,customers!$I$1:$I$1001," ",0)</f>
        <v>Yes</v>
      </c>
    </row>
    <row r="622" spans="1:16" x14ac:dyDescent="0.35">
      <c r="A622" s="7" t="s">
        <v>3990</v>
      </c>
      <c r="B622" s="14">
        <v>44217</v>
      </c>
      <c r="C622" s="7" t="s">
        <v>4042</v>
      </c>
      <c r="D622" s="8" t="s">
        <v>6152</v>
      </c>
      <c r="E622" s="7">
        <v>6</v>
      </c>
      <c r="F622" s="7" t="str">
        <f>_xlfn.XLOOKUP(C622,customers!$A$2:$A$1001,customers!$B$2:$B$1001," ",0)</f>
        <v>Linn Alaway</v>
      </c>
      <c r="G622" s="7" t="str">
        <f>IF(_xlfn.XLOOKUP(C622,customers!$A$2:$A$1001,customers!$C$2:$C$1001," ",0)=0," ",_xlfn.XLOOKUP(C622,customers!$A$2:$A$1001,customers!$C$2:$C$1001," ",0))</f>
        <v>lalawayhh@weather.com</v>
      </c>
      <c r="H622" s="7" t="str">
        <f>_xlfn.XLOOKUP(orders!C622,customers!$A$1:$A$1001,customers!$G$1:$G$1001)</f>
        <v>United States</v>
      </c>
      <c r="I622" s="8" t="str">
        <f>INDEX(products!$A$1:$G$49,MATCH(orders!$D622,products!$A$1:$A$49,0),MATCH(orders!I$1,products!$A$1:$G$1,0))</f>
        <v>Ara</v>
      </c>
      <c r="J622" s="8" t="str">
        <f>INDEX(products!$A$1:$G$49,MATCH(orders!$D622,products!$A$1:$A$49,0),MATCH(orders!J$1,products!$A$1:$G$1,0))</f>
        <v>M</v>
      </c>
      <c r="K622" s="9">
        <f>INDEX(products!$A$1:$G$49,MATCH(orders!$D622,products!$A$1:$A$49,0),MATCH(orders!K$1,products!$A$1:$G$1,0))</f>
        <v>0.2</v>
      </c>
      <c r="L622" s="10">
        <f>INDEX(products!$A$1:$G$49,MATCH(orders!$D622,products!$A$1:$A$49,0),MATCH(orders!L$1,products!$A$1:$G$1,0))</f>
        <v>3.375</v>
      </c>
      <c r="M622" s="10">
        <f t="shared" si="9"/>
        <v>20.25</v>
      </c>
      <c r="N622" s="8" t="str" cm="1">
        <f t="array" ref="N622">_xlfn.IFS(I622="Rob", "Robusta",I622="Exc","Excelsa",I622="Ara","Arabica",I622="Lib","Liberica",TRUE," ")</f>
        <v>Arabica</v>
      </c>
      <c r="O622" s="8" t="str" cm="1">
        <f t="array" ref="O622">_xlfn.IFS(J622="m","Medium",J622="l","Light",J622="d","Dark",TRUE,"")</f>
        <v>Medium</v>
      </c>
      <c r="P622" s="8" t="str">
        <f>_xlfn.XLOOKUP(Table1[[#This Row],[Customer ID]],customers!$A$1:$A$1001,customers!$I$1:$I$1001," ",0)</f>
        <v>No</v>
      </c>
    </row>
    <row r="623" spans="1:16" x14ac:dyDescent="0.35">
      <c r="A623" s="7" t="s">
        <v>3996</v>
      </c>
      <c r="B623" s="14">
        <v>44006</v>
      </c>
      <c r="C623" s="7" t="s">
        <v>3997</v>
      </c>
      <c r="D623" s="8" t="s">
        <v>6140</v>
      </c>
      <c r="E623" s="7">
        <v>6</v>
      </c>
      <c r="F623" s="7" t="str">
        <f>_xlfn.XLOOKUP(C623,customers!$A$2:$A$1001,customers!$B$2:$B$1001," ",0)</f>
        <v>Cordy Odgaard</v>
      </c>
      <c r="G623" s="7" t="str">
        <f>IF(_xlfn.XLOOKUP(C623,customers!$A$2:$A$1001,customers!$C$2:$C$1001," ",0)=0," ",_xlfn.XLOOKUP(C623,customers!$A$2:$A$1001,customers!$C$2:$C$1001," ",0))</f>
        <v>codgaardh9@nsw.gov.au</v>
      </c>
      <c r="H623" s="7" t="str">
        <f>_xlfn.XLOOKUP(orders!C623,customers!$A$1:$A$1001,customers!$G$1:$G$1001)</f>
        <v>United States</v>
      </c>
      <c r="I623" s="8" t="str">
        <f>INDEX(products!$A$1:$G$49,MATCH(orders!$D623,products!$A$1:$A$49,0),MATCH(orders!I$1,products!$A$1:$G$1,0))</f>
        <v>Ara</v>
      </c>
      <c r="J623" s="8" t="str">
        <f>INDEX(products!$A$1:$G$49,MATCH(orders!$D623,products!$A$1:$A$49,0),MATCH(orders!J$1,products!$A$1:$G$1,0))</f>
        <v>L</v>
      </c>
      <c r="K623" s="9">
        <f>INDEX(products!$A$1:$G$49,MATCH(orders!$D623,products!$A$1:$A$49,0),MATCH(orders!K$1,products!$A$1:$G$1,0))</f>
        <v>1</v>
      </c>
      <c r="L623" s="10">
        <f>INDEX(products!$A$1:$G$49,MATCH(orders!$D623,products!$A$1:$A$49,0),MATCH(orders!L$1,products!$A$1:$G$1,0))</f>
        <v>12.95</v>
      </c>
      <c r="M623" s="10">
        <f t="shared" si="9"/>
        <v>77.699999999999989</v>
      </c>
      <c r="N623" s="8" t="str" cm="1">
        <f t="array" ref="N623">_xlfn.IFS(I623="Rob", "Robusta",I623="Exc","Excelsa",I623="Ara","Arabica",I623="Lib","Liberica",TRUE," ")</f>
        <v>Arabica</v>
      </c>
      <c r="O623" s="8" t="str" cm="1">
        <f t="array" ref="O623">_xlfn.IFS(J623="m","Medium",J623="l","Light",J623="d","Dark",TRUE,"")</f>
        <v>Light</v>
      </c>
      <c r="P623" s="8" t="str">
        <f>_xlfn.XLOOKUP(Table1[[#This Row],[Customer ID]],customers!$A$1:$A$1001,customers!$I$1:$I$1001," ",0)</f>
        <v>No</v>
      </c>
    </row>
    <row r="624" spans="1:16" x14ac:dyDescent="0.35">
      <c r="A624" s="7" t="s">
        <v>4002</v>
      </c>
      <c r="B624" s="14">
        <v>43527</v>
      </c>
      <c r="C624" s="7" t="s">
        <v>4003</v>
      </c>
      <c r="D624" s="8" t="s">
        <v>6181</v>
      </c>
      <c r="E624" s="7">
        <v>4</v>
      </c>
      <c r="F624" s="7" t="str">
        <f>_xlfn.XLOOKUP(C624,customers!$A$2:$A$1001,customers!$B$2:$B$1001," ",0)</f>
        <v>Bertine Byrd</v>
      </c>
      <c r="G624" s="7" t="str">
        <f>IF(_xlfn.XLOOKUP(C624,customers!$A$2:$A$1001,customers!$C$2:$C$1001," ",0)=0," ",_xlfn.XLOOKUP(C624,customers!$A$2:$A$1001,customers!$C$2:$C$1001," ",0))</f>
        <v>bbyrdha@4shared.com</v>
      </c>
      <c r="H624" s="7" t="str">
        <f>_xlfn.XLOOKUP(orders!C624,customers!$A$1:$A$1001,customers!$G$1:$G$1001)</f>
        <v>United States</v>
      </c>
      <c r="I624" s="8" t="str">
        <f>INDEX(products!$A$1:$G$49,MATCH(orders!$D624,products!$A$1:$A$49,0),MATCH(orders!I$1,products!$A$1:$G$1,0))</f>
        <v>Lib</v>
      </c>
      <c r="J624" s="8" t="str">
        <f>INDEX(products!$A$1:$G$49,MATCH(orders!$D624,products!$A$1:$A$49,0),MATCH(orders!J$1,products!$A$1:$G$1,0))</f>
        <v>M</v>
      </c>
      <c r="K624" s="9">
        <f>INDEX(products!$A$1:$G$49,MATCH(orders!$D624,products!$A$1:$A$49,0),MATCH(orders!K$1,products!$A$1:$G$1,0))</f>
        <v>2.5</v>
      </c>
      <c r="L624" s="10">
        <f>INDEX(products!$A$1:$G$49,MATCH(orders!$D624,products!$A$1:$A$49,0),MATCH(orders!L$1,products!$A$1:$G$1,0))</f>
        <v>33.464999999999996</v>
      </c>
      <c r="M624" s="10">
        <f t="shared" si="9"/>
        <v>133.85999999999999</v>
      </c>
      <c r="N624" s="8" t="str" cm="1">
        <f t="array" ref="N624">_xlfn.IFS(I624="Rob", "Robusta",I624="Exc","Excelsa",I624="Ara","Arabica",I624="Lib","Liberica",TRUE," ")</f>
        <v>Liberica</v>
      </c>
      <c r="O624" s="8" t="str" cm="1">
        <f t="array" ref="O624">_xlfn.IFS(J624="m","Medium",J624="l","Light",J624="d","Dark",TRUE,"")</f>
        <v>Medium</v>
      </c>
      <c r="P624" s="8" t="str">
        <f>_xlfn.XLOOKUP(Table1[[#This Row],[Customer ID]],customers!$A$1:$A$1001,customers!$I$1:$I$1001," ",0)</f>
        <v>No</v>
      </c>
    </row>
    <row r="625" spans="1:16" x14ac:dyDescent="0.35">
      <c r="A625" s="7" t="s">
        <v>4007</v>
      </c>
      <c r="B625" s="14">
        <v>44224</v>
      </c>
      <c r="C625" s="7" t="s">
        <v>4008</v>
      </c>
      <c r="D625" s="8" t="s">
        <v>6183</v>
      </c>
      <c r="E625" s="7">
        <v>1</v>
      </c>
      <c r="F625" s="7" t="str">
        <f>_xlfn.XLOOKUP(C625,customers!$A$2:$A$1001,customers!$B$2:$B$1001," ",0)</f>
        <v>Nelie Garnson</v>
      </c>
      <c r="G625" s="7" t="str">
        <f>IF(_xlfn.XLOOKUP(C625,customers!$A$2:$A$1001,customers!$C$2:$C$1001," ",0)=0," ",_xlfn.XLOOKUP(C625,customers!$A$2:$A$1001,customers!$C$2:$C$1001," ",0))</f>
        <v xml:space="preserve"> </v>
      </c>
      <c r="H625" s="7" t="str">
        <f>_xlfn.XLOOKUP(orders!C625,customers!$A$1:$A$1001,customers!$G$1:$G$1001)</f>
        <v>United Kingdom</v>
      </c>
      <c r="I625" s="8" t="str">
        <f>INDEX(products!$A$1:$G$49,MATCH(orders!$D625,products!$A$1:$A$49,0),MATCH(orders!I$1,products!$A$1:$G$1,0))</f>
        <v>Exc</v>
      </c>
      <c r="J625" s="8" t="str">
        <f>INDEX(products!$A$1:$G$49,MATCH(orders!$D625,products!$A$1:$A$49,0),MATCH(orders!J$1,products!$A$1:$G$1,0))</f>
        <v>D</v>
      </c>
      <c r="K625" s="9">
        <f>INDEX(products!$A$1:$G$49,MATCH(orders!$D625,products!$A$1:$A$49,0),MATCH(orders!K$1,products!$A$1:$G$1,0))</f>
        <v>1</v>
      </c>
      <c r="L625" s="10">
        <f>INDEX(products!$A$1:$G$49,MATCH(orders!$D625,products!$A$1:$A$49,0),MATCH(orders!L$1,products!$A$1:$G$1,0))</f>
        <v>12.15</v>
      </c>
      <c r="M625" s="10">
        <f t="shared" si="9"/>
        <v>12.15</v>
      </c>
      <c r="N625" s="8" t="str" cm="1">
        <f t="array" ref="N625">_xlfn.IFS(I625="Rob", "Robusta",I625="Exc","Excelsa",I625="Ara","Arabica",I625="Lib","Liberica",TRUE," ")</f>
        <v>Excelsa</v>
      </c>
      <c r="O625" s="8" t="str" cm="1">
        <f t="array" ref="O625">_xlfn.IFS(J625="m","Medium",J625="l","Light",J625="d","Dark",TRUE,"")</f>
        <v>Dark</v>
      </c>
      <c r="P625" s="8" t="str">
        <f>_xlfn.XLOOKUP(Table1[[#This Row],[Customer ID]],customers!$A$1:$A$1001,customers!$I$1:$I$1001," ",0)</f>
        <v>No</v>
      </c>
    </row>
    <row r="626" spans="1:16" x14ac:dyDescent="0.35">
      <c r="A626" s="7" t="s">
        <v>4012</v>
      </c>
      <c r="B626" s="14">
        <v>44010</v>
      </c>
      <c r="C626" s="7" t="s">
        <v>4013</v>
      </c>
      <c r="D626" s="8" t="s">
        <v>6166</v>
      </c>
      <c r="E626" s="7">
        <v>2</v>
      </c>
      <c r="F626" s="7" t="str">
        <f>_xlfn.XLOOKUP(C626,customers!$A$2:$A$1001,customers!$B$2:$B$1001," ",0)</f>
        <v>Dianne Chardin</v>
      </c>
      <c r="G626" s="7" t="str">
        <f>IF(_xlfn.XLOOKUP(C626,customers!$A$2:$A$1001,customers!$C$2:$C$1001," ",0)=0," ",_xlfn.XLOOKUP(C626,customers!$A$2:$A$1001,customers!$C$2:$C$1001," ",0))</f>
        <v>dchardinhc@nhs.uk</v>
      </c>
      <c r="H626" s="7" t="str">
        <f>_xlfn.XLOOKUP(orders!C626,customers!$A$1:$A$1001,customers!$G$1:$G$1001)</f>
        <v>Ireland</v>
      </c>
      <c r="I626" s="8" t="str">
        <f>INDEX(products!$A$1:$G$49,MATCH(orders!$D626,products!$A$1:$A$49,0),MATCH(orders!I$1,products!$A$1:$G$1,0))</f>
        <v>Exc</v>
      </c>
      <c r="J626" s="8" t="str">
        <f>INDEX(products!$A$1:$G$49,MATCH(orders!$D626,products!$A$1:$A$49,0),MATCH(orders!J$1,products!$A$1:$G$1,0))</f>
        <v>M</v>
      </c>
      <c r="K626" s="9">
        <f>INDEX(products!$A$1:$G$49,MATCH(orders!$D626,products!$A$1:$A$49,0),MATCH(orders!K$1,products!$A$1:$G$1,0))</f>
        <v>2.5</v>
      </c>
      <c r="L626" s="10">
        <f>INDEX(products!$A$1:$G$49,MATCH(orders!$D626,products!$A$1:$A$49,0),MATCH(orders!L$1,products!$A$1:$G$1,0))</f>
        <v>31.624999999999996</v>
      </c>
      <c r="M626" s="10">
        <f t="shared" si="9"/>
        <v>63.249999999999993</v>
      </c>
      <c r="N626" s="8" t="str" cm="1">
        <f t="array" ref="N626">_xlfn.IFS(I626="Rob", "Robusta",I626="Exc","Excelsa",I626="Ara","Arabica",I626="Lib","Liberica",TRUE," ")</f>
        <v>Excelsa</v>
      </c>
      <c r="O626" s="8" t="str" cm="1">
        <f t="array" ref="O626">_xlfn.IFS(J626="m","Medium",J626="l","Light",J626="d","Dark",TRUE,"")</f>
        <v>Medium</v>
      </c>
      <c r="P626" s="8" t="str">
        <f>_xlfn.XLOOKUP(Table1[[#This Row],[Customer ID]],customers!$A$1:$A$1001,customers!$I$1:$I$1001," ",0)</f>
        <v>Yes</v>
      </c>
    </row>
    <row r="627" spans="1:16" x14ac:dyDescent="0.35">
      <c r="A627" s="7" t="s">
        <v>4017</v>
      </c>
      <c r="B627" s="14">
        <v>44017</v>
      </c>
      <c r="C627" s="7" t="s">
        <v>4018</v>
      </c>
      <c r="D627" s="8" t="s">
        <v>6173</v>
      </c>
      <c r="E627" s="7">
        <v>5</v>
      </c>
      <c r="F627" s="7" t="str">
        <f>_xlfn.XLOOKUP(C627,customers!$A$2:$A$1001,customers!$B$2:$B$1001," ",0)</f>
        <v>Hailee Radbone</v>
      </c>
      <c r="G627" s="7" t="str">
        <f>IF(_xlfn.XLOOKUP(C627,customers!$A$2:$A$1001,customers!$C$2:$C$1001," ",0)=0," ",_xlfn.XLOOKUP(C627,customers!$A$2:$A$1001,customers!$C$2:$C$1001," ",0))</f>
        <v>hradbonehd@newsvine.com</v>
      </c>
      <c r="H627" s="7" t="str">
        <f>_xlfn.XLOOKUP(orders!C627,customers!$A$1:$A$1001,customers!$G$1:$G$1001)</f>
        <v>United States</v>
      </c>
      <c r="I627" s="8" t="str">
        <f>INDEX(products!$A$1:$G$49,MATCH(orders!$D627,products!$A$1:$A$49,0),MATCH(orders!I$1,products!$A$1:$G$1,0))</f>
        <v>Rob</v>
      </c>
      <c r="J627" s="8" t="str">
        <f>INDEX(products!$A$1:$G$49,MATCH(orders!$D627,products!$A$1:$A$49,0),MATCH(orders!J$1,products!$A$1:$G$1,0))</f>
        <v>L</v>
      </c>
      <c r="K627" s="9">
        <f>INDEX(products!$A$1:$G$49,MATCH(orders!$D627,products!$A$1:$A$49,0),MATCH(orders!K$1,products!$A$1:$G$1,0))</f>
        <v>0.5</v>
      </c>
      <c r="L627" s="10">
        <f>INDEX(products!$A$1:$G$49,MATCH(orders!$D627,products!$A$1:$A$49,0),MATCH(orders!L$1,products!$A$1:$G$1,0))</f>
        <v>7.169999999999999</v>
      </c>
      <c r="M627" s="10">
        <f t="shared" si="9"/>
        <v>35.849999999999994</v>
      </c>
      <c r="N627" s="8" t="str" cm="1">
        <f t="array" ref="N627">_xlfn.IFS(I627="Rob", "Robusta",I627="Exc","Excelsa",I627="Ara","Arabica",I627="Lib","Liberica",TRUE," ")</f>
        <v>Robusta</v>
      </c>
      <c r="O627" s="8" t="str" cm="1">
        <f t="array" ref="O627">_xlfn.IFS(J627="m","Medium",J627="l","Light",J627="d","Dark",TRUE,"")</f>
        <v>Light</v>
      </c>
      <c r="P627" s="8" t="str">
        <f>_xlfn.XLOOKUP(Table1[[#This Row],[Customer ID]],customers!$A$1:$A$1001,customers!$I$1:$I$1001," ",0)</f>
        <v>No</v>
      </c>
    </row>
    <row r="628" spans="1:16" x14ac:dyDescent="0.35">
      <c r="A628" s="7" t="s">
        <v>4023</v>
      </c>
      <c r="B628" s="14">
        <v>43526</v>
      </c>
      <c r="C628" s="7" t="s">
        <v>4024</v>
      </c>
      <c r="D628" s="8" t="s">
        <v>6175</v>
      </c>
      <c r="E628" s="7">
        <v>3</v>
      </c>
      <c r="F628" s="7" t="str">
        <f>_xlfn.XLOOKUP(C628,customers!$A$2:$A$1001,customers!$B$2:$B$1001," ",0)</f>
        <v>Wallis Bernth</v>
      </c>
      <c r="G628" s="7" t="str">
        <f>IF(_xlfn.XLOOKUP(C628,customers!$A$2:$A$1001,customers!$C$2:$C$1001," ",0)=0," ",_xlfn.XLOOKUP(C628,customers!$A$2:$A$1001,customers!$C$2:$C$1001," ",0))</f>
        <v>wbernthhe@miitbeian.gov.cn</v>
      </c>
      <c r="H628" s="7" t="str">
        <f>_xlfn.XLOOKUP(orders!C628,customers!$A$1:$A$1001,customers!$G$1:$G$1001)</f>
        <v>United States</v>
      </c>
      <c r="I628" s="8" t="str">
        <f>INDEX(products!$A$1:$G$49,MATCH(orders!$D628,products!$A$1:$A$49,0),MATCH(orders!I$1,products!$A$1:$G$1,0))</f>
        <v>Ara</v>
      </c>
      <c r="J628" s="8" t="str">
        <f>INDEX(products!$A$1:$G$49,MATCH(orders!$D628,products!$A$1:$A$49,0),MATCH(orders!J$1,products!$A$1:$G$1,0))</f>
        <v>M</v>
      </c>
      <c r="K628" s="9">
        <f>INDEX(products!$A$1:$G$49,MATCH(orders!$D628,products!$A$1:$A$49,0),MATCH(orders!K$1,products!$A$1:$G$1,0))</f>
        <v>2.5</v>
      </c>
      <c r="L628" s="10">
        <f>INDEX(products!$A$1:$G$49,MATCH(orders!$D628,products!$A$1:$A$49,0),MATCH(orders!L$1,products!$A$1:$G$1,0))</f>
        <v>25.874999999999996</v>
      </c>
      <c r="M628" s="10">
        <f t="shared" si="9"/>
        <v>77.624999999999986</v>
      </c>
      <c r="N628" s="8" t="str" cm="1">
        <f t="array" ref="N628">_xlfn.IFS(I628="Rob", "Robusta",I628="Exc","Excelsa",I628="Ara","Arabica",I628="Lib","Liberica",TRUE," ")</f>
        <v>Arabica</v>
      </c>
      <c r="O628" s="8" t="str" cm="1">
        <f t="array" ref="O628">_xlfn.IFS(J628="m","Medium",J628="l","Light",J628="d","Dark",TRUE,"")</f>
        <v>Medium</v>
      </c>
      <c r="P628" s="8" t="str">
        <f>_xlfn.XLOOKUP(Table1[[#This Row],[Customer ID]],customers!$A$1:$A$1001,customers!$I$1:$I$1001," ",0)</f>
        <v>No</v>
      </c>
    </row>
    <row r="629" spans="1:16" x14ac:dyDescent="0.35">
      <c r="A629" s="7" t="s">
        <v>4029</v>
      </c>
      <c r="B629" s="14">
        <v>44682</v>
      </c>
      <c r="C629" s="7" t="s">
        <v>4030</v>
      </c>
      <c r="D629" s="8" t="s">
        <v>6166</v>
      </c>
      <c r="E629" s="7">
        <v>2</v>
      </c>
      <c r="F629" s="7" t="str">
        <f>_xlfn.XLOOKUP(C629,customers!$A$2:$A$1001,customers!$B$2:$B$1001," ",0)</f>
        <v>Byron Acarson</v>
      </c>
      <c r="G629" s="7" t="str">
        <f>IF(_xlfn.XLOOKUP(C629,customers!$A$2:$A$1001,customers!$C$2:$C$1001," ",0)=0," ",_xlfn.XLOOKUP(C629,customers!$A$2:$A$1001,customers!$C$2:$C$1001," ",0))</f>
        <v>bacarsonhf@cnn.com</v>
      </c>
      <c r="H629" s="7" t="str">
        <f>_xlfn.XLOOKUP(orders!C629,customers!$A$1:$A$1001,customers!$G$1:$G$1001)</f>
        <v>United States</v>
      </c>
      <c r="I629" s="8" t="str">
        <f>INDEX(products!$A$1:$G$49,MATCH(orders!$D629,products!$A$1:$A$49,0),MATCH(orders!I$1,products!$A$1:$G$1,0))</f>
        <v>Exc</v>
      </c>
      <c r="J629" s="8" t="str">
        <f>INDEX(products!$A$1:$G$49,MATCH(orders!$D629,products!$A$1:$A$49,0),MATCH(orders!J$1,products!$A$1:$G$1,0))</f>
        <v>M</v>
      </c>
      <c r="K629" s="9">
        <f>INDEX(products!$A$1:$G$49,MATCH(orders!$D629,products!$A$1:$A$49,0),MATCH(orders!K$1,products!$A$1:$G$1,0))</f>
        <v>2.5</v>
      </c>
      <c r="L629" s="10">
        <f>INDEX(products!$A$1:$G$49,MATCH(orders!$D629,products!$A$1:$A$49,0),MATCH(orders!L$1,products!$A$1:$G$1,0))</f>
        <v>31.624999999999996</v>
      </c>
      <c r="M629" s="10">
        <f t="shared" si="9"/>
        <v>63.249999999999993</v>
      </c>
      <c r="N629" s="8" t="str" cm="1">
        <f t="array" ref="N629">_xlfn.IFS(I629="Rob", "Robusta",I629="Exc","Excelsa",I629="Ara","Arabica",I629="Lib","Liberica",TRUE," ")</f>
        <v>Excelsa</v>
      </c>
      <c r="O629" s="8" t="str" cm="1">
        <f t="array" ref="O629">_xlfn.IFS(J629="m","Medium",J629="l","Light",J629="d","Dark",TRUE,"")</f>
        <v>Medium</v>
      </c>
      <c r="P629" s="8" t="str">
        <f>_xlfn.XLOOKUP(Table1[[#This Row],[Customer ID]],customers!$A$1:$A$1001,customers!$I$1:$I$1001," ",0)</f>
        <v>Yes</v>
      </c>
    </row>
    <row r="630" spans="1:16" x14ac:dyDescent="0.35">
      <c r="A630" s="7" t="s">
        <v>4035</v>
      </c>
      <c r="B630" s="14">
        <v>44680</v>
      </c>
      <c r="C630" s="7" t="s">
        <v>4036</v>
      </c>
      <c r="D630" s="8" t="s">
        <v>6184</v>
      </c>
      <c r="E630" s="7">
        <v>6</v>
      </c>
      <c r="F630" s="7" t="str">
        <f>_xlfn.XLOOKUP(C630,customers!$A$2:$A$1001,customers!$B$2:$B$1001," ",0)</f>
        <v>Faunie Brigham</v>
      </c>
      <c r="G630" s="7" t="str">
        <f>IF(_xlfn.XLOOKUP(C630,customers!$A$2:$A$1001,customers!$C$2:$C$1001," ",0)=0," ",_xlfn.XLOOKUP(C630,customers!$A$2:$A$1001,customers!$C$2:$C$1001," ",0))</f>
        <v>fbrighamhg@blog.com</v>
      </c>
      <c r="H630" s="7" t="str">
        <f>_xlfn.XLOOKUP(orders!C630,customers!$A$1:$A$1001,customers!$G$1:$G$1001)</f>
        <v>Ireland</v>
      </c>
      <c r="I630" s="8" t="str">
        <f>INDEX(products!$A$1:$G$49,MATCH(orders!$D630,products!$A$1:$A$49,0),MATCH(orders!I$1,products!$A$1:$G$1,0))</f>
        <v>Exc</v>
      </c>
      <c r="J630" s="8" t="str">
        <f>INDEX(products!$A$1:$G$49,MATCH(orders!$D630,products!$A$1:$A$49,0),MATCH(orders!J$1,products!$A$1:$G$1,0))</f>
        <v>L</v>
      </c>
      <c r="K630" s="9">
        <f>INDEX(products!$A$1:$G$49,MATCH(orders!$D630,products!$A$1:$A$49,0),MATCH(orders!K$1,products!$A$1:$G$1,0))</f>
        <v>0.2</v>
      </c>
      <c r="L630" s="10">
        <f>INDEX(products!$A$1:$G$49,MATCH(orders!$D630,products!$A$1:$A$49,0),MATCH(orders!L$1,products!$A$1:$G$1,0))</f>
        <v>4.4550000000000001</v>
      </c>
      <c r="M630" s="10">
        <f t="shared" si="9"/>
        <v>26.73</v>
      </c>
      <c r="N630" s="8" t="str" cm="1">
        <f t="array" ref="N630">_xlfn.IFS(I630="Rob", "Robusta",I630="Exc","Excelsa",I630="Ara","Arabica",I630="Lib","Liberica",TRUE," ")</f>
        <v>Excelsa</v>
      </c>
      <c r="O630" s="8" t="str" cm="1">
        <f t="array" ref="O630">_xlfn.IFS(J630="m","Medium",J630="l","Light",J630="d","Dark",TRUE,"")</f>
        <v>Light</v>
      </c>
      <c r="P630" s="8" t="str">
        <f>_xlfn.XLOOKUP(Table1[[#This Row],[Customer ID]],customers!$A$1:$A$1001,customers!$I$1:$I$1001," ",0)</f>
        <v>Yes</v>
      </c>
    </row>
    <row r="631" spans="1:16" x14ac:dyDescent="0.35">
      <c r="A631" s="7" t="s">
        <v>4035</v>
      </c>
      <c r="B631" s="14">
        <v>44680</v>
      </c>
      <c r="C631" s="7" t="s">
        <v>4036</v>
      </c>
      <c r="D631" s="8" t="s">
        <v>6169</v>
      </c>
      <c r="E631" s="7">
        <v>4</v>
      </c>
      <c r="F631" s="7" t="str">
        <f>_xlfn.XLOOKUP(C631,customers!$A$2:$A$1001,customers!$B$2:$B$1001," ",0)</f>
        <v>Faunie Brigham</v>
      </c>
      <c r="G631" s="7" t="str">
        <f>IF(_xlfn.XLOOKUP(C631,customers!$A$2:$A$1001,customers!$C$2:$C$1001," ",0)=0," ",_xlfn.XLOOKUP(C631,customers!$A$2:$A$1001,customers!$C$2:$C$1001," ",0))</f>
        <v>fbrighamhg@blog.com</v>
      </c>
      <c r="H631" s="7" t="str">
        <f>_xlfn.XLOOKUP(orders!C631,customers!$A$1:$A$1001,customers!$G$1:$G$1001)</f>
        <v>Ireland</v>
      </c>
      <c r="I631" s="8" t="str">
        <f>INDEX(products!$A$1:$G$49,MATCH(orders!$D631,products!$A$1:$A$49,0),MATCH(orders!I$1,products!$A$1:$G$1,0))</f>
        <v>Lib</v>
      </c>
      <c r="J631" s="8" t="str">
        <f>INDEX(products!$A$1:$G$49,MATCH(orders!$D631,products!$A$1:$A$49,0),MATCH(orders!J$1,products!$A$1:$G$1,0))</f>
        <v>D</v>
      </c>
      <c r="K631" s="9">
        <f>INDEX(products!$A$1:$G$49,MATCH(orders!$D631,products!$A$1:$A$49,0),MATCH(orders!K$1,products!$A$1:$G$1,0))</f>
        <v>0.5</v>
      </c>
      <c r="L631" s="10">
        <f>INDEX(products!$A$1:$G$49,MATCH(orders!$D631,products!$A$1:$A$49,0),MATCH(orders!L$1,products!$A$1:$G$1,0))</f>
        <v>7.77</v>
      </c>
      <c r="M631" s="10">
        <f t="shared" si="9"/>
        <v>31.08</v>
      </c>
      <c r="N631" s="8" t="str" cm="1">
        <f t="array" ref="N631">_xlfn.IFS(I631="Rob", "Robusta",I631="Exc","Excelsa",I631="Ara","Arabica",I631="Lib","Liberica",TRUE," ")</f>
        <v>Liberica</v>
      </c>
      <c r="O631" s="8" t="str" cm="1">
        <f t="array" ref="O631">_xlfn.IFS(J631="m","Medium",J631="l","Light",J631="d","Dark",TRUE,"")</f>
        <v>Dark</v>
      </c>
      <c r="P631" s="8" t="str">
        <f>_xlfn.XLOOKUP(Table1[[#This Row],[Customer ID]],customers!$A$1:$A$1001,customers!$I$1:$I$1001," ",0)</f>
        <v>Yes</v>
      </c>
    </row>
    <row r="632" spans="1:16" x14ac:dyDescent="0.35">
      <c r="A632" s="7" t="s">
        <v>4035</v>
      </c>
      <c r="B632" s="14">
        <v>44680</v>
      </c>
      <c r="C632" s="7" t="s">
        <v>4036</v>
      </c>
      <c r="D632" s="8" t="s">
        <v>6154</v>
      </c>
      <c r="E632" s="7">
        <v>1</v>
      </c>
      <c r="F632" s="7" t="str">
        <f>_xlfn.XLOOKUP(C632,customers!$A$2:$A$1001,customers!$B$2:$B$1001," ",0)</f>
        <v>Faunie Brigham</v>
      </c>
      <c r="G632" s="7" t="str">
        <f>IF(_xlfn.XLOOKUP(C632,customers!$A$2:$A$1001,customers!$C$2:$C$1001," ",0)=0," ",_xlfn.XLOOKUP(C632,customers!$A$2:$A$1001,customers!$C$2:$C$1001," ",0))</f>
        <v>fbrighamhg@blog.com</v>
      </c>
      <c r="H632" s="7" t="str">
        <f>_xlfn.XLOOKUP(orders!C632,customers!$A$1:$A$1001,customers!$G$1:$G$1001)</f>
        <v>Ireland</v>
      </c>
      <c r="I632" s="8" t="str">
        <f>INDEX(products!$A$1:$G$49,MATCH(orders!$D632,products!$A$1:$A$49,0),MATCH(orders!I$1,products!$A$1:$G$1,0))</f>
        <v>Ara</v>
      </c>
      <c r="J632" s="8" t="str">
        <f>INDEX(products!$A$1:$G$49,MATCH(orders!$D632,products!$A$1:$A$49,0),MATCH(orders!J$1,products!$A$1:$G$1,0))</f>
        <v>D</v>
      </c>
      <c r="K632" s="9">
        <f>INDEX(products!$A$1:$G$49,MATCH(orders!$D632,products!$A$1:$A$49,0),MATCH(orders!K$1,products!$A$1:$G$1,0))</f>
        <v>0.2</v>
      </c>
      <c r="L632" s="10">
        <f>INDEX(products!$A$1:$G$49,MATCH(orders!$D632,products!$A$1:$A$49,0),MATCH(orders!L$1,products!$A$1:$G$1,0))</f>
        <v>2.9849999999999999</v>
      </c>
      <c r="M632" s="10">
        <f t="shared" si="9"/>
        <v>2.9849999999999999</v>
      </c>
      <c r="N632" s="8" t="str" cm="1">
        <f t="array" ref="N632">_xlfn.IFS(I632="Rob", "Robusta",I632="Exc","Excelsa",I632="Ara","Arabica",I632="Lib","Liberica",TRUE," ")</f>
        <v>Arabica</v>
      </c>
      <c r="O632" s="8" t="str" cm="1">
        <f t="array" ref="O632">_xlfn.IFS(J632="m","Medium",J632="l","Light",J632="d","Dark",TRUE,"")</f>
        <v>Dark</v>
      </c>
      <c r="P632" s="8" t="str">
        <f>_xlfn.XLOOKUP(Table1[[#This Row],[Customer ID]],customers!$A$1:$A$1001,customers!$I$1:$I$1001," ",0)</f>
        <v>Yes</v>
      </c>
    </row>
    <row r="633" spans="1:16" x14ac:dyDescent="0.35">
      <c r="A633" s="7" t="s">
        <v>4035</v>
      </c>
      <c r="B633" s="14">
        <v>44680</v>
      </c>
      <c r="C633" s="7" t="s">
        <v>4036</v>
      </c>
      <c r="D633" s="8" t="s">
        <v>6149</v>
      </c>
      <c r="E633" s="7">
        <v>5</v>
      </c>
      <c r="F633" s="7" t="str">
        <f>_xlfn.XLOOKUP(C633,customers!$A$2:$A$1001,customers!$B$2:$B$1001," ",0)</f>
        <v>Faunie Brigham</v>
      </c>
      <c r="G633" s="7" t="str">
        <f>IF(_xlfn.XLOOKUP(C633,customers!$A$2:$A$1001,customers!$C$2:$C$1001," ",0)=0," ",_xlfn.XLOOKUP(C633,customers!$A$2:$A$1001,customers!$C$2:$C$1001," ",0))</f>
        <v>fbrighamhg@blog.com</v>
      </c>
      <c r="H633" s="7" t="str">
        <f>_xlfn.XLOOKUP(orders!C633,customers!$A$1:$A$1001,customers!$G$1:$G$1001)</f>
        <v>Ireland</v>
      </c>
      <c r="I633" s="8" t="str">
        <f>INDEX(products!$A$1:$G$49,MATCH(orders!$D633,products!$A$1:$A$49,0),MATCH(orders!I$1,products!$A$1:$G$1,0))</f>
        <v>Rob</v>
      </c>
      <c r="J633" s="8" t="str">
        <f>INDEX(products!$A$1:$G$49,MATCH(orders!$D633,products!$A$1:$A$49,0),MATCH(orders!J$1,products!$A$1:$G$1,0))</f>
        <v>D</v>
      </c>
      <c r="K633" s="9">
        <f>INDEX(products!$A$1:$G$49,MATCH(orders!$D633,products!$A$1:$A$49,0),MATCH(orders!K$1,products!$A$1:$G$1,0))</f>
        <v>2.5</v>
      </c>
      <c r="L633" s="10">
        <f>INDEX(products!$A$1:$G$49,MATCH(orders!$D633,products!$A$1:$A$49,0),MATCH(orders!L$1,products!$A$1:$G$1,0))</f>
        <v>20.584999999999997</v>
      </c>
      <c r="M633" s="10">
        <f t="shared" si="9"/>
        <v>102.92499999999998</v>
      </c>
      <c r="N633" s="8" t="str" cm="1">
        <f t="array" ref="N633">_xlfn.IFS(I633="Rob", "Robusta",I633="Exc","Excelsa",I633="Ara","Arabica",I633="Lib","Liberica",TRUE," ")</f>
        <v>Robusta</v>
      </c>
      <c r="O633" s="8" t="str" cm="1">
        <f t="array" ref="O633">_xlfn.IFS(J633="m","Medium",J633="l","Light",J633="d","Dark",TRUE,"")</f>
        <v>Dark</v>
      </c>
      <c r="P633" s="8" t="str">
        <f>_xlfn.XLOOKUP(Table1[[#This Row],[Customer ID]],customers!$A$1:$A$1001,customers!$I$1:$I$1001," ",0)</f>
        <v>Yes</v>
      </c>
    </row>
    <row r="634" spans="1:16" x14ac:dyDescent="0.35">
      <c r="A634" s="7" t="s">
        <v>4056</v>
      </c>
      <c r="B634" s="14">
        <v>44049</v>
      </c>
      <c r="C634" s="7" t="s">
        <v>4057</v>
      </c>
      <c r="D634" s="8" t="s">
        <v>6176</v>
      </c>
      <c r="E634" s="7">
        <v>4</v>
      </c>
      <c r="F634" s="7" t="str">
        <f>_xlfn.XLOOKUP(C634,customers!$A$2:$A$1001,customers!$B$2:$B$1001," ",0)</f>
        <v>Marjorie Yoxen</v>
      </c>
      <c r="G634" s="7" t="str">
        <f>IF(_xlfn.XLOOKUP(C634,customers!$A$2:$A$1001,customers!$C$2:$C$1001," ",0)=0," ",_xlfn.XLOOKUP(C634,customers!$A$2:$A$1001,customers!$C$2:$C$1001," ",0))</f>
        <v>myoxenhk@google.com</v>
      </c>
      <c r="H634" s="7" t="str">
        <f>_xlfn.XLOOKUP(orders!C634,customers!$A$1:$A$1001,customers!$G$1:$G$1001)</f>
        <v>United States</v>
      </c>
      <c r="I634" s="8" t="str">
        <f>INDEX(products!$A$1:$G$49,MATCH(orders!$D634,products!$A$1:$A$49,0),MATCH(orders!I$1,products!$A$1:$G$1,0))</f>
        <v>Exc</v>
      </c>
      <c r="J634" s="8" t="str">
        <f>INDEX(products!$A$1:$G$49,MATCH(orders!$D634,products!$A$1:$A$49,0),MATCH(orders!J$1,products!$A$1:$G$1,0))</f>
        <v>L</v>
      </c>
      <c r="K634" s="9">
        <f>INDEX(products!$A$1:$G$49,MATCH(orders!$D634,products!$A$1:$A$49,0),MATCH(orders!K$1,products!$A$1:$G$1,0))</f>
        <v>0.5</v>
      </c>
      <c r="L634" s="10">
        <f>INDEX(products!$A$1:$G$49,MATCH(orders!$D634,products!$A$1:$A$49,0),MATCH(orders!L$1,products!$A$1:$G$1,0))</f>
        <v>8.91</v>
      </c>
      <c r="M634" s="10">
        <f t="shared" si="9"/>
        <v>35.64</v>
      </c>
      <c r="N634" s="8" t="str" cm="1">
        <f t="array" ref="N634">_xlfn.IFS(I634="Rob", "Robusta",I634="Exc","Excelsa",I634="Ara","Arabica",I634="Lib","Liberica",TRUE," ")</f>
        <v>Excelsa</v>
      </c>
      <c r="O634" s="8" t="str" cm="1">
        <f t="array" ref="O634">_xlfn.IFS(J634="m","Medium",J634="l","Light",J634="d","Dark",TRUE,"")</f>
        <v>Light</v>
      </c>
      <c r="P634" s="8" t="str">
        <f>_xlfn.XLOOKUP(Table1[[#This Row],[Customer ID]],customers!$A$1:$A$1001,customers!$I$1:$I$1001," ",0)</f>
        <v>No</v>
      </c>
    </row>
    <row r="635" spans="1:16" x14ac:dyDescent="0.35">
      <c r="A635" s="7" t="s">
        <v>4062</v>
      </c>
      <c r="B635" s="14">
        <v>43820</v>
      </c>
      <c r="C635" s="7" t="s">
        <v>4063</v>
      </c>
      <c r="D635" s="8" t="s">
        <v>6179</v>
      </c>
      <c r="E635" s="7">
        <v>4</v>
      </c>
      <c r="F635" s="7" t="str">
        <f>_xlfn.XLOOKUP(C635,customers!$A$2:$A$1001,customers!$B$2:$B$1001," ",0)</f>
        <v>Gaspar McGavin</v>
      </c>
      <c r="G635" s="7" t="str">
        <f>IF(_xlfn.XLOOKUP(C635,customers!$A$2:$A$1001,customers!$C$2:$C$1001," ",0)=0," ",_xlfn.XLOOKUP(C635,customers!$A$2:$A$1001,customers!$C$2:$C$1001," ",0))</f>
        <v>gmcgavinhl@histats.com</v>
      </c>
      <c r="H635" s="7" t="str">
        <f>_xlfn.XLOOKUP(orders!C635,customers!$A$1:$A$1001,customers!$G$1:$G$1001)</f>
        <v>United States</v>
      </c>
      <c r="I635" s="8" t="str">
        <f>INDEX(products!$A$1:$G$49,MATCH(orders!$D635,products!$A$1:$A$49,0),MATCH(orders!I$1,products!$A$1:$G$1,0))</f>
        <v>Rob</v>
      </c>
      <c r="J635" s="8" t="str">
        <f>INDEX(products!$A$1:$G$49,MATCH(orders!$D635,products!$A$1:$A$49,0),MATCH(orders!J$1,products!$A$1:$G$1,0))</f>
        <v>L</v>
      </c>
      <c r="K635" s="9">
        <f>INDEX(products!$A$1:$G$49,MATCH(orders!$D635,products!$A$1:$A$49,0),MATCH(orders!K$1,products!$A$1:$G$1,0))</f>
        <v>1</v>
      </c>
      <c r="L635" s="10">
        <f>INDEX(products!$A$1:$G$49,MATCH(orders!$D635,products!$A$1:$A$49,0),MATCH(orders!L$1,products!$A$1:$G$1,0))</f>
        <v>11.95</v>
      </c>
      <c r="M635" s="10">
        <f t="shared" si="9"/>
        <v>47.8</v>
      </c>
      <c r="N635" s="8" t="str" cm="1">
        <f t="array" ref="N635">_xlfn.IFS(I635="Rob", "Robusta",I635="Exc","Excelsa",I635="Ara","Arabica",I635="Lib","Liberica",TRUE," ")</f>
        <v>Robusta</v>
      </c>
      <c r="O635" s="8" t="str" cm="1">
        <f t="array" ref="O635">_xlfn.IFS(J635="m","Medium",J635="l","Light",J635="d","Dark",TRUE,"")</f>
        <v>Light</v>
      </c>
      <c r="P635" s="8" t="str">
        <f>_xlfn.XLOOKUP(Table1[[#This Row],[Customer ID]],customers!$A$1:$A$1001,customers!$I$1:$I$1001," ",0)</f>
        <v>No</v>
      </c>
    </row>
    <row r="636" spans="1:16" x14ac:dyDescent="0.35">
      <c r="A636" s="7" t="s">
        <v>4068</v>
      </c>
      <c r="B636" s="14">
        <v>43940</v>
      </c>
      <c r="C636" s="7" t="s">
        <v>4069</v>
      </c>
      <c r="D636" s="8" t="s">
        <v>6162</v>
      </c>
      <c r="E636" s="7">
        <v>3</v>
      </c>
      <c r="F636" s="7" t="str">
        <f>_xlfn.XLOOKUP(C636,customers!$A$2:$A$1001,customers!$B$2:$B$1001," ",0)</f>
        <v>Lindy Uttermare</v>
      </c>
      <c r="G636" s="7" t="str">
        <f>IF(_xlfn.XLOOKUP(C636,customers!$A$2:$A$1001,customers!$C$2:$C$1001," ",0)=0," ",_xlfn.XLOOKUP(C636,customers!$A$2:$A$1001,customers!$C$2:$C$1001," ",0))</f>
        <v>luttermarehm@engadget.com</v>
      </c>
      <c r="H636" s="7" t="str">
        <f>_xlfn.XLOOKUP(orders!C636,customers!$A$1:$A$1001,customers!$G$1:$G$1001)</f>
        <v>United States</v>
      </c>
      <c r="I636" s="8" t="str">
        <f>INDEX(products!$A$1:$G$49,MATCH(orders!$D636,products!$A$1:$A$49,0),MATCH(orders!I$1,products!$A$1:$G$1,0))</f>
        <v>Lib</v>
      </c>
      <c r="J636" s="8" t="str">
        <f>INDEX(products!$A$1:$G$49,MATCH(orders!$D636,products!$A$1:$A$49,0),MATCH(orders!J$1,products!$A$1:$G$1,0))</f>
        <v>M</v>
      </c>
      <c r="K636" s="9">
        <f>INDEX(products!$A$1:$G$49,MATCH(orders!$D636,products!$A$1:$A$49,0),MATCH(orders!K$1,products!$A$1:$G$1,0))</f>
        <v>1</v>
      </c>
      <c r="L636" s="10">
        <f>INDEX(products!$A$1:$G$49,MATCH(orders!$D636,products!$A$1:$A$49,0),MATCH(orders!L$1,products!$A$1:$G$1,0))</f>
        <v>14.55</v>
      </c>
      <c r="M636" s="10">
        <f t="shared" si="9"/>
        <v>43.650000000000006</v>
      </c>
      <c r="N636" s="8" t="str" cm="1">
        <f t="array" ref="N636">_xlfn.IFS(I636="Rob", "Robusta",I636="Exc","Excelsa",I636="Ara","Arabica",I636="Lib","Liberica",TRUE," ")</f>
        <v>Liberica</v>
      </c>
      <c r="O636" s="8" t="str" cm="1">
        <f t="array" ref="O636">_xlfn.IFS(J636="m","Medium",J636="l","Light",J636="d","Dark",TRUE,"")</f>
        <v>Medium</v>
      </c>
      <c r="P636" s="8" t="str">
        <f>_xlfn.XLOOKUP(Table1[[#This Row],[Customer ID]],customers!$A$1:$A$1001,customers!$I$1:$I$1001," ",0)</f>
        <v>No</v>
      </c>
    </row>
    <row r="637" spans="1:16" x14ac:dyDescent="0.35">
      <c r="A637" s="7" t="s">
        <v>4074</v>
      </c>
      <c r="B637" s="14">
        <v>44578</v>
      </c>
      <c r="C637" s="7" t="s">
        <v>4075</v>
      </c>
      <c r="D637" s="8" t="s">
        <v>6176</v>
      </c>
      <c r="E637" s="7">
        <v>4</v>
      </c>
      <c r="F637" s="7" t="str">
        <f>_xlfn.XLOOKUP(C637,customers!$A$2:$A$1001,customers!$B$2:$B$1001," ",0)</f>
        <v>Eal D'Ambrogio</v>
      </c>
      <c r="G637" s="7" t="str">
        <f>IF(_xlfn.XLOOKUP(C637,customers!$A$2:$A$1001,customers!$C$2:$C$1001," ",0)=0," ",_xlfn.XLOOKUP(C637,customers!$A$2:$A$1001,customers!$C$2:$C$1001," ",0))</f>
        <v>edambrogiohn@techcrunch.com</v>
      </c>
      <c r="H637" s="7" t="str">
        <f>_xlfn.XLOOKUP(orders!C637,customers!$A$1:$A$1001,customers!$G$1:$G$1001)</f>
        <v>United States</v>
      </c>
      <c r="I637" s="8" t="str">
        <f>INDEX(products!$A$1:$G$49,MATCH(orders!$D637,products!$A$1:$A$49,0),MATCH(orders!I$1,products!$A$1:$G$1,0))</f>
        <v>Exc</v>
      </c>
      <c r="J637" s="8" t="str">
        <f>INDEX(products!$A$1:$G$49,MATCH(orders!$D637,products!$A$1:$A$49,0),MATCH(orders!J$1,products!$A$1:$G$1,0))</f>
        <v>L</v>
      </c>
      <c r="K637" s="9">
        <f>INDEX(products!$A$1:$G$49,MATCH(orders!$D637,products!$A$1:$A$49,0),MATCH(orders!K$1,products!$A$1:$G$1,0))</f>
        <v>0.5</v>
      </c>
      <c r="L637" s="10">
        <f>INDEX(products!$A$1:$G$49,MATCH(orders!$D637,products!$A$1:$A$49,0),MATCH(orders!L$1,products!$A$1:$G$1,0))</f>
        <v>8.91</v>
      </c>
      <c r="M637" s="10">
        <f t="shared" si="9"/>
        <v>35.64</v>
      </c>
      <c r="N637" s="8" t="str" cm="1">
        <f t="array" ref="N637">_xlfn.IFS(I637="Rob", "Robusta",I637="Exc","Excelsa",I637="Ara","Arabica",I637="Lib","Liberica",TRUE," ")</f>
        <v>Excelsa</v>
      </c>
      <c r="O637" s="8" t="str" cm="1">
        <f t="array" ref="O637">_xlfn.IFS(J637="m","Medium",J637="l","Light",J637="d","Dark",TRUE,"")</f>
        <v>Light</v>
      </c>
      <c r="P637" s="8" t="str">
        <f>_xlfn.XLOOKUP(Table1[[#This Row],[Customer ID]],customers!$A$1:$A$1001,customers!$I$1:$I$1001," ",0)</f>
        <v>Yes</v>
      </c>
    </row>
    <row r="638" spans="1:16" x14ac:dyDescent="0.35">
      <c r="A638" s="7" t="s">
        <v>4080</v>
      </c>
      <c r="B638" s="14">
        <v>43487</v>
      </c>
      <c r="C638" s="7" t="s">
        <v>4081</v>
      </c>
      <c r="D638" s="8" t="s">
        <v>6170</v>
      </c>
      <c r="E638" s="7">
        <v>6</v>
      </c>
      <c r="F638" s="7" t="str">
        <f>_xlfn.XLOOKUP(C638,customers!$A$2:$A$1001,customers!$B$2:$B$1001," ",0)</f>
        <v>Carolee Winchcombe</v>
      </c>
      <c r="G638" s="7" t="str">
        <f>IF(_xlfn.XLOOKUP(C638,customers!$A$2:$A$1001,customers!$C$2:$C$1001," ",0)=0," ",_xlfn.XLOOKUP(C638,customers!$A$2:$A$1001,customers!$C$2:$C$1001," ",0))</f>
        <v>cwinchcombeho@jiathis.com</v>
      </c>
      <c r="H638" s="7" t="str">
        <f>_xlfn.XLOOKUP(orders!C638,customers!$A$1:$A$1001,customers!$G$1:$G$1001)</f>
        <v>United States</v>
      </c>
      <c r="I638" s="8" t="str">
        <f>INDEX(products!$A$1:$G$49,MATCH(orders!$D638,products!$A$1:$A$49,0),MATCH(orders!I$1,products!$A$1:$G$1,0))</f>
        <v>Lib</v>
      </c>
      <c r="J638" s="8" t="str">
        <f>INDEX(products!$A$1:$G$49,MATCH(orders!$D638,products!$A$1:$A$49,0),MATCH(orders!J$1,products!$A$1:$G$1,0))</f>
        <v>L</v>
      </c>
      <c r="K638" s="9">
        <f>INDEX(products!$A$1:$G$49,MATCH(orders!$D638,products!$A$1:$A$49,0),MATCH(orders!K$1,products!$A$1:$G$1,0))</f>
        <v>1</v>
      </c>
      <c r="L638" s="10">
        <f>INDEX(products!$A$1:$G$49,MATCH(orders!$D638,products!$A$1:$A$49,0),MATCH(orders!L$1,products!$A$1:$G$1,0))</f>
        <v>15.85</v>
      </c>
      <c r="M638" s="10">
        <f t="shared" si="9"/>
        <v>95.1</v>
      </c>
      <c r="N638" s="8" t="str" cm="1">
        <f t="array" ref="N638">_xlfn.IFS(I638="Rob", "Robusta",I638="Exc","Excelsa",I638="Ara","Arabica",I638="Lib","Liberica",TRUE," ")</f>
        <v>Liberica</v>
      </c>
      <c r="O638" s="8" t="str" cm="1">
        <f t="array" ref="O638">_xlfn.IFS(J638="m","Medium",J638="l","Light",J638="d","Dark",TRUE,"")</f>
        <v>Light</v>
      </c>
      <c r="P638" s="8" t="str">
        <f>_xlfn.XLOOKUP(Table1[[#This Row],[Customer ID]],customers!$A$1:$A$1001,customers!$I$1:$I$1001," ",0)</f>
        <v>Yes</v>
      </c>
    </row>
    <row r="639" spans="1:16" x14ac:dyDescent="0.35">
      <c r="A639" s="7" t="s">
        <v>4086</v>
      </c>
      <c r="B639" s="14">
        <v>43889</v>
      </c>
      <c r="C639" s="7" t="s">
        <v>4087</v>
      </c>
      <c r="D639" s="8" t="s">
        <v>6166</v>
      </c>
      <c r="E639" s="7">
        <v>1</v>
      </c>
      <c r="F639" s="7" t="str">
        <f>_xlfn.XLOOKUP(C639,customers!$A$2:$A$1001,customers!$B$2:$B$1001," ",0)</f>
        <v>Benedikta Paumier</v>
      </c>
      <c r="G639" s="7" t="str">
        <f>IF(_xlfn.XLOOKUP(C639,customers!$A$2:$A$1001,customers!$C$2:$C$1001," ",0)=0," ",_xlfn.XLOOKUP(C639,customers!$A$2:$A$1001,customers!$C$2:$C$1001," ",0))</f>
        <v>bpaumierhp@umn.edu</v>
      </c>
      <c r="H639" s="7" t="str">
        <f>_xlfn.XLOOKUP(orders!C639,customers!$A$1:$A$1001,customers!$G$1:$G$1001)</f>
        <v>Ireland</v>
      </c>
      <c r="I639" s="8" t="str">
        <f>INDEX(products!$A$1:$G$49,MATCH(orders!$D639,products!$A$1:$A$49,0),MATCH(orders!I$1,products!$A$1:$G$1,0))</f>
        <v>Exc</v>
      </c>
      <c r="J639" s="8" t="str">
        <f>INDEX(products!$A$1:$G$49,MATCH(orders!$D639,products!$A$1:$A$49,0),MATCH(orders!J$1,products!$A$1:$G$1,0))</f>
        <v>M</v>
      </c>
      <c r="K639" s="9">
        <f>INDEX(products!$A$1:$G$49,MATCH(orders!$D639,products!$A$1:$A$49,0),MATCH(orders!K$1,products!$A$1:$G$1,0))</f>
        <v>2.5</v>
      </c>
      <c r="L639" s="10">
        <f>INDEX(products!$A$1:$G$49,MATCH(orders!$D639,products!$A$1:$A$49,0),MATCH(orders!L$1,products!$A$1:$G$1,0))</f>
        <v>31.624999999999996</v>
      </c>
      <c r="M639" s="10">
        <f t="shared" si="9"/>
        <v>31.624999999999996</v>
      </c>
      <c r="N639" s="8" t="str" cm="1">
        <f t="array" ref="N639">_xlfn.IFS(I639="Rob", "Robusta",I639="Exc","Excelsa",I639="Ara","Arabica",I639="Lib","Liberica",TRUE," ")</f>
        <v>Excelsa</v>
      </c>
      <c r="O639" s="8" t="str" cm="1">
        <f t="array" ref="O639">_xlfn.IFS(J639="m","Medium",J639="l","Light",J639="d","Dark",TRUE,"")</f>
        <v>Medium</v>
      </c>
      <c r="P639" s="8" t="str">
        <f>_xlfn.XLOOKUP(Table1[[#This Row],[Customer ID]],customers!$A$1:$A$1001,customers!$I$1:$I$1001," ",0)</f>
        <v>Yes</v>
      </c>
    </row>
    <row r="640" spans="1:16" x14ac:dyDescent="0.35">
      <c r="A640" s="7" t="s">
        <v>4093</v>
      </c>
      <c r="B640" s="14">
        <v>43684</v>
      </c>
      <c r="C640" s="7" t="s">
        <v>4094</v>
      </c>
      <c r="D640" s="8" t="s">
        <v>6175</v>
      </c>
      <c r="E640" s="7">
        <v>3</v>
      </c>
      <c r="F640" s="7" t="str">
        <f>_xlfn.XLOOKUP(C640,customers!$A$2:$A$1001,customers!$B$2:$B$1001," ",0)</f>
        <v>Neville Piatto</v>
      </c>
      <c r="G640" s="7" t="str">
        <f>IF(_xlfn.XLOOKUP(C640,customers!$A$2:$A$1001,customers!$C$2:$C$1001," ",0)=0," ",_xlfn.XLOOKUP(C640,customers!$A$2:$A$1001,customers!$C$2:$C$1001," ",0))</f>
        <v xml:space="preserve"> </v>
      </c>
      <c r="H640" s="7" t="str">
        <f>_xlfn.XLOOKUP(orders!C640,customers!$A$1:$A$1001,customers!$G$1:$G$1001)</f>
        <v>Ireland</v>
      </c>
      <c r="I640" s="8" t="str">
        <f>INDEX(products!$A$1:$G$49,MATCH(orders!$D640,products!$A$1:$A$49,0),MATCH(orders!I$1,products!$A$1:$G$1,0))</f>
        <v>Ara</v>
      </c>
      <c r="J640" s="8" t="str">
        <f>INDEX(products!$A$1:$G$49,MATCH(orders!$D640,products!$A$1:$A$49,0),MATCH(orders!J$1,products!$A$1:$G$1,0))</f>
        <v>M</v>
      </c>
      <c r="K640" s="9">
        <f>INDEX(products!$A$1:$G$49,MATCH(orders!$D640,products!$A$1:$A$49,0),MATCH(orders!K$1,products!$A$1:$G$1,0))</f>
        <v>2.5</v>
      </c>
      <c r="L640" s="10">
        <f>INDEX(products!$A$1:$G$49,MATCH(orders!$D640,products!$A$1:$A$49,0),MATCH(orders!L$1,products!$A$1:$G$1,0))</f>
        <v>25.874999999999996</v>
      </c>
      <c r="M640" s="10">
        <f t="shared" si="9"/>
        <v>77.624999999999986</v>
      </c>
      <c r="N640" s="8" t="str" cm="1">
        <f t="array" ref="N640">_xlfn.IFS(I640="Rob", "Robusta",I640="Exc","Excelsa",I640="Ara","Arabica",I640="Lib","Liberica",TRUE," ")</f>
        <v>Arabica</v>
      </c>
      <c r="O640" s="8" t="str" cm="1">
        <f t="array" ref="O640">_xlfn.IFS(J640="m","Medium",J640="l","Light",J640="d","Dark",TRUE,"")</f>
        <v>Medium</v>
      </c>
      <c r="P640" s="8" t="str">
        <f>_xlfn.XLOOKUP(Table1[[#This Row],[Customer ID]],customers!$A$1:$A$1001,customers!$I$1:$I$1001," ",0)</f>
        <v>Yes</v>
      </c>
    </row>
    <row r="641" spans="1:16" x14ac:dyDescent="0.35">
      <c r="A641" s="7" t="s">
        <v>4098</v>
      </c>
      <c r="B641" s="14">
        <v>44331</v>
      </c>
      <c r="C641" s="7" t="s">
        <v>4099</v>
      </c>
      <c r="D641" s="8" t="s">
        <v>6150</v>
      </c>
      <c r="E641" s="7">
        <v>1</v>
      </c>
      <c r="F641" s="7" t="str">
        <f>_xlfn.XLOOKUP(C641,customers!$A$2:$A$1001,customers!$B$2:$B$1001," ",0)</f>
        <v>Jeno Capey</v>
      </c>
      <c r="G641" s="7" t="str">
        <f>IF(_xlfn.XLOOKUP(C641,customers!$A$2:$A$1001,customers!$C$2:$C$1001," ",0)=0," ",_xlfn.XLOOKUP(C641,customers!$A$2:$A$1001,customers!$C$2:$C$1001," ",0))</f>
        <v>jcapeyhr@bravesites.com</v>
      </c>
      <c r="H641" s="7" t="str">
        <f>_xlfn.XLOOKUP(orders!C641,customers!$A$1:$A$1001,customers!$G$1:$G$1001)</f>
        <v>United States</v>
      </c>
      <c r="I641" s="8" t="str">
        <f>INDEX(products!$A$1:$G$49,MATCH(orders!$D641,products!$A$1:$A$49,0),MATCH(orders!I$1,products!$A$1:$G$1,0))</f>
        <v>Lib</v>
      </c>
      <c r="J641" s="8" t="str">
        <f>INDEX(products!$A$1:$G$49,MATCH(orders!$D641,products!$A$1:$A$49,0),MATCH(orders!J$1,products!$A$1:$G$1,0))</f>
        <v>D</v>
      </c>
      <c r="K641" s="9">
        <f>INDEX(products!$A$1:$G$49,MATCH(orders!$D641,products!$A$1:$A$49,0),MATCH(orders!K$1,products!$A$1:$G$1,0))</f>
        <v>0.2</v>
      </c>
      <c r="L641" s="10">
        <f>INDEX(products!$A$1:$G$49,MATCH(orders!$D641,products!$A$1:$A$49,0),MATCH(orders!L$1,products!$A$1:$G$1,0))</f>
        <v>3.8849999999999998</v>
      </c>
      <c r="M641" s="10">
        <f t="shared" si="9"/>
        <v>3.8849999999999998</v>
      </c>
      <c r="N641" s="8" t="str" cm="1">
        <f t="array" ref="N641">_xlfn.IFS(I641="Rob", "Robusta",I641="Exc","Excelsa",I641="Ara","Arabica",I641="Lib","Liberica",TRUE," ")</f>
        <v>Liberica</v>
      </c>
      <c r="O641" s="8" t="str" cm="1">
        <f t="array" ref="O641">_xlfn.IFS(J641="m","Medium",J641="l","Light",J641="d","Dark",TRUE,"")</f>
        <v>Dark</v>
      </c>
      <c r="P641" s="8" t="str">
        <f>_xlfn.XLOOKUP(Table1[[#This Row],[Customer ID]],customers!$A$1:$A$1001,customers!$I$1:$I$1001," ",0)</f>
        <v>Yes</v>
      </c>
    </row>
    <row r="642" spans="1:16" x14ac:dyDescent="0.35">
      <c r="A642" s="7" t="s">
        <v>4104</v>
      </c>
      <c r="B642" s="14">
        <v>44547</v>
      </c>
      <c r="C642" s="7" t="s">
        <v>4152</v>
      </c>
      <c r="D642" s="8" t="s">
        <v>6142</v>
      </c>
      <c r="E642" s="7">
        <v>5</v>
      </c>
      <c r="F642" s="7" t="str">
        <f>_xlfn.XLOOKUP(C642,customers!$A$2:$A$1001,customers!$B$2:$B$1001," ",0)</f>
        <v>Tuckie Mathonnet</v>
      </c>
      <c r="G642" s="7" t="str">
        <f>IF(_xlfn.XLOOKUP(C642,customers!$A$2:$A$1001,customers!$C$2:$C$1001," ",0)=0," ",_xlfn.XLOOKUP(C642,customers!$A$2:$A$1001,customers!$C$2:$C$1001," ",0))</f>
        <v>tmathonneti0@google.co.jp</v>
      </c>
      <c r="H642" s="7" t="str">
        <f>_xlfn.XLOOKUP(orders!C642,customers!$A$1:$A$1001,customers!$G$1:$G$1001)</f>
        <v>United States</v>
      </c>
      <c r="I642" s="8" t="str">
        <f>INDEX(products!$A$1:$G$49,MATCH(orders!$D642,products!$A$1:$A$49,0),MATCH(orders!I$1,products!$A$1:$G$1,0))</f>
        <v>Rob</v>
      </c>
      <c r="J642" s="8" t="str">
        <f>INDEX(products!$A$1:$G$49,MATCH(orders!$D642,products!$A$1:$A$49,0),MATCH(orders!J$1,products!$A$1:$G$1,0))</f>
        <v>L</v>
      </c>
      <c r="K642" s="9">
        <f>INDEX(products!$A$1:$G$49,MATCH(orders!$D642,products!$A$1:$A$49,0),MATCH(orders!K$1,products!$A$1:$G$1,0))</f>
        <v>2.5</v>
      </c>
      <c r="L642" s="10">
        <f>INDEX(products!$A$1:$G$49,MATCH(orders!$D642,products!$A$1:$A$49,0),MATCH(orders!L$1,products!$A$1:$G$1,0))</f>
        <v>27.484999999999996</v>
      </c>
      <c r="M642" s="10">
        <f t="shared" ref="M642:M705" si="10">L642*E642</f>
        <v>137.42499999999998</v>
      </c>
      <c r="N642" s="8" t="str" cm="1">
        <f t="array" ref="N642">_xlfn.IFS(I642="Rob", "Robusta",I642="Exc","Excelsa",I642="Ara","Arabica",I642="Lib","Liberica",TRUE," ")</f>
        <v>Robusta</v>
      </c>
      <c r="O642" s="8" t="str" cm="1">
        <f t="array" ref="O642">_xlfn.IFS(J642="m","Medium",J642="l","Light",J642="d","Dark",TRUE,"")</f>
        <v>Light</v>
      </c>
      <c r="P642" s="8" t="str">
        <f>_xlfn.XLOOKUP(Table1[[#This Row],[Customer ID]],customers!$A$1:$A$1001,customers!$I$1:$I$1001," ",0)</f>
        <v>No</v>
      </c>
    </row>
    <row r="643" spans="1:16" x14ac:dyDescent="0.35">
      <c r="A643" s="7" t="s">
        <v>4109</v>
      </c>
      <c r="B643" s="14">
        <v>44448</v>
      </c>
      <c r="C643" s="7" t="s">
        <v>4110</v>
      </c>
      <c r="D643" s="8" t="s">
        <v>6179</v>
      </c>
      <c r="E643" s="7">
        <v>3</v>
      </c>
      <c r="F643" s="7" t="str">
        <f>_xlfn.XLOOKUP(C643,customers!$A$2:$A$1001,customers!$B$2:$B$1001," ",0)</f>
        <v>Yardley Basill</v>
      </c>
      <c r="G643" s="7" t="str">
        <f>IF(_xlfn.XLOOKUP(C643,customers!$A$2:$A$1001,customers!$C$2:$C$1001," ",0)=0," ",_xlfn.XLOOKUP(C643,customers!$A$2:$A$1001,customers!$C$2:$C$1001," ",0))</f>
        <v>ybasillht@theguardian.com</v>
      </c>
      <c r="H643" s="7" t="str">
        <f>_xlfn.XLOOKUP(orders!C643,customers!$A$1:$A$1001,customers!$G$1:$G$1001)</f>
        <v>United States</v>
      </c>
      <c r="I643" s="8" t="str">
        <f>INDEX(products!$A$1:$G$49,MATCH(orders!$D643,products!$A$1:$A$49,0),MATCH(orders!I$1,products!$A$1:$G$1,0))</f>
        <v>Rob</v>
      </c>
      <c r="J643" s="8" t="str">
        <f>INDEX(products!$A$1:$G$49,MATCH(orders!$D643,products!$A$1:$A$49,0),MATCH(orders!J$1,products!$A$1:$G$1,0))</f>
        <v>L</v>
      </c>
      <c r="K643" s="9">
        <f>INDEX(products!$A$1:$G$49,MATCH(orders!$D643,products!$A$1:$A$49,0),MATCH(orders!K$1,products!$A$1:$G$1,0))</f>
        <v>1</v>
      </c>
      <c r="L643" s="10">
        <f>INDEX(products!$A$1:$G$49,MATCH(orders!$D643,products!$A$1:$A$49,0),MATCH(orders!L$1,products!$A$1:$G$1,0))</f>
        <v>11.95</v>
      </c>
      <c r="M643" s="10">
        <f t="shared" si="10"/>
        <v>35.849999999999994</v>
      </c>
      <c r="N643" s="8" t="str" cm="1">
        <f t="array" ref="N643">_xlfn.IFS(I643="Rob", "Robusta",I643="Exc","Excelsa",I643="Ara","Arabica",I643="Lib","Liberica",TRUE," ")</f>
        <v>Robusta</v>
      </c>
      <c r="O643" s="8" t="str" cm="1">
        <f t="array" ref="O643">_xlfn.IFS(J643="m","Medium",J643="l","Light",J643="d","Dark",TRUE,"")</f>
        <v>Light</v>
      </c>
      <c r="P643" s="8" t="str">
        <f>_xlfn.XLOOKUP(Table1[[#This Row],[Customer ID]],customers!$A$1:$A$1001,customers!$I$1:$I$1001," ",0)</f>
        <v>Yes</v>
      </c>
    </row>
    <row r="644" spans="1:16" x14ac:dyDescent="0.35">
      <c r="A644" s="7" t="s">
        <v>4115</v>
      </c>
      <c r="B644" s="14">
        <v>43880</v>
      </c>
      <c r="C644" s="7" t="s">
        <v>4116</v>
      </c>
      <c r="D644" s="8" t="s">
        <v>6156</v>
      </c>
      <c r="E644" s="7">
        <v>2</v>
      </c>
      <c r="F644" s="7" t="str">
        <f>_xlfn.XLOOKUP(C644,customers!$A$2:$A$1001,customers!$B$2:$B$1001," ",0)</f>
        <v>Maggy Baistow</v>
      </c>
      <c r="G644" s="7" t="str">
        <f>IF(_xlfn.XLOOKUP(C644,customers!$A$2:$A$1001,customers!$C$2:$C$1001," ",0)=0," ",_xlfn.XLOOKUP(C644,customers!$A$2:$A$1001,customers!$C$2:$C$1001," ",0))</f>
        <v>mbaistowhu@i2i.jp</v>
      </c>
      <c r="H644" s="7" t="str">
        <f>_xlfn.XLOOKUP(orders!C644,customers!$A$1:$A$1001,customers!$G$1:$G$1001)</f>
        <v>United Kingdom</v>
      </c>
      <c r="I644" s="8" t="str">
        <f>INDEX(products!$A$1:$G$49,MATCH(orders!$D644,products!$A$1:$A$49,0),MATCH(orders!I$1,products!$A$1:$G$1,0))</f>
        <v>Exc</v>
      </c>
      <c r="J644" s="8" t="str">
        <f>INDEX(products!$A$1:$G$49,MATCH(orders!$D644,products!$A$1:$A$49,0),MATCH(orders!J$1,products!$A$1:$G$1,0))</f>
        <v>M</v>
      </c>
      <c r="K644" s="9">
        <f>INDEX(products!$A$1:$G$49,MATCH(orders!$D644,products!$A$1:$A$49,0),MATCH(orders!K$1,products!$A$1:$G$1,0))</f>
        <v>0.2</v>
      </c>
      <c r="L644" s="10">
        <f>INDEX(products!$A$1:$G$49,MATCH(orders!$D644,products!$A$1:$A$49,0),MATCH(orders!L$1,products!$A$1:$G$1,0))</f>
        <v>4.125</v>
      </c>
      <c r="M644" s="10">
        <f t="shared" si="10"/>
        <v>8.25</v>
      </c>
      <c r="N644" s="8" t="str" cm="1">
        <f t="array" ref="N644">_xlfn.IFS(I644="Rob", "Robusta",I644="Exc","Excelsa",I644="Ara","Arabica",I644="Lib","Liberica",TRUE," ")</f>
        <v>Excelsa</v>
      </c>
      <c r="O644" s="8" t="str" cm="1">
        <f t="array" ref="O644">_xlfn.IFS(J644="m","Medium",J644="l","Light",J644="d","Dark",TRUE,"")</f>
        <v>Medium</v>
      </c>
      <c r="P644" s="8" t="str">
        <f>_xlfn.XLOOKUP(Table1[[#This Row],[Customer ID]],customers!$A$1:$A$1001,customers!$I$1:$I$1001," ",0)</f>
        <v>Yes</v>
      </c>
    </row>
    <row r="645" spans="1:16" x14ac:dyDescent="0.35">
      <c r="A645" s="7" t="s">
        <v>4123</v>
      </c>
      <c r="B645" s="14">
        <v>44011</v>
      </c>
      <c r="C645" s="7" t="s">
        <v>4124</v>
      </c>
      <c r="D645" s="8" t="s">
        <v>6148</v>
      </c>
      <c r="E645" s="7">
        <v>3</v>
      </c>
      <c r="F645" s="7" t="str">
        <f>_xlfn.XLOOKUP(C645,customers!$A$2:$A$1001,customers!$B$2:$B$1001," ",0)</f>
        <v>Courtney Pallant</v>
      </c>
      <c r="G645" s="7" t="str">
        <f>IF(_xlfn.XLOOKUP(C645,customers!$A$2:$A$1001,customers!$C$2:$C$1001," ",0)=0," ",_xlfn.XLOOKUP(C645,customers!$A$2:$A$1001,customers!$C$2:$C$1001," ",0))</f>
        <v>cpallanthv@typepad.com</v>
      </c>
      <c r="H645" s="7" t="str">
        <f>_xlfn.XLOOKUP(orders!C645,customers!$A$1:$A$1001,customers!$G$1:$G$1001)</f>
        <v>United States</v>
      </c>
      <c r="I645" s="8" t="str">
        <f>INDEX(products!$A$1:$G$49,MATCH(orders!$D645,products!$A$1:$A$49,0),MATCH(orders!I$1,products!$A$1:$G$1,0))</f>
        <v>Exc</v>
      </c>
      <c r="J645" s="8" t="str">
        <f>INDEX(products!$A$1:$G$49,MATCH(orders!$D645,products!$A$1:$A$49,0),MATCH(orders!J$1,products!$A$1:$G$1,0))</f>
        <v>L</v>
      </c>
      <c r="K645" s="9">
        <f>INDEX(products!$A$1:$G$49,MATCH(orders!$D645,products!$A$1:$A$49,0),MATCH(orders!K$1,products!$A$1:$G$1,0))</f>
        <v>2.5</v>
      </c>
      <c r="L645" s="10">
        <f>INDEX(products!$A$1:$G$49,MATCH(orders!$D645,products!$A$1:$A$49,0),MATCH(orders!L$1,products!$A$1:$G$1,0))</f>
        <v>34.154999999999994</v>
      </c>
      <c r="M645" s="10">
        <f t="shared" si="10"/>
        <v>102.46499999999997</v>
      </c>
      <c r="N645" s="8" t="str" cm="1">
        <f t="array" ref="N645">_xlfn.IFS(I645="Rob", "Robusta",I645="Exc","Excelsa",I645="Ara","Arabica",I645="Lib","Liberica",TRUE," ")</f>
        <v>Excelsa</v>
      </c>
      <c r="O645" s="8" t="str" cm="1">
        <f t="array" ref="O645">_xlfn.IFS(J645="m","Medium",J645="l","Light",J645="d","Dark",TRUE,"")</f>
        <v>Light</v>
      </c>
      <c r="P645" s="8" t="str">
        <f>_xlfn.XLOOKUP(Table1[[#This Row],[Customer ID]],customers!$A$1:$A$1001,customers!$I$1:$I$1001," ",0)</f>
        <v>Yes</v>
      </c>
    </row>
    <row r="646" spans="1:16" x14ac:dyDescent="0.35">
      <c r="A646" s="7" t="s">
        <v>4128</v>
      </c>
      <c r="B646" s="14">
        <v>44694</v>
      </c>
      <c r="C646" s="7" t="s">
        <v>4129</v>
      </c>
      <c r="D646" s="8" t="s">
        <v>6149</v>
      </c>
      <c r="E646" s="7">
        <v>2</v>
      </c>
      <c r="F646" s="7" t="str">
        <f>_xlfn.XLOOKUP(C646,customers!$A$2:$A$1001,customers!$B$2:$B$1001," ",0)</f>
        <v>Marne Mingey</v>
      </c>
      <c r="G646" s="7" t="str">
        <f>IF(_xlfn.XLOOKUP(C646,customers!$A$2:$A$1001,customers!$C$2:$C$1001," ",0)=0," ",_xlfn.XLOOKUP(C646,customers!$A$2:$A$1001,customers!$C$2:$C$1001," ",0))</f>
        <v xml:space="preserve"> </v>
      </c>
      <c r="H646" s="7" t="str">
        <f>_xlfn.XLOOKUP(orders!C646,customers!$A$1:$A$1001,customers!$G$1:$G$1001)</f>
        <v>United States</v>
      </c>
      <c r="I646" s="8" t="str">
        <f>INDEX(products!$A$1:$G$49,MATCH(orders!$D646,products!$A$1:$A$49,0),MATCH(orders!I$1,products!$A$1:$G$1,0))</f>
        <v>Rob</v>
      </c>
      <c r="J646" s="8" t="str">
        <f>INDEX(products!$A$1:$G$49,MATCH(orders!$D646,products!$A$1:$A$49,0),MATCH(orders!J$1,products!$A$1:$G$1,0))</f>
        <v>D</v>
      </c>
      <c r="K646" s="9">
        <f>INDEX(products!$A$1:$G$49,MATCH(orders!$D646,products!$A$1:$A$49,0),MATCH(orders!K$1,products!$A$1:$G$1,0))</f>
        <v>2.5</v>
      </c>
      <c r="L646" s="10">
        <f>INDEX(products!$A$1:$G$49,MATCH(orders!$D646,products!$A$1:$A$49,0),MATCH(orders!L$1,products!$A$1:$G$1,0))</f>
        <v>20.584999999999997</v>
      </c>
      <c r="M646" s="10">
        <f t="shared" si="10"/>
        <v>41.169999999999995</v>
      </c>
      <c r="N646" s="8" t="str" cm="1">
        <f t="array" ref="N646">_xlfn.IFS(I646="Rob", "Robusta",I646="Exc","Excelsa",I646="Ara","Arabica",I646="Lib","Liberica",TRUE," ")</f>
        <v>Robusta</v>
      </c>
      <c r="O646" s="8" t="str" cm="1">
        <f t="array" ref="O646">_xlfn.IFS(J646="m","Medium",J646="l","Light",J646="d","Dark",TRUE,"")</f>
        <v>Dark</v>
      </c>
      <c r="P646" s="8" t="str">
        <f>_xlfn.XLOOKUP(Table1[[#This Row],[Customer ID]],customers!$A$1:$A$1001,customers!$I$1:$I$1001," ",0)</f>
        <v>No</v>
      </c>
    </row>
    <row r="647" spans="1:16" x14ac:dyDescent="0.35">
      <c r="A647" s="7" t="s">
        <v>4133</v>
      </c>
      <c r="B647" s="14">
        <v>44106</v>
      </c>
      <c r="C647" s="7" t="s">
        <v>4134</v>
      </c>
      <c r="D647" s="8" t="s">
        <v>6168</v>
      </c>
      <c r="E647" s="7">
        <v>3</v>
      </c>
      <c r="F647" s="7" t="str">
        <f>_xlfn.XLOOKUP(C647,customers!$A$2:$A$1001,customers!$B$2:$B$1001," ",0)</f>
        <v>Denny O' Ronan</v>
      </c>
      <c r="G647" s="7" t="str">
        <f>IF(_xlfn.XLOOKUP(C647,customers!$A$2:$A$1001,customers!$C$2:$C$1001," ",0)=0," ",_xlfn.XLOOKUP(C647,customers!$A$2:$A$1001,customers!$C$2:$C$1001," ",0))</f>
        <v>dohx@redcross.org</v>
      </c>
      <c r="H647" s="7" t="str">
        <f>_xlfn.XLOOKUP(orders!C647,customers!$A$1:$A$1001,customers!$G$1:$G$1001)</f>
        <v>United States</v>
      </c>
      <c r="I647" s="8" t="str">
        <f>INDEX(products!$A$1:$G$49,MATCH(orders!$D647,products!$A$1:$A$49,0),MATCH(orders!I$1,products!$A$1:$G$1,0))</f>
        <v>Ara</v>
      </c>
      <c r="J647" s="8" t="str">
        <f>INDEX(products!$A$1:$G$49,MATCH(orders!$D647,products!$A$1:$A$49,0),MATCH(orders!J$1,products!$A$1:$G$1,0))</f>
        <v>D</v>
      </c>
      <c r="K647" s="9">
        <f>INDEX(products!$A$1:$G$49,MATCH(orders!$D647,products!$A$1:$A$49,0),MATCH(orders!K$1,products!$A$1:$G$1,0))</f>
        <v>2.5</v>
      </c>
      <c r="L647" s="10">
        <f>INDEX(products!$A$1:$G$49,MATCH(orders!$D647,products!$A$1:$A$49,0),MATCH(orders!L$1,products!$A$1:$G$1,0))</f>
        <v>22.884999999999998</v>
      </c>
      <c r="M647" s="10">
        <f t="shared" si="10"/>
        <v>68.655000000000001</v>
      </c>
      <c r="N647" s="8" t="str" cm="1">
        <f t="array" ref="N647">_xlfn.IFS(I647="Rob", "Robusta",I647="Exc","Excelsa",I647="Ara","Arabica",I647="Lib","Liberica",TRUE," ")</f>
        <v>Arabica</v>
      </c>
      <c r="O647" s="8" t="str" cm="1">
        <f t="array" ref="O647">_xlfn.IFS(J647="m","Medium",J647="l","Light",J647="d","Dark",TRUE,"")</f>
        <v>Dark</v>
      </c>
      <c r="P647" s="8" t="str">
        <f>_xlfn.XLOOKUP(Table1[[#This Row],[Customer ID]],customers!$A$1:$A$1001,customers!$I$1:$I$1001," ",0)</f>
        <v>Yes</v>
      </c>
    </row>
    <row r="648" spans="1:16" x14ac:dyDescent="0.35">
      <c r="A648" s="7" t="s">
        <v>4139</v>
      </c>
      <c r="B648" s="14">
        <v>44532</v>
      </c>
      <c r="C648" s="7" t="s">
        <v>4140</v>
      </c>
      <c r="D648" s="8" t="s">
        <v>6147</v>
      </c>
      <c r="E648" s="7">
        <v>1</v>
      </c>
      <c r="F648" s="7" t="str">
        <f>_xlfn.XLOOKUP(C648,customers!$A$2:$A$1001,customers!$B$2:$B$1001," ",0)</f>
        <v>Dottie Rallin</v>
      </c>
      <c r="G648" s="7" t="str">
        <f>IF(_xlfn.XLOOKUP(C648,customers!$A$2:$A$1001,customers!$C$2:$C$1001," ",0)=0," ",_xlfn.XLOOKUP(C648,customers!$A$2:$A$1001,customers!$C$2:$C$1001," ",0))</f>
        <v>drallinhy@howstuffworks.com</v>
      </c>
      <c r="H648" s="7" t="str">
        <f>_xlfn.XLOOKUP(orders!C648,customers!$A$1:$A$1001,customers!$G$1:$G$1001)</f>
        <v>United States</v>
      </c>
      <c r="I648" s="8" t="str">
        <f>INDEX(products!$A$1:$G$49,MATCH(orders!$D648,products!$A$1:$A$49,0),MATCH(orders!I$1,products!$A$1:$G$1,0))</f>
        <v>Ara</v>
      </c>
      <c r="J648" s="8" t="str">
        <f>INDEX(products!$A$1:$G$49,MATCH(orders!$D648,products!$A$1:$A$49,0),MATCH(orders!J$1,products!$A$1:$G$1,0))</f>
        <v>D</v>
      </c>
      <c r="K648" s="9">
        <f>INDEX(products!$A$1:$G$49,MATCH(orders!$D648,products!$A$1:$A$49,0),MATCH(orders!K$1,products!$A$1:$G$1,0))</f>
        <v>1</v>
      </c>
      <c r="L648" s="10">
        <f>INDEX(products!$A$1:$G$49,MATCH(orders!$D648,products!$A$1:$A$49,0),MATCH(orders!L$1,products!$A$1:$G$1,0))</f>
        <v>9.9499999999999993</v>
      </c>
      <c r="M648" s="10">
        <f t="shared" si="10"/>
        <v>9.9499999999999993</v>
      </c>
      <c r="N648" s="8" t="str" cm="1">
        <f t="array" ref="N648">_xlfn.IFS(I648="Rob", "Robusta",I648="Exc","Excelsa",I648="Ara","Arabica",I648="Lib","Liberica",TRUE," ")</f>
        <v>Arabica</v>
      </c>
      <c r="O648" s="8" t="str" cm="1">
        <f t="array" ref="O648">_xlfn.IFS(J648="m","Medium",J648="l","Light",J648="d","Dark",TRUE,"")</f>
        <v>Dark</v>
      </c>
      <c r="P648" s="8" t="str">
        <f>_xlfn.XLOOKUP(Table1[[#This Row],[Customer ID]],customers!$A$1:$A$1001,customers!$I$1:$I$1001," ",0)</f>
        <v>Yes</v>
      </c>
    </row>
    <row r="649" spans="1:16" x14ac:dyDescent="0.35">
      <c r="A649" s="7" t="s">
        <v>4145</v>
      </c>
      <c r="B649" s="14">
        <v>44502</v>
      </c>
      <c r="C649" s="7" t="s">
        <v>4146</v>
      </c>
      <c r="D649" s="8" t="s">
        <v>6161</v>
      </c>
      <c r="E649" s="7">
        <v>3</v>
      </c>
      <c r="F649" s="7" t="str">
        <f>_xlfn.XLOOKUP(C649,customers!$A$2:$A$1001,customers!$B$2:$B$1001," ",0)</f>
        <v>Ardith Chill</v>
      </c>
      <c r="G649" s="7" t="str">
        <f>IF(_xlfn.XLOOKUP(C649,customers!$A$2:$A$1001,customers!$C$2:$C$1001," ",0)=0," ",_xlfn.XLOOKUP(C649,customers!$A$2:$A$1001,customers!$C$2:$C$1001," ",0))</f>
        <v>achillhz@epa.gov</v>
      </c>
      <c r="H649" s="7" t="str">
        <f>_xlfn.XLOOKUP(orders!C649,customers!$A$1:$A$1001,customers!$G$1:$G$1001)</f>
        <v>United Kingdom</v>
      </c>
      <c r="I649" s="8" t="str">
        <f>INDEX(products!$A$1:$G$49,MATCH(orders!$D649,products!$A$1:$A$49,0),MATCH(orders!I$1,products!$A$1:$G$1,0))</f>
        <v>Lib</v>
      </c>
      <c r="J649" s="8" t="str">
        <f>INDEX(products!$A$1:$G$49,MATCH(orders!$D649,products!$A$1:$A$49,0),MATCH(orders!J$1,products!$A$1:$G$1,0))</f>
        <v>L</v>
      </c>
      <c r="K649" s="9">
        <f>INDEX(products!$A$1:$G$49,MATCH(orders!$D649,products!$A$1:$A$49,0),MATCH(orders!K$1,products!$A$1:$G$1,0))</f>
        <v>0.5</v>
      </c>
      <c r="L649" s="10">
        <f>INDEX(products!$A$1:$G$49,MATCH(orders!$D649,products!$A$1:$A$49,0),MATCH(orders!L$1,products!$A$1:$G$1,0))</f>
        <v>9.51</v>
      </c>
      <c r="M649" s="10">
        <f t="shared" si="10"/>
        <v>28.53</v>
      </c>
      <c r="N649" s="8" t="str" cm="1">
        <f t="array" ref="N649">_xlfn.IFS(I649="Rob", "Robusta",I649="Exc","Excelsa",I649="Ara","Arabica",I649="Lib","Liberica",TRUE," ")</f>
        <v>Liberica</v>
      </c>
      <c r="O649" s="8" t="str" cm="1">
        <f t="array" ref="O649">_xlfn.IFS(J649="m","Medium",J649="l","Light",J649="d","Dark",TRUE,"")</f>
        <v>Light</v>
      </c>
      <c r="P649" s="8" t="str">
        <f>_xlfn.XLOOKUP(Table1[[#This Row],[Customer ID]],customers!$A$1:$A$1001,customers!$I$1:$I$1001," ",0)</f>
        <v>Yes</v>
      </c>
    </row>
    <row r="650" spans="1:16" x14ac:dyDescent="0.35">
      <c r="A650" s="7" t="s">
        <v>4151</v>
      </c>
      <c r="B650" s="14">
        <v>43884</v>
      </c>
      <c r="C650" s="7" t="s">
        <v>4152</v>
      </c>
      <c r="D650" s="8" t="s">
        <v>6163</v>
      </c>
      <c r="E650" s="7">
        <v>6</v>
      </c>
      <c r="F650" s="7" t="str">
        <f>_xlfn.XLOOKUP(C650,customers!$A$2:$A$1001,customers!$B$2:$B$1001," ",0)</f>
        <v>Tuckie Mathonnet</v>
      </c>
      <c r="G650" s="7" t="str">
        <f>IF(_xlfn.XLOOKUP(C650,customers!$A$2:$A$1001,customers!$C$2:$C$1001," ",0)=0," ",_xlfn.XLOOKUP(C650,customers!$A$2:$A$1001,customers!$C$2:$C$1001," ",0))</f>
        <v>tmathonneti0@google.co.jp</v>
      </c>
      <c r="H650" s="7" t="str">
        <f>_xlfn.XLOOKUP(orders!C650,customers!$A$1:$A$1001,customers!$G$1:$G$1001)</f>
        <v>United States</v>
      </c>
      <c r="I650" s="8" t="str">
        <f>INDEX(products!$A$1:$G$49,MATCH(orders!$D650,products!$A$1:$A$49,0),MATCH(orders!I$1,products!$A$1:$G$1,0))</f>
        <v>Rob</v>
      </c>
      <c r="J650" s="8" t="str">
        <f>INDEX(products!$A$1:$G$49,MATCH(orders!$D650,products!$A$1:$A$49,0),MATCH(orders!J$1,products!$A$1:$G$1,0))</f>
        <v>D</v>
      </c>
      <c r="K650" s="9">
        <f>INDEX(products!$A$1:$G$49,MATCH(orders!$D650,products!$A$1:$A$49,0),MATCH(orders!K$1,products!$A$1:$G$1,0))</f>
        <v>0.2</v>
      </c>
      <c r="L650" s="10">
        <f>INDEX(products!$A$1:$G$49,MATCH(orders!$D650,products!$A$1:$A$49,0),MATCH(orders!L$1,products!$A$1:$G$1,0))</f>
        <v>2.6849999999999996</v>
      </c>
      <c r="M650" s="10">
        <f t="shared" si="10"/>
        <v>16.11</v>
      </c>
      <c r="N650" s="8" t="str" cm="1">
        <f t="array" ref="N650">_xlfn.IFS(I650="Rob", "Robusta",I650="Exc","Excelsa",I650="Ara","Arabica",I650="Lib","Liberica",TRUE," ")</f>
        <v>Robusta</v>
      </c>
      <c r="O650" s="8" t="str" cm="1">
        <f t="array" ref="O650">_xlfn.IFS(J650="m","Medium",J650="l","Light",J650="d","Dark",TRUE,"")</f>
        <v>Dark</v>
      </c>
      <c r="P650" s="8" t="str">
        <f>_xlfn.XLOOKUP(Table1[[#This Row],[Customer ID]],customers!$A$1:$A$1001,customers!$I$1:$I$1001," ",0)</f>
        <v>No</v>
      </c>
    </row>
    <row r="651" spans="1:16" x14ac:dyDescent="0.35">
      <c r="A651" s="7" t="s">
        <v>4157</v>
      </c>
      <c r="B651" s="14">
        <v>44015</v>
      </c>
      <c r="C651" s="7" t="s">
        <v>4158</v>
      </c>
      <c r="D651" s="8" t="s">
        <v>6170</v>
      </c>
      <c r="E651" s="7">
        <v>6</v>
      </c>
      <c r="F651" s="7" t="str">
        <f>_xlfn.XLOOKUP(C651,customers!$A$2:$A$1001,customers!$B$2:$B$1001," ",0)</f>
        <v>Charmane Denys</v>
      </c>
      <c r="G651" s="7" t="str">
        <f>IF(_xlfn.XLOOKUP(C651,customers!$A$2:$A$1001,customers!$C$2:$C$1001," ",0)=0," ",_xlfn.XLOOKUP(C651,customers!$A$2:$A$1001,customers!$C$2:$C$1001," ",0))</f>
        <v>cdenysi1@is.gd</v>
      </c>
      <c r="H651" s="7" t="str">
        <f>_xlfn.XLOOKUP(orders!C651,customers!$A$1:$A$1001,customers!$G$1:$G$1001)</f>
        <v>United Kingdom</v>
      </c>
      <c r="I651" s="8" t="str">
        <f>INDEX(products!$A$1:$G$49,MATCH(orders!$D651,products!$A$1:$A$49,0),MATCH(orders!I$1,products!$A$1:$G$1,0))</f>
        <v>Lib</v>
      </c>
      <c r="J651" s="8" t="str">
        <f>INDEX(products!$A$1:$G$49,MATCH(orders!$D651,products!$A$1:$A$49,0),MATCH(orders!J$1,products!$A$1:$G$1,0))</f>
        <v>L</v>
      </c>
      <c r="K651" s="9">
        <f>INDEX(products!$A$1:$G$49,MATCH(orders!$D651,products!$A$1:$A$49,0),MATCH(orders!K$1,products!$A$1:$G$1,0))</f>
        <v>1</v>
      </c>
      <c r="L651" s="10">
        <f>INDEX(products!$A$1:$G$49,MATCH(orders!$D651,products!$A$1:$A$49,0),MATCH(orders!L$1,products!$A$1:$G$1,0))</f>
        <v>15.85</v>
      </c>
      <c r="M651" s="10">
        <f t="shared" si="10"/>
        <v>95.1</v>
      </c>
      <c r="N651" s="8" t="str" cm="1">
        <f t="array" ref="N651">_xlfn.IFS(I651="Rob", "Robusta",I651="Exc","Excelsa",I651="Ara","Arabica",I651="Lib","Liberica",TRUE," ")</f>
        <v>Liberica</v>
      </c>
      <c r="O651" s="8" t="str" cm="1">
        <f t="array" ref="O651">_xlfn.IFS(J651="m","Medium",J651="l","Light",J651="d","Dark",TRUE,"")</f>
        <v>Light</v>
      </c>
      <c r="P651" s="8" t="str">
        <f>_xlfn.XLOOKUP(Table1[[#This Row],[Customer ID]],customers!$A$1:$A$1001,customers!$I$1:$I$1001," ",0)</f>
        <v>No</v>
      </c>
    </row>
    <row r="652" spans="1:16" x14ac:dyDescent="0.35">
      <c r="A652" s="7" t="s">
        <v>4163</v>
      </c>
      <c r="B652" s="14">
        <v>43507</v>
      </c>
      <c r="C652" s="7" t="s">
        <v>4164</v>
      </c>
      <c r="D652" s="8" t="s">
        <v>6172</v>
      </c>
      <c r="E652" s="7">
        <v>1</v>
      </c>
      <c r="F652" s="7" t="str">
        <f>_xlfn.XLOOKUP(C652,customers!$A$2:$A$1001,customers!$B$2:$B$1001," ",0)</f>
        <v>Cecily Stebbings</v>
      </c>
      <c r="G652" s="7" t="str">
        <f>IF(_xlfn.XLOOKUP(C652,customers!$A$2:$A$1001,customers!$C$2:$C$1001," ",0)=0," ",_xlfn.XLOOKUP(C652,customers!$A$2:$A$1001,customers!$C$2:$C$1001," ",0))</f>
        <v>cstebbingsi2@drupal.org</v>
      </c>
      <c r="H652" s="7" t="str">
        <f>_xlfn.XLOOKUP(orders!C652,customers!$A$1:$A$1001,customers!$G$1:$G$1001)</f>
        <v>United States</v>
      </c>
      <c r="I652" s="8" t="str">
        <f>INDEX(products!$A$1:$G$49,MATCH(orders!$D652,products!$A$1:$A$49,0),MATCH(orders!I$1,products!$A$1:$G$1,0))</f>
        <v>Rob</v>
      </c>
      <c r="J652" s="8" t="str">
        <f>INDEX(products!$A$1:$G$49,MATCH(orders!$D652,products!$A$1:$A$49,0),MATCH(orders!J$1,products!$A$1:$G$1,0))</f>
        <v>D</v>
      </c>
      <c r="K652" s="9">
        <f>INDEX(products!$A$1:$G$49,MATCH(orders!$D652,products!$A$1:$A$49,0),MATCH(orders!K$1,products!$A$1:$G$1,0))</f>
        <v>0.5</v>
      </c>
      <c r="L652" s="10">
        <f>INDEX(products!$A$1:$G$49,MATCH(orders!$D652,products!$A$1:$A$49,0),MATCH(orders!L$1,products!$A$1:$G$1,0))</f>
        <v>5.3699999999999992</v>
      </c>
      <c r="M652" s="10">
        <f t="shared" si="10"/>
        <v>5.3699999999999992</v>
      </c>
      <c r="N652" s="8" t="str" cm="1">
        <f t="array" ref="N652">_xlfn.IFS(I652="Rob", "Robusta",I652="Exc","Excelsa",I652="Ara","Arabica",I652="Lib","Liberica",TRUE," ")</f>
        <v>Robusta</v>
      </c>
      <c r="O652" s="8" t="str" cm="1">
        <f t="array" ref="O652">_xlfn.IFS(J652="m","Medium",J652="l","Light",J652="d","Dark",TRUE,"")</f>
        <v>Dark</v>
      </c>
      <c r="P652" s="8" t="str">
        <f>_xlfn.XLOOKUP(Table1[[#This Row],[Customer ID]],customers!$A$1:$A$1001,customers!$I$1:$I$1001," ",0)</f>
        <v>Yes</v>
      </c>
    </row>
    <row r="653" spans="1:16" x14ac:dyDescent="0.35">
      <c r="A653" s="7" t="s">
        <v>4169</v>
      </c>
      <c r="B653" s="14">
        <v>44084</v>
      </c>
      <c r="C653" s="7" t="s">
        <v>4170</v>
      </c>
      <c r="D653" s="8" t="s">
        <v>6179</v>
      </c>
      <c r="E653" s="7">
        <v>4</v>
      </c>
      <c r="F653" s="7" t="str">
        <f>_xlfn.XLOOKUP(C653,customers!$A$2:$A$1001,customers!$B$2:$B$1001," ",0)</f>
        <v>Giana Tonnesen</v>
      </c>
      <c r="G653" s="7" t="str">
        <f>IF(_xlfn.XLOOKUP(C653,customers!$A$2:$A$1001,customers!$C$2:$C$1001," ",0)=0," ",_xlfn.XLOOKUP(C653,customers!$A$2:$A$1001,customers!$C$2:$C$1001," ",0))</f>
        <v xml:space="preserve"> </v>
      </c>
      <c r="H653" s="7" t="str">
        <f>_xlfn.XLOOKUP(orders!C653,customers!$A$1:$A$1001,customers!$G$1:$G$1001)</f>
        <v>United States</v>
      </c>
      <c r="I653" s="8" t="str">
        <f>INDEX(products!$A$1:$G$49,MATCH(orders!$D653,products!$A$1:$A$49,0),MATCH(orders!I$1,products!$A$1:$G$1,0))</f>
        <v>Rob</v>
      </c>
      <c r="J653" s="8" t="str">
        <f>INDEX(products!$A$1:$G$49,MATCH(orders!$D653,products!$A$1:$A$49,0),MATCH(orders!J$1,products!$A$1:$G$1,0))</f>
        <v>L</v>
      </c>
      <c r="K653" s="9">
        <f>INDEX(products!$A$1:$G$49,MATCH(orders!$D653,products!$A$1:$A$49,0),MATCH(orders!K$1,products!$A$1:$G$1,0))</f>
        <v>1</v>
      </c>
      <c r="L653" s="10">
        <f>INDEX(products!$A$1:$G$49,MATCH(orders!$D653,products!$A$1:$A$49,0),MATCH(orders!L$1,products!$A$1:$G$1,0))</f>
        <v>11.95</v>
      </c>
      <c r="M653" s="10">
        <f t="shared" si="10"/>
        <v>47.8</v>
      </c>
      <c r="N653" s="8" t="str" cm="1">
        <f t="array" ref="N653">_xlfn.IFS(I653="Rob", "Robusta",I653="Exc","Excelsa",I653="Ara","Arabica",I653="Lib","Liberica",TRUE," ")</f>
        <v>Robusta</v>
      </c>
      <c r="O653" s="8" t="str" cm="1">
        <f t="array" ref="O653">_xlfn.IFS(J653="m","Medium",J653="l","Light",J653="d","Dark",TRUE,"")</f>
        <v>Light</v>
      </c>
      <c r="P653" s="8" t="str">
        <f>_xlfn.XLOOKUP(Table1[[#This Row],[Customer ID]],customers!$A$1:$A$1001,customers!$I$1:$I$1001," ",0)</f>
        <v>No</v>
      </c>
    </row>
    <row r="654" spans="1:16" x14ac:dyDescent="0.35">
      <c r="A654" s="7" t="s">
        <v>4174</v>
      </c>
      <c r="B654" s="14">
        <v>43892</v>
      </c>
      <c r="C654" s="7" t="s">
        <v>4175</v>
      </c>
      <c r="D654" s="8" t="s">
        <v>6170</v>
      </c>
      <c r="E654" s="7">
        <v>4</v>
      </c>
      <c r="F654" s="7" t="str">
        <f>_xlfn.XLOOKUP(C654,customers!$A$2:$A$1001,customers!$B$2:$B$1001," ",0)</f>
        <v>Rhetta Zywicki</v>
      </c>
      <c r="G654" s="7" t="str">
        <f>IF(_xlfn.XLOOKUP(C654,customers!$A$2:$A$1001,customers!$C$2:$C$1001," ",0)=0," ",_xlfn.XLOOKUP(C654,customers!$A$2:$A$1001,customers!$C$2:$C$1001," ",0))</f>
        <v>rzywickii4@ifeng.com</v>
      </c>
      <c r="H654" s="7" t="str">
        <f>_xlfn.XLOOKUP(orders!C654,customers!$A$1:$A$1001,customers!$G$1:$G$1001)</f>
        <v>Ireland</v>
      </c>
      <c r="I654" s="8" t="str">
        <f>INDEX(products!$A$1:$G$49,MATCH(orders!$D654,products!$A$1:$A$49,0),MATCH(orders!I$1,products!$A$1:$G$1,0))</f>
        <v>Lib</v>
      </c>
      <c r="J654" s="8" t="str">
        <f>INDEX(products!$A$1:$G$49,MATCH(orders!$D654,products!$A$1:$A$49,0),MATCH(orders!J$1,products!$A$1:$G$1,0))</f>
        <v>L</v>
      </c>
      <c r="K654" s="9">
        <f>INDEX(products!$A$1:$G$49,MATCH(orders!$D654,products!$A$1:$A$49,0),MATCH(orders!K$1,products!$A$1:$G$1,0))</f>
        <v>1</v>
      </c>
      <c r="L654" s="10">
        <f>INDEX(products!$A$1:$G$49,MATCH(orders!$D654,products!$A$1:$A$49,0),MATCH(orders!L$1,products!$A$1:$G$1,0))</f>
        <v>15.85</v>
      </c>
      <c r="M654" s="10">
        <f t="shared" si="10"/>
        <v>63.4</v>
      </c>
      <c r="N654" s="8" t="str" cm="1">
        <f t="array" ref="N654">_xlfn.IFS(I654="Rob", "Robusta",I654="Exc","Excelsa",I654="Ara","Arabica",I654="Lib","Liberica",TRUE," ")</f>
        <v>Liberica</v>
      </c>
      <c r="O654" s="8" t="str" cm="1">
        <f t="array" ref="O654">_xlfn.IFS(J654="m","Medium",J654="l","Light",J654="d","Dark",TRUE,"")</f>
        <v>Light</v>
      </c>
      <c r="P654" s="8" t="str">
        <f>_xlfn.XLOOKUP(Table1[[#This Row],[Customer ID]],customers!$A$1:$A$1001,customers!$I$1:$I$1001," ",0)</f>
        <v>No</v>
      </c>
    </row>
    <row r="655" spans="1:16" x14ac:dyDescent="0.35">
      <c r="A655" s="7" t="s">
        <v>4179</v>
      </c>
      <c r="B655" s="14">
        <v>44375</v>
      </c>
      <c r="C655" s="7" t="s">
        <v>4180</v>
      </c>
      <c r="D655" s="8" t="s">
        <v>6175</v>
      </c>
      <c r="E655" s="7">
        <v>4</v>
      </c>
      <c r="F655" s="7" t="str">
        <f>_xlfn.XLOOKUP(C655,customers!$A$2:$A$1001,customers!$B$2:$B$1001," ",0)</f>
        <v>Almeria Burgett</v>
      </c>
      <c r="G655" s="7" t="str">
        <f>IF(_xlfn.XLOOKUP(C655,customers!$A$2:$A$1001,customers!$C$2:$C$1001," ",0)=0," ",_xlfn.XLOOKUP(C655,customers!$A$2:$A$1001,customers!$C$2:$C$1001," ",0))</f>
        <v>aburgetti5@moonfruit.com</v>
      </c>
      <c r="H655" s="7" t="str">
        <f>_xlfn.XLOOKUP(orders!C655,customers!$A$1:$A$1001,customers!$G$1:$G$1001)</f>
        <v>United States</v>
      </c>
      <c r="I655" s="8" t="str">
        <f>INDEX(products!$A$1:$G$49,MATCH(orders!$D655,products!$A$1:$A$49,0),MATCH(orders!I$1,products!$A$1:$G$1,0))</f>
        <v>Ara</v>
      </c>
      <c r="J655" s="8" t="str">
        <f>INDEX(products!$A$1:$G$49,MATCH(orders!$D655,products!$A$1:$A$49,0),MATCH(orders!J$1,products!$A$1:$G$1,0))</f>
        <v>M</v>
      </c>
      <c r="K655" s="9">
        <f>INDEX(products!$A$1:$G$49,MATCH(orders!$D655,products!$A$1:$A$49,0),MATCH(orders!K$1,products!$A$1:$G$1,0))</f>
        <v>2.5</v>
      </c>
      <c r="L655" s="10">
        <f>INDEX(products!$A$1:$G$49,MATCH(orders!$D655,products!$A$1:$A$49,0),MATCH(orders!L$1,products!$A$1:$G$1,0))</f>
        <v>25.874999999999996</v>
      </c>
      <c r="M655" s="10">
        <f t="shared" si="10"/>
        <v>103.49999999999999</v>
      </c>
      <c r="N655" s="8" t="str" cm="1">
        <f t="array" ref="N655">_xlfn.IFS(I655="Rob", "Robusta",I655="Exc","Excelsa",I655="Ara","Arabica",I655="Lib","Liberica",TRUE," ")</f>
        <v>Arabica</v>
      </c>
      <c r="O655" s="8" t="str" cm="1">
        <f t="array" ref="O655">_xlfn.IFS(J655="m","Medium",J655="l","Light",J655="d","Dark",TRUE,"")</f>
        <v>Medium</v>
      </c>
      <c r="P655" s="8" t="str">
        <f>_xlfn.XLOOKUP(Table1[[#This Row],[Customer ID]],customers!$A$1:$A$1001,customers!$I$1:$I$1001," ",0)</f>
        <v>No</v>
      </c>
    </row>
    <row r="656" spans="1:16" x14ac:dyDescent="0.35">
      <c r="A656" s="7" t="s">
        <v>4185</v>
      </c>
      <c r="B656" s="14">
        <v>43476</v>
      </c>
      <c r="C656" s="7" t="s">
        <v>4186</v>
      </c>
      <c r="D656" s="8" t="s">
        <v>6168</v>
      </c>
      <c r="E656" s="7">
        <v>3</v>
      </c>
      <c r="F656" s="7" t="str">
        <f>_xlfn.XLOOKUP(C656,customers!$A$2:$A$1001,customers!$B$2:$B$1001," ",0)</f>
        <v>Marvin Malloy</v>
      </c>
      <c r="G656" s="7" t="str">
        <f>IF(_xlfn.XLOOKUP(C656,customers!$A$2:$A$1001,customers!$C$2:$C$1001," ",0)=0," ",_xlfn.XLOOKUP(C656,customers!$A$2:$A$1001,customers!$C$2:$C$1001," ",0))</f>
        <v>mmalloyi6@seattletimes.com</v>
      </c>
      <c r="H656" s="7" t="str">
        <f>_xlfn.XLOOKUP(orders!C656,customers!$A$1:$A$1001,customers!$G$1:$G$1001)</f>
        <v>United States</v>
      </c>
      <c r="I656" s="8" t="str">
        <f>INDEX(products!$A$1:$G$49,MATCH(orders!$D656,products!$A$1:$A$49,0),MATCH(orders!I$1,products!$A$1:$G$1,0))</f>
        <v>Ara</v>
      </c>
      <c r="J656" s="8" t="str">
        <f>INDEX(products!$A$1:$G$49,MATCH(orders!$D656,products!$A$1:$A$49,0),MATCH(orders!J$1,products!$A$1:$G$1,0))</f>
        <v>D</v>
      </c>
      <c r="K656" s="9">
        <f>INDEX(products!$A$1:$G$49,MATCH(orders!$D656,products!$A$1:$A$49,0),MATCH(orders!K$1,products!$A$1:$G$1,0))</f>
        <v>2.5</v>
      </c>
      <c r="L656" s="10">
        <f>INDEX(products!$A$1:$G$49,MATCH(orders!$D656,products!$A$1:$A$49,0),MATCH(orders!L$1,products!$A$1:$G$1,0))</f>
        <v>22.884999999999998</v>
      </c>
      <c r="M656" s="10">
        <f t="shared" si="10"/>
        <v>68.655000000000001</v>
      </c>
      <c r="N656" s="8" t="str" cm="1">
        <f t="array" ref="N656">_xlfn.IFS(I656="Rob", "Robusta",I656="Exc","Excelsa",I656="Ara","Arabica",I656="Lib","Liberica",TRUE," ")</f>
        <v>Arabica</v>
      </c>
      <c r="O656" s="8" t="str" cm="1">
        <f t="array" ref="O656">_xlfn.IFS(J656="m","Medium",J656="l","Light",J656="d","Dark",TRUE,"")</f>
        <v>Dark</v>
      </c>
      <c r="P656" s="8" t="str">
        <f>_xlfn.XLOOKUP(Table1[[#This Row],[Customer ID]],customers!$A$1:$A$1001,customers!$I$1:$I$1001," ",0)</f>
        <v>No</v>
      </c>
    </row>
    <row r="657" spans="1:16" x14ac:dyDescent="0.35">
      <c r="A657" s="7" t="s">
        <v>4191</v>
      </c>
      <c r="B657" s="14">
        <v>43728</v>
      </c>
      <c r="C657" s="7" t="s">
        <v>4192</v>
      </c>
      <c r="D657" s="8" t="s">
        <v>6151</v>
      </c>
      <c r="E657" s="7">
        <v>2</v>
      </c>
      <c r="F657" s="7" t="str">
        <f>_xlfn.XLOOKUP(C657,customers!$A$2:$A$1001,customers!$B$2:$B$1001," ",0)</f>
        <v>Maxim McParland</v>
      </c>
      <c r="G657" s="7" t="str">
        <f>IF(_xlfn.XLOOKUP(C657,customers!$A$2:$A$1001,customers!$C$2:$C$1001," ",0)=0," ",_xlfn.XLOOKUP(C657,customers!$A$2:$A$1001,customers!$C$2:$C$1001," ",0))</f>
        <v>mmcparlandi7@w3.org</v>
      </c>
      <c r="H657" s="7" t="str">
        <f>_xlfn.XLOOKUP(orders!C657,customers!$A$1:$A$1001,customers!$G$1:$G$1001)</f>
        <v>United States</v>
      </c>
      <c r="I657" s="8" t="str">
        <f>INDEX(products!$A$1:$G$49,MATCH(orders!$D657,products!$A$1:$A$49,0),MATCH(orders!I$1,products!$A$1:$G$1,0))</f>
        <v>Rob</v>
      </c>
      <c r="J657" s="8" t="str">
        <f>INDEX(products!$A$1:$G$49,MATCH(orders!$D657,products!$A$1:$A$49,0),MATCH(orders!J$1,products!$A$1:$G$1,0))</f>
        <v>M</v>
      </c>
      <c r="K657" s="9">
        <f>INDEX(products!$A$1:$G$49,MATCH(orders!$D657,products!$A$1:$A$49,0),MATCH(orders!K$1,products!$A$1:$G$1,0))</f>
        <v>2.5</v>
      </c>
      <c r="L657" s="10">
        <f>INDEX(products!$A$1:$G$49,MATCH(orders!$D657,products!$A$1:$A$49,0),MATCH(orders!L$1,products!$A$1:$G$1,0))</f>
        <v>22.884999999999998</v>
      </c>
      <c r="M657" s="10">
        <f t="shared" si="10"/>
        <v>45.769999999999996</v>
      </c>
      <c r="N657" s="8" t="str" cm="1">
        <f t="array" ref="N657">_xlfn.IFS(I657="Rob", "Robusta",I657="Exc","Excelsa",I657="Ara","Arabica",I657="Lib","Liberica",TRUE," ")</f>
        <v>Robusta</v>
      </c>
      <c r="O657" s="8" t="str" cm="1">
        <f t="array" ref="O657">_xlfn.IFS(J657="m","Medium",J657="l","Light",J657="d","Dark",TRUE,"")</f>
        <v>Medium</v>
      </c>
      <c r="P657" s="8" t="str">
        <f>_xlfn.XLOOKUP(Table1[[#This Row],[Customer ID]],customers!$A$1:$A$1001,customers!$I$1:$I$1001," ",0)</f>
        <v>Yes</v>
      </c>
    </row>
    <row r="658" spans="1:16" x14ac:dyDescent="0.35">
      <c r="A658" s="7" t="s">
        <v>4196</v>
      </c>
      <c r="B658" s="14">
        <v>44485</v>
      </c>
      <c r="C658" s="7" t="s">
        <v>4197</v>
      </c>
      <c r="D658" s="8" t="s">
        <v>6143</v>
      </c>
      <c r="E658" s="7">
        <v>4</v>
      </c>
      <c r="F658" s="7" t="str">
        <f>_xlfn.XLOOKUP(C658,customers!$A$2:$A$1001,customers!$B$2:$B$1001," ",0)</f>
        <v>Sylas Jennaroy</v>
      </c>
      <c r="G658" s="7" t="str">
        <f>IF(_xlfn.XLOOKUP(C658,customers!$A$2:$A$1001,customers!$C$2:$C$1001," ",0)=0," ",_xlfn.XLOOKUP(C658,customers!$A$2:$A$1001,customers!$C$2:$C$1001," ",0))</f>
        <v>sjennaroyi8@purevolume.com</v>
      </c>
      <c r="H658" s="7" t="str">
        <f>_xlfn.XLOOKUP(orders!C658,customers!$A$1:$A$1001,customers!$G$1:$G$1001)</f>
        <v>United States</v>
      </c>
      <c r="I658" s="8" t="str">
        <f>INDEX(products!$A$1:$G$49,MATCH(orders!$D658,products!$A$1:$A$49,0),MATCH(orders!I$1,products!$A$1:$G$1,0))</f>
        <v>Lib</v>
      </c>
      <c r="J658" s="8" t="str">
        <f>INDEX(products!$A$1:$G$49,MATCH(orders!$D658,products!$A$1:$A$49,0),MATCH(orders!J$1,products!$A$1:$G$1,0))</f>
        <v>D</v>
      </c>
      <c r="K658" s="9">
        <f>INDEX(products!$A$1:$G$49,MATCH(orders!$D658,products!$A$1:$A$49,0),MATCH(orders!K$1,products!$A$1:$G$1,0))</f>
        <v>1</v>
      </c>
      <c r="L658" s="10">
        <f>INDEX(products!$A$1:$G$49,MATCH(orders!$D658,products!$A$1:$A$49,0),MATCH(orders!L$1,products!$A$1:$G$1,0))</f>
        <v>12.95</v>
      </c>
      <c r="M658" s="10">
        <f t="shared" si="10"/>
        <v>51.8</v>
      </c>
      <c r="N658" s="8" t="str" cm="1">
        <f t="array" ref="N658">_xlfn.IFS(I658="Rob", "Robusta",I658="Exc","Excelsa",I658="Ara","Arabica",I658="Lib","Liberica",TRUE," ")</f>
        <v>Liberica</v>
      </c>
      <c r="O658" s="8" t="str" cm="1">
        <f t="array" ref="O658">_xlfn.IFS(J658="m","Medium",J658="l","Light",J658="d","Dark",TRUE,"")</f>
        <v>Dark</v>
      </c>
      <c r="P658" s="8" t="str">
        <f>_xlfn.XLOOKUP(Table1[[#This Row],[Customer ID]],customers!$A$1:$A$1001,customers!$I$1:$I$1001," ",0)</f>
        <v>No</v>
      </c>
    </row>
    <row r="659" spans="1:16" x14ac:dyDescent="0.35">
      <c r="A659" s="7" t="s">
        <v>4201</v>
      </c>
      <c r="B659" s="14">
        <v>43831</v>
      </c>
      <c r="C659" s="7" t="s">
        <v>4202</v>
      </c>
      <c r="D659" s="8" t="s">
        <v>6157</v>
      </c>
      <c r="E659" s="7">
        <v>2</v>
      </c>
      <c r="F659" s="7" t="str">
        <f>_xlfn.XLOOKUP(C659,customers!$A$2:$A$1001,customers!$B$2:$B$1001," ",0)</f>
        <v>Wren Place</v>
      </c>
      <c r="G659" s="7" t="str">
        <f>IF(_xlfn.XLOOKUP(C659,customers!$A$2:$A$1001,customers!$C$2:$C$1001," ",0)=0," ",_xlfn.XLOOKUP(C659,customers!$A$2:$A$1001,customers!$C$2:$C$1001," ",0))</f>
        <v>wplacei9@wsj.com</v>
      </c>
      <c r="H659" s="7" t="str">
        <f>_xlfn.XLOOKUP(orders!C659,customers!$A$1:$A$1001,customers!$G$1:$G$1001)</f>
        <v>United States</v>
      </c>
      <c r="I659" s="8" t="str">
        <f>INDEX(products!$A$1:$G$49,MATCH(orders!$D659,products!$A$1:$A$49,0),MATCH(orders!I$1,products!$A$1:$G$1,0))</f>
        <v>Ara</v>
      </c>
      <c r="J659" s="8" t="str">
        <f>INDEX(products!$A$1:$G$49,MATCH(orders!$D659,products!$A$1:$A$49,0),MATCH(orders!J$1,products!$A$1:$G$1,0))</f>
        <v>M</v>
      </c>
      <c r="K659" s="9">
        <f>INDEX(products!$A$1:$G$49,MATCH(orders!$D659,products!$A$1:$A$49,0),MATCH(orders!K$1,products!$A$1:$G$1,0))</f>
        <v>0.5</v>
      </c>
      <c r="L659" s="10">
        <f>INDEX(products!$A$1:$G$49,MATCH(orders!$D659,products!$A$1:$A$49,0),MATCH(orders!L$1,products!$A$1:$G$1,0))</f>
        <v>6.75</v>
      </c>
      <c r="M659" s="10">
        <f t="shared" si="10"/>
        <v>13.5</v>
      </c>
      <c r="N659" s="8" t="str" cm="1">
        <f t="array" ref="N659">_xlfn.IFS(I659="Rob", "Robusta",I659="Exc","Excelsa",I659="Ara","Arabica",I659="Lib","Liberica",TRUE," ")</f>
        <v>Arabica</v>
      </c>
      <c r="O659" s="8" t="str" cm="1">
        <f t="array" ref="O659">_xlfn.IFS(J659="m","Medium",J659="l","Light",J659="d","Dark",TRUE,"")</f>
        <v>Medium</v>
      </c>
      <c r="P659" s="8" t="str">
        <f>_xlfn.XLOOKUP(Table1[[#This Row],[Customer ID]],customers!$A$1:$A$1001,customers!$I$1:$I$1001," ",0)</f>
        <v>Yes</v>
      </c>
    </row>
    <row r="660" spans="1:16" x14ac:dyDescent="0.35">
      <c r="A660" s="7" t="s">
        <v>4207</v>
      </c>
      <c r="B660" s="14">
        <v>44630</v>
      </c>
      <c r="C660" s="7" t="s">
        <v>4263</v>
      </c>
      <c r="D660" s="8" t="s">
        <v>6139</v>
      </c>
      <c r="E660" s="7">
        <v>3</v>
      </c>
      <c r="F660" s="7" t="str">
        <f>_xlfn.XLOOKUP(C660,customers!$A$2:$A$1001,customers!$B$2:$B$1001," ",0)</f>
        <v>Janella Millett</v>
      </c>
      <c r="G660" s="7" t="str">
        <f>IF(_xlfn.XLOOKUP(C660,customers!$A$2:$A$1001,customers!$C$2:$C$1001," ",0)=0," ",_xlfn.XLOOKUP(C660,customers!$A$2:$A$1001,customers!$C$2:$C$1001," ",0))</f>
        <v>jmillettik@addtoany.com</v>
      </c>
      <c r="H660" s="7" t="str">
        <f>_xlfn.XLOOKUP(orders!C660,customers!$A$1:$A$1001,customers!$G$1:$G$1001)</f>
        <v>United States</v>
      </c>
      <c r="I660" s="8" t="str">
        <f>INDEX(products!$A$1:$G$49,MATCH(orders!$D660,products!$A$1:$A$49,0),MATCH(orders!I$1,products!$A$1:$G$1,0))</f>
        <v>Exc</v>
      </c>
      <c r="J660" s="8" t="str">
        <f>INDEX(products!$A$1:$G$49,MATCH(orders!$D660,products!$A$1:$A$49,0),MATCH(orders!J$1,products!$A$1:$G$1,0))</f>
        <v>M</v>
      </c>
      <c r="K660" s="9">
        <f>INDEX(products!$A$1:$G$49,MATCH(orders!$D660,products!$A$1:$A$49,0),MATCH(orders!K$1,products!$A$1:$G$1,0))</f>
        <v>0.5</v>
      </c>
      <c r="L660" s="10">
        <f>INDEX(products!$A$1:$G$49,MATCH(orders!$D660,products!$A$1:$A$49,0),MATCH(orders!L$1,products!$A$1:$G$1,0))</f>
        <v>8.25</v>
      </c>
      <c r="M660" s="10">
        <f t="shared" si="10"/>
        <v>24.75</v>
      </c>
      <c r="N660" s="8" t="str" cm="1">
        <f t="array" ref="N660">_xlfn.IFS(I660="Rob", "Robusta",I660="Exc","Excelsa",I660="Ara","Arabica",I660="Lib","Liberica",TRUE," ")</f>
        <v>Excelsa</v>
      </c>
      <c r="O660" s="8" t="str" cm="1">
        <f t="array" ref="O660">_xlfn.IFS(J660="m","Medium",J660="l","Light",J660="d","Dark",TRUE,"")</f>
        <v>Medium</v>
      </c>
      <c r="P660" s="8" t="str">
        <f>_xlfn.XLOOKUP(Table1[[#This Row],[Customer ID]],customers!$A$1:$A$1001,customers!$I$1:$I$1001," ",0)</f>
        <v>Yes</v>
      </c>
    </row>
    <row r="661" spans="1:16" x14ac:dyDescent="0.35">
      <c r="A661" s="7" t="s">
        <v>4211</v>
      </c>
      <c r="B661" s="14">
        <v>44693</v>
      </c>
      <c r="C661" s="7" t="s">
        <v>4212</v>
      </c>
      <c r="D661" s="8" t="s">
        <v>6168</v>
      </c>
      <c r="E661" s="7">
        <v>2</v>
      </c>
      <c r="F661" s="7" t="str">
        <f>_xlfn.XLOOKUP(C661,customers!$A$2:$A$1001,customers!$B$2:$B$1001," ",0)</f>
        <v>Dollie Gadsden</v>
      </c>
      <c r="G661" s="7" t="str">
        <f>IF(_xlfn.XLOOKUP(C661,customers!$A$2:$A$1001,customers!$C$2:$C$1001," ",0)=0," ",_xlfn.XLOOKUP(C661,customers!$A$2:$A$1001,customers!$C$2:$C$1001," ",0))</f>
        <v>dgadsdenib@google.com.hk</v>
      </c>
      <c r="H661" s="7" t="str">
        <f>_xlfn.XLOOKUP(orders!C661,customers!$A$1:$A$1001,customers!$G$1:$G$1001)</f>
        <v>Ireland</v>
      </c>
      <c r="I661" s="8" t="str">
        <f>INDEX(products!$A$1:$G$49,MATCH(orders!$D661,products!$A$1:$A$49,0),MATCH(orders!I$1,products!$A$1:$G$1,0))</f>
        <v>Ara</v>
      </c>
      <c r="J661" s="8" t="str">
        <f>INDEX(products!$A$1:$G$49,MATCH(orders!$D661,products!$A$1:$A$49,0),MATCH(orders!J$1,products!$A$1:$G$1,0))</f>
        <v>D</v>
      </c>
      <c r="K661" s="9">
        <f>INDEX(products!$A$1:$G$49,MATCH(orders!$D661,products!$A$1:$A$49,0),MATCH(orders!K$1,products!$A$1:$G$1,0))</f>
        <v>2.5</v>
      </c>
      <c r="L661" s="10">
        <f>INDEX(products!$A$1:$G$49,MATCH(orders!$D661,products!$A$1:$A$49,0),MATCH(orders!L$1,products!$A$1:$G$1,0))</f>
        <v>22.884999999999998</v>
      </c>
      <c r="M661" s="10">
        <f t="shared" si="10"/>
        <v>45.769999999999996</v>
      </c>
      <c r="N661" s="8" t="str" cm="1">
        <f t="array" ref="N661">_xlfn.IFS(I661="Rob", "Robusta",I661="Exc","Excelsa",I661="Ara","Arabica",I661="Lib","Liberica",TRUE," ")</f>
        <v>Arabica</v>
      </c>
      <c r="O661" s="8" t="str" cm="1">
        <f t="array" ref="O661">_xlfn.IFS(J661="m","Medium",J661="l","Light",J661="d","Dark",TRUE,"")</f>
        <v>Dark</v>
      </c>
      <c r="P661" s="8" t="str">
        <f>_xlfn.XLOOKUP(Table1[[#This Row],[Customer ID]],customers!$A$1:$A$1001,customers!$I$1:$I$1001," ",0)</f>
        <v>Yes</v>
      </c>
    </row>
    <row r="662" spans="1:16" x14ac:dyDescent="0.35">
      <c r="A662" s="7" t="s">
        <v>4217</v>
      </c>
      <c r="B662" s="14">
        <v>44084</v>
      </c>
      <c r="C662" s="7" t="s">
        <v>4218</v>
      </c>
      <c r="D662" s="8" t="s">
        <v>6176</v>
      </c>
      <c r="E662" s="7">
        <v>6</v>
      </c>
      <c r="F662" s="7" t="str">
        <f>_xlfn.XLOOKUP(C662,customers!$A$2:$A$1001,customers!$B$2:$B$1001," ",0)</f>
        <v>Val Wakelin</v>
      </c>
      <c r="G662" s="7" t="str">
        <f>IF(_xlfn.XLOOKUP(C662,customers!$A$2:$A$1001,customers!$C$2:$C$1001," ",0)=0," ",_xlfn.XLOOKUP(C662,customers!$A$2:$A$1001,customers!$C$2:$C$1001," ",0))</f>
        <v>vwakelinic@unesco.org</v>
      </c>
      <c r="H662" s="7" t="str">
        <f>_xlfn.XLOOKUP(orders!C662,customers!$A$1:$A$1001,customers!$G$1:$G$1001)</f>
        <v>United States</v>
      </c>
      <c r="I662" s="8" t="str">
        <f>INDEX(products!$A$1:$G$49,MATCH(orders!$D662,products!$A$1:$A$49,0),MATCH(orders!I$1,products!$A$1:$G$1,0))</f>
        <v>Exc</v>
      </c>
      <c r="J662" s="8" t="str">
        <f>INDEX(products!$A$1:$G$49,MATCH(orders!$D662,products!$A$1:$A$49,0),MATCH(orders!J$1,products!$A$1:$G$1,0))</f>
        <v>L</v>
      </c>
      <c r="K662" s="9">
        <f>INDEX(products!$A$1:$G$49,MATCH(orders!$D662,products!$A$1:$A$49,0),MATCH(orders!K$1,products!$A$1:$G$1,0))</f>
        <v>0.5</v>
      </c>
      <c r="L662" s="10">
        <f>INDEX(products!$A$1:$G$49,MATCH(orders!$D662,products!$A$1:$A$49,0),MATCH(orders!L$1,products!$A$1:$G$1,0))</f>
        <v>8.91</v>
      </c>
      <c r="M662" s="10">
        <f t="shared" si="10"/>
        <v>53.46</v>
      </c>
      <c r="N662" s="8" t="str" cm="1">
        <f t="array" ref="N662">_xlfn.IFS(I662="Rob", "Robusta",I662="Exc","Excelsa",I662="Ara","Arabica",I662="Lib","Liberica",TRUE," ")</f>
        <v>Excelsa</v>
      </c>
      <c r="O662" s="8" t="str" cm="1">
        <f t="array" ref="O662">_xlfn.IFS(J662="m","Medium",J662="l","Light",J662="d","Dark",TRUE,"")</f>
        <v>Light</v>
      </c>
      <c r="P662" s="8" t="str">
        <f>_xlfn.XLOOKUP(Table1[[#This Row],[Customer ID]],customers!$A$1:$A$1001,customers!$I$1:$I$1001," ",0)</f>
        <v>No</v>
      </c>
    </row>
    <row r="663" spans="1:16" x14ac:dyDescent="0.35">
      <c r="A663" s="7" t="s">
        <v>4223</v>
      </c>
      <c r="B663" s="14">
        <v>44485</v>
      </c>
      <c r="C663" s="7" t="s">
        <v>4224</v>
      </c>
      <c r="D663" s="8" t="s">
        <v>6152</v>
      </c>
      <c r="E663" s="7">
        <v>6</v>
      </c>
      <c r="F663" s="7" t="str">
        <f>_xlfn.XLOOKUP(C663,customers!$A$2:$A$1001,customers!$B$2:$B$1001," ",0)</f>
        <v>Annie Campsall</v>
      </c>
      <c r="G663" s="7" t="str">
        <f>IF(_xlfn.XLOOKUP(C663,customers!$A$2:$A$1001,customers!$C$2:$C$1001," ",0)=0," ",_xlfn.XLOOKUP(C663,customers!$A$2:$A$1001,customers!$C$2:$C$1001," ",0))</f>
        <v>acampsallid@zimbio.com</v>
      </c>
      <c r="H663" s="7" t="str">
        <f>_xlfn.XLOOKUP(orders!C663,customers!$A$1:$A$1001,customers!$G$1:$G$1001)</f>
        <v>United States</v>
      </c>
      <c r="I663" s="8" t="str">
        <f>INDEX(products!$A$1:$G$49,MATCH(orders!$D663,products!$A$1:$A$49,0),MATCH(orders!I$1,products!$A$1:$G$1,0))</f>
        <v>Ara</v>
      </c>
      <c r="J663" s="8" t="str">
        <f>INDEX(products!$A$1:$G$49,MATCH(orders!$D663,products!$A$1:$A$49,0),MATCH(orders!J$1,products!$A$1:$G$1,0))</f>
        <v>M</v>
      </c>
      <c r="K663" s="9">
        <f>INDEX(products!$A$1:$G$49,MATCH(orders!$D663,products!$A$1:$A$49,0),MATCH(orders!K$1,products!$A$1:$G$1,0))</f>
        <v>0.2</v>
      </c>
      <c r="L663" s="10">
        <f>INDEX(products!$A$1:$G$49,MATCH(orders!$D663,products!$A$1:$A$49,0),MATCH(orders!L$1,products!$A$1:$G$1,0))</f>
        <v>3.375</v>
      </c>
      <c r="M663" s="10">
        <f t="shared" si="10"/>
        <v>20.25</v>
      </c>
      <c r="N663" s="8" t="str" cm="1">
        <f t="array" ref="N663">_xlfn.IFS(I663="Rob", "Robusta",I663="Exc","Excelsa",I663="Ara","Arabica",I663="Lib","Liberica",TRUE," ")</f>
        <v>Arabica</v>
      </c>
      <c r="O663" s="8" t="str" cm="1">
        <f t="array" ref="O663">_xlfn.IFS(J663="m","Medium",J663="l","Light",J663="d","Dark",TRUE,"")</f>
        <v>Medium</v>
      </c>
      <c r="P663" s="8" t="str">
        <f>_xlfn.XLOOKUP(Table1[[#This Row],[Customer ID]],customers!$A$1:$A$1001,customers!$I$1:$I$1001," ",0)</f>
        <v>Yes</v>
      </c>
    </row>
    <row r="664" spans="1:16" x14ac:dyDescent="0.35">
      <c r="A664" s="7" t="s">
        <v>4229</v>
      </c>
      <c r="B664" s="14">
        <v>44364</v>
      </c>
      <c r="C664" s="7" t="s">
        <v>4230</v>
      </c>
      <c r="D664" s="8" t="s">
        <v>6165</v>
      </c>
      <c r="E664" s="7">
        <v>5</v>
      </c>
      <c r="F664" s="7" t="str">
        <f>_xlfn.XLOOKUP(C664,customers!$A$2:$A$1001,customers!$B$2:$B$1001," ",0)</f>
        <v>Shermy Moseby</v>
      </c>
      <c r="G664" s="7" t="str">
        <f>IF(_xlfn.XLOOKUP(C664,customers!$A$2:$A$1001,customers!$C$2:$C$1001," ",0)=0," ",_xlfn.XLOOKUP(C664,customers!$A$2:$A$1001,customers!$C$2:$C$1001," ",0))</f>
        <v>smosebyie@stanford.edu</v>
      </c>
      <c r="H664" s="7" t="str">
        <f>_xlfn.XLOOKUP(orders!C664,customers!$A$1:$A$1001,customers!$G$1:$G$1001)</f>
        <v>United States</v>
      </c>
      <c r="I664" s="8" t="str">
        <f>INDEX(products!$A$1:$G$49,MATCH(orders!$D664,products!$A$1:$A$49,0),MATCH(orders!I$1,products!$A$1:$G$1,0))</f>
        <v>Lib</v>
      </c>
      <c r="J664" s="8" t="str">
        <f>INDEX(products!$A$1:$G$49,MATCH(orders!$D664,products!$A$1:$A$49,0),MATCH(orders!J$1,products!$A$1:$G$1,0))</f>
        <v>D</v>
      </c>
      <c r="K664" s="9">
        <f>INDEX(products!$A$1:$G$49,MATCH(orders!$D664,products!$A$1:$A$49,0),MATCH(orders!K$1,products!$A$1:$G$1,0))</f>
        <v>2.5</v>
      </c>
      <c r="L664" s="10">
        <f>INDEX(products!$A$1:$G$49,MATCH(orders!$D664,products!$A$1:$A$49,0),MATCH(orders!L$1,products!$A$1:$G$1,0))</f>
        <v>29.784999999999997</v>
      </c>
      <c r="M664" s="10">
        <f t="shared" si="10"/>
        <v>148.92499999999998</v>
      </c>
      <c r="N664" s="8" t="str" cm="1">
        <f t="array" ref="N664">_xlfn.IFS(I664="Rob", "Robusta",I664="Exc","Excelsa",I664="Ara","Arabica",I664="Lib","Liberica",TRUE," ")</f>
        <v>Liberica</v>
      </c>
      <c r="O664" s="8" t="str" cm="1">
        <f t="array" ref="O664">_xlfn.IFS(J664="m","Medium",J664="l","Light",J664="d","Dark",TRUE,"")</f>
        <v>Dark</v>
      </c>
      <c r="P664" s="8" t="str">
        <f>_xlfn.XLOOKUP(Table1[[#This Row],[Customer ID]],customers!$A$1:$A$1001,customers!$I$1:$I$1001," ",0)</f>
        <v>No</v>
      </c>
    </row>
    <row r="665" spans="1:16" x14ac:dyDescent="0.35">
      <c r="A665" s="7" t="s">
        <v>4234</v>
      </c>
      <c r="B665" s="14">
        <v>43554</v>
      </c>
      <c r="C665" s="7" t="s">
        <v>4235</v>
      </c>
      <c r="D665" s="8" t="s">
        <v>6155</v>
      </c>
      <c r="E665" s="7">
        <v>6</v>
      </c>
      <c r="F665" s="7" t="str">
        <f>_xlfn.XLOOKUP(C665,customers!$A$2:$A$1001,customers!$B$2:$B$1001," ",0)</f>
        <v>Corrie Wass</v>
      </c>
      <c r="G665" s="7" t="str">
        <f>IF(_xlfn.XLOOKUP(C665,customers!$A$2:$A$1001,customers!$C$2:$C$1001," ",0)=0," ",_xlfn.XLOOKUP(C665,customers!$A$2:$A$1001,customers!$C$2:$C$1001," ",0))</f>
        <v>cwassif@prweb.com</v>
      </c>
      <c r="H665" s="7" t="str">
        <f>_xlfn.XLOOKUP(orders!C665,customers!$A$1:$A$1001,customers!$G$1:$G$1001)</f>
        <v>United States</v>
      </c>
      <c r="I665" s="8" t="str">
        <f>INDEX(products!$A$1:$G$49,MATCH(orders!$D665,products!$A$1:$A$49,0),MATCH(orders!I$1,products!$A$1:$G$1,0))</f>
        <v>Ara</v>
      </c>
      <c r="J665" s="8" t="str">
        <f>INDEX(products!$A$1:$G$49,MATCH(orders!$D665,products!$A$1:$A$49,0),MATCH(orders!J$1,products!$A$1:$G$1,0))</f>
        <v>M</v>
      </c>
      <c r="K665" s="9">
        <f>INDEX(products!$A$1:$G$49,MATCH(orders!$D665,products!$A$1:$A$49,0),MATCH(orders!K$1,products!$A$1:$G$1,0))</f>
        <v>1</v>
      </c>
      <c r="L665" s="10">
        <f>INDEX(products!$A$1:$G$49,MATCH(orders!$D665,products!$A$1:$A$49,0),MATCH(orders!L$1,products!$A$1:$G$1,0))</f>
        <v>11.25</v>
      </c>
      <c r="M665" s="10">
        <f t="shared" si="10"/>
        <v>67.5</v>
      </c>
      <c r="N665" s="8" t="str" cm="1">
        <f t="array" ref="N665">_xlfn.IFS(I665="Rob", "Robusta",I665="Exc","Excelsa",I665="Ara","Arabica",I665="Lib","Liberica",TRUE," ")</f>
        <v>Arabica</v>
      </c>
      <c r="O665" s="8" t="str" cm="1">
        <f t="array" ref="O665">_xlfn.IFS(J665="m","Medium",J665="l","Light",J665="d","Dark",TRUE,"")</f>
        <v>Medium</v>
      </c>
      <c r="P665" s="8" t="str">
        <f>_xlfn.XLOOKUP(Table1[[#This Row],[Customer ID]],customers!$A$1:$A$1001,customers!$I$1:$I$1001," ",0)</f>
        <v>No</v>
      </c>
    </row>
    <row r="666" spans="1:16" x14ac:dyDescent="0.35">
      <c r="A666" s="7" t="s">
        <v>4239</v>
      </c>
      <c r="B666" s="14">
        <v>44549</v>
      </c>
      <c r="C666" s="7" t="s">
        <v>4240</v>
      </c>
      <c r="D666" s="8" t="s">
        <v>6183</v>
      </c>
      <c r="E666" s="7">
        <v>6</v>
      </c>
      <c r="F666" s="7" t="str">
        <f>_xlfn.XLOOKUP(C666,customers!$A$2:$A$1001,customers!$B$2:$B$1001," ",0)</f>
        <v>Ira Sjostrom</v>
      </c>
      <c r="G666" s="7" t="str">
        <f>IF(_xlfn.XLOOKUP(C666,customers!$A$2:$A$1001,customers!$C$2:$C$1001," ",0)=0," ",_xlfn.XLOOKUP(C666,customers!$A$2:$A$1001,customers!$C$2:$C$1001," ",0))</f>
        <v>isjostromig@pbs.org</v>
      </c>
      <c r="H666" s="7" t="str">
        <f>_xlfn.XLOOKUP(orders!C666,customers!$A$1:$A$1001,customers!$G$1:$G$1001)</f>
        <v>United States</v>
      </c>
      <c r="I666" s="8" t="str">
        <f>INDEX(products!$A$1:$G$49,MATCH(orders!$D666,products!$A$1:$A$49,0),MATCH(orders!I$1,products!$A$1:$G$1,0))</f>
        <v>Exc</v>
      </c>
      <c r="J666" s="8" t="str">
        <f>INDEX(products!$A$1:$G$49,MATCH(orders!$D666,products!$A$1:$A$49,0),MATCH(orders!J$1,products!$A$1:$G$1,0))</f>
        <v>D</v>
      </c>
      <c r="K666" s="9">
        <f>INDEX(products!$A$1:$G$49,MATCH(orders!$D666,products!$A$1:$A$49,0),MATCH(orders!K$1,products!$A$1:$G$1,0))</f>
        <v>1</v>
      </c>
      <c r="L666" s="10">
        <f>INDEX(products!$A$1:$G$49,MATCH(orders!$D666,products!$A$1:$A$49,0),MATCH(orders!L$1,products!$A$1:$G$1,0))</f>
        <v>12.15</v>
      </c>
      <c r="M666" s="10">
        <f t="shared" si="10"/>
        <v>72.900000000000006</v>
      </c>
      <c r="N666" s="8" t="str" cm="1">
        <f t="array" ref="N666">_xlfn.IFS(I666="Rob", "Robusta",I666="Exc","Excelsa",I666="Ara","Arabica",I666="Lib","Liberica",TRUE," ")</f>
        <v>Excelsa</v>
      </c>
      <c r="O666" s="8" t="str" cm="1">
        <f t="array" ref="O666">_xlfn.IFS(J666="m","Medium",J666="l","Light",J666="d","Dark",TRUE,"")</f>
        <v>Dark</v>
      </c>
      <c r="P666" s="8" t="str">
        <f>_xlfn.XLOOKUP(Table1[[#This Row],[Customer ID]],customers!$A$1:$A$1001,customers!$I$1:$I$1001," ",0)</f>
        <v>No</v>
      </c>
    </row>
    <row r="667" spans="1:16" x14ac:dyDescent="0.35">
      <c r="A667" s="7" t="s">
        <v>4239</v>
      </c>
      <c r="B667" s="14">
        <v>44549</v>
      </c>
      <c r="C667" s="7" t="s">
        <v>4240</v>
      </c>
      <c r="D667" s="8" t="s">
        <v>6150</v>
      </c>
      <c r="E667" s="7">
        <v>2</v>
      </c>
      <c r="F667" s="7" t="str">
        <f>_xlfn.XLOOKUP(C667,customers!$A$2:$A$1001,customers!$B$2:$B$1001," ",0)</f>
        <v>Ira Sjostrom</v>
      </c>
      <c r="G667" s="7" t="str">
        <f>IF(_xlfn.XLOOKUP(C667,customers!$A$2:$A$1001,customers!$C$2:$C$1001," ",0)=0," ",_xlfn.XLOOKUP(C667,customers!$A$2:$A$1001,customers!$C$2:$C$1001," ",0))</f>
        <v>isjostromig@pbs.org</v>
      </c>
      <c r="H667" s="7" t="str">
        <f>_xlfn.XLOOKUP(orders!C667,customers!$A$1:$A$1001,customers!$G$1:$G$1001)</f>
        <v>United States</v>
      </c>
      <c r="I667" s="8" t="str">
        <f>INDEX(products!$A$1:$G$49,MATCH(orders!$D667,products!$A$1:$A$49,0),MATCH(orders!I$1,products!$A$1:$G$1,0))</f>
        <v>Lib</v>
      </c>
      <c r="J667" s="8" t="str">
        <f>INDEX(products!$A$1:$G$49,MATCH(orders!$D667,products!$A$1:$A$49,0),MATCH(orders!J$1,products!$A$1:$G$1,0))</f>
        <v>D</v>
      </c>
      <c r="K667" s="9">
        <f>INDEX(products!$A$1:$G$49,MATCH(orders!$D667,products!$A$1:$A$49,0),MATCH(orders!K$1,products!$A$1:$G$1,0))</f>
        <v>0.2</v>
      </c>
      <c r="L667" s="10">
        <f>INDEX(products!$A$1:$G$49,MATCH(orders!$D667,products!$A$1:$A$49,0),MATCH(orders!L$1,products!$A$1:$G$1,0))</f>
        <v>3.8849999999999998</v>
      </c>
      <c r="M667" s="10">
        <f t="shared" si="10"/>
        <v>7.77</v>
      </c>
      <c r="N667" s="8" t="str" cm="1">
        <f t="array" ref="N667">_xlfn.IFS(I667="Rob", "Robusta",I667="Exc","Excelsa",I667="Ara","Arabica",I667="Lib","Liberica",TRUE," ")</f>
        <v>Liberica</v>
      </c>
      <c r="O667" s="8" t="str" cm="1">
        <f t="array" ref="O667">_xlfn.IFS(J667="m","Medium",J667="l","Light",J667="d","Dark",TRUE,"")</f>
        <v>Dark</v>
      </c>
      <c r="P667" s="8" t="str">
        <f>_xlfn.XLOOKUP(Table1[[#This Row],[Customer ID]],customers!$A$1:$A$1001,customers!$I$1:$I$1001," ",0)</f>
        <v>No</v>
      </c>
    </row>
    <row r="668" spans="1:16" x14ac:dyDescent="0.35">
      <c r="A668" s="7" t="s">
        <v>4250</v>
      </c>
      <c r="B668" s="14">
        <v>43987</v>
      </c>
      <c r="C668" s="7" t="s">
        <v>4251</v>
      </c>
      <c r="D668" s="8" t="s">
        <v>6168</v>
      </c>
      <c r="E668" s="7">
        <v>4</v>
      </c>
      <c r="F668" s="7" t="str">
        <f>_xlfn.XLOOKUP(C668,customers!$A$2:$A$1001,customers!$B$2:$B$1001," ",0)</f>
        <v>Jermaine Branchett</v>
      </c>
      <c r="G668" s="7" t="str">
        <f>IF(_xlfn.XLOOKUP(C668,customers!$A$2:$A$1001,customers!$C$2:$C$1001," ",0)=0," ",_xlfn.XLOOKUP(C668,customers!$A$2:$A$1001,customers!$C$2:$C$1001," ",0))</f>
        <v>jbranchettii@bravesites.com</v>
      </c>
      <c r="H668" s="7" t="str">
        <f>_xlfn.XLOOKUP(orders!C668,customers!$A$1:$A$1001,customers!$G$1:$G$1001)</f>
        <v>United States</v>
      </c>
      <c r="I668" s="8" t="str">
        <f>INDEX(products!$A$1:$G$49,MATCH(orders!$D668,products!$A$1:$A$49,0),MATCH(orders!I$1,products!$A$1:$G$1,0))</f>
        <v>Ara</v>
      </c>
      <c r="J668" s="8" t="str">
        <f>INDEX(products!$A$1:$G$49,MATCH(orders!$D668,products!$A$1:$A$49,0),MATCH(orders!J$1,products!$A$1:$G$1,0))</f>
        <v>D</v>
      </c>
      <c r="K668" s="9">
        <f>INDEX(products!$A$1:$G$49,MATCH(orders!$D668,products!$A$1:$A$49,0),MATCH(orders!K$1,products!$A$1:$G$1,0))</f>
        <v>2.5</v>
      </c>
      <c r="L668" s="10">
        <f>INDEX(products!$A$1:$G$49,MATCH(orders!$D668,products!$A$1:$A$49,0),MATCH(orders!L$1,products!$A$1:$G$1,0))</f>
        <v>22.884999999999998</v>
      </c>
      <c r="M668" s="10">
        <f t="shared" si="10"/>
        <v>91.539999999999992</v>
      </c>
      <c r="N668" s="8" t="str" cm="1">
        <f t="array" ref="N668">_xlfn.IFS(I668="Rob", "Robusta",I668="Exc","Excelsa",I668="Ara","Arabica",I668="Lib","Liberica",TRUE," ")</f>
        <v>Arabica</v>
      </c>
      <c r="O668" s="8" t="str" cm="1">
        <f t="array" ref="O668">_xlfn.IFS(J668="m","Medium",J668="l","Light",J668="d","Dark",TRUE,"")</f>
        <v>Dark</v>
      </c>
      <c r="P668" s="8" t="str">
        <f>_xlfn.XLOOKUP(Table1[[#This Row],[Customer ID]],customers!$A$1:$A$1001,customers!$I$1:$I$1001," ",0)</f>
        <v>No</v>
      </c>
    </row>
    <row r="669" spans="1:16" x14ac:dyDescent="0.35">
      <c r="A669" s="7" t="s">
        <v>4256</v>
      </c>
      <c r="B669" s="14">
        <v>44451</v>
      </c>
      <c r="C669" s="7" t="s">
        <v>4257</v>
      </c>
      <c r="D669" s="8" t="s">
        <v>6147</v>
      </c>
      <c r="E669" s="7">
        <v>6</v>
      </c>
      <c r="F669" s="7" t="str">
        <f>_xlfn.XLOOKUP(C669,customers!$A$2:$A$1001,customers!$B$2:$B$1001," ",0)</f>
        <v>Nissie Rudland</v>
      </c>
      <c r="G669" s="7" t="str">
        <f>IF(_xlfn.XLOOKUP(C669,customers!$A$2:$A$1001,customers!$C$2:$C$1001," ",0)=0," ",_xlfn.XLOOKUP(C669,customers!$A$2:$A$1001,customers!$C$2:$C$1001," ",0))</f>
        <v>nrudlandij@blogs.com</v>
      </c>
      <c r="H669" s="7" t="str">
        <f>_xlfn.XLOOKUP(orders!C669,customers!$A$1:$A$1001,customers!$G$1:$G$1001)</f>
        <v>Ireland</v>
      </c>
      <c r="I669" s="8" t="str">
        <f>INDEX(products!$A$1:$G$49,MATCH(orders!$D669,products!$A$1:$A$49,0),MATCH(orders!I$1,products!$A$1:$G$1,0))</f>
        <v>Ara</v>
      </c>
      <c r="J669" s="8" t="str">
        <f>INDEX(products!$A$1:$G$49,MATCH(orders!$D669,products!$A$1:$A$49,0),MATCH(orders!J$1,products!$A$1:$G$1,0))</f>
        <v>D</v>
      </c>
      <c r="K669" s="9">
        <f>INDEX(products!$A$1:$G$49,MATCH(orders!$D669,products!$A$1:$A$49,0),MATCH(orders!K$1,products!$A$1:$G$1,0))</f>
        <v>1</v>
      </c>
      <c r="L669" s="10">
        <f>INDEX(products!$A$1:$G$49,MATCH(orders!$D669,products!$A$1:$A$49,0),MATCH(orders!L$1,products!$A$1:$G$1,0))</f>
        <v>9.9499999999999993</v>
      </c>
      <c r="M669" s="10">
        <f t="shared" si="10"/>
        <v>59.699999999999996</v>
      </c>
      <c r="N669" s="8" t="str" cm="1">
        <f t="array" ref="N669">_xlfn.IFS(I669="Rob", "Robusta",I669="Exc","Excelsa",I669="Ara","Arabica",I669="Lib","Liberica",TRUE," ")</f>
        <v>Arabica</v>
      </c>
      <c r="O669" s="8" t="str" cm="1">
        <f t="array" ref="O669">_xlfn.IFS(J669="m","Medium",J669="l","Light",J669="d","Dark",TRUE,"")</f>
        <v>Dark</v>
      </c>
      <c r="P669" s="8" t="str">
        <f>_xlfn.XLOOKUP(Table1[[#This Row],[Customer ID]],customers!$A$1:$A$1001,customers!$I$1:$I$1001," ",0)</f>
        <v>No</v>
      </c>
    </row>
    <row r="670" spans="1:16" x14ac:dyDescent="0.35">
      <c r="A670" s="7" t="s">
        <v>4262</v>
      </c>
      <c r="B670" s="14">
        <v>44636</v>
      </c>
      <c r="C670" s="7" t="s">
        <v>4263</v>
      </c>
      <c r="D670" s="8" t="s">
        <v>6142</v>
      </c>
      <c r="E670" s="7">
        <v>5</v>
      </c>
      <c r="F670" s="7" t="str">
        <f>_xlfn.XLOOKUP(C670,customers!$A$2:$A$1001,customers!$B$2:$B$1001," ",0)</f>
        <v>Janella Millett</v>
      </c>
      <c r="G670" s="7" t="str">
        <f>IF(_xlfn.XLOOKUP(C670,customers!$A$2:$A$1001,customers!$C$2:$C$1001," ",0)=0," ",_xlfn.XLOOKUP(C670,customers!$A$2:$A$1001,customers!$C$2:$C$1001," ",0))</f>
        <v>jmillettik@addtoany.com</v>
      </c>
      <c r="H670" s="7" t="str">
        <f>_xlfn.XLOOKUP(orders!C670,customers!$A$1:$A$1001,customers!$G$1:$G$1001)</f>
        <v>United States</v>
      </c>
      <c r="I670" s="8" t="str">
        <f>INDEX(products!$A$1:$G$49,MATCH(orders!$D670,products!$A$1:$A$49,0),MATCH(orders!I$1,products!$A$1:$G$1,0))</f>
        <v>Rob</v>
      </c>
      <c r="J670" s="8" t="str">
        <f>INDEX(products!$A$1:$G$49,MATCH(orders!$D670,products!$A$1:$A$49,0),MATCH(orders!J$1,products!$A$1:$G$1,0))</f>
        <v>L</v>
      </c>
      <c r="K670" s="9">
        <f>INDEX(products!$A$1:$G$49,MATCH(orders!$D670,products!$A$1:$A$49,0),MATCH(orders!K$1,products!$A$1:$G$1,0))</f>
        <v>2.5</v>
      </c>
      <c r="L670" s="10">
        <f>INDEX(products!$A$1:$G$49,MATCH(orders!$D670,products!$A$1:$A$49,0),MATCH(orders!L$1,products!$A$1:$G$1,0))</f>
        <v>27.484999999999996</v>
      </c>
      <c r="M670" s="10">
        <f t="shared" si="10"/>
        <v>137.42499999999998</v>
      </c>
      <c r="N670" s="8" t="str" cm="1">
        <f t="array" ref="N670">_xlfn.IFS(I670="Rob", "Robusta",I670="Exc","Excelsa",I670="Ara","Arabica",I670="Lib","Liberica",TRUE," ")</f>
        <v>Robusta</v>
      </c>
      <c r="O670" s="8" t="str" cm="1">
        <f t="array" ref="O670">_xlfn.IFS(J670="m","Medium",J670="l","Light",J670="d","Dark",TRUE,"")</f>
        <v>Light</v>
      </c>
      <c r="P670" s="8" t="str">
        <f>_xlfn.XLOOKUP(Table1[[#This Row],[Customer ID]],customers!$A$1:$A$1001,customers!$I$1:$I$1001," ",0)</f>
        <v>Yes</v>
      </c>
    </row>
    <row r="671" spans="1:16" x14ac:dyDescent="0.35">
      <c r="A671" s="7" t="s">
        <v>4268</v>
      </c>
      <c r="B671" s="14">
        <v>44551</v>
      </c>
      <c r="C671" s="7" t="s">
        <v>4269</v>
      </c>
      <c r="D671" s="8" t="s">
        <v>6181</v>
      </c>
      <c r="E671" s="7">
        <v>2</v>
      </c>
      <c r="F671" s="7" t="str">
        <f>_xlfn.XLOOKUP(C671,customers!$A$2:$A$1001,customers!$B$2:$B$1001," ",0)</f>
        <v>Ferdie Tourry</v>
      </c>
      <c r="G671" s="7" t="str">
        <f>IF(_xlfn.XLOOKUP(C671,customers!$A$2:$A$1001,customers!$C$2:$C$1001," ",0)=0," ",_xlfn.XLOOKUP(C671,customers!$A$2:$A$1001,customers!$C$2:$C$1001," ",0))</f>
        <v>ftourryil@google.de</v>
      </c>
      <c r="H671" s="7" t="str">
        <f>_xlfn.XLOOKUP(orders!C671,customers!$A$1:$A$1001,customers!$G$1:$G$1001)</f>
        <v>United States</v>
      </c>
      <c r="I671" s="8" t="str">
        <f>INDEX(products!$A$1:$G$49,MATCH(orders!$D671,products!$A$1:$A$49,0),MATCH(orders!I$1,products!$A$1:$G$1,0))</f>
        <v>Lib</v>
      </c>
      <c r="J671" s="8" t="str">
        <f>INDEX(products!$A$1:$G$49,MATCH(orders!$D671,products!$A$1:$A$49,0),MATCH(orders!J$1,products!$A$1:$G$1,0))</f>
        <v>M</v>
      </c>
      <c r="K671" s="9">
        <f>INDEX(products!$A$1:$G$49,MATCH(orders!$D671,products!$A$1:$A$49,0),MATCH(orders!K$1,products!$A$1:$G$1,0))</f>
        <v>2.5</v>
      </c>
      <c r="L671" s="10">
        <f>INDEX(products!$A$1:$G$49,MATCH(orders!$D671,products!$A$1:$A$49,0),MATCH(orders!L$1,products!$A$1:$G$1,0))</f>
        <v>33.464999999999996</v>
      </c>
      <c r="M671" s="10">
        <f t="shared" si="10"/>
        <v>66.929999999999993</v>
      </c>
      <c r="N671" s="8" t="str" cm="1">
        <f t="array" ref="N671">_xlfn.IFS(I671="Rob", "Robusta",I671="Exc","Excelsa",I671="Ara","Arabica",I671="Lib","Liberica",TRUE," ")</f>
        <v>Liberica</v>
      </c>
      <c r="O671" s="8" t="str" cm="1">
        <f t="array" ref="O671">_xlfn.IFS(J671="m","Medium",J671="l","Light",J671="d","Dark",TRUE,"")</f>
        <v>Medium</v>
      </c>
      <c r="P671" s="8" t="str">
        <f>_xlfn.XLOOKUP(Table1[[#This Row],[Customer ID]],customers!$A$1:$A$1001,customers!$I$1:$I$1001," ",0)</f>
        <v>No</v>
      </c>
    </row>
    <row r="672" spans="1:16" x14ac:dyDescent="0.35">
      <c r="A672" s="7" t="s">
        <v>4274</v>
      </c>
      <c r="B672" s="14">
        <v>43606</v>
      </c>
      <c r="C672" s="7" t="s">
        <v>4275</v>
      </c>
      <c r="D672" s="8" t="s">
        <v>6159</v>
      </c>
      <c r="E672" s="7">
        <v>3</v>
      </c>
      <c r="F672" s="7" t="str">
        <f>_xlfn.XLOOKUP(C672,customers!$A$2:$A$1001,customers!$B$2:$B$1001," ",0)</f>
        <v>Cecil Weatherall</v>
      </c>
      <c r="G672" s="7" t="str">
        <f>IF(_xlfn.XLOOKUP(C672,customers!$A$2:$A$1001,customers!$C$2:$C$1001," ",0)=0," ",_xlfn.XLOOKUP(C672,customers!$A$2:$A$1001,customers!$C$2:$C$1001," ",0))</f>
        <v>cweatherallim@toplist.cz</v>
      </c>
      <c r="H672" s="7" t="str">
        <f>_xlfn.XLOOKUP(orders!C672,customers!$A$1:$A$1001,customers!$G$1:$G$1001)</f>
        <v>United States</v>
      </c>
      <c r="I672" s="8" t="str">
        <f>INDEX(products!$A$1:$G$49,MATCH(orders!$D672,products!$A$1:$A$49,0),MATCH(orders!I$1,products!$A$1:$G$1,0))</f>
        <v>Lib</v>
      </c>
      <c r="J672" s="8" t="str">
        <f>INDEX(products!$A$1:$G$49,MATCH(orders!$D672,products!$A$1:$A$49,0),MATCH(orders!J$1,products!$A$1:$G$1,0))</f>
        <v>M</v>
      </c>
      <c r="K672" s="9">
        <f>INDEX(products!$A$1:$G$49,MATCH(orders!$D672,products!$A$1:$A$49,0),MATCH(orders!K$1,products!$A$1:$G$1,0))</f>
        <v>0.2</v>
      </c>
      <c r="L672" s="10">
        <f>INDEX(products!$A$1:$G$49,MATCH(orders!$D672,products!$A$1:$A$49,0),MATCH(orders!L$1,products!$A$1:$G$1,0))</f>
        <v>4.3650000000000002</v>
      </c>
      <c r="M672" s="10">
        <f t="shared" si="10"/>
        <v>13.095000000000001</v>
      </c>
      <c r="N672" s="8" t="str" cm="1">
        <f t="array" ref="N672">_xlfn.IFS(I672="Rob", "Robusta",I672="Exc","Excelsa",I672="Ara","Arabica",I672="Lib","Liberica",TRUE," ")</f>
        <v>Liberica</v>
      </c>
      <c r="O672" s="8" t="str" cm="1">
        <f t="array" ref="O672">_xlfn.IFS(J672="m","Medium",J672="l","Light",J672="d","Dark",TRUE,"")</f>
        <v>Medium</v>
      </c>
      <c r="P672" s="8" t="str">
        <f>_xlfn.XLOOKUP(Table1[[#This Row],[Customer ID]],customers!$A$1:$A$1001,customers!$I$1:$I$1001," ",0)</f>
        <v>Yes</v>
      </c>
    </row>
    <row r="673" spans="1:16" x14ac:dyDescent="0.35">
      <c r="A673" s="7" t="s">
        <v>4280</v>
      </c>
      <c r="B673" s="14">
        <v>44495</v>
      </c>
      <c r="C673" s="7" t="s">
        <v>4281</v>
      </c>
      <c r="D673" s="8" t="s">
        <v>6179</v>
      </c>
      <c r="E673" s="7">
        <v>5</v>
      </c>
      <c r="F673" s="7" t="str">
        <f>_xlfn.XLOOKUP(C673,customers!$A$2:$A$1001,customers!$B$2:$B$1001," ",0)</f>
        <v>Gale Heindrick</v>
      </c>
      <c r="G673" s="7" t="str">
        <f>IF(_xlfn.XLOOKUP(C673,customers!$A$2:$A$1001,customers!$C$2:$C$1001," ",0)=0," ",_xlfn.XLOOKUP(C673,customers!$A$2:$A$1001,customers!$C$2:$C$1001," ",0))</f>
        <v>gheindrickin@usda.gov</v>
      </c>
      <c r="H673" s="7" t="str">
        <f>_xlfn.XLOOKUP(orders!C673,customers!$A$1:$A$1001,customers!$G$1:$G$1001)</f>
        <v>United States</v>
      </c>
      <c r="I673" s="8" t="str">
        <f>INDEX(products!$A$1:$G$49,MATCH(orders!$D673,products!$A$1:$A$49,0),MATCH(orders!I$1,products!$A$1:$G$1,0))</f>
        <v>Rob</v>
      </c>
      <c r="J673" s="8" t="str">
        <f>INDEX(products!$A$1:$G$49,MATCH(orders!$D673,products!$A$1:$A$49,0),MATCH(orders!J$1,products!$A$1:$G$1,0))</f>
        <v>L</v>
      </c>
      <c r="K673" s="9">
        <f>INDEX(products!$A$1:$G$49,MATCH(orders!$D673,products!$A$1:$A$49,0),MATCH(orders!K$1,products!$A$1:$G$1,0))</f>
        <v>1</v>
      </c>
      <c r="L673" s="10">
        <f>INDEX(products!$A$1:$G$49,MATCH(orders!$D673,products!$A$1:$A$49,0),MATCH(orders!L$1,products!$A$1:$G$1,0))</f>
        <v>11.95</v>
      </c>
      <c r="M673" s="10">
        <f t="shared" si="10"/>
        <v>59.75</v>
      </c>
      <c r="N673" s="8" t="str" cm="1">
        <f t="array" ref="N673">_xlfn.IFS(I673="Rob", "Robusta",I673="Exc","Excelsa",I673="Ara","Arabica",I673="Lib","Liberica",TRUE," ")</f>
        <v>Robusta</v>
      </c>
      <c r="O673" s="8" t="str" cm="1">
        <f t="array" ref="O673">_xlfn.IFS(J673="m","Medium",J673="l","Light",J673="d","Dark",TRUE,"")</f>
        <v>Light</v>
      </c>
      <c r="P673" s="8" t="str">
        <f>_xlfn.XLOOKUP(Table1[[#This Row],[Customer ID]],customers!$A$1:$A$1001,customers!$I$1:$I$1001," ",0)</f>
        <v>No</v>
      </c>
    </row>
    <row r="674" spans="1:16" x14ac:dyDescent="0.35">
      <c r="A674" s="7" t="s">
        <v>4286</v>
      </c>
      <c r="B674" s="14">
        <v>43916</v>
      </c>
      <c r="C674" s="7" t="s">
        <v>4287</v>
      </c>
      <c r="D674" s="8" t="s">
        <v>6160</v>
      </c>
      <c r="E674" s="7">
        <v>5</v>
      </c>
      <c r="F674" s="7" t="str">
        <f>_xlfn.XLOOKUP(C674,customers!$A$2:$A$1001,customers!$B$2:$B$1001," ",0)</f>
        <v>Layne Imason</v>
      </c>
      <c r="G674" s="7" t="str">
        <f>IF(_xlfn.XLOOKUP(C674,customers!$A$2:$A$1001,customers!$C$2:$C$1001," ",0)=0," ",_xlfn.XLOOKUP(C674,customers!$A$2:$A$1001,customers!$C$2:$C$1001," ",0))</f>
        <v>limasonio@discuz.net</v>
      </c>
      <c r="H674" s="7" t="str">
        <f>_xlfn.XLOOKUP(orders!C674,customers!$A$1:$A$1001,customers!$G$1:$G$1001)</f>
        <v>United States</v>
      </c>
      <c r="I674" s="8" t="str">
        <f>INDEX(products!$A$1:$G$49,MATCH(orders!$D674,products!$A$1:$A$49,0),MATCH(orders!I$1,products!$A$1:$G$1,0))</f>
        <v>Lib</v>
      </c>
      <c r="J674" s="8" t="str">
        <f>INDEX(products!$A$1:$G$49,MATCH(orders!$D674,products!$A$1:$A$49,0),MATCH(orders!J$1,products!$A$1:$G$1,0))</f>
        <v>M</v>
      </c>
      <c r="K674" s="9">
        <f>INDEX(products!$A$1:$G$49,MATCH(orders!$D674,products!$A$1:$A$49,0),MATCH(orders!K$1,products!$A$1:$G$1,0))</f>
        <v>0.5</v>
      </c>
      <c r="L674" s="10">
        <f>INDEX(products!$A$1:$G$49,MATCH(orders!$D674,products!$A$1:$A$49,0),MATCH(orders!L$1,products!$A$1:$G$1,0))</f>
        <v>8.73</v>
      </c>
      <c r="M674" s="10">
        <f t="shared" si="10"/>
        <v>43.650000000000006</v>
      </c>
      <c r="N674" s="8" t="str" cm="1">
        <f t="array" ref="N674">_xlfn.IFS(I674="Rob", "Robusta",I674="Exc","Excelsa",I674="Ara","Arabica",I674="Lib","Liberica",TRUE," ")</f>
        <v>Liberica</v>
      </c>
      <c r="O674" s="8" t="str" cm="1">
        <f t="array" ref="O674">_xlfn.IFS(J674="m","Medium",J674="l","Light",J674="d","Dark",TRUE,"")</f>
        <v>Medium</v>
      </c>
      <c r="P674" s="8" t="str">
        <f>_xlfn.XLOOKUP(Table1[[#This Row],[Customer ID]],customers!$A$1:$A$1001,customers!$I$1:$I$1001," ",0)</f>
        <v>Yes</v>
      </c>
    </row>
    <row r="675" spans="1:16" x14ac:dyDescent="0.35">
      <c r="A675" s="7" t="s">
        <v>4291</v>
      </c>
      <c r="B675" s="14">
        <v>44118</v>
      </c>
      <c r="C675" s="7" t="s">
        <v>4292</v>
      </c>
      <c r="D675" s="8" t="s">
        <v>6141</v>
      </c>
      <c r="E675" s="7">
        <v>6</v>
      </c>
      <c r="F675" s="7" t="str">
        <f>_xlfn.XLOOKUP(C675,customers!$A$2:$A$1001,customers!$B$2:$B$1001," ",0)</f>
        <v>Hazel Saill</v>
      </c>
      <c r="G675" s="7" t="str">
        <f>IF(_xlfn.XLOOKUP(C675,customers!$A$2:$A$1001,customers!$C$2:$C$1001," ",0)=0," ",_xlfn.XLOOKUP(C675,customers!$A$2:$A$1001,customers!$C$2:$C$1001," ",0))</f>
        <v>hsaillip@odnoklassniki.ru</v>
      </c>
      <c r="H675" s="7" t="str">
        <f>_xlfn.XLOOKUP(orders!C675,customers!$A$1:$A$1001,customers!$G$1:$G$1001)</f>
        <v>United States</v>
      </c>
      <c r="I675" s="8" t="str">
        <f>INDEX(products!$A$1:$G$49,MATCH(orders!$D675,products!$A$1:$A$49,0),MATCH(orders!I$1,products!$A$1:$G$1,0))</f>
        <v>Exc</v>
      </c>
      <c r="J675" s="8" t="str">
        <f>INDEX(products!$A$1:$G$49,MATCH(orders!$D675,products!$A$1:$A$49,0),MATCH(orders!J$1,products!$A$1:$G$1,0))</f>
        <v>M</v>
      </c>
      <c r="K675" s="9">
        <f>INDEX(products!$A$1:$G$49,MATCH(orders!$D675,products!$A$1:$A$49,0),MATCH(orders!K$1,products!$A$1:$G$1,0))</f>
        <v>1</v>
      </c>
      <c r="L675" s="10">
        <f>INDEX(products!$A$1:$G$49,MATCH(orders!$D675,products!$A$1:$A$49,0),MATCH(orders!L$1,products!$A$1:$G$1,0))</f>
        <v>13.75</v>
      </c>
      <c r="M675" s="10">
        <f t="shared" si="10"/>
        <v>82.5</v>
      </c>
      <c r="N675" s="8" t="str" cm="1">
        <f t="array" ref="N675">_xlfn.IFS(I675="Rob", "Robusta",I675="Exc","Excelsa",I675="Ara","Arabica",I675="Lib","Liberica",TRUE," ")</f>
        <v>Excelsa</v>
      </c>
      <c r="O675" s="8" t="str" cm="1">
        <f t="array" ref="O675">_xlfn.IFS(J675="m","Medium",J675="l","Light",J675="d","Dark",TRUE,"")</f>
        <v>Medium</v>
      </c>
      <c r="P675" s="8" t="str">
        <f>_xlfn.XLOOKUP(Table1[[#This Row],[Customer ID]],customers!$A$1:$A$1001,customers!$I$1:$I$1001," ",0)</f>
        <v>Yes</v>
      </c>
    </row>
    <row r="676" spans="1:16" x14ac:dyDescent="0.35">
      <c r="A676" s="7" t="s">
        <v>4297</v>
      </c>
      <c r="B676" s="14">
        <v>44543</v>
      </c>
      <c r="C676" s="7" t="s">
        <v>4298</v>
      </c>
      <c r="D676" s="8" t="s">
        <v>6182</v>
      </c>
      <c r="E676" s="7">
        <v>6</v>
      </c>
      <c r="F676" s="7" t="str">
        <f>_xlfn.XLOOKUP(C676,customers!$A$2:$A$1001,customers!$B$2:$B$1001," ",0)</f>
        <v>Hermann Larvor</v>
      </c>
      <c r="G676" s="7" t="str">
        <f>IF(_xlfn.XLOOKUP(C676,customers!$A$2:$A$1001,customers!$C$2:$C$1001," ",0)=0," ",_xlfn.XLOOKUP(C676,customers!$A$2:$A$1001,customers!$C$2:$C$1001," ",0))</f>
        <v>hlarvoriq@last.fm</v>
      </c>
      <c r="H676" s="7" t="str">
        <f>_xlfn.XLOOKUP(orders!C676,customers!$A$1:$A$1001,customers!$G$1:$G$1001)</f>
        <v>United States</v>
      </c>
      <c r="I676" s="8" t="str">
        <f>INDEX(products!$A$1:$G$49,MATCH(orders!$D676,products!$A$1:$A$49,0),MATCH(orders!I$1,products!$A$1:$G$1,0))</f>
        <v>Ara</v>
      </c>
      <c r="J676" s="8" t="str">
        <f>INDEX(products!$A$1:$G$49,MATCH(orders!$D676,products!$A$1:$A$49,0),MATCH(orders!J$1,products!$A$1:$G$1,0))</f>
        <v>L</v>
      </c>
      <c r="K676" s="9">
        <f>INDEX(products!$A$1:$G$49,MATCH(orders!$D676,products!$A$1:$A$49,0),MATCH(orders!K$1,products!$A$1:$G$1,0))</f>
        <v>2.5</v>
      </c>
      <c r="L676" s="10">
        <f>INDEX(products!$A$1:$G$49,MATCH(orders!$D676,products!$A$1:$A$49,0),MATCH(orders!L$1,products!$A$1:$G$1,0))</f>
        <v>29.784999999999997</v>
      </c>
      <c r="M676" s="10">
        <f t="shared" si="10"/>
        <v>178.70999999999998</v>
      </c>
      <c r="N676" s="8" t="str" cm="1">
        <f t="array" ref="N676">_xlfn.IFS(I676="Rob", "Robusta",I676="Exc","Excelsa",I676="Ara","Arabica",I676="Lib","Liberica",TRUE," ")</f>
        <v>Arabica</v>
      </c>
      <c r="O676" s="8" t="str" cm="1">
        <f t="array" ref="O676">_xlfn.IFS(J676="m","Medium",J676="l","Light",J676="d","Dark",TRUE,"")</f>
        <v>Light</v>
      </c>
      <c r="P676" s="8" t="str">
        <f>_xlfn.XLOOKUP(Table1[[#This Row],[Customer ID]],customers!$A$1:$A$1001,customers!$I$1:$I$1001," ",0)</f>
        <v>Yes</v>
      </c>
    </row>
    <row r="677" spans="1:16" x14ac:dyDescent="0.35">
      <c r="A677" s="7" t="s">
        <v>4303</v>
      </c>
      <c r="B677" s="14">
        <v>44263</v>
      </c>
      <c r="C677" s="7" t="s">
        <v>4304</v>
      </c>
      <c r="D677" s="8" t="s">
        <v>6165</v>
      </c>
      <c r="E677" s="7">
        <v>4</v>
      </c>
      <c r="F677" s="7" t="str">
        <f>_xlfn.XLOOKUP(C677,customers!$A$2:$A$1001,customers!$B$2:$B$1001," ",0)</f>
        <v>Terri Lyford</v>
      </c>
      <c r="G677" s="7" t="str">
        <f>IF(_xlfn.XLOOKUP(C677,customers!$A$2:$A$1001,customers!$C$2:$C$1001," ",0)=0," ",_xlfn.XLOOKUP(C677,customers!$A$2:$A$1001,customers!$C$2:$C$1001," ",0))</f>
        <v xml:space="preserve"> </v>
      </c>
      <c r="H677" s="7" t="str">
        <f>_xlfn.XLOOKUP(orders!C677,customers!$A$1:$A$1001,customers!$G$1:$G$1001)</f>
        <v>United States</v>
      </c>
      <c r="I677" s="8" t="str">
        <f>INDEX(products!$A$1:$G$49,MATCH(orders!$D677,products!$A$1:$A$49,0),MATCH(orders!I$1,products!$A$1:$G$1,0))</f>
        <v>Lib</v>
      </c>
      <c r="J677" s="8" t="str">
        <f>INDEX(products!$A$1:$G$49,MATCH(orders!$D677,products!$A$1:$A$49,0),MATCH(orders!J$1,products!$A$1:$G$1,0))</f>
        <v>D</v>
      </c>
      <c r="K677" s="9">
        <f>INDEX(products!$A$1:$G$49,MATCH(orders!$D677,products!$A$1:$A$49,0),MATCH(orders!K$1,products!$A$1:$G$1,0))</f>
        <v>2.5</v>
      </c>
      <c r="L677" s="10">
        <f>INDEX(products!$A$1:$G$49,MATCH(orders!$D677,products!$A$1:$A$49,0),MATCH(orders!L$1,products!$A$1:$G$1,0))</f>
        <v>29.784999999999997</v>
      </c>
      <c r="M677" s="10">
        <f t="shared" si="10"/>
        <v>119.13999999999999</v>
      </c>
      <c r="N677" s="8" t="str" cm="1">
        <f t="array" ref="N677">_xlfn.IFS(I677="Rob", "Robusta",I677="Exc","Excelsa",I677="Ara","Arabica",I677="Lib","Liberica",TRUE," ")</f>
        <v>Liberica</v>
      </c>
      <c r="O677" s="8" t="str" cm="1">
        <f t="array" ref="O677">_xlfn.IFS(J677="m","Medium",J677="l","Light",J677="d","Dark",TRUE,"")</f>
        <v>Dark</v>
      </c>
      <c r="P677" s="8" t="str">
        <f>_xlfn.XLOOKUP(Table1[[#This Row],[Customer ID]],customers!$A$1:$A$1001,customers!$I$1:$I$1001," ",0)</f>
        <v>Yes</v>
      </c>
    </row>
    <row r="678" spans="1:16" x14ac:dyDescent="0.35">
      <c r="A678" s="7" t="s">
        <v>4308</v>
      </c>
      <c r="B678" s="14">
        <v>44217</v>
      </c>
      <c r="C678" s="7" t="s">
        <v>4309</v>
      </c>
      <c r="D678" s="8" t="s">
        <v>6161</v>
      </c>
      <c r="E678" s="7">
        <v>5</v>
      </c>
      <c r="F678" s="7" t="str">
        <f>_xlfn.XLOOKUP(C678,customers!$A$2:$A$1001,customers!$B$2:$B$1001," ",0)</f>
        <v>Gabey Cogan</v>
      </c>
      <c r="G678" s="7" t="str">
        <f>IF(_xlfn.XLOOKUP(C678,customers!$A$2:$A$1001,customers!$C$2:$C$1001," ",0)=0," ",_xlfn.XLOOKUP(C678,customers!$A$2:$A$1001,customers!$C$2:$C$1001," ",0))</f>
        <v xml:space="preserve"> </v>
      </c>
      <c r="H678" s="7" t="str">
        <f>_xlfn.XLOOKUP(orders!C678,customers!$A$1:$A$1001,customers!$G$1:$G$1001)</f>
        <v>United States</v>
      </c>
      <c r="I678" s="8" t="str">
        <f>INDEX(products!$A$1:$G$49,MATCH(orders!$D678,products!$A$1:$A$49,0),MATCH(orders!I$1,products!$A$1:$G$1,0))</f>
        <v>Lib</v>
      </c>
      <c r="J678" s="8" t="str">
        <f>INDEX(products!$A$1:$G$49,MATCH(orders!$D678,products!$A$1:$A$49,0),MATCH(orders!J$1,products!$A$1:$G$1,0))</f>
        <v>L</v>
      </c>
      <c r="K678" s="9">
        <f>INDEX(products!$A$1:$G$49,MATCH(orders!$D678,products!$A$1:$A$49,0),MATCH(orders!K$1,products!$A$1:$G$1,0))</f>
        <v>0.5</v>
      </c>
      <c r="L678" s="10">
        <f>INDEX(products!$A$1:$G$49,MATCH(orders!$D678,products!$A$1:$A$49,0),MATCH(orders!L$1,products!$A$1:$G$1,0))</f>
        <v>9.51</v>
      </c>
      <c r="M678" s="10">
        <f t="shared" si="10"/>
        <v>47.55</v>
      </c>
      <c r="N678" s="8" t="str" cm="1">
        <f t="array" ref="N678">_xlfn.IFS(I678="Rob", "Robusta",I678="Exc","Excelsa",I678="Ara","Arabica",I678="Lib","Liberica",TRUE," ")</f>
        <v>Liberica</v>
      </c>
      <c r="O678" s="8" t="str" cm="1">
        <f t="array" ref="O678">_xlfn.IFS(J678="m","Medium",J678="l","Light",J678="d","Dark",TRUE,"")</f>
        <v>Light</v>
      </c>
      <c r="P678" s="8" t="str">
        <f>_xlfn.XLOOKUP(Table1[[#This Row],[Customer ID]],customers!$A$1:$A$1001,customers!$I$1:$I$1001," ",0)</f>
        <v>No</v>
      </c>
    </row>
    <row r="679" spans="1:16" x14ac:dyDescent="0.35">
      <c r="A679" s="7" t="s">
        <v>4313</v>
      </c>
      <c r="B679" s="14">
        <v>44206</v>
      </c>
      <c r="C679" s="7" t="s">
        <v>4314</v>
      </c>
      <c r="D679" s="8" t="s">
        <v>6160</v>
      </c>
      <c r="E679" s="7">
        <v>5</v>
      </c>
      <c r="F679" s="7" t="str">
        <f>_xlfn.XLOOKUP(C679,customers!$A$2:$A$1001,customers!$B$2:$B$1001," ",0)</f>
        <v>Charin Penwarden</v>
      </c>
      <c r="G679" s="7" t="str">
        <f>IF(_xlfn.XLOOKUP(C679,customers!$A$2:$A$1001,customers!$C$2:$C$1001," ",0)=0," ",_xlfn.XLOOKUP(C679,customers!$A$2:$A$1001,customers!$C$2:$C$1001," ",0))</f>
        <v>cpenwardenit@mlb.com</v>
      </c>
      <c r="H679" s="7" t="str">
        <f>_xlfn.XLOOKUP(orders!C679,customers!$A$1:$A$1001,customers!$G$1:$G$1001)</f>
        <v>Ireland</v>
      </c>
      <c r="I679" s="8" t="str">
        <f>INDEX(products!$A$1:$G$49,MATCH(orders!$D679,products!$A$1:$A$49,0),MATCH(orders!I$1,products!$A$1:$G$1,0))</f>
        <v>Lib</v>
      </c>
      <c r="J679" s="8" t="str">
        <f>INDEX(products!$A$1:$G$49,MATCH(orders!$D679,products!$A$1:$A$49,0),MATCH(orders!J$1,products!$A$1:$G$1,0))</f>
        <v>M</v>
      </c>
      <c r="K679" s="9">
        <f>INDEX(products!$A$1:$G$49,MATCH(orders!$D679,products!$A$1:$A$49,0),MATCH(orders!K$1,products!$A$1:$G$1,0))</f>
        <v>0.5</v>
      </c>
      <c r="L679" s="10">
        <f>INDEX(products!$A$1:$G$49,MATCH(orders!$D679,products!$A$1:$A$49,0),MATCH(orders!L$1,products!$A$1:$G$1,0))</f>
        <v>8.73</v>
      </c>
      <c r="M679" s="10">
        <f t="shared" si="10"/>
        <v>43.650000000000006</v>
      </c>
      <c r="N679" s="8" t="str" cm="1">
        <f t="array" ref="N679">_xlfn.IFS(I679="Rob", "Robusta",I679="Exc","Excelsa",I679="Ara","Arabica",I679="Lib","Liberica",TRUE," ")</f>
        <v>Liberica</v>
      </c>
      <c r="O679" s="8" t="str" cm="1">
        <f t="array" ref="O679">_xlfn.IFS(J679="m","Medium",J679="l","Light",J679="d","Dark",TRUE,"")</f>
        <v>Medium</v>
      </c>
      <c r="P679" s="8" t="str">
        <f>_xlfn.XLOOKUP(Table1[[#This Row],[Customer ID]],customers!$A$1:$A$1001,customers!$I$1:$I$1001," ",0)</f>
        <v>No</v>
      </c>
    </row>
    <row r="680" spans="1:16" x14ac:dyDescent="0.35">
      <c r="A680" s="7" t="s">
        <v>4319</v>
      </c>
      <c r="B680" s="14">
        <v>44281</v>
      </c>
      <c r="C680" s="7" t="s">
        <v>4320</v>
      </c>
      <c r="D680" s="8" t="s">
        <v>6182</v>
      </c>
      <c r="E680" s="7">
        <v>6</v>
      </c>
      <c r="F680" s="7" t="str">
        <f>_xlfn.XLOOKUP(C680,customers!$A$2:$A$1001,customers!$B$2:$B$1001," ",0)</f>
        <v>Milty Middis</v>
      </c>
      <c r="G680" s="7" t="str">
        <f>IF(_xlfn.XLOOKUP(C680,customers!$A$2:$A$1001,customers!$C$2:$C$1001," ",0)=0," ",_xlfn.XLOOKUP(C680,customers!$A$2:$A$1001,customers!$C$2:$C$1001," ",0))</f>
        <v>mmiddisiu@dmoz.org</v>
      </c>
      <c r="H680" s="7" t="str">
        <f>_xlfn.XLOOKUP(orders!C680,customers!$A$1:$A$1001,customers!$G$1:$G$1001)</f>
        <v>United States</v>
      </c>
      <c r="I680" s="8" t="str">
        <f>INDEX(products!$A$1:$G$49,MATCH(orders!$D680,products!$A$1:$A$49,0),MATCH(orders!I$1,products!$A$1:$G$1,0))</f>
        <v>Ara</v>
      </c>
      <c r="J680" s="8" t="str">
        <f>INDEX(products!$A$1:$G$49,MATCH(orders!$D680,products!$A$1:$A$49,0),MATCH(orders!J$1,products!$A$1:$G$1,0))</f>
        <v>L</v>
      </c>
      <c r="K680" s="9">
        <f>INDEX(products!$A$1:$G$49,MATCH(orders!$D680,products!$A$1:$A$49,0),MATCH(orders!K$1,products!$A$1:$G$1,0))</f>
        <v>2.5</v>
      </c>
      <c r="L680" s="10">
        <f>INDEX(products!$A$1:$G$49,MATCH(orders!$D680,products!$A$1:$A$49,0),MATCH(orders!L$1,products!$A$1:$G$1,0))</f>
        <v>29.784999999999997</v>
      </c>
      <c r="M680" s="10">
        <f t="shared" si="10"/>
        <v>178.70999999999998</v>
      </c>
      <c r="N680" s="8" t="str" cm="1">
        <f t="array" ref="N680">_xlfn.IFS(I680="Rob", "Robusta",I680="Exc","Excelsa",I680="Ara","Arabica",I680="Lib","Liberica",TRUE," ")</f>
        <v>Arabica</v>
      </c>
      <c r="O680" s="8" t="str" cm="1">
        <f t="array" ref="O680">_xlfn.IFS(J680="m","Medium",J680="l","Light",J680="d","Dark",TRUE,"")</f>
        <v>Light</v>
      </c>
      <c r="P680" s="8" t="str">
        <f>_xlfn.XLOOKUP(Table1[[#This Row],[Customer ID]],customers!$A$1:$A$1001,customers!$I$1:$I$1001," ",0)</f>
        <v>Yes</v>
      </c>
    </row>
    <row r="681" spans="1:16" x14ac:dyDescent="0.35">
      <c r="A681" s="7" t="s">
        <v>4325</v>
      </c>
      <c r="B681" s="14">
        <v>44645</v>
      </c>
      <c r="C681" s="7" t="s">
        <v>4326</v>
      </c>
      <c r="D681" s="8" t="s">
        <v>6142</v>
      </c>
      <c r="E681" s="7">
        <v>1</v>
      </c>
      <c r="F681" s="7" t="str">
        <f>_xlfn.XLOOKUP(C681,customers!$A$2:$A$1001,customers!$B$2:$B$1001," ",0)</f>
        <v>Adrianne Vairow</v>
      </c>
      <c r="G681" s="7" t="str">
        <f>IF(_xlfn.XLOOKUP(C681,customers!$A$2:$A$1001,customers!$C$2:$C$1001," ",0)=0," ",_xlfn.XLOOKUP(C681,customers!$A$2:$A$1001,customers!$C$2:$C$1001," ",0))</f>
        <v>avairowiv@studiopress.com</v>
      </c>
      <c r="H681" s="7" t="str">
        <f>_xlfn.XLOOKUP(orders!C681,customers!$A$1:$A$1001,customers!$G$1:$G$1001)</f>
        <v>United Kingdom</v>
      </c>
      <c r="I681" s="8" t="str">
        <f>INDEX(products!$A$1:$G$49,MATCH(orders!$D681,products!$A$1:$A$49,0),MATCH(orders!I$1,products!$A$1:$G$1,0))</f>
        <v>Rob</v>
      </c>
      <c r="J681" s="8" t="str">
        <f>INDEX(products!$A$1:$G$49,MATCH(orders!$D681,products!$A$1:$A$49,0),MATCH(orders!J$1,products!$A$1:$G$1,0))</f>
        <v>L</v>
      </c>
      <c r="K681" s="9">
        <f>INDEX(products!$A$1:$G$49,MATCH(orders!$D681,products!$A$1:$A$49,0),MATCH(orders!K$1,products!$A$1:$G$1,0))</f>
        <v>2.5</v>
      </c>
      <c r="L681" s="10">
        <f>INDEX(products!$A$1:$G$49,MATCH(orders!$D681,products!$A$1:$A$49,0),MATCH(orders!L$1,products!$A$1:$G$1,0))</f>
        <v>27.484999999999996</v>
      </c>
      <c r="M681" s="10">
        <f t="shared" si="10"/>
        <v>27.484999999999996</v>
      </c>
      <c r="N681" s="8" t="str" cm="1">
        <f t="array" ref="N681">_xlfn.IFS(I681="Rob", "Robusta",I681="Exc","Excelsa",I681="Ara","Arabica",I681="Lib","Liberica",TRUE," ")</f>
        <v>Robusta</v>
      </c>
      <c r="O681" s="8" t="str" cm="1">
        <f t="array" ref="O681">_xlfn.IFS(J681="m","Medium",J681="l","Light",J681="d","Dark",TRUE,"")</f>
        <v>Light</v>
      </c>
      <c r="P681" s="8" t="str">
        <f>_xlfn.XLOOKUP(Table1[[#This Row],[Customer ID]],customers!$A$1:$A$1001,customers!$I$1:$I$1001," ",0)</f>
        <v>No</v>
      </c>
    </row>
    <row r="682" spans="1:16" x14ac:dyDescent="0.35">
      <c r="A682" s="7" t="s">
        <v>4331</v>
      </c>
      <c r="B682" s="14">
        <v>44399</v>
      </c>
      <c r="C682" s="7" t="s">
        <v>4332</v>
      </c>
      <c r="D682" s="8" t="s">
        <v>6155</v>
      </c>
      <c r="E682" s="7">
        <v>5</v>
      </c>
      <c r="F682" s="7" t="str">
        <f>_xlfn.XLOOKUP(C682,customers!$A$2:$A$1001,customers!$B$2:$B$1001," ",0)</f>
        <v>Anjanette Goldie</v>
      </c>
      <c r="G682" s="7" t="str">
        <f>IF(_xlfn.XLOOKUP(C682,customers!$A$2:$A$1001,customers!$C$2:$C$1001," ",0)=0," ",_xlfn.XLOOKUP(C682,customers!$A$2:$A$1001,customers!$C$2:$C$1001," ",0))</f>
        <v>agoldieiw@goo.gl</v>
      </c>
      <c r="H682" s="7" t="str">
        <f>_xlfn.XLOOKUP(orders!C682,customers!$A$1:$A$1001,customers!$G$1:$G$1001)</f>
        <v>United States</v>
      </c>
      <c r="I682" s="8" t="str">
        <f>INDEX(products!$A$1:$G$49,MATCH(orders!$D682,products!$A$1:$A$49,0),MATCH(orders!I$1,products!$A$1:$G$1,0))</f>
        <v>Ara</v>
      </c>
      <c r="J682" s="8" t="str">
        <f>INDEX(products!$A$1:$G$49,MATCH(orders!$D682,products!$A$1:$A$49,0),MATCH(orders!J$1,products!$A$1:$G$1,0))</f>
        <v>M</v>
      </c>
      <c r="K682" s="9">
        <f>INDEX(products!$A$1:$G$49,MATCH(orders!$D682,products!$A$1:$A$49,0),MATCH(orders!K$1,products!$A$1:$G$1,0))</f>
        <v>1</v>
      </c>
      <c r="L682" s="10">
        <f>INDEX(products!$A$1:$G$49,MATCH(orders!$D682,products!$A$1:$A$49,0),MATCH(orders!L$1,products!$A$1:$G$1,0))</f>
        <v>11.25</v>
      </c>
      <c r="M682" s="10">
        <f t="shared" si="10"/>
        <v>56.25</v>
      </c>
      <c r="N682" s="8" t="str" cm="1">
        <f t="array" ref="N682">_xlfn.IFS(I682="Rob", "Robusta",I682="Exc","Excelsa",I682="Ara","Arabica",I682="Lib","Liberica",TRUE," ")</f>
        <v>Arabica</v>
      </c>
      <c r="O682" s="8" t="str" cm="1">
        <f t="array" ref="O682">_xlfn.IFS(J682="m","Medium",J682="l","Light",J682="d","Dark",TRUE,"")</f>
        <v>Medium</v>
      </c>
      <c r="P682" s="8" t="str">
        <f>_xlfn.XLOOKUP(Table1[[#This Row],[Customer ID]],customers!$A$1:$A$1001,customers!$I$1:$I$1001," ",0)</f>
        <v>No</v>
      </c>
    </row>
    <row r="683" spans="1:16" x14ac:dyDescent="0.35">
      <c r="A683" s="7" t="s">
        <v>4336</v>
      </c>
      <c r="B683" s="14">
        <v>44080</v>
      </c>
      <c r="C683" s="7" t="s">
        <v>4337</v>
      </c>
      <c r="D683" s="8" t="s">
        <v>6145</v>
      </c>
      <c r="E683" s="7">
        <v>2</v>
      </c>
      <c r="F683" s="7" t="str">
        <f>_xlfn.XLOOKUP(C683,customers!$A$2:$A$1001,customers!$B$2:$B$1001," ",0)</f>
        <v>Nicky Ayris</v>
      </c>
      <c r="G683" s="7" t="str">
        <f>IF(_xlfn.XLOOKUP(C683,customers!$A$2:$A$1001,customers!$C$2:$C$1001," ",0)=0," ",_xlfn.XLOOKUP(C683,customers!$A$2:$A$1001,customers!$C$2:$C$1001," ",0))</f>
        <v>nayrisix@t-online.de</v>
      </c>
      <c r="H683" s="7" t="str">
        <f>_xlfn.XLOOKUP(orders!C683,customers!$A$1:$A$1001,customers!$G$1:$G$1001)</f>
        <v>United Kingdom</v>
      </c>
      <c r="I683" s="8" t="str">
        <f>INDEX(products!$A$1:$G$49,MATCH(orders!$D683,products!$A$1:$A$49,0),MATCH(orders!I$1,products!$A$1:$G$1,0))</f>
        <v>Lib</v>
      </c>
      <c r="J683" s="8" t="str">
        <f>INDEX(products!$A$1:$G$49,MATCH(orders!$D683,products!$A$1:$A$49,0),MATCH(orders!J$1,products!$A$1:$G$1,0))</f>
        <v>L</v>
      </c>
      <c r="K683" s="9">
        <f>INDEX(products!$A$1:$G$49,MATCH(orders!$D683,products!$A$1:$A$49,0),MATCH(orders!K$1,products!$A$1:$G$1,0))</f>
        <v>0.2</v>
      </c>
      <c r="L683" s="10">
        <f>INDEX(products!$A$1:$G$49,MATCH(orders!$D683,products!$A$1:$A$49,0),MATCH(orders!L$1,products!$A$1:$G$1,0))</f>
        <v>4.7549999999999999</v>
      </c>
      <c r="M683" s="10">
        <f t="shared" si="10"/>
        <v>9.51</v>
      </c>
      <c r="N683" s="8" t="str" cm="1">
        <f t="array" ref="N683">_xlfn.IFS(I683="Rob", "Robusta",I683="Exc","Excelsa",I683="Ara","Arabica",I683="Lib","Liberica",TRUE," ")</f>
        <v>Liberica</v>
      </c>
      <c r="O683" s="8" t="str" cm="1">
        <f t="array" ref="O683">_xlfn.IFS(J683="m","Medium",J683="l","Light",J683="d","Dark",TRUE,"")</f>
        <v>Light</v>
      </c>
      <c r="P683" s="8" t="str">
        <f>_xlfn.XLOOKUP(Table1[[#This Row],[Customer ID]],customers!$A$1:$A$1001,customers!$I$1:$I$1001," ",0)</f>
        <v>Yes</v>
      </c>
    </row>
    <row r="684" spans="1:16" x14ac:dyDescent="0.35">
      <c r="A684" s="7" t="s">
        <v>4342</v>
      </c>
      <c r="B684" s="14">
        <v>43827</v>
      </c>
      <c r="C684" s="7" t="s">
        <v>4343</v>
      </c>
      <c r="D684" s="8" t="s">
        <v>6156</v>
      </c>
      <c r="E684" s="7">
        <v>2</v>
      </c>
      <c r="F684" s="7" t="str">
        <f>_xlfn.XLOOKUP(C684,customers!$A$2:$A$1001,customers!$B$2:$B$1001," ",0)</f>
        <v>Laryssa Benediktovich</v>
      </c>
      <c r="G684" s="7" t="str">
        <f>IF(_xlfn.XLOOKUP(C684,customers!$A$2:$A$1001,customers!$C$2:$C$1001," ",0)=0," ",_xlfn.XLOOKUP(C684,customers!$A$2:$A$1001,customers!$C$2:$C$1001," ",0))</f>
        <v>lbenediktovichiy@wunderground.com</v>
      </c>
      <c r="H684" s="7" t="str">
        <f>_xlfn.XLOOKUP(orders!C684,customers!$A$1:$A$1001,customers!$G$1:$G$1001)</f>
        <v>United States</v>
      </c>
      <c r="I684" s="8" t="str">
        <f>INDEX(products!$A$1:$G$49,MATCH(orders!$D684,products!$A$1:$A$49,0),MATCH(orders!I$1,products!$A$1:$G$1,0))</f>
        <v>Exc</v>
      </c>
      <c r="J684" s="8" t="str">
        <f>INDEX(products!$A$1:$G$49,MATCH(orders!$D684,products!$A$1:$A$49,0),MATCH(orders!J$1,products!$A$1:$G$1,0))</f>
        <v>M</v>
      </c>
      <c r="K684" s="9">
        <f>INDEX(products!$A$1:$G$49,MATCH(orders!$D684,products!$A$1:$A$49,0),MATCH(orders!K$1,products!$A$1:$G$1,0))</f>
        <v>0.2</v>
      </c>
      <c r="L684" s="10">
        <f>INDEX(products!$A$1:$G$49,MATCH(orders!$D684,products!$A$1:$A$49,0),MATCH(orders!L$1,products!$A$1:$G$1,0))</f>
        <v>4.125</v>
      </c>
      <c r="M684" s="10">
        <f t="shared" si="10"/>
        <v>8.25</v>
      </c>
      <c r="N684" s="8" t="str" cm="1">
        <f t="array" ref="N684">_xlfn.IFS(I684="Rob", "Robusta",I684="Exc","Excelsa",I684="Ara","Arabica",I684="Lib","Liberica",TRUE," ")</f>
        <v>Excelsa</v>
      </c>
      <c r="O684" s="8" t="str" cm="1">
        <f t="array" ref="O684">_xlfn.IFS(J684="m","Medium",J684="l","Light",J684="d","Dark",TRUE,"")</f>
        <v>Medium</v>
      </c>
      <c r="P684" s="8" t="str">
        <f>_xlfn.XLOOKUP(Table1[[#This Row],[Customer ID]],customers!$A$1:$A$1001,customers!$I$1:$I$1001," ",0)</f>
        <v>Yes</v>
      </c>
    </row>
    <row r="685" spans="1:16" x14ac:dyDescent="0.35">
      <c r="A685" s="7" t="s">
        <v>4348</v>
      </c>
      <c r="B685" s="14">
        <v>43941</v>
      </c>
      <c r="C685" s="7" t="s">
        <v>4349</v>
      </c>
      <c r="D685" s="8" t="s">
        <v>6169</v>
      </c>
      <c r="E685" s="7">
        <v>6</v>
      </c>
      <c r="F685" s="7" t="str">
        <f>_xlfn.XLOOKUP(C685,customers!$A$2:$A$1001,customers!$B$2:$B$1001," ",0)</f>
        <v>Theo Jacobovitz</v>
      </c>
      <c r="G685" s="7" t="str">
        <f>IF(_xlfn.XLOOKUP(C685,customers!$A$2:$A$1001,customers!$C$2:$C$1001," ",0)=0," ",_xlfn.XLOOKUP(C685,customers!$A$2:$A$1001,customers!$C$2:$C$1001," ",0))</f>
        <v>tjacobovitziz@cbc.ca</v>
      </c>
      <c r="H685" s="7" t="str">
        <f>_xlfn.XLOOKUP(orders!C685,customers!$A$1:$A$1001,customers!$G$1:$G$1001)</f>
        <v>United States</v>
      </c>
      <c r="I685" s="8" t="str">
        <f>INDEX(products!$A$1:$G$49,MATCH(orders!$D685,products!$A$1:$A$49,0),MATCH(orders!I$1,products!$A$1:$G$1,0))</f>
        <v>Lib</v>
      </c>
      <c r="J685" s="8" t="str">
        <f>INDEX(products!$A$1:$G$49,MATCH(orders!$D685,products!$A$1:$A$49,0),MATCH(orders!J$1,products!$A$1:$G$1,0))</f>
        <v>D</v>
      </c>
      <c r="K685" s="9">
        <f>INDEX(products!$A$1:$G$49,MATCH(orders!$D685,products!$A$1:$A$49,0),MATCH(orders!K$1,products!$A$1:$G$1,0))</f>
        <v>0.5</v>
      </c>
      <c r="L685" s="10">
        <f>INDEX(products!$A$1:$G$49,MATCH(orders!$D685,products!$A$1:$A$49,0),MATCH(orders!L$1,products!$A$1:$G$1,0))</f>
        <v>7.77</v>
      </c>
      <c r="M685" s="10">
        <f t="shared" si="10"/>
        <v>46.62</v>
      </c>
      <c r="N685" s="8" t="str" cm="1">
        <f t="array" ref="N685">_xlfn.IFS(I685="Rob", "Robusta",I685="Exc","Excelsa",I685="Ara","Arabica",I685="Lib","Liberica",TRUE," ")</f>
        <v>Liberica</v>
      </c>
      <c r="O685" s="8" t="str" cm="1">
        <f t="array" ref="O685">_xlfn.IFS(J685="m","Medium",J685="l","Light",J685="d","Dark",TRUE,"")</f>
        <v>Dark</v>
      </c>
      <c r="P685" s="8" t="str">
        <f>_xlfn.XLOOKUP(Table1[[#This Row],[Customer ID]],customers!$A$1:$A$1001,customers!$I$1:$I$1001," ",0)</f>
        <v>No</v>
      </c>
    </row>
    <row r="686" spans="1:16" x14ac:dyDescent="0.35">
      <c r="A686" s="7" t="s">
        <v>4354</v>
      </c>
      <c r="B686" s="14">
        <v>43517</v>
      </c>
      <c r="C686" s="7" t="s">
        <v>4355</v>
      </c>
      <c r="D686" s="8" t="s">
        <v>6179</v>
      </c>
      <c r="E686" s="7">
        <v>6</v>
      </c>
      <c r="F686" s="7" t="str">
        <f>_xlfn.XLOOKUP(C686,customers!$A$2:$A$1001,customers!$B$2:$B$1001," ",0)</f>
        <v>Becca Ableson</v>
      </c>
      <c r="G686" s="7" t="str">
        <f>IF(_xlfn.XLOOKUP(C686,customers!$A$2:$A$1001,customers!$C$2:$C$1001," ",0)=0," ",_xlfn.XLOOKUP(C686,customers!$A$2:$A$1001,customers!$C$2:$C$1001," ",0))</f>
        <v xml:space="preserve"> </v>
      </c>
      <c r="H686" s="7" t="str">
        <f>_xlfn.XLOOKUP(orders!C686,customers!$A$1:$A$1001,customers!$G$1:$G$1001)</f>
        <v>United States</v>
      </c>
      <c r="I686" s="8" t="str">
        <f>INDEX(products!$A$1:$G$49,MATCH(orders!$D686,products!$A$1:$A$49,0),MATCH(orders!I$1,products!$A$1:$G$1,0))</f>
        <v>Rob</v>
      </c>
      <c r="J686" s="8" t="str">
        <f>INDEX(products!$A$1:$G$49,MATCH(orders!$D686,products!$A$1:$A$49,0),MATCH(orders!J$1,products!$A$1:$G$1,0))</f>
        <v>L</v>
      </c>
      <c r="K686" s="9">
        <f>INDEX(products!$A$1:$G$49,MATCH(orders!$D686,products!$A$1:$A$49,0),MATCH(orders!K$1,products!$A$1:$G$1,0))</f>
        <v>1</v>
      </c>
      <c r="L686" s="10">
        <f>INDEX(products!$A$1:$G$49,MATCH(orders!$D686,products!$A$1:$A$49,0),MATCH(orders!L$1,products!$A$1:$G$1,0))</f>
        <v>11.95</v>
      </c>
      <c r="M686" s="10">
        <f t="shared" si="10"/>
        <v>71.699999999999989</v>
      </c>
      <c r="N686" s="8" t="str" cm="1">
        <f t="array" ref="N686">_xlfn.IFS(I686="Rob", "Robusta",I686="Exc","Excelsa",I686="Ara","Arabica",I686="Lib","Liberica",TRUE," ")</f>
        <v>Robusta</v>
      </c>
      <c r="O686" s="8" t="str" cm="1">
        <f t="array" ref="O686">_xlfn.IFS(J686="m","Medium",J686="l","Light",J686="d","Dark",TRUE,"")</f>
        <v>Light</v>
      </c>
      <c r="P686" s="8" t="str">
        <f>_xlfn.XLOOKUP(Table1[[#This Row],[Customer ID]],customers!$A$1:$A$1001,customers!$I$1:$I$1001," ",0)</f>
        <v>No</v>
      </c>
    </row>
    <row r="687" spans="1:16" x14ac:dyDescent="0.35">
      <c r="A687" s="7" t="s">
        <v>4359</v>
      </c>
      <c r="B687" s="14">
        <v>44637</v>
      </c>
      <c r="C687" s="7" t="s">
        <v>4360</v>
      </c>
      <c r="D687" s="8" t="s">
        <v>6164</v>
      </c>
      <c r="E687" s="7">
        <v>2</v>
      </c>
      <c r="F687" s="7" t="str">
        <f>_xlfn.XLOOKUP(C687,customers!$A$2:$A$1001,customers!$B$2:$B$1001," ",0)</f>
        <v>Jeno Druitt</v>
      </c>
      <c r="G687" s="7" t="str">
        <f>IF(_xlfn.XLOOKUP(C687,customers!$A$2:$A$1001,customers!$C$2:$C$1001," ",0)=0," ",_xlfn.XLOOKUP(C687,customers!$A$2:$A$1001,customers!$C$2:$C$1001," ",0))</f>
        <v>jdruittj1@feedburner.com</v>
      </c>
      <c r="H687" s="7" t="str">
        <f>_xlfn.XLOOKUP(orders!C687,customers!$A$1:$A$1001,customers!$G$1:$G$1001)</f>
        <v>United States</v>
      </c>
      <c r="I687" s="8" t="str">
        <f>INDEX(products!$A$1:$G$49,MATCH(orders!$D687,products!$A$1:$A$49,0),MATCH(orders!I$1,products!$A$1:$G$1,0))</f>
        <v>Lib</v>
      </c>
      <c r="J687" s="8" t="str">
        <f>INDEX(products!$A$1:$G$49,MATCH(orders!$D687,products!$A$1:$A$49,0),MATCH(orders!J$1,products!$A$1:$G$1,0))</f>
        <v>L</v>
      </c>
      <c r="K687" s="9">
        <f>INDEX(products!$A$1:$G$49,MATCH(orders!$D687,products!$A$1:$A$49,0),MATCH(orders!K$1,products!$A$1:$G$1,0))</f>
        <v>2.5</v>
      </c>
      <c r="L687" s="10">
        <f>INDEX(products!$A$1:$G$49,MATCH(orders!$D687,products!$A$1:$A$49,0),MATCH(orders!L$1,products!$A$1:$G$1,0))</f>
        <v>36.454999999999998</v>
      </c>
      <c r="M687" s="10">
        <f t="shared" si="10"/>
        <v>72.91</v>
      </c>
      <c r="N687" s="8" t="str" cm="1">
        <f t="array" ref="N687">_xlfn.IFS(I687="Rob", "Robusta",I687="Exc","Excelsa",I687="Ara","Arabica",I687="Lib","Liberica",TRUE," ")</f>
        <v>Liberica</v>
      </c>
      <c r="O687" s="8" t="str" cm="1">
        <f t="array" ref="O687">_xlfn.IFS(J687="m","Medium",J687="l","Light",J687="d","Dark",TRUE,"")</f>
        <v>Light</v>
      </c>
      <c r="P687" s="8" t="str">
        <f>_xlfn.XLOOKUP(Table1[[#This Row],[Customer ID]],customers!$A$1:$A$1001,customers!$I$1:$I$1001," ",0)</f>
        <v>Yes</v>
      </c>
    </row>
    <row r="688" spans="1:16" x14ac:dyDescent="0.35">
      <c r="A688" s="7" t="s">
        <v>4365</v>
      </c>
      <c r="B688" s="14">
        <v>44330</v>
      </c>
      <c r="C688" s="7" t="s">
        <v>4366</v>
      </c>
      <c r="D688" s="8" t="s">
        <v>6163</v>
      </c>
      <c r="E688" s="7">
        <v>3</v>
      </c>
      <c r="F688" s="7" t="str">
        <f>_xlfn.XLOOKUP(C688,customers!$A$2:$A$1001,customers!$B$2:$B$1001," ",0)</f>
        <v>Deonne Shortall</v>
      </c>
      <c r="G688" s="7" t="str">
        <f>IF(_xlfn.XLOOKUP(C688,customers!$A$2:$A$1001,customers!$C$2:$C$1001," ",0)=0," ",_xlfn.XLOOKUP(C688,customers!$A$2:$A$1001,customers!$C$2:$C$1001," ",0))</f>
        <v>dshortallj2@wikipedia.org</v>
      </c>
      <c r="H688" s="7" t="str">
        <f>_xlfn.XLOOKUP(orders!C688,customers!$A$1:$A$1001,customers!$G$1:$G$1001)</f>
        <v>United States</v>
      </c>
      <c r="I688" s="8" t="str">
        <f>INDEX(products!$A$1:$G$49,MATCH(orders!$D688,products!$A$1:$A$49,0),MATCH(orders!I$1,products!$A$1:$G$1,0))</f>
        <v>Rob</v>
      </c>
      <c r="J688" s="8" t="str">
        <f>INDEX(products!$A$1:$G$49,MATCH(orders!$D688,products!$A$1:$A$49,0),MATCH(orders!J$1,products!$A$1:$G$1,0))</f>
        <v>D</v>
      </c>
      <c r="K688" s="9">
        <f>INDEX(products!$A$1:$G$49,MATCH(orders!$D688,products!$A$1:$A$49,0),MATCH(orders!K$1,products!$A$1:$G$1,0))</f>
        <v>0.2</v>
      </c>
      <c r="L688" s="10">
        <f>INDEX(products!$A$1:$G$49,MATCH(orders!$D688,products!$A$1:$A$49,0),MATCH(orders!L$1,products!$A$1:$G$1,0))</f>
        <v>2.6849999999999996</v>
      </c>
      <c r="M688" s="10">
        <f t="shared" si="10"/>
        <v>8.0549999999999997</v>
      </c>
      <c r="N688" s="8" t="str" cm="1">
        <f t="array" ref="N688">_xlfn.IFS(I688="Rob", "Robusta",I688="Exc","Excelsa",I688="Ara","Arabica",I688="Lib","Liberica",TRUE," ")</f>
        <v>Robusta</v>
      </c>
      <c r="O688" s="8" t="str" cm="1">
        <f t="array" ref="O688">_xlfn.IFS(J688="m","Medium",J688="l","Light",J688="d","Dark",TRUE,"")</f>
        <v>Dark</v>
      </c>
      <c r="P688" s="8" t="str">
        <f>_xlfn.XLOOKUP(Table1[[#This Row],[Customer ID]],customers!$A$1:$A$1001,customers!$I$1:$I$1001," ",0)</f>
        <v>Yes</v>
      </c>
    </row>
    <row r="689" spans="1:16" x14ac:dyDescent="0.35">
      <c r="A689" s="7" t="s">
        <v>4371</v>
      </c>
      <c r="B689" s="14">
        <v>43471</v>
      </c>
      <c r="C689" s="7" t="s">
        <v>4372</v>
      </c>
      <c r="D689" s="8" t="s">
        <v>6139</v>
      </c>
      <c r="E689" s="7">
        <v>2</v>
      </c>
      <c r="F689" s="7" t="str">
        <f>_xlfn.XLOOKUP(C689,customers!$A$2:$A$1001,customers!$B$2:$B$1001," ",0)</f>
        <v>Wilton Cottier</v>
      </c>
      <c r="G689" s="7" t="str">
        <f>IF(_xlfn.XLOOKUP(C689,customers!$A$2:$A$1001,customers!$C$2:$C$1001," ",0)=0," ",_xlfn.XLOOKUP(C689,customers!$A$2:$A$1001,customers!$C$2:$C$1001," ",0))</f>
        <v>wcottierj3@cafepress.com</v>
      </c>
      <c r="H689" s="7" t="str">
        <f>_xlfn.XLOOKUP(orders!C689,customers!$A$1:$A$1001,customers!$G$1:$G$1001)</f>
        <v>United States</v>
      </c>
      <c r="I689" s="8" t="str">
        <f>INDEX(products!$A$1:$G$49,MATCH(orders!$D689,products!$A$1:$A$49,0),MATCH(orders!I$1,products!$A$1:$G$1,0))</f>
        <v>Exc</v>
      </c>
      <c r="J689" s="8" t="str">
        <f>INDEX(products!$A$1:$G$49,MATCH(orders!$D689,products!$A$1:$A$49,0),MATCH(orders!J$1,products!$A$1:$G$1,0))</f>
        <v>M</v>
      </c>
      <c r="K689" s="9">
        <f>INDEX(products!$A$1:$G$49,MATCH(orders!$D689,products!$A$1:$A$49,0),MATCH(orders!K$1,products!$A$1:$G$1,0))</f>
        <v>0.5</v>
      </c>
      <c r="L689" s="10">
        <f>INDEX(products!$A$1:$G$49,MATCH(orders!$D689,products!$A$1:$A$49,0),MATCH(orders!L$1,products!$A$1:$G$1,0))</f>
        <v>8.25</v>
      </c>
      <c r="M689" s="10">
        <f t="shared" si="10"/>
        <v>16.5</v>
      </c>
      <c r="N689" s="8" t="str" cm="1">
        <f t="array" ref="N689">_xlfn.IFS(I689="Rob", "Robusta",I689="Exc","Excelsa",I689="Ara","Arabica",I689="Lib","Liberica",TRUE," ")</f>
        <v>Excelsa</v>
      </c>
      <c r="O689" s="8" t="str" cm="1">
        <f t="array" ref="O689">_xlfn.IFS(J689="m","Medium",J689="l","Light",J689="d","Dark",TRUE,"")</f>
        <v>Medium</v>
      </c>
      <c r="P689" s="8" t="str">
        <f>_xlfn.XLOOKUP(Table1[[#This Row],[Customer ID]],customers!$A$1:$A$1001,customers!$I$1:$I$1001," ",0)</f>
        <v>No</v>
      </c>
    </row>
    <row r="690" spans="1:16" x14ac:dyDescent="0.35">
      <c r="A690" s="7" t="s">
        <v>4377</v>
      </c>
      <c r="B690" s="14">
        <v>43579</v>
      </c>
      <c r="C690" s="7" t="s">
        <v>4378</v>
      </c>
      <c r="D690" s="8" t="s">
        <v>6140</v>
      </c>
      <c r="E690" s="7">
        <v>5</v>
      </c>
      <c r="F690" s="7" t="str">
        <f>_xlfn.XLOOKUP(C690,customers!$A$2:$A$1001,customers!$B$2:$B$1001," ",0)</f>
        <v>Kevan Grinsted</v>
      </c>
      <c r="G690" s="7" t="str">
        <f>IF(_xlfn.XLOOKUP(C690,customers!$A$2:$A$1001,customers!$C$2:$C$1001," ",0)=0," ",_xlfn.XLOOKUP(C690,customers!$A$2:$A$1001,customers!$C$2:$C$1001," ",0))</f>
        <v>kgrinstedj4@google.com.br</v>
      </c>
      <c r="H690" s="7" t="str">
        <f>_xlfn.XLOOKUP(orders!C690,customers!$A$1:$A$1001,customers!$G$1:$G$1001)</f>
        <v>Ireland</v>
      </c>
      <c r="I690" s="8" t="str">
        <f>INDEX(products!$A$1:$G$49,MATCH(orders!$D690,products!$A$1:$A$49,0),MATCH(orders!I$1,products!$A$1:$G$1,0))</f>
        <v>Ara</v>
      </c>
      <c r="J690" s="8" t="str">
        <f>INDEX(products!$A$1:$G$49,MATCH(orders!$D690,products!$A$1:$A$49,0),MATCH(orders!J$1,products!$A$1:$G$1,0))</f>
        <v>L</v>
      </c>
      <c r="K690" s="9">
        <f>INDEX(products!$A$1:$G$49,MATCH(orders!$D690,products!$A$1:$A$49,0),MATCH(orders!K$1,products!$A$1:$G$1,0))</f>
        <v>1</v>
      </c>
      <c r="L690" s="10">
        <f>INDEX(products!$A$1:$G$49,MATCH(orders!$D690,products!$A$1:$A$49,0),MATCH(orders!L$1,products!$A$1:$G$1,0))</f>
        <v>12.95</v>
      </c>
      <c r="M690" s="10">
        <f t="shared" si="10"/>
        <v>64.75</v>
      </c>
      <c r="N690" s="8" t="str" cm="1">
        <f t="array" ref="N690">_xlfn.IFS(I690="Rob", "Robusta",I690="Exc","Excelsa",I690="Ara","Arabica",I690="Lib","Liberica",TRUE," ")</f>
        <v>Arabica</v>
      </c>
      <c r="O690" s="8" t="str" cm="1">
        <f t="array" ref="O690">_xlfn.IFS(J690="m","Medium",J690="l","Light",J690="d","Dark",TRUE,"")</f>
        <v>Light</v>
      </c>
      <c r="P690" s="8" t="str">
        <f>_xlfn.XLOOKUP(Table1[[#This Row],[Customer ID]],customers!$A$1:$A$1001,customers!$I$1:$I$1001," ",0)</f>
        <v>No</v>
      </c>
    </row>
    <row r="691" spans="1:16" x14ac:dyDescent="0.35">
      <c r="A691" s="7" t="s">
        <v>4383</v>
      </c>
      <c r="B691" s="14">
        <v>44346</v>
      </c>
      <c r="C691" s="7" t="s">
        <v>4384</v>
      </c>
      <c r="D691" s="8" t="s">
        <v>6157</v>
      </c>
      <c r="E691" s="7">
        <v>5</v>
      </c>
      <c r="F691" s="7" t="str">
        <f>_xlfn.XLOOKUP(C691,customers!$A$2:$A$1001,customers!$B$2:$B$1001," ",0)</f>
        <v>Dionne Skyner</v>
      </c>
      <c r="G691" s="7" t="str">
        <f>IF(_xlfn.XLOOKUP(C691,customers!$A$2:$A$1001,customers!$C$2:$C$1001," ",0)=0," ",_xlfn.XLOOKUP(C691,customers!$A$2:$A$1001,customers!$C$2:$C$1001," ",0))</f>
        <v>dskynerj5@hubpages.com</v>
      </c>
      <c r="H691" s="7" t="str">
        <f>_xlfn.XLOOKUP(orders!C691,customers!$A$1:$A$1001,customers!$G$1:$G$1001)</f>
        <v>United States</v>
      </c>
      <c r="I691" s="8" t="str">
        <f>INDEX(products!$A$1:$G$49,MATCH(orders!$D691,products!$A$1:$A$49,0),MATCH(orders!I$1,products!$A$1:$G$1,0))</f>
        <v>Ara</v>
      </c>
      <c r="J691" s="8" t="str">
        <f>INDEX(products!$A$1:$G$49,MATCH(orders!$D691,products!$A$1:$A$49,0),MATCH(orders!J$1,products!$A$1:$G$1,0))</f>
        <v>M</v>
      </c>
      <c r="K691" s="9">
        <f>INDEX(products!$A$1:$G$49,MATCH(orders!$D691,products!$A$1:$A$49,0),MATCH(orders!K$1,products!$A$1:$G$1,0))</f>
        <v>0.5</v>
      </c>
      <c r="L691" s="10">
        <f>INDEX(products!$A$1:$G$49,MATCH(orders!$D691,products!$A$1:$A$49,0),MATCH(orders!L$1,products!$A$1:$G$1,0))</f>
        <v>6.75</v>
      </c>
      <c r="M691" s="10">
        <f t="shared" si="10"/>
        <v>33.75</v>
      </c>
      <c r="N691" s="8" t="str" cm="1">
        <f t="array" ref="N691">_xlfn.IFS(I691="Rob", "Robusta",I691="Exc","Excelsa",I691="Ara","Arabica",I691="Lib","Liberica",TRUE," ")</f>
        <v>Arabica</v>
      </c>
      <c r="O691" s="8" t="str" cm="1">
        <f t="array" ref="O691">_xlfn.IFS(J691="m","Medium",J691="l","Light",J691="d","Dark",TRUE,"")</f>
        <v>Medium</v>
      </c>
      <c r="P691" s="8" t="str">
        <f>_xlfn.XLOOKUP(Table1[[#This Row],[Customer ID]],customers!$A$1:$A$1001,customers!$I$1:$I$1001," ",0)</f>
        <v>No</v>
      </c>
    </row>
    <row r="692" spans="1:16" x14ac:dyDescent="0.35">
      <c r="A692" s="7" t="s">
        <v>4389</v>
      </c>
      <c r="B692" s="14">
        <v>44754</v>
      </c>
      <c r="C692" s="7" t="s">
        <v>4390</v>
      </c>
      <c r="D692" s="8" t="s">
        <v>6165</v>
      </c>
      <c r="E692" s="7">
        <v>6</v>
      </c>
      <c r="F692" s="7" t="str">
        <f>_xlfn.XLOOKUP(C692,customers!$A$2:$A$1001,customers!$B$2:$B$1001," ",0)</f>
        <v>Francesco Dressel</v>
      </c>
      <c r="G692" s="7" t="str">
        <f>IF(_xlfn.XLOOKUP(C692,customers!$A$2:$A$1001,customers!$C$2:$C$1001," ",0)=0," ",_xlfn.XLOOKUP(C692,customers!$A$2:$A$1001,customers!$C$2:$C$1001," ",0))</f>
        <v xml:space="preserve"> </v>
      </c>
      <c r="H692" s="7" t="str">
        <f>_xlfn.XLOOKUP(orders!C692,customers!$A$1:$A$1001,customers!$G$1:$G$1001)</f>
        <v>United States</v>
      </c>
      <c r="I692" s="8" t="str">
        <f>INDEX(products!$A$1:$G$49,MATCH(orders!$D692,products!$A$1:$A$49,0),MATCH(orders!I$1,products!$A$1:$G$1,0))</f>
        <v>Lib</v>
      </c>
      <c r="J692" s="8" t="str">
        <f>INDEX(products!$A$1:$G$49,MATCH(orders!$D692,products!$A$1:$A$49,0),MATCH(orders!J$1,products!$A$1:$G$1,0))</f>
        <v>D</v>
      </c>
      <c r="K692" s="9">
        <f>INDEX(products!$A$1:$G$49,MATCH(orders!$D692,products!$A$1:$A$49,0),MATCH(orders!K$1,products!$A$1:$G$1,0))</f>
        <v>2.5</v>
      </c>
      <c r="L692" s="10">
        <f>INDEX(products!$A$1:$G$49,MATCH(orders!$D692,products!$A$1:$A$49,0),MATCH(orders!L$1,products!$A$1:$G$1,0))</f>
        <v>29.784999999999997</v>
      </c>
      <c r="M692" s="10">
        <f t="shared" si="10"/>
        <v>178.70999999999998</v>
      </c>
      <c r="N692" s="8" t="str" cm="1">
        <f t="array" ref="N692">_xlfn.IFS(I692="Rob", "Robusta",I692="Exc","Excelsa",I692="Ara","Arabica",I692="Lib","Liberica",TRUE," ")</f>
        <v>Liberica</v>
      </c>
      <c r="O692" s="8" t="str" cm="1">
        <f t="array" ref="O692">_xlfn.IFS(J692="m","Medium",J692="l","Light",J692="d","Dark",TRUE,"")</f>
        <v>Dark</v>
      </c>
      <c r="P692" s="8" t="str">
        <f>_xlfn.XLOOKUP(Table1[[#This Row],[Customer ID]],customers!$A$1:$A$1001,customers!$I$1:$I$1001," ",0)</f>
        <v>No</v>
      </c>
    </row>
    <row r="693" spans="1:16" x14ac:dyDescent="0.35">
      <c r="A693" s="7" t="s">
        <v>4393</v>
      </c>
      <c r="B693" s="14">
        <v>44227</v>
      </c>
      <c r="C693" s="7" t="s">
        <v>4434</v>
      </c>
      <c r="D693" s="8" t="s">
        <v>6155</v>
      </c>
      <c r="E693" s="7">
        <v>2</v>
      </c>
      <c r="F693" s="7" t="str">
        <f>_xlfn.XLOOKUP(C693,customers!$A$2:$A$1001,customers!$B$2:$B$1001," ",0)</f>
        <v>Jimmy Dymoke</v>
      </c>
      <c r="G693" s="7" t="str">
        <f>IF(_xlfn.XLOOKUP(C693,customers!$A$2:$A$1001,customers!$C$2:$C$1001," ",0)=0," ",_xlfn.XLOOKUP(C693,customers!$A$2:$A$1001,customers!$C$2:$C$1001," ",0))</f>
        <v>jdymokeje@prnewswire.com</v>
      </c>
      <c r="H693" s="7" t="str">
        <f>_xlfn.XLOOKUP(orders!C693,customers!$A$1:$A$1001,customers!$G$1:$G$1001)</f>
        <v>Ireland</v>
      </c>
      <c r="I693" s="8" t="str">
        <f>INDEX(products!$A$1:$G$49,MATCH(orders!$D693,products!$A$1:$A$49,0),MATCH(orders!I$1,products!$A$1:$G$1,0))</f>
        <v>Ara</v>
      </c>
      <c r="J693" s="8" t="str">
        <f>INDEX(products!$A$1:$G$49,MATCH(orders!$D693,products!$A$1:$A$49,0),MATCH(orders!J$1,products!$A$1:$G$1,0))</f>
        <v>M</v>
      </c>
      <c r="K693" s="9">
        <f>INDEX(products!$A$1:$G$49,MATCH(orders!$D693,products!$A$1:$A$49,0),MATCH(orders!K$1,products!$A$1:$G$1,0))</f>
        <v>1</v>
      </c>
      <c r="L693" s="10">
        <f>INDEX(products!$A$1:$G$49,MATCH(orders!$D693,products!$A$1:$A$49,0),MATCH(orders!L$1,products!$A$1:$G$1,0))</f>
        <v>11.25</v>
      </c>
      <c r="M693" s="10">
        <f t="shared" si="10"/>
        <v>22.5</v>
      </c>
      <c r="N693" s="8" t="str" cm="1">
        <f t="array" ref="N693">_xlfn.IFS(I693="Rob", "Robusta",I693="Exc","Excelsa",I693="Ara","Arabica",I693="Lib","Liberica",TRUE," ")</f>
        <v>Arabica</v>
      </c>
      <c r="O693" s="8" t="str" cm="1">
        <f t="array" ref="O693">_xlfn.IFS(J693="m","Medium",J693="l","Light",J693="d","Dark",TRUE,"")</f>
        <v>Medium</v>
      </c>
      <c r="P693" s="8" t="str">
        <f>_xlfn.XLOOKUP(Table1[[#This Row],[Customer ID]],customers!$A$1:$A$1001,customers!$I$1:$I$1001," ",0)</f>
        <v>No</v>
      </c>
    </row>
    <row r="694" spans="1:16" x14ac:dyDescent="0.35">
      <c r="A694" s="7" t="s">
        <v>4399</v>
      </c>
      <c r="B694" s="14">
        <v>43720</v>
      </c>
      <c r="C694" s="7" t="s">
        <v>4400</v>
      </c>
      <c r="D694" s="8" t="s">
        <v>6143</v>
      </c>
      <c r="E694" s="7">
        <v>1</v>
      </c>
      <c r="F694" s="7" t="str">
        <f>_xlfn.XLOOKUP(C694,customers!$A$2:$A$1001,customers!$B$2:$B$1001," ",0)</f>
        <v>Ambrosio Weinmann</v>
      </c>
      <c r="G694" s="7" t="str">
        <f>IF(_xlfn.XLOOKUP(C694,customers!$A$2:$A$1001,customers!$C$2:$C$1001," ",0)=0," ",_xlfn.XLOOKUP(C694,customers!$A$2:$A$1001,customers!$C$2:$C$1001," ",0))</f>
        <v>aweinmannj8@shinystat.com</v>
      </c>
      <c r="H694" s="7" t="str">
        <f>_xlfn.XLOOKUP(orders!C694,customers!$A$1:$A$1001,customers!$G$1:$G$1001)</f>
        <v>United States</v>
      </c>
      <c r="I694" s="8" t="str">
        <f>INDEX(products!$A$1:$G$49,MATCH(orders!$D694,products!$A$1:$A$49,0),MATCH(orders!I$1,products!$A$1:$G$1,0))</f>
        <v>Lib</v>
      </c>
      <c r="J694" s="8" t="str">
        <f>INDEX(products!$A$1:$G$49,MATCH(orders!$D694,products!$A$1:$A$49,0),MATCH(orders!J$1,products!$A$1:$G$1,0))</f>
        <v>D</v>
      </c>
      <c r="K694" s="9">
        <f>INDEX(products!$A$1:$G$49,MATCH(orders!$D694,products!$A$1:$A$49,0),MATCH(orders!K$1,products!$A$1:$G$1,0))</f>
        <v>1</v>
      </c>
      <c r="L694" s="10">
        <f>INDEX(products!$A$1:$G$49,MATCH(orders!$D694,products!$A$1:$A$49,0),MATCH(orders!L$1,products!$A$1:$G$1,0))</f>
        <v>12.95</v>
      </c>
      <c r="M694" s="10">
        <f t="shared" si="10"/>
        <v>12.95</v>
      </c>
      <c r="N694" s="8" t="str" cm="1">
        <f t="array" ref="N694">_xlfn.IFS(I694="Rob", "Robusta",I694="Exc","Excelsa",I694="Ara","Arabica",I694="Lib","Liberica",TRUE," ")</f>
        <v>Liberica</v>
      </c>
      <c r="O694" s="8" t="str" cm="1">
        <f t="array" ref="O694">_xlfn.IFS(J694="m","Medium",J694="l","Light",J694="d","Dark",TRUE,"")</f>
        <v>Dark</v>
      </c>
      <c r="P694" s="8" t="str">
        <f>_xlfn.XLOOKUP(Table1[[#This Row],[Customer ID]],customers!$A$1:$A$1001,customers!$I$1:$I$1001," ",0)</f>
        <v>No</v>
      </c>
    </row>
    <row r="695" spans="1:16" x14ac:dyDescent="0.35">
      <c r="A695" s="7" t="s">
        <v>4405</v>
      </c>
      <c r="B695" s="14">
        <v>44012</v>
      </c>
      <c r="C695" s="7" t="s">
        <v>4406</v>
      </c>
      <c r="D695" s="8" t="s">
        <v>6175</v>
      </c>
      <c r="E695" s="7">
        <v>2</v>
      </c>
      <c r="F695" s="7" t="str">
        <f>_xlfn.XLOOKUP(C695,customers!$A$2:$A$1001,customers!$B$2:$B$1001," ",0)</f>
        <v>Elden Andriessen</v>
      </c>
      <c r="G695" s="7" t="str">
        <f>IF(_xlfn.XLOOKUP(C695,customers!$A$2:$A$1001,customers!$C$2:$C$1001," ",0)=0," ",_xlfn.XLOOKUP(C695,customers!$A$2:$A$1001,customers!$C$2:$C$1001," ",0))</f>
        <v>eandriessenj9@europa.eu</v>
      </c>
      <c r="H695" s="7" t="str">
        <f>_xlfn.XLOOKUP(orders!C695,customers!$A$1:$A$1001,customers!$G$1:$G$1001)</f>
        <v>United States</v>
      </c>
      <c r="I695" s="8" t="str">
        <f>INDEX(products!$A$1:$G$49,MATCH(orders!$D695,products!$A$1:$A$49,0),MATCH(orders!I$1,products!$A$1:$G$1,0))</f>
        <v>Ara</v>
      </c>
      <c r="J695" s="8" t="str">
        <f>INDEX(products!$A$1:$G$49,MATCH(orders!$D695,products!$A$1:$A$49,0),MATCH(orders!J$1,products!$A$1:$G$1,0))</f>
        <v>M</v>
      </c>
      <c r="K695" s="9">
        <f>INDEX(products!$A$1:$G$49,MATCH(orders!$D695,products!$A$1:$A$49,0),MATCH(orders!K$1,products!$A$1:$G$1,0))</f>
        <v>2.5</v>
      </c>
      <c r="L695" s="10">
        <f>INDEX(products!$A$1:$G$49,MATCH(orders!$D695,products!$A$1:$A$49,0),MATCH(orders!L$1,products!$A$1:$G$1,0))</f>
        <v>25.874999999999996</v>
      </c>
      <c r="M695" s="10">
        <f t="shared" si="10"/>
        <v>51.749999999999993</v>
      </c>
      <c r="N695" s="8" t="str" cm="1">
        <f t="array" ref="N695">_xlfn.IFS(I695="Rob", "Robusta",I695="Exc","Excelsa",I695="Ara","Arabica",I695="Lib","Liberica",TRUE," ")</f>
        <v>Arabica</v>
      </c>
      <c r="O695" s="8" t="str" cm="1">
        <f t="array" ref="O695">_xlfn.IFS(J695="m","Medium",J695="l","Light",J695="d","Dark",TRUE,"")</f>
        <v>Medium</v>
      </c>
      <c r="P695" s="8" t="str">
        <f>_xlfn.XLOOKUP(Table1[[#This Row],[Customer ID]],customers!$A$1:$A$1001,customers!$I$1:$I$1001," ",0)</f>
        <v>Yes</v>
      </c>
    </row>
    <row r="696" spans="1:16" x14ac:dyDescent="0.35">
      <c r="A696" s="7" t="s">
        <v>4411</v>
      </c>
      <c r="B696" s="14">
        <v>43915</v>
      </c>
      <c r="C696" s="7" t="s">
        <v>4412</v>
      </c>
      <c r="D696" s="8" t="s">
        <v>6144</v>
      </c>
      <c r="E696" s="7">
        <v>5</v>
      </c>
      <c r="F696" s="7" t="str">
        <f>_xlfn.XLOOKUP(C696,customers!$A$2:$A$1001,customers!$B$2:$B$1001," ",0)</f>
        <v>Roxie Deaconson</v>
      </c>
      <c r="G696" s="7" t="str">
        <f>IF(_xlfn.XLOOKUP(C696,customers!$A$2:$A$1001,customers!$C$2:$C$1001," ",0)=0," ",_xlfn.XLOOKUP(C696,customers!$A$2:$A$1001,customers!$C$2:$C$1001," ",0))</f>
        <v>rdeaconsonja@archive.org</v>
      </c>
      <c r="H696" s="7" t="str">
        <f>_xlfn.XLOOKUP(orders!C696,customers!$A$1:$A$1001,customers!$G$1:$G$1001)</f>
        <v>United States</v>
      </c>
      <c r="I696" s="8" t="str">
        <f>INDEX(products!$A$1:$G$49,MATCH(orders!$D696,products!$A$1:$A$49,0),MATCH(orders!I$1,products!$A$1:$G$1,0))</f>
        <v>Exc</v>
      </c>
      <c r="J696" s="8" t="str">
        <f>INDEX(products!$A$1:$G$49,MATCH(orders!$D696,products!$A$1:$A$49,0),MATCH(orders!J$1,products!$A$1:$G$1,0))</f>
        <v>D</v>
      </c>
      <c r="K696" s="9">
        <f>INDEX(products!$A$1:$G$49,MATCH(orders!$D696,products!$A$1:$A$49,0),MATCH(orders!K$1,products!$A$1:$G$1,0))</f>
        <v>0.5</v>
      </c>
      <c r="L696" s="10">
        <f>INDEX(products!$A$1:$G$49,MATCH(orders!$D696,products!$A$1:$A$49,0),MATCH(orders!L$1,products!$A$1:$G$1,0))</f>
        <v>7.29</v>
      </c>
      <c r="M696" s="10">
        <f t="shared" si="10"/>
        <v>36.450000000000003</v>
      </c>
      <c r="N696" s="8" t="str" cm="1">
        <f t="array" ref="N696">_xlfn.IFS(I696="Rob", "Robusta",I696="Exc","Excelsa",I696="Ara","Arabica",I696="Lib","Liberica",TRUE," ")</f>
        <v>Excelsa</v>
      </c>
      <c r="O696" s="8" t="str" cm="1">
        <f t="array" ref="O696">_xlfn.IFS(J696="m","Medium",J696="l","Light",J696="d","Dark",TRUE,"")</f>
        <v>Dark</v>
      </c>
      <c r="P696" s="8" t="str">
        <f>_xlfn.XLOOKUP(Table1[[#This Row],[Customer ID]],customers!$A$1:$A$1001,customers!$I$1:$I$1001," ",0)</f>
        <v>No</v>
      </c>
    </row>
    <row r="697" spans="1:16" x14ac:dyDescent="0.35">
      <c r="A697" s="7" t="s">
        <v>4417</v>
      </c>
      <c r="B697" s="14">
        <v>44300</v>
      </c>
      <c r="C697" s="7" t="s">
        <v>4418</v>
      </c>
      <c r="D697" s="8" t="s">
        <v>6164</v>
      </c>
      <c r="E697" s="7">
        <v>5</v>
      </c>
      <c r="F697" s="7" t="str">
        <f>_xlfn.XLOOKUP(C697,customers!$A$2:$A$1001,customers!$B$2:$B$1001," ",0)</f>
        <v>Davida Caro</v>
      </c>
      <c r="G697" s="7" t="str">
        <f>IF(_xlfn.XLOOKUP(C697,customers!$A$2:$A$1001,customers!$C$2:$C$1001," ",0)=0," ",_xlfn.XLOOKUP(C697,customers!$A$2:$A$1001,customers!$C$2:$C$1001," ",0))</f>
        <v>dcarojb@twitter.com</v>
      </c>
      <c r="H697" s="7" t="str">
        <f>_xlfn.XLOOKUP(orders!C697,customers!$A$1:$A$1001,customers!$G$1:$G$1001)</f>
        <v>United States</v>
      </c>
      <c r="I697" s="8" t="str">
        <f>INDEX(products!$A$1:$G$49,MATCH(orders!$D697,products!$A$1:$A$49,0),MATCH(orders!I$1,products!$A$1:$G$1,0))</f>
        <v>Lib</v>
      </c>
      <c r="J697" s="8" t="str">
        <f>INDEX(products!$A$1:$G$49,MATCH(orders!$D697,products!$A$1:$A$49,0),MATCH(orders!J$1,products!$A$1:$G$1,0))</f>
        <v>L</v>
      </c>
      <c r="K697" s="9">
        <f>INDEX(products!$A$1:$G$49,MATCH(orders!$D697,products!$A$1:$A$49,0),MATCH(orders!K$1,products!$A$1:$G$1,0))</f>
        <v>2.5</v>
      </c>
      <c r="L697" s="10">
        <f>INDEX(products!$A$1:$G$49,MATCH(orders!$D697,products!$A$1:$A$49,0),MATCH(orders!L$1,products!$A$1:$G$1,0))</f>
        <v>36.454999999999998</v>
      </c>
      <c r="M697" s="10">
        <f t="shared" si="10"/>
        <v>182.27499999999998</v>
      </c>
      <c r="N697" s="8" t="str" cm="1">
        <f t="array" ref="N697">_xlfn.IFS(I697="Rob", "Robusta",I697="Exc","Excelsa",I697="Ara","Arabica",I697="Lib","Liberica",TRUE," ")</f>
        <v>Liberica</v>
      </c>
      <c r="O697" s="8" t="str" cm="1">
        <f t="array" ref="O697">_xlfn.IFS(J697="m","Medium",J697="l","Light",J697="d","Dark",TRUE,"")</f>
        <v>Light</v>
      </c>
      <c r="P697" s="8" t="str">
        <f>_xlfn.XLOOKUP(Table1[[#This Row],[Customer ID]],customers!$A$1:$A$1001,customers!$I$1:$I$1001," ",0)</f>
        <v>Yes</v>
      </c>
    </row>
    <row r="698" spans="1:16" x14ac:dyDescent="0.35">
      <c r="A698" s="7" t="s">
        <v>4423</v>
      </c>
      <c r="B698" s="14">
        <v>43693</v>
      </c>
      <c r="C698" s="7" t="s">
        <v>4424</v>
      </c>
      <c r="D698" s="8" t="s">
        <v>6169</v>
      </c>
      <c r="E698" s="7">
        <v>4</v>
      </c>
      <c r="F698" s="7" t="str">
        <f>_xlfn.XLOOKUP(C698,customers!$A$2:$A$1001,customers!$B$2:$B$1001," ",0)</f>
        <v>Johna Bluck</v>
      </c>
      <c r="G698" s="7" t="str">
        <f>IF(_xlfn.XLOOKUP(C698,customers!$A$2:$A$1001,customers!$C$2:$C$1001," ",0)=0," ",_xlfn.XLOOKUP(C698,customers!$A$2:$A$1001,customers!$C$2:$C$1001," ",0))</f>
        <v>jbluckjc@imageshack.us</v>
      </c>
      <c r="H698" s="7" t="str">
        <f>_xlfn.XLOOKUP(orders!C698,customers!$A$1:$A$1001,customers!$G$1:$G$1001)</f>
        <v>United States</v>
      </c>
      <c r="I698" s="8" t="str">
        <f>INDEX(products!$A$1:$G$49,MATCH(orders!$D698,products!$A$1:$A$49,0),MATCH(orders!I$1,products!$A$1:$G$1,0))</f>
        <v>Lib</v>
      </c>
      <c r="J698" s="8" t="str">
        <f>INDEX(products!$A$1:$G$49,MATCH(orders!$D698,products!$A$1:$A$49,0),MATCH(orders!J$1,products!$A$1:$G$1,0))</f>
        <v>D</v>
      </c>
      <c r="K698" s="9">
        <f>INDEX(products!$A$1:$G$49,MATCH(orders!$D698,products!$A$1:$A$49,0),MATCH(orders!K$1,products!$A$1:$G$1,0))</f>
        <v>0.5</v>
      </c>
      <c r="L698" s="10">
        <f>INDEX(products!$A$1:$G$49,MATCH(orders!$D698,products!$A$1:$A$49,0),MATCH(orders!L$1,products!$A$1:$G$1,0))</f>
        <v>7.77</v>
      </c>
      <c r="M698" s="10">
        <f t="shared" si="10"/>
        <v>31.08</v>
      </c>
      <c r="N698" s="8" t="str" cm="1">
        <f t="array" ref="N698">_xlfn.IFS(I698="Rob", "Robusta",I698="Exc","Excelsa",I698="Ara","Arabica",I698="Lib","Liberica",TRUE," ")</f>
        <v>Liberica</v>
      </c>
      <c r="O698" s="8" t="str" cm="1">
        <f t="array" ref="O698">_xlfn.IFS(J698="m","Medium",J698="l","Light",J698="d","Dark",TRUE,"")</f>
        <v>Dark</v>
      </c>
      <c r="P698" s="8" t="str">
        <f>_xlfn.XLOOKUP(Table1[[#This Row],[Customer ID]],customers!$A$1:$A$1001,customers!$I$1:$I$1001," ",0)</f>
        <v>No</v>
      </c>
    </row>
    <row r="699" spans="1:16" x14ac:dyDescent="0.35">
      <c r="A699" s="7" t="s">
        <v>4429</v>
      </c>
      <c r="B699" s="14">
        <v>44547</v>
      </c>
      <c r="C699" s="7" t="s">
        <v>4430</v>
      </c>
      <c r="D699" s="8" t="s">
        <v>6157</v>
      </c>
      <c r="E699" s="7">
        <v>3</v>
      </c>
      <c r="F699" s="7" t="str">
        <f>_xlfn.XLOOKUP(C699,customers!$A$2:$A$1001,customers!$B$2:$B$1001," ",0)</f>
        <v>Myrle Dearden</v>
      </c>
      <c r="G699" s="7" t="str">
        <f>IF(_xlfn.XLOOKUP(C699,customers!$A$2:$A$1001,customers!$C$2:$C$1001," ",0)=0," ",_xlfn.XLOOKUP(C699,customers!$A$2:$A$1001,customers!$C$2:$C$1001," ",0))</f>
        <v xml:space="preserve"> </v>
      </c>
      <c r="H699" s="7" t="str">
        <f>_xlfn.XLOOKUP(orders!C699,customers!$A$1:$A$1001,customers!$G$1:$G$1001)</f>
        <v>Ireland</v>
      </c>
      <c r="I699" s="8" t="str">
        <f>INDEX(products!$A$1:$G$49,MATCH(orders!$D699,products!$A$1:$A$49,0),MATCH(orders!I$1,products!$A$1:$G$1,0))</f>
        <v>Ara</v>
      </c>
      <c r="J699" s="8" t="str">
        <f>INDEX(products!$A$1:$G$49,MATCH(orders!$D699,products!$A$1:$A$49,0),MATCH(orders!J$1,products!$A$1:$G$1,0))</f>
        <v>M</v>
      </c>
      <c r="K699" s="9">
        <f>INDEX(products!$A$1:$G$49,MATCH(orders!$D699,products!$A$1:$A$49,0),MATCH(orders!K$1,products!$A$1:$G$1,0))</f>
        <v>0.5</v>
      </c>
      <c r="L699" s="10">
        <f>INDEX(products!$A$1:$G$49,MATCH(orders!$D699,products!$A$1:$A$49,0),MATCH(orders!L$1,products!$A$1:$G$1,0))</f>
        <v>6.75</v>
      </c>
      <c r="M699" s="10">
        <f t="shared" si="10"/>
        <v>20.25</v>
      </c>
      <c r="N699" s="8" t="str" cm="1">
        <f t="array" ref="N699">_xlfn.IFS(I699="Rob", "Robusta",I699="Exc","Excelsa",I699="Ara","Arabica",I699="Lib","Liberica",TRUE," ")</f>
        <v>Arabica</v>
      </c>
      <c r="O699" s="8" t="str" cm="1">
        <f t="array" ref="O699">_xlfn.IFS(J699="m","Medium",J699="l","Light",J699="d","Dark",TRUE,"")</f>
        <v>Medium</v>
      </c>
      <c r="P699" s="8" t="str">
        <f>_xlfn.XLOOKUP(Table1[[#This Row],[Customer ID]],customers!$A$1:$A$1001,customers!$I$1:$I$1001," ",0)</f>
        <v>No</v>
      </c>
    </row>
    <row r="700" spans="1:16" x14ac:dyDescent="0.35">
      <c r="A700" s="7" t="s">
        <v>4433</v>
      </c>
      <c r="B700" s="14">
        <v>43830</v>
      </c>
      <c r="C700" s="7" t="s">
        <v>4434</v>
      </c>
      <c r="D700" s="8" t="s">
        <v>6143</v>
      </c>
      <c r="E700" s="7">
        <v>2</v>
      </c>
      <c r="F700" s="7" t="str">
        <f>_xlfn.XLOOKUP(C700,customers!$A$2:$A$1001,customers!$B$2:$B$1001," ",0)</f>
        <v>Jimmy Dymoke</v>
      </c>
      <c r="G700" s="7" t="str">
        <f>IF(_xlfn.XLOOKUP(C700,customers!$A$2:$A$1001,customers!$C$2:$C$1001," ",0)=0," ",_xlfn.XLOOKUP(C700,customers!$A$2:$A$1001,customers!$C$2:$C$1001," ",0))</f>
        <v>jdymokeje@prnewswire.com</v>
      </c>
      <c r="H700" s="7" t="str">
        <f>_xlfn.XLOOKUP(orders!C700,customers!$A$1:$A$1001,customers!$G$1:$G$1001)</f>
        <v>Ireland</v>
      </c>
      <c r="I700" s="8" t="str">
        <f>INDEX(products!$A$1:$G$49,MATCH(orders!$D700,products!$A$1:$A$49,0),MATCH(orders!I$1,products!$A$1:$G$1,0))</f>
        <v>Lib</v>
      </c>
      <c r="J700" s="8" t="str">
        <f>INDEX(products!$A$1:$G$49,MATCH(orders!$D700,products!$A$1:$A$49,0),MATCH(orders!J$1,products!$A$1:$G$1,0))</f>
        <v>D</v>
      </c>
      <c r="K700" s="9">
        <f>INDEX(products!$A$1:$G$49,MATCH(orders!$D700,products!$A$1:$A$49,0),MATCH(orders!K$1,products!$A$1:$G$1,0))</f>
        <v>1</v>
      </c>
      <c r="L700" s="10">
        <f>INDEX(products!$A$1:$G$49,MATCH(orders!$D700,products!$A$1:$A$49,0),MATCH(orders!L$1,products!$A$1:$G$1,0))</f>
        <v>12.95</v>
      </c>
      <c r="M700" s="10">
        <f t="shared" si="10"/>
        <v>25.9</v>
      </c>
      <c r="N700" s="8" t="str" cm="1">
        <f t="array" ref="N700">_xlfn.IFS(I700="Rob", "Robusta",I700="Exc","Excelsa",I700="Ara","Arabica",I700="Lib","Liberica",TRUE," ")</f>
        <v>Liberica</v>
      </c>
      <c r="O700" s="8" t="str" cm="1">
        <f t="array" ref="O700">_xlfn.IFS(J700="m","Medium",J700="l","Light",J700="d","Dark",TRUE,"")</f>
        <v>Dark</v>
      </c>
      <c r="P700" s="8" t="str">
        <f>_xlfn.XLOOKUP(Table1[[#This Row],[Customer ID]],customers!$A$1:$A$1001,customers!$I$1:$I$1001," ",0)</f>
        <v>No</v>
      </c>
    </row>
    <row r="701" spans="1:16" x14ac:dyDescent="0.35">
      <c r="A701" s="7" t="s">
        <v>4439</v>
      </c>
      <c r="B701" s="14">
        <v>44298</v>
      </c>
      <c r="C701" s="7" t="s">
        <v>4440</v>
      </c>
      <c r="D701" s="8" t="s">
        <v>6158</v>
      </c>
      <c r="E701" s="7">
        <v>4</v>
      </c>
      <c r="F701" s="7" t="str">
        <f>_xlfn.XLOOKUP(C701,customers!$A$2:$A$1001,customers!$B$2:$B$1001," ",0)</f>
        <v>Orland Tadman</v>
      </c>
      <c r="G701" s="7" t="str">
        <f>IF(_xlfn.XLOOKUP(C701,customers!$A$2:$A$1001,customers!$C$2:$C$1001," ",0)=0," ",_xlfn.XLOOKUP(C701,customers!$A$2:$A$1001,customers!$C$2:$C$1001," ",0))</f>
        <v>otadmanjf@ft.com</v>
      </c>
      <c r="H701" s="7" t="str">
        <f>_xlfn.XLOOKUP(orders!C701,customers!$A$1:$A$1001,customers!$G$1:$G$1001)</f>
        <v>United States</v>
      </c>
      <c r="I701" s="8" t="str">
        <f>INDEX(products!$A$1:$G$49,MATCH(orders!$D701,products!$A$1:$A$49,0),MATCH(orders!I$1,products!$A$1:$G$1,0))</f>
        <v>Ara</v>
      </c>
      <c r="J701" s="8" t="str">
        <f>INDEX(products!$A$1:$G$49,MATCH(orders!$D701,products!$A$1:$A$49,0),MATCH(orders!J$1,products!$A$1:$G$1,0))</f>
        <v>D</v>
      </c>
      <c r="K701" s="9">
        <f>INDEX(products!$A$1:$G$49,MATCH(orders!$D701,products!$A$1:$A$49,0),MATCH(orders!K$1,products!$A$1:$G$1,0))</f>
        <v>0.5</v>
      </c>
      <c r="L701" s="10">
        <f>INDEX(products!$A$1:$G$49,MATCH(orders!$D701,products!$A$1:$A$49,0),MATCH(orders!L$1,products!$A$1:$G$1,0))</f>
        <v>5.97</v>
      </c>
      <c r="M701" s="10">
        <f t="shared" si="10"/>
        <v>23.88</v>
      </c>
      <c r="N701" s="8" t="str" cm="1">
        <f t="array" ref="N701">_xlfn.IFS(I701="Rob", "Robusta",I701="Exc","Excelsa",I701="Ara","Arabica",I701="Lib","Liberica",TRUE," ")</f>
        <v>Arabica</v>
      </c>
      <c r="O701" s="8" t="str" cm="1">
        <f t="array" ref="O701">_xlfn.IFS(J701="m","Medium",J701="l","Light",J701="d","Dark",TRUE,"")</f>
        <v>Dark</v>
      </c>
      <c r="P701" s="8" t="str">
        <f>_xlfn.XLOOKUP(Table1[[#This Row],[Customer ID]],customers!$A$1:$A$1001,customers!$I$1:$I$1001," ",0)</f>
        <v>Yes</v>
      </c>
    </row>
    <row r="702" spans="1:16" x14ac:dyDescent="0.35">
      <c r="A702" s="7" t="s">
        <v>4445</v>
      </c>
      <c r="B702" s="14">
        <v>43736</v>
      </c>
      <c r="C702" s="7" t="s">
        <v>4446</v>
      </c>
      <c r="D702" s="8" t="s">
        <v>6161</v>
      </c>
      <c r="E702" s="7">
        <v>2</v>
      </c>
      <c r="F702" s="7" t="str">
        <f>_xlfn.XLOOKUP(C702,customers!$A$2:$A$1001,customers!$B$2:$B$1001," ",0)</f>
        <v>Barrett Gudde</v>
      </c>
      <c r="G702" s="7" t="str">
        <f>IF(_xlfn.XLOOKUP(C702,customers!$A$2:$A$1001,customers!$C$2:$C$1001," ",0)=0," ",_xlfn.XLOOKUP(C702,customers!$A$2:$A$1001,customers!$C$2:$C$1001," ",0))</f>
        <v>bguddejg@dailymotion.com</v>
      </c>
      <c r="H702" s="7" t="str">
        <f>_xlfn.XLOOKUP(orders!C702,customers!$A$1:$A$1001,customers!$G$1:$G$1001)</f>
        <v>United States</v>
      </c>
      <c r="I702" s="8" t="str">
        <f>INDEX(products!$A$1:$G$49,MATCH(orders!$D702,products!$A$1:$A$49,0),MATCH(orders!I$1,products!$A$1:$G$1,0))</f>
        <v>Lib</v>
      </c>
      <c r="J702" s="8" t="str">
        <f>INDEX(products!$A$1:$G$49,MATCH(orders!$D702,products!$A$1:$A$49,0),MATCH(orders!J$1,products!$A$1:$G$1,0))</f>
        <v>L</v>
      </c>
      <c r="K702" s="9">
        <f>INDEX(products!$A$1:$G$49,MATCH(orders!$D702,products!$A$1:$A$49,0),MATCH(orders!K$1,products!$A$1:$G$1,0))</f>
        <v>0.5</v>
      </c>
      <c r="L702" s="10">
        <f>INDEX(products!$A$1:$G$49,MATCH(orders!$D702,products!$A$1:$A$49,0),MATCH(orders!L$1,products!$A$1:$G$1,0))</f>
        <v>9.51</v>
      </c>
      <c r="M702" s="10">
        <f t="shared" si="10"/>
        <v>19.02</v>
      </c>
      <c r="N702" s="8" t="str" cm="1">
        <f t="array" ref="N702">_xlfn.IFS(I702="Rob", "Robusta",I702="Exc","Excelsa",I702="Ara","Arabica",I702="Lib","Liberica",TRUE," ")</f>
        <v>Liberica</v>
      </c>
      <c r="O702" s="8" t="str" cm="1">
        <f t="array" ref="O702">_xlfn.IFS(J702="m","Medium",J702="l","Light",J702="d","Dark",TRUE,"")</f>
        <v>Light</v>
      </c>
      <c r="P702" s="8" t="str">
        <f>_xlfn.XLOOKUP(Table1[[#This Row],[Customer ID]],customers!$A$1:$A$1001,customers!$I$1:$I$1001," ",0)</f>
        <v>No</v>
      </c>
    </row>
    <row r="703" spans="1:16" x14ac:dyDescent="0.35">
      <c r="A703" s="7" t="s">
        <v>4450</v>
      </c>
      <c r="B703" s="14">
        <v>44727</v>
      </c>
      <c r="C703" s="7" t="s">
        <v>4451</v>
      </c>
      <c r="D703" s="8" t="s">
        <v>6158</v>
      </c>
      <c r="E703" s="7">
        <v>5</v>
      </c>
      <c r="F703" s="7" t="str">
        <f>_xlfn.XLOOKUP(C703,customers!$A$2:$A$1001,customers!$B$2:$B$1001," ",0)</f>
        <v>Nathan Sictornes</v>
      </c>
      <c r="G703" s="7" t="str">
        <f>IF(_xlfn.XLOOKUP(C703,customers!$A$2:$A$1001,customers!$C$2:$C$1001," ",0)=0," ",_xlfn.XLOOKUP(C703,customers!$A$2:$A$1001,customers!$C$2:$C$1001," ",0))</f>
        <v>nsictornesjh@buzzfeed.com</v>
      </c>
      <c r="H703" s="7" t="str">
        <f>_xlfn.XLOOKUP(orders!C703,customers!$A$1:$A$1001,customers!$G$1:$G$1001)</f>
        <v>Ireland</v>
      </c>
      <c r="I703" s="8" t="str">
        <f>INDEX(products!$A$1:$G$49,MATCH(orders!$D703,products!$A$1:$A$49,0),MATCH(orders!I$1,products!$A$1:$G$1,0))</f>
        <v>Ara</v>
      </c>
      <c r="J703" s="8" t="str">
        <f>INDEX(products!$A$1:$G$49,MATCH(orders!$D703,products!$A$1:$A$49,0),MATCH(orders!J$1,products!$A$1:$G$1,0))</f>
        <v>D</v>
      </c>
      <c r="K703" s="9">
        <f>INDEX(products!$A$1:$G$49,MATCH(orders!$D703,products!$A$1:$A$49,0),MATCH(orders!K$1,products!$A$1:$G$1,0))</f>
        <v>0.5</v>
      </c>
      <c r="L703" s="10">
        <f>INDEX(products!$A$1:$G$49,MATCH(orders!$D703,products!$A$1:$A$49,0),MATCH(orders!L$1,products!$A$1:$G$1,0))</f>
        <v>5.97</v>
      </c>
      <c r="M703" s="10">
        <f t="shared" si="10"/>
        <v>29.849999999999998</v>
      </c>
      <c r="N703" s="8" t="str" cm="1">
        <f t="array" ref="N703">_xlfn.IFS(I703="Rob", "Robusta",I703="Exc","Excelsa",I703="Ara","Arabica",I703="Lib","Liberica",TRUE," ")</f>
        <v>Arabica</v>
      </c>
      <c r="O703" s="8" t="str" cm="1">
        <f t="array" ref="O703">_xlfn.IFS(J703="m","Medium",J703="l","Light",J703="d","Dark",TRUE,"")</f>
        <v>Dark</v>
      </c>
      <c r="P703" s="8" t="str">
        <f>_xlfn.XLOOKUP(Table1[[#This Row],[Customer ID]],customers!$A$1:$A$1001,customers!$I$1:$I$1001," ",0)</f>
        <v>Yes</v>
      </c>
    </row>
    <row r="704" spans="1:16" x14ac:dyDescent="0.35">
      <c r="A704" s="7" t="s">
        <v>4456</v>
      </c>
      <c r="B704" s="14">
        <v>43661</v>
      </c>
      <c r="C704" s="7" t="s">
        <v>4457</v>
      </c>
      <c r="D704" s="8" t="s">
        <v>6180</v>
      </c>
      <c r="E704" s="7">
        <v>1</v>
      </c>
      <c r="F704" s="7" t="str">
        <f>_xlfn.XLOOKUP(C704,customers!$A$2:$A$1001,customers!$B$2:$B$1001," ",0)</f>
        <v>Vivyan Dunning</v>
      </c>
      <c r="G704" s="7" t="str">
        <f>IF(_xlfn.XLOOKUP(C704,customers!$A$2:$A$1001,customers!$C$2:$C$1001," ",0)=0," ",_xlfn.XLOOKUP(C704,customers!$A$2:$A$1001,customers!$C$2:$C$1001," ",0))</f>
        <v>vdunningji@independent.co.uk</v>
      </c>
      <c r="H704" s="7" t="str">
        <f>_xlfn.XLOOKUP(orders!C704,customers!$A$1:$A$1001,customers!$G$1:$G$1001)</f>
        <v>United States</v>
      </c>
      <c r="I704" s="8" t="str">
        <f>INDEX(products!$A$1:$G$49,MATCH(orders!$D704,products!$A$1:$A$49,0),MATCH(orders!I$1,products!$A$1:$G$1,0))</f>
        <v>Ara</v>
      </c>
      <c r="J704" s="8" t="str">
        <f>INDEX(products!$A$1:$G$49,MATCH(orders!$D704,products!$A$1:$A$49,0),MATCH(orders!J$1,products!$A$1:$G$1,0))</f>
        <v>L</v>
      </c>
      <c r="K704" s="9">
        <f>INDEX(products!$A$1:$G$49,MATCH(orders!$D704,products!$A$1:$A$49,0),MATCH(orders!K$1,products!$A$1:$G$1,0))</f>
        <v>0.5</v>
      </c>
      <c r="L704" s="10">
        <f>INDEX(products!$A$1:$G$49,MATCH(orders!$D704,products!$A$1:$A$49,0),MATCH(orders!L$1,products!$A$1:$G$1,0))</f>
        <v>7.77</v>
      </c>
      <c r="M704" s="10">
        <f t="shared" si="10"/>
        <v>7.77</v>
      </c>
      <c r="N704" s="8" t="str" cm="1">
        <f t="array" ref="N704">_xlfn.IFS(I704="Rob", "Robusta",I704="Exc","Excelsa",I704="Ara","Arabica",I704="Lib","Liberica",TRUE," ")</f>
        <v>Arabica</v>
      </c>
      <c r="O704" s="8" t="str" cm="1">
        <f t="array" ref="O704">_xlfn.IFS(J704="m","Medium",J704="l","Light",J704="d","Dark",TRUE,"")</f>
        <v>Light</v>
      </c>
      <c r="P704" s="8" t="str">
        <f>_xlfn.XLOOKUP(Table1[[#This Row],[Customer ID]],customers!$A$1:$A$1001,customers!$I$1:$I$1001," ",0)</f>
        <v>Yes</v>
      </c>
    </row>
    <row r="705" spans="1:16" x14ac:dyDescent="0.35">
      <c r="A705" s="7" t="s">
        <v>4461</v>
      </c>
      <c r="B705" s="14">
        <v>43506</v>
      </c>
      <c r="C705" s="7" t="s">
        <v>4462</v>
      </c>
      <c r="D705" s="8" t="s">
        <v>6165</v>
      </c>
      <c r="E705" s="7">
        <v>4</v>
      </c>
      <c r="F705" s="7" t="str">
        <f>_xlfn.XLOOKUP(C705,customers!$A$2:$A$1001,customers!$B$2:$B$1001," ",0)</f>
        <v>Doralin Baison</v>
      </c>
      <c r="G705" s="7" t="str">
        <f>IF(_xlfn.XLOOKUP(C705,customers!$A$2:$A$1001,customers!$C$2:$C$1001," ",0)=0," ",_xlfn.XLOOKUP(C705,customers!$A$2:$A$1001,customers!$C$2:$C$1001," ",0))</f>
        <v xml:space="preserve"> </v>
      </c>
      <c r="H705" s="7" t="str">
        <f>_xlfn.XLOOKUP(orders!C705,customers!$A$1:$A$1001,customers!$G$1:$G$1001)</f>
        <v>Ireland</v>
      </c>
      <c r="I705" s="8" t="str">
        <f>INDEX(products!$A$1:$G$49,MATCH(orders!$D705,products!$A$1:$A$49,0),MATCH(orders!I$1,products!$A$1:$G$1,0))</f>
        <v>Lib</v>
      </c>
      <c r="J705" s="8" t="str">
        <f>INDEX(products!$A$1:$G$49,MATCH(orders!$D705,products!$A$1:$A$49,0),MATCH(orders!J$1,products!$A$1:$G$1,0))</f>
        <v>D</v>
      </c>
      <c r="K705" s="9">
        <f>INDEX(products!$A$1:$G$49,MATCH(orders!$D705,products!$A$1:$A$49,0),MATCH(orders!K$1,products!$A$1:$G$1,0))</f>
        <v>2.5</v>
      </c>
      <c r="L705" s="10">
        <f>INDEX(products!$A$1:$G$49,MATCH(orders!$D705,products!$A$1:$A$49,0),MATCH(orders!L$1,products!$A$1:$G$1,0))</f>
        <v>29.784999999999997</v>
      </c>
      <c r="M705" s="10">
        <f t="shared" si="10"/>
        <v>119.13999999999999</v>
      </c>
      <c r="N705" s="8" t="str" cm="1">
        <f t="array" ref="N705">_xlfn.IFS(I705="Rob", "Robusta",I705="Exc","Excelsa",I705="Ara","Arabica",I705="Lib","Liberica",TRUE," ")</f>
        <v>Liberica</v>
      </c>
      <c r="O705" s="8" t="str" cm="1">
        <f t="array" ref="O705">_xlfn.IFS(J705="m","Medium",J705="l","Light",J705="d","Dark",TRUE,"")</f>
        <v>Dark</v>
      </c>
      <c r="P705" s="8" t="str">
        <f>_xlfn.XLOOKUP(Table1[[#This Row],[Customer ID]],customers!$A$1:$A$1001,customers!$I$1:$I$1001," ",0)</f>
        <v>Yes</v>
      </c>
    </row>
    <row r="706" spans="1:16" x14ac:dyDescent="0.35">
      <c r="A706" s="7" t="s">
        <v>4466</v>
      </c>
      <c r="B706" s="14">
        <v>44716</v>
      </c>
      <c r="C706" s="7" t="s">
        <v>4467</v>
      </c>
      <c r="D706" s="8" t="s">
        <v>6153</v>
      </c>
      <c r="E706" s="7">
        <v>6</v>
      </c>
      <c r="F706" s="7" t="str">
        <f>_xlfn.XLOOKUP(C706,customers!$A$2:$A$1001,customers!$B$2:$B$1001," ",0)</f>
        <v>Josefina Ferens</v>
      </c>
      <c r="G706" s="7" t="str">
        <f>IF(_xlfn.XLOOKUP(C706,customers!$A$2:$A$1001,customers!$C$2:$C$1001," ",0)=0," ",_xlfn.XLOOKUP(C706,customers!$A$2:$A$1001,customers!$C$2:$C$1001," ",0))</f>
        <v xml:space="preserve"> </v>
      </c>
      <c r="H706" s="7" t="str">
        <f>_xlfn.XLOOKUP(orders!C706,customers!$A$1:$A$1001,customers!$G$1:$G$1001)</f>
        <v>United States</v>
      </c>
      <c r="I706" s="8" t="str">
        <f>INDEX(products!$A$1:$G$49,MATCH(orders!$D706,products!$A$1:$A$49,0),MATCH(orders!I$1,products!$A$1:$G$1,0))</f>
        <v>Exc</v>
      </c>
      <c r="J706" s="8" t="str">
        <f>INDEX(products!$A$1:$G$49,MATCH(orders!$D706,products!$A$1:$A$49,0),MATCH(orders!J$1,products!$A$1:$G$1,0))</f>
        <v>D</v>
      </c>
      <c r="K706" s="9">
        <f>INDEX(products!$A$1:$G$49,MATCH(orders!$D706,products!$A$1:$A$49,0),MATCH(orders!K$1,products!$A$1:$G$1,0))</f>
        <v>0.2</v>
      </c>
      <c r="L706" s="10">
        <f>INDEX(products!$A$1:$G$49,MATCH(orders!$D706,products!$A$1:$A$49,0),MATCH(orders!L$1,products!$A$1:$G$1,0))</f>
        <v>3.645</v>
      </c>
      <c r="M706" s="10">
        <f t="shared" ref="M706:M769" si="11">L706*E706</f>
        <v>21.87</v>
      </c>
      <c r="N706" s="8" t="str" cm="1">
        <f t="array" ref="N706">_xlfn.IFS(I706="Rob", "Robusta",I706="Exc","Excelsa",I706="Ara","Arabica",I706="Lib","Liberica",TRUE," ")</f>
        <v>Excelsa</v>
      </c>
      <c r="O706" s="8" t="str" cm="1">
        <f t="array" ref="O706">_xlfn.IFS(J706="m","Medium",J706="l","Light",J706="d","Dark",TRUE,"")</f>
        <v>Dark</v>
      </c>
      <c r="P706" s="8" t="str">
        <f>_xlfn.XLOOKUP(Table1[[#This Row],[Customer ID]],customers!$A$1:$A$1001,customers!$I$1:$I$1001," ",0)</f>
        <v>Yes</v>
      </c>
    </row>
    <row r="707" spans="1:16" x14ac:dyDescent="0.35">
      <c r="A707" s="7" t="s">
        <v>4471</v>
      </c>
      <c r="B707" s="14">
        <v>44114</v>
      </c>
      <c r="C707" s="7" t="s">
        <v>4472</v>
      </c>
      <c r="D707" s="8" t="s">
        <v>6176</v>
      </c>
      <c r="E707" s="7">
        <v>2</v>
      </c>
      <c r="F707" s="7" t="str">
        <f>_xlfn.XLOOKUP(C707,customers!$A$2:$A$1001,customers!$B$2:$B$1001," ",0)</f>
        <v>Shelley Gehring</v>
      </c>
      <c r="G707" s="7" t="str">
        <f>IF(_xlfn.XLOOKUP(C707,customers!$A$2:$A$1001,customers!$C$2:$C$1001," ",0)=0," ",_xlfn.XLOOKUP(C707,customers!$A$2:$A$1001,customers!$C$2:$C$1001," ",0))</f>
        <v>sgehringjl@gnu.org</v>
      </c>
      <c r="H707" s="7" t="str">
        <f>_xlfn.XLOOKUP(orders!C707,customers!$A$1:$A$1001,customers!$G$1:$G$1001)</f>
        <v>United States</v>
      </c>
      <c r="I707" s="8" t="str">
        <f>INDEX(products!$A$1:$G$49,MATCH(orders!$D707,products!$A$1:$A$49,0),MATCH(orders!I$1,products!$A$1:$G$1,0))</f>
        <v>Exc</v>
      </c>
      <c r="J707" s="8" t="str">
        <f>INDEX(products!$A$1:$G$49,MATCH(orders!$D707,products!$A$1:$A$49,0),MATCH(orders!J$1,products!$A$1:$G$1,0))</f>
        <v>L</v>
      </c>
      <c r="K707" s="9">
        <f>INDEX(products!$A$1:$G$49,MATCH(orders!$D707,products!$A$1:$A$49,0),MATCH(orders!K$1,products!$A$1:$G$1,0))</f>
        <v>0.5</v>
      </c>
      <c r="L707" s="10">
        <f>INDEX(products!$A$1:$G$49,MATCH(orders!$D707,products!$A$1:$A$49,0),MATCH(orders!L$1,products!$A$1:$G$1,0))</f>
        <v>8.91</v>
      </c>
      <c r="M707" s="10">
        <f t="shared" si="11"/>
        <v>17.82</v>
      </c>
      <c r="N707" s="8" t="str" cm="1">
        <f t="array" ref="N707">_xlfn.IFS(I707="Rob", "Robusta",I707="Exc","Excelsa",I707="Ara","Arabica",I707="Lib","Liberica",TRUE," ")</f>
        <v>Excelsa</v>
      </c>
      <c r="O707" s="8" t="str" cm="1">
        <f t="array" ref="O707">_xlfn.IFS(J707="m","Medium",J707="l","Light",J707="d","Dark",TRUE,"")</f>
        <v>Light</v>
      </c>
      <c r="P707" s="8" t="str">
        <f>_xlfn.XLOOKUP(Table1[[#This Row],[Customer ID]],customers!$A$1:$A$1001,customers!$I$1:$I$1001," ",0)</f>
        <v>No</v>
      </c>
    </row>
    <row r="708" spans="1:16" x14ac:dyDescent="0.35">
      <c r="A708" s="7" t="s">
        <v>4477</v>
      </c>
      <c r="B708" s="14">
        <v>44353</v>
      </c>
      <c r="C708" s="7" t="s">
        <v>4478</v>
      </c>
      <c r="D708" s="8" t="s">
        <v>6156</v>
      </c>
      <c r="E708" s="7">
        <v>3</v>
      </c>
      <c r="F708" s="7" t="str">
        <f>_xlfn.XLOOKUP(C708,customers!$A$2:$A$1001,customers!$B$2:$B$1001," ",0)</f>
        <v>Barrie Fallowes</v>
      </c>
      <c r="G708" s="7" t="str">
        <f>IF(_xlfn.XLOOKUP(C708,customers!$A$2:$A$1001,customers!$C$2:$C$1001," ",0)=0," ",_xlfn.XLOOKUP(C708,customers!$A$2:$A$1001,customers!$C$2:$C$1001," ",0))</f>
        <v>bfallowesjm@purevolume.com</v>
      </c>
      <c r="H708" s="7" t="str">
        <f>_xlfn.XLOOKUP(orders!C708,customers!$A$1:$A$1001,customers!$G$1:$G$1001)</f>
        <v>United States</v>
      </c>
      <c r="I708" s="8" t="str">
        <f>INDEX(products!$A$1:$G$49,MATCH(orders!$D708,products!$A$1:$A$49,0),MATCH(orders!I$1,products!$A$1:$G$1,0))</f>
        <v>Exc</v>
      </c>
      <c r="J708" s="8" t="str">
        <f>INDEX(products!$A$1:$G$49,MATCH(orders!$D708,products!$A$1:$A$49,0),MATCH(orders!J$1,products!$A$1:$G$1,0))</f>
        <v>M</v>
      </c>
      <c r="K708" s="9">
        <f>INDEX(products!$A$1:$G$49,MATCH(orders!$D708,products!$A$1:$A$49,0),MATCH(orders!K$1,products!$A$1:$G$1,0))</f>
        <v>0.2</v>
      </c>
      <c r="L708" s="10">
        <f>INDEX(products!$A$1:$G$49,MATCH(orders!$D708,products!$A$1:$A$49,0),MATCH(orders!L$1,products!$A$1:$G$1,0))</f>
        <v>4.125</v>
      </c>
      <c r="M708" s="10">
        <f t="shared" si="11"/>
        <v>12.375</v>
      </c>
      <c r="N708" s="8" t="str" cm="1">
        <f t="array" ref="N708">_xlfn.IFS(I708="Rob", "Robusta",I708="Exc","Excelsa",I708="Ara","Arabica",I708="Lib","Liberica",TRUE," ")</f>
        <v>Excelsa</v>
      </c>
      <c r="O708" s="8" t="str" cm="1">
        <f t="array" ref="O708">_xlfn.IFS(J708="m","Medium",J708="l","Light",J708="d","Dark",TRUE,"")</f>
        <v>Medium</v>
      </c>
      <c r="P708" s="8" t="str">
        <f>_xlfn.XLOOKUP(Table1[[#This Row],[Customer ID]],customers!$A$1:$A$1001,customers!$I$1:$I$1001," ",0)</f>
        <v>No</v>
      </c>
    </row>
    <row r="709" spans="1:16" x14ac:dyDescent="0.35">
      <c r="A709" s="7" t="s">
        <v>4483</v>
      </c>
      <c r="B709" s="14">
        <v>43540</v>
      </c>
      <c r="C709" s="7" t="s">
        <v>4484</v>
      </c>
      <c r="D709" s="8" t="s">
        <v>6143</v>
      </c>
      <c r="E709" s="7">
        <v>2</v>
      </c>
      <c r="F709" s="7" t="str">
        <f>_xlfn.XLOOKUP(C709,customers!$A$2:$A$1001,customers!$B$2:$B$1001," ",0)</f>
        <v>Nicolas Aiton</v>
      </c>
      <c r="G709" s="7" t="str">
        <f>IF(_xlfn.XLOOKUP(C709,customers!$A$2:$A$1001,customers!$C$2:$C$1001," ",0)=0," ",_xlfn.XLOOKUP(C709,customers!$A$2:$A$1001,customers!$C$2:$C$1001," ",0))</f>
        <v xml:space="preserve"> </v>
      </c>
      <c r="H709" s="7" t="str">
        <f>_xlfn.XLOOKUP(orders!C709,customers!$A$1:$A$1001,customers!$G$1:$G$1001)</f>
        <v>Ireland</v>
      </c>
      <c r="I709" s="8" t="str">
        <f>INDEX(products!$A$1:$G$49,MATCH(orders!$D709,products!$A$1:$A$49,0),MATCH(orders!I$1,products!$A$1:$G$1,0))</f>
        <v>Lib</v>
      </c>
      <c r="J709" s="8" t="str">
        <f>INDEX(products!$A$1:$G$49,MATCH(orders!$D709,products!$A$1:$A$49,0),MATCH(orders!J$1,products!$A$1:$G$1,0))</f>
        <v>D</v>
      </c>
      <c r="K709" s="9">
        <f>INDEX(products!$A$1:$G$49,MATCH(orders!$D709,products!$A$1:$A$49,0),MATCH(orders!K$1,products!$A$1:$G$1,0))</f>
        <v>1</v>
      </c>
      <c r="L709" s="10">
        <f>INDEX(products!$A$1:$G$49,MATCH(orders!$D709,products!$A$1:$A$49,0),MATCH(orders!L$1,products!$A$1:$G$1,0))</f>
        <v>12.95</v>
      </c>
      <c r="M709" s="10">
        <f t="shared" si="11"/>
        <v>25.9</v>
      </c>
      <c r="N709" s="8" t="str" cm="1">
        <f t="array" ref="N709">_xlfn.IFS(I709="Rob", "Robusta",I709="Exc","Excelsa",I709="Ara","Arabica",I709="Lib","Liberica",TRUE," ")</f>
        <v>Liberica</v>
      </c>
      <c r="O709" s="8" t="str" cm="1">
        <f t="array" ref="O709">_xlfn.IFS(J709="m","Medium",J709="l","Light",J709="d","Dark",TRUE,"")</f>
        <v>Dark</v>
      </c>
      <c r="P709" s="8" t="str">
        <f>_xlfn.XLOOKUP(Table1[[#This Row],[Customer ID]],customers!$A$1:$A$1001,customers!$I$1:$I$1001," ",0)</f>
        <v>No</v>
      </c>
    </row>
    <row r="710" spans="1:16" x14ac:dyDescent="0.35">
      <c r="A710" s="7" t="s">
        <v>4488</v>
      </c>
      <c r="B710" s="14">
        <v>43804</v>
      </c>
      <c r="C710" s="7" t="s">
        <v>4489</v>
      </c>
      <c r="D710" s="8" t="s">
        <v>6157</v>
      </c>
      <c r="E710" s="7">
        <v>2</v>
      </c>
      <c r="F710" s="7" t="str">
        <f>_xlfn.XLOOKUP(C710,customers!$A$2:$A$1001,customers!$B$2:$B$1001," ",0)</f>
        <v>Shelli De Banke</v>
      </c>
      <c r="G710" s="7" t="str">
        <f>IF(_xlfn.XLOOKUP(C710,customers!$A$2:$A$1001,customers!$C$2:$C$1001," ",0)=0," ",_xlfn.XLOOKUP(C710,customers!$A$2:$A$1001,customers!$C$2:$C$1001," ",0))</f>
        <v>sdejo@newsvine.com</v>
      </c>
      <c r="H710" s="7" t="str">
        <f>_xlfn.XLOOKUP(orders!C710,customers!$A$1:$A$1001,customers!$G$1:$G$1001)</f>
        <v>United States</v>
      </c>
      <c r="I710" s="8" t="str">
        <f>INDEX(products!$A$1:$G$49,MATCH(orders!$D710,products!$A$1:$A$49,0),MATCH(orders!I$1,products!$A$1:$G$1,0))</f>
        <v>Ara</v>
      </c>
      <c r="J710" s="8" t="str">
        <f>INDEX(products!$A$1:$G$49,MATCH(orders!$D710,products!$A$1:$A$49,0),MATCH(orders!J$1,products!$A$1:$G$1,0))</f>
        <v>M</v>
      </c>
      <c r="K710" s="9">
        <f>INDEX(products!$A$1:$G$49,MATCH(orders!$D710,products!$A$1:$A$49,0),MATCH(orders!K$1,products!$A$1:$G$1,0))</f>
        <v>0.5</v>
      </c>
      <c r="L710" s="10">
        <f>INDEX(products!$A$1:$G$49,MATCH(orders!$D710,products!$A$1:$A$49,0),MATCH(orders!L$1,products!$A$1:$G$1,0))</f>
        <v>6.75</v>
      </c>
      <c r="M710" s="10">
        <f t="shared" si="11"/>
        <v>13.5</v>
      </c>
      <c r="N710" s="8" t="str" cm="1">
        <f t="array" ref="N710">_xlfn.IFS(I710="Rob", "Robusta",I710="Exc","Excelsa",I710="Ara","Arabica",I710="Lib","Liberica",TRUE," ")</f>
        <v>Arabica</v>
      </c>
      <c r="O710" s="8" t="str" cm="1">
        <f t="array" ref="O710">_xlfn.IFS(J710="m","Medium",J710="l","Light",J710="d","Dark",TRUE,"")</f>
        <v>Medium</v>
      </c>
      <c r="P710" s="8" t="str">
        <f>_xlfn.XLOOKUP(Table1[[#This Row],[Customer ID]],customers!$A$1:$A$1001,customers!$I$1:$I$1001," ",0)</f>
        <v>Yes</v>
      </c>
    </row>
    <row r="711" spans="1:16" x14ac:dyDescent="0.35">
      <c r="A711" s="7" t="s">
        <v>4494</v>
      </c>
      <c r="B711" s="14">
        <v>43485</v>
      </c>
      <c r="C711" s="7" t="s">
        <v>4495</v>
      </c>
      <c r="D711" s="8" t="s">
        <v>6176</v>
      </c>
      <c r="E711" s="7">
        <v>2</v>
      </c>
      <c r="F711" s="7" t="str">
        <f>_xlfn.XLOOKUP(C711,customers!$A$2:$A$1001,customers!$B$2:$B$1001," ",0)</f>
        <v>Lyell Murch</v>
      </c>
      <c r="G711" s="7" t="str">
        <f>IF(_xlfn.XLOOKUP(C711,customers!$A$2:$A$1001,customers!$C$2:$C$1001," ",0)=0," ",_xlfn.XLOOKUP(C711,customers!$A$2:$A$1001,customers!$C$2:$C$1001," ",0))</f>
        <v xml:space="preserve"> </v>
      </c>
      <c r="H711" s="7" t="str">
        <f>_xlfn.XLOOKUP(orders!C711,customers!$A$1:$A$1001,customers!$G$1:$G$1001)</f>
        <v>United States</v>
      </c>
      <c r="I711" s="8" t="str">
        <f>INDEX(products!$A$1:$G$49,MATCH(orders!$D711,products!$A$1:$A$49,0),MATCH(orders!I$1,products!$A$1:$G$1,0))</f>
        <v>Exc</v>
      </c>
      <c r="J711" s="8" t="str">
        <f>INDEX(products!$A$1:$G$49,MATCH(orders!$D711,products!$A$1:$A$49,0),MATCH(orders!J$1,products!$A$1:$G$1,0))</f>
        <v>L</v>
      </c>
      <c r="K711" s="9">
        <f>INDEX(products!$A$1:$G$49,MATCH(orders!$D711,products!$A$1:$A$49,0),MATCH(orders!K$1,products!$A$1:$G$1,0))</f>
        <v>0.5</v>
      </c>
      <c r="L711" s="10">
        <f>INDEX(products!$A$1:$G$49,MATCH(orders!$D711,products!$A$1:$A$49,0),MATCH(orders!L$1,products!$A$1:$G$1,0))</f>
        <v>8.91</v>
      </c>
      <c r="M711" s="10">
        <f t="shared" si="11"/>
        <v>17.82</v>
      </c>
      <c r="N711" s="8" t="str" cm="1">
        <f t="array" ref="N711">_xlfn.IFS(I711="Rob", "Robusta",I711="Exc","Excelsa",I711="Ara","Arabica",I711="Lib","Liberica",TRUE," ")</f>
        <v>Excelsa</v>
      </c>
      <c r="O711" s="8" t="str" cm="1">
        <f t="array" ref="O711">_xlfn.IFS(J711="m","Medium",J711="l","Light",J711="d","Dark",TRUE,"")</f>
        <v>Light</v>
      </c>
      <c r="P711" s="8" t="str">
        <f>_xlfn.XLOOKUP(Table1[[#This Row],[Customer ID]],customers!$A$1:$A$1001,customers!$I$1:$I$1001," ",0)</f>
        <v>Yes</v>
      </c>
    </row>
    <row r="712" spans="1:16" x14ac:dyDescent="0.35">
      <c r="A712" s="7" t="s">
        <v>4499</v>
      </c>
      <c r="B712" s="14">
        <v>44655</v>
      </c>
      <c r="C712" s="7" t="s">
        <v>4500</v>
      </c>
      <c r="D712" s="8" t="s">
        <v>6139</v>
      </c>
      <c r="E712" s="7">
        <v>3</v>
      </c>
      <c r="F712" s="7" t="str">
        <f>_xlfn.XLOOKUP(C712,customers!$A$2:$A$1001,customers!$B$2:$B$1001," ",0)</f>
        <v>Stearne Count</v>
      </c>
      <c r="G712" s="7" t="str">
        <f>IF(_xlfn.XLOOKUP(C712,customers!$A$2:$A$1001,customers!$C$2:$C$1001," ",0)=0," ",_xlfn.XLOOKUP(C712,customers!$A$2:$A$1001,customers!$C$2:$C$1001," ",0))</f>
        <v>scountjq@nba.com</v>
      </c>
      <c r="H712" s="7" t="str">
        <f>_xlfn.XLOOKUP(orders!C712,customers!$A$1:$A$1001,customers!$G$1:$G$1001)</f>
        <v>United States</v>
      </c>
      <c r="I712" s="8" t="str">
        <f>INDEX(products!$A$1:$G$49,MATCH(orders!$D712,products!$A$1:$A$49,0),MATCH(orders!I$1,products!$A$1:$G$1,0))</f>
        <v>Exc</v>
      </c>
      <c r="J712" s="8" t="str">
        <f>INDEX(products!$A$1:$G$49,MATCH(orders!$D712,products!$A$1:$A$49,0),MATCH(orders!J$1,products!$A$1:$G$1,0))</f>
        <v>M</v>
      </c>
      <c r="K712" s="9">
        <f>INDEX(products!$A$1:$G$49,MATCH(orders!$D712,products!$A$1:$A$49,0),MATCH(orders!K$1,products!$A$1:$G$1,0))</f>
        <v>0.5</v>
      </c>
      <c r="L712" s="10">
        <f>INDEX(products!$A$1:$G$49,MATCH(orders!$D712,products!$A$1:$A$49,0),MATCH(orders!L$1,products!$A$1:$G$1,0))</f>
        <v>8.25</v>
      </c>
      <c r="M712" s="10">
        <f t="shared" si="11"/>
        <v>24.75</v>
      </c>
      <c r="N712" s="8" t="str" cm="1">
        <f t="array" ref="N712">_xlfn.IFS(I712="Rob", "Robusta",I712="Exc","Excelsa",I712="Ara","Arabica",I712="Lib","Liberica",TRUE," ")</f>
        <v>Excelsa</v>
      </c>
      <c r="O712" s="8" t="str" cm="1">
        <f t="array" ref="O712">_xlfn.IFS(J712="m","Medium",J712="l","Light",J712="d","Dark",TRUE,"")</f>
        <v>Medium</v>
      </c>
      <c r="P712" s="8" t="str">
        <f>_xlfn.XLOOKUP(Table1[[#This Row],[Customer ID]],customers!$A$1:$A$1001,customers!$I$1:$I$1001," ",0)</f>
        <v>No</v>
      </c>
    </row>
    <row r="713" spans="1:16" x14ac:dyDescent="0.35">
      <c r="A713" s="7" t="s">
        <v>4505</v>
      </c>
      <c r="B713" s="14">
        <v>44600</v>
      </c>
      <c r="C713" s="7" t="s">
        <v>4506</v>
      </c>
      <c r="D713" s="8" t="s">
        <v>6174</v>
      </c>
      <c r="E713" s="7">
        <v>6</v>
      </c>
      <c r="F713" s="7" t="str">
        <f>_xlfn.XLOOKUP(C713,customers!$A$2:$A$1001,customers!$B$2:$B$1001," ",0)</f>
        <v>Selia Ragles</v>
      </c>
      <c r="G713" s="7" t="str">
        <f>IF(_xlfn.XLOOKUP(C713,customers!$A$2:$A$1001,customers!$C$2:$C$1001," ",0)=0," ",_xlfn.XLOOKUP(C713,customers!$A$2:$A$1001,customers!$C$2:$C$1001," ",0))</f>
        <v>sraglesjr@blogtalkradio.com</v>
      </c>
      <c r="H713" s="7" t="str">
        <f>_xlfn.XLOOKUP(orders!C713,customers!$A$1:$A$1001,customers!$G$1:$G$1001)</f>
        <v>United States</v>
      </c>
      <c r="I713" s="8" t="str">
        <f>INDEX(products!$A$1:$G$49,MATCH(orders!$D713,products!$A$1:$A$49,0),MATCH(orders!I$1,products!$A$1:$G$1,0))</f>
        <v>Rob</v>
      </c>
      <c r="J713" s="8" t="str">
        <f>INDEX(products!$A$1:$G$49,MATCH(orders!$D713,products!$A$1:$A$49,0),MATCH(orders!J$1,products!$A$1:$G$1,0))</f>
        <v>M</v>
      </c>
      <c r="K713" s="9">
        <f>INDEX(products!$A$1:$G$49,MATCH(orders!$D713,products!$A$1:$A$49,0),MATCH(orders!K$1,products!$A$1:$G$1,0))</f>
        <v>0.2</v>
      </c>
      <c r="L713" s="10">
        <f>INDEX(products!$A$1:$G$49,MATCH(orders!$D713,products!$A$1:$A$49,0),MATCH(orders!L$1,products!$A$1:$G$1,0))</f>
        <v>2.9849999999999999</v>
      </c>
      <c r="M713" s="10">
        <f t="shared" si="11"/>
        <v>17.91</v>
      </c>
      <c r="N713" s="8" t="str" cm="1">
        <f t="array" ref="N713">_xlfn.IFS(I713="Rob", "Robusta",I713="Exc","Excelsa",I713="Ara","Arabica",I713="Lib","Liberica",TRUE," ")</f>
        <v>Robusta</v>
      </c>
      <c r="O713" s="8" t="str" cm="1">
        <f t="array" ref="O713">_xlfn.IFS(J713="m","Medium",J713="l","Light",J713="d","Dark",TRUE,"")</f>
        <v>Medium</v>
      </c>
      <c r="P713" s="8" t="str">
        <f>_xlfn.XLOOKUP(Table1[[#This Row],[Customer ID]],customers!$A$1:$A$1001,customers!$I$1:$I$1001," ",0)</f>
        <v>No</v>
      </c>
    </row>
    <row r="714" spans="1:16" x14ac:dyDescent="0.35">
      <c r="A714" s="7" t="s">
        <v>4512</v>
      </c>
      <c r="B714" s="14">
        <v>43646</v>
      </c>
      <c r="C714" s="7" t="s">
        <v>4513</v>
      </c>
      <c r="D714" s="8" t="s">
        <v>6139</v>
      </c>
      <c r="E714" s="7">
        <v>2</v>
      </c>
      <c r="F714" s="7" t="str">
        <f>_xlfn.XLOOKUP(C714,customers!$A$2:$A$1001,customers!$B$2:$B$1001," ",0)</f>
        <v>Silas Deehan</v>
      </c>
      <c r="G714" s="7" t="str">
        <f>IF(_xlfn.XLOOKUP(C714,customers!$A$2:$A$1001,customers!$C$2:$C$1001," ",0)=0," ",_xlfn.XLOOKUP(C714,customers!$A$2:$A$1001,customers!$C$2:$C$1001," ",0))</f>
        <v xml:space="preserve"> </v>
      </c>
      <c r="H714" s="7" t="str">
        <f>_xlfn.XLOOKUP(orders!C714,customers!$A$1:$A$1001,customers!$G$1:$G$1001)</f>
        <v>United Kingdom</v>
      </c>
      <c r="I714" s="8" t="str">
        <f>INDEX(products!$A$1:$G$49,MATCH(orders!$D714,products!$A$1:$A$49,0),MATCH(orders!I$1,products!$A$1:$G$1,0))</f>
        <v>Exc</v>
      </c>
      <c r="J714" s="8" t="str">
        <f>INDEX(products!$A$1:$G$49,MATCH(orders!$D714,products!$A$1:$A$49,0),MATCH(orders!J$1,products!$A$1:$G$1,0))</f>
        <v>M</v>
      </c>
      <c r="K714" s="9">
        <f>INDEX(products!$A$1:$G$49,MATCH(orders!$D714,products!$A$1:$A$49,0),MATCH(orders!K$1,products!$A$1:$G$1,0))</f>
        <v>0.5</v>
      </c>
      <c r="L714" s="10">
        <f>INDEX(products!$A$1:$G$49,MATCH(orders!$D714,products!$A$1:$A$49,0),MATCH(orders!L$1,products!$A$1:$G$1,0))</f>
        <v>8.25</v>
      </c>
      <c r="M714" s="10">
        <f t="shared" si="11"/>
        <v>16.5</v>
      </c>
      <c r="N714" s="8" t="str" cm="1">
        <f t="array" ref="N714">_xlfn.IFS(I714="Rob", "Robusta",I714="Exc","Excelsa",I714="Ara","Arabica",I714="Lib","Liberica",TRUE," ")</f>
        <v>Excelsa</v>
      </c>
      <c r="O714" s="8" t="str" cm="1">
        <f t="array" ref="O714">_xlfn.IFS(J714="m","Medium",J714="l","Light",J714="d","Dark",TRUE,"")</f>
        <v>Medium</v>
      </c>
      <c r="P714" s="8" t="str">
        <f>_xlfn.XLOOKUP(Table1[[#This Row],[Customer ID]],customers!$A$1:$A$1001,customers!$I$1:$I$1001," ",0)</f>
        <v>No</v>
      </c>
    </row>
    <row r="715" spans="1:16" x14ac:dyDescent="0.35">
      <c r="A715" s="7" t="s">
        <v>4516</v>
      </c>
      <c r="B715" s="14">
        <v>43960</v>
      </c>
      <c r="C715" s="7" t="s">
        <v>4517</v>
      </c>
      <c r="D715" s="8" t="s">
        <v>6174</v>
      </c>
      <c r="E715" s="7">
        <v>1</v>
      </c>
      <c r="F715" s="7" t="str">
        <f>_xlfn.XLOOKUP(C715,customers!$A$2:$A$1001,customers!$B$2:$B$1001," ",0)</f>
        <v>Sacha Bruun</v>
      </c>
      <c r="G715" s="7" t="str">
        <f>IF(_xlfn.XLOOKUP(C715,customers!$A$2:$A$1001,customers!$C$2:$C$1001," ",0)=0," ",_xlfn.XLOOKUP(C715,customers!$A$2:$A$1001,customers!$C$2:$C$1001," ",0))</f>
        <v>sbruunjt@blogtalkradio.com</v>
      </c>
      <c r="H715" s="7" t="str">
        <f>_xlfn.XLOOKUP(orders!C715,customers!$A$1:$A$1001,customers!$G$1:$G$1001)</f>
        <v>United States</v>
      </c>
      <c r="I715" s="8" t="str">
        <f>INDEX(products!$A$1:$G$49,MATCH(orders!$D715,products!$A$1:$A$49,0),MATCH(orders!I$1,products!$A$1:$G$1,0))</f>
        <v>Rob</v>
      </c>
      <c r="J715" s="8" t="str">
        <f>INDEX(products!$A$1:$G$49,MATCH(orders!$D715,products!$A$1:$A$49,0),MATCH(orders!J$1,products!$A$1:$G$1,0))</f>
        <v>M</v>
      </c>
      <c r="K715" s="9">
        <f>INDEX(products!$A$1:$G$49,MATCH(orders!$D715,products!$A$1:$A$49,0),MATCH(orders!K$1,products!$A$1:$G$1,0))</f>
        <v>0.2</v>
      </c>
      <c r="L715" s="10">
        <f>INDEX(products!$A$1:$G$49,MATCH(orders!$D715,products!$A$1:$A$49,0),MATCH(orders!L$1,products!$A$1:$G$1,0))</f>
        <v>2.9849999999999999</v>
      </c>
      <c r="M715" s="10">
        <f t="shared" si="11"/>
        <v>2.9849999999999999</v>
      </c>
      <c r="N715" s="8" t="str" cm="1">
        <f t="array" ref="N715">_xlfn.IFS(I715="Rob", "Robusta",I715="Exc","Excelsa",I715="Ara","Arabica",I715="Lib","Liberica",TRUE," ")</f>
        <v>Robusta</v>
      </c>
      <c r="O715" s="8" t="str" cm="1">
        <f t="array" ref="O715">_xlfn.IFS(J715="m","Medium",J715="l","Light",J715="d","Dark",TRUE,"")</f>
        <v>Medium</v>
      </c>
      <c r="P715" s="8" t="str">
        <f>_xlfn.XLOOKUP(Table1[[#This Row],[Customer ID]],customers!$A$1:$A$1001,customers!$I$1:$I$1001," ",0)</f>
        <v>No</v>
      </c>
    </row>
    <row r="716" spans="1:16" x14ac:dyDescent="0.35">
      <c r="A716" s="7" t="s">
        <v>4522</v>
      </c>
      <c r="B716" s="14">
        <v>44358</v>
      </c>
      <c r="C716" s="7" t="s">
        <v>4523</v>
      </c>
      <c r="D716" s="8" t="s">
        <v>6153</v>
      </c>
      <c r="E716" s="7">
        <v>4</v>
      </c>
      <c r="F716" s="7" t="str">
        <f>_xlfn.XLOOKUP(C716,customers!$A$2:$A$1001,customers!$B$2:$B$1001," ",0)</f>
        <v>Alon Pllu</v>
      </c>
      <c r="G716" s="7" t="str">
        <f>IF(_xlfn.XLOOKUP(C716,customers!$A$2:$A$1001,customers!$C$2:$C$1001," ",0)=0," ",_xlfn.XLOOKUP(C716,customers!$A$2:$A$1001,customers!$C$2:$C$1001," ",0))</f>
        <v>aplluju@dagondesign.com</v>
      </c>
      <c r="H716" s="7" t="str">
        <f>_xlfn.XLOOKUP(orders!C716,customers!$A$1:$A$1001,customers!$G$1:$G$1001)</f>
        <v>Ireland</v>
      </c>
      <c r="I716" s="8" t="str">
        <f>INDEX(products!$A$1:$G$49,MATCH(orders!$D716,products!$A$1:$A$49,0),MATCH(orders!I$1,products!$A$1:$G$1,0))</f>
        <v>Exc</v>
      </c>
      <c r="J716" s="8" t="str">
        <f>INDEX(products!$A$1:$G$49,MATCH(orders!$D716,products!$A$1:$A$49,0),MATCH(orders!J$1,products!$A$1:$G$1,0))</f>
        <v>D</v>
      </c>
      <c r="K716" s="9">
        <f>INDEX(products!$A$1:$G$49,MATCH(orders!$D716,products!$A$1:$A$49,0),MATCH(orders!K$1,products!$A$1:$G$1,0))</f>
        <v>0.2</v>
      </c>
      <c r="L716" s="10">
        <f>INDEX(products!$A$1:$G$49,MATCH(orders!$D716,products!$A$1:$A$49,0),MATCH(orders!L$1,products!$A$1:$G$1,0))</f>
        <v>3.645</v>
      </c>
      <c r="M716" s="10">
        <f t="shared" si="11"/>
        <v>14.58</v>
      </c>
      <c r="N716" s="8" t="str" cm="1">
        <f t="array" ref="N716">_xlfn.IFS(I716="Rob", "Robusta",I716="Exc","Excelsa",I716="Ara","Arabica",I716="Lib","Liberica",TRUE," ")</f>
        <v>Excelsa</v>
      </c>
      <c r="O716" s="8" t="str" cm="1">
        <f t="array" ref="O716">_xlfn.IFS(J716="m","Medium",J716="l","Light",J716="d","Dark",TRUE,"")</f>
        <v>Dark</v>
      </c>
      <c r="P716" s="8" t="str">
        <f>_xlfn.XLOOKUP(Table1[[#This Row],[Customer ID]],customers!$A$1:$A$1001,customers!$I$1:$I$1001," ",0)</f>
        <v>Yes</v>
      </c>
    </row>
    <row r="717" spans="1:16" x14ac:dyDescent="0.35">
      <c r="A717" s="7" t="s">
        <v>4528</v>
      </c>
      <c r="B717" s="14">
        <v>44504</v>
      </c>
      <c r="C717" s="7" t="s">
        <v>4529</v>
      </c>
      <c r="D717" s="8" t="s">
        <v>6171</v>
      </c>
      <c r="E717" s="7">
        <v>6</v>
      </c>
      <c r="F717" s="7" t="str">
        <f>_xlfn.XLOOKUP(C717,customers!$A$2:$A$1001,customers!$B$2:$B$1001," ",0)</f>
        <v>Gilberto Cornier</v>
      </c>
      <c r="G717" s="7" t="str">
        <f>IF(_xlfn.XLOOKUP(C717,customers!$A$2:$A$1001,customers!$C$2:$C$1001," ",0)=0," ",_xlfn.XLOOKUP(C717,customers!$A$2:$A$1001,customers!$C$2:$C$1001," ",0))</f>
        <v>gcornierjv@techcrunch.com</v>
      </c>
      <c r="H717" s="7" t="str">
        <f>_xlfn.XLOOKUP(orders!C717,customers!$A$1:$A$1001,customers!$G$1:$G$1001)</f>
        <v>United States</v>
      </c>
      <c r="I717" s="8" t="str">
        <f>INDEX(products!$A$1:$G$49,MATCH(orders!$D717,products!$A$1:$A$49,0),MATCH(orders!I$1,products!$A$1:$G$1,0))</f>
        <v>Exc</v>
      </c>
      <c r="J717" s="8" t="str">
        <f>INDEX(products!$A$1:$G$49,MATCH(orders!$D717,products!$A$1:$A$49,0),MATCH(orders!J$1,products!$A$1:$G$1,0))</f>
        <v>L</v>
      </c>
      <c r="K717" s="9">
        <f>INDEX(products!$A$1:$G$49,MATCH(orders!$D717,products!$A$1:$A$49,0),MATCH(orders!K$1,products!$A$1:$G$1,0))</f>
        <v>1</v>
      </c>
      <c r="L717" s="10">
        <f>INDEX(products!$A$1:$G$49,MATCH(orders!$D717,products!$A$1:$A$49,0),MATCH(orders!L$1,products!$A$1:$G$1,0))</f>
        <v>14.85</v>
      </c>
      <c r="M717" s="10">
        <f t="shared" si="11"/>
        <v>89.1</v>
      </c>
      <c r="N717" s="8" t="str" cm="1">
        <f t="array" ref="N717">_xlfn.IFS(I717="Rob", "Robusta",I717="Exc","Excelsa",I717="Ara","Arabica",I717="Lib","Liberica",TRUE," ")</f>
        <v>Excelsa</v>
      </c>
      <c r="O717" s="8" t="str" cm="1">
        <f t="array" ref="O717">_xlfn.IFS(J717="m","Medium",J717="l","Light",J717="d","Dark",TRUE,"")</f>
        <v>Light</v>
      </c>
      <c r="P717" s="8" t="str">
        <f>_xlfn.XLOOKUP(Table1[[#This Row],[Customer ID]],customers!$A$1:$A$1001,customers!$I$1:$I$1001," ",0)</f>
        <v>No</v>
      </c>
    </row>
    <row r="718" spans="1:16" x14ac:dyDescent="0.35">
      <c r="A718" s="7" t="s">
        <v>4533</v>
      </c>
      <c r="B718" s="14">
        <v>44612</v>
      </c>
      <c r="C718" s="7" t="s">
        <v>4434</v>
      </c>
      <c r="D718" s="8" t="s">
        <v>6179</v>
      </c>
      <c r="E718" s="7">
        <v>3</v>
      </c>
      <c r="F718" s="7" t="str">
        <f>_xlfn.XLOOKUP(C718,customers!$A$2:$A$1001,customers!$B$2:$B$1001," ",0)</f>
        <v>Jimmy Dymoke</v>
      </c>
      <c r="G718" s="7" t="str">
        <f>IF(_xlfn.XLOOKUP(C718,customers!$A$2:$A$1001,customers!$C$2:$C$1001," ",0)=0," ",_xlfn.XLOOKUP(C718,customers!$A$2:$A$1001,customers!$C$2:$C$1001," ",0))</f>
        <v>jdymokeje@prnewswire.com</v>
      </c>
      <c r="H718" s="7" t="str">
        <f>_xlfn.XLOOKUP(orders!C718,customers!$A$1:$A$1001,customers!$G$1:$G$1001)</f>
        <v>Ireland</v>
      </c>
      <c r="I718" s="8" t="str">
        <f>INDEX(products!$A$1:$G$49,MATCH(orders!$D718,products!$A$1:$A$49,0),MATCH(orders!I$1,products!$A$1:$G$1,0))</f>
        <v>Rob</v>
      </c>
      <c r="J718" s="8" t="str">
        <f>INDEX(products!$A$1:$G$49,MATCH(orders!$D718,products!$A$1:$A$49,0),MATCH(orders!J$1,products!$A$1:$G$1,0))</f>
        <v>L</v>
      </c>
      <c r="K718" s="9">
        <f>INDEX(products!$A$1:$G$49,MATCH(orders!$D718,products!$A$1:$A$49,0),MATCH(orders!K$1,products!$A$1:$G$1,0))</f>
        <v>1</v>
      </c>
      <c r="L718" s="10">
        <f>INDEX(products!$A$1:$G$49,MATCH(orders!$D718,products!$A$1:$A$49,0),MATCH(orders!L$1,products!$A$1:$G$1,0))</f>
        <v>11.95</v>
      </c>
      <c r="M718" s="10">
        <f t="shared" si="11"/>
        <v>35.849999999999994</v>
      </c>
      <c r="N718" s="8" t="str" cm="1">
        <f t="array" ref="N718">_xlfn.IFS(I718="Rob", "Robusta",I718="Exc","Excelsa",I718="Ara","Arabica",I718="Lib","Liberica",TRUE," ")</f>
        <v>Robusta</v>
      </c>
      <c r="O718" s="8" t="str" cm="1">
        <f t="array" ref="O718">_xlfn.IFS(J718="m","Medium",J718="l","Light",J718="d","Dark",TRUE,"")</f>
        <v>Light</v>
      </c>
      <c r="P718" s="8" t="str">
        <f>_xlfn.XLOOKUP(Table1[[#This Row],[Customer ID]],customers!$A$1:$A$1001,customers!$I$1:$I$1001," ",0)</f>
        <v>No</v>
      </c>
    </row>
    <row r="719" spans="1:16" x14ac:dyDescent="0.35">
      <c r="A719" s="7" t="s">
        <v>4539</v>
      </c>
      <c r="B719" s="14">
        <v>43649</v>
      </c>
      <c r="C719" s="7" t="s">
        <v>4540</v>
      </c>
      <c r="D719" s="8" t="s">
        <v>6168</v>
      </c>
      <c r="E719" s="7">
        <v>3</v>
      </c>
      <c r="F719" s="7" t="str">
        <f>_xlfn.XLOOKUP(C719,customers!$A$2:$A$1001,customers!$B$2:$B$1001," ",0)</f>
        <v>Willabella Harvison</v>
      </c>
      <c r="G719" s="7" t="str">
        <f>IF(_xlfn.XLOOKUP(C719,customers!$A$2:$A$1001,customers!$C$2:$C$1001," ",0)=0," ",_xlfn.XLOOKUP(C719,customers!$A$2:$A$1001,customers!$C$2:$C$1001," ",0))</f>
        <v>wharvisonjx@gizmodo.com</v>
      </c>
      <c r="H719" s="7" t="str">
        <f>_xlfn.XLOOKUP(orders!C719,customers!$A$1:$A$1001,customers!$G$1:$G$1001)</f>
        <v>United States</v>
      </c>
      <c r="I719" s="8" t="str">
        <f>INDEX(products!$A$1:$G$49,MATCH(orders!$D719,products!$A$1:$A$49,0),MATCH(orders!I$1,products!$A$1:$G$1,0))</f>
        <v>Ara</v>
      </c>
      <c r="J719" s="8" t="str">
        <f>INDEX(products!$A$1:$G$49,MATCH(orders!$D719,products!$A$1:$A$49,0),MATCH(orders!J$1,products!$A$1:$G$1,0))</f>
        <v>D</v>
      </c>
      <c r="K719" s="9">
        <f>INDEX(products!$A$1:$G$49,MATCH(orders!$D719,products!$A$1:$A$49,0),MATCH(orders!K$1,products!$A$1:$G$1,0))</f>
        <v>2.5</v>
      </c>
      <c r="L719" s="10">
        <f>INDEX(products!$A$1:$G$49,MATCH(orders!$D719,products!$A$1:$A$49,0),MATCH(orders!L$1,products!$A$1:$G$1,0))</f>
        <v>22.884999999999998</v>
      </c>
      <c r="M719" s="10">
        <f t="shared" si="11"/>
        <v>68.655000000000001</v>
      </c>
      <c r="N719" s="8" t="str" cm="1">
        <f t="array" ref="N719">_xlfn.IFS(I719="Rob", "Robusta",I719="Exc","Excelsa",I719="Ara","Arabica",I719="Lib","Liberica",TRUE," ")</f>
        <v>Arabica</v>
      </c>
      <c r="O719" s="8" t="str" cm="1">
        <f t="array" ref="O719">_xlfn.IFS(J719="m","Medium",J719="l","Light",J719="d","Dark",TRUE,"")</f>
        <v>Dark</v>
      </c>
      <c r="P719" s="8" t="str">
        <f>_xlfn.XLOOKUP(Table1[[#This Row],[Customer ID]],customers!$A$1:$A$1001,customers!$I$1:$I$1001," ",0)</f>
        <v>No</v>
      </c>
    </row>
    <row r="720" spans="1:16" x14ac:dyDescent="0.35">
      <c r="A720" s="7" t="s">
        <v>4545</v>
      </c>
      <c r="B720" s="14">
        <v>44348</v>
      </c>
      <c r="C720" s="7" t="s">
        <v>4546</v>
      </c>
      <c r="D720" s="8" t="s">
        <v>6143</v>
      </c>
      <c r="E720" s="7">
        <v>3</v>
      </c>
      <c r="F720" s="7" t="str">
        <f>_xlfn.XLOOKUP(C720,customers!$A$2:$A$1001,customers!$B$2:$B$1001," ",0)</f>
        <v>Darice Heaford</v>
      </c>
      <c r="G720" s="7" t="str">
        <f>IF(_xlfn.XLOOKUP(C720,customers!$A$2:$A$1001,customers!$C$2:$C$1001," ",0)=0," ",_xlfn.XLOOKUP(C720,customers!$A$2:$A$1001,customers!$C$2:$C$1001," ",0))</f>
        <v>dheafordjy@twitpic.com</v>
      </c>
      <c r="H720" s="7" t="str">
        <f>_xlfn.XLOOKUP(orders!C720,customers!$A$1:$A$1001,customers!$G$1:$G$1001)</f>
        <v>United States</v>
      </c>
      <c r="I720" s="8" t="str">
        <f>INDEX(products!$A$1:$G$49,MATCH(orders!$D720,products!$A$1:$A$49,0),MATCH(orders!I$1,products!$A$1:$G$1,0))</f>
        <v>Lib</v>
      </c>
      <c r="J720" s="8" t="str">
        <f>INDEX(products!$A$1:$G$49,MATCH(orders!$D720,products!$A$1:$A$49,0),MATCH(orders!J$1,products!$A$1:$G$1,0))</f>
        <v>D</v>
      </c>
      <c r="K720" s="9">
        <f>INDEX(products!$A$1:$G$49,MATCH(orders!$D720,products!$A$1:$A$49,0),MATCH(orders!K$1,products!$A$1:$G$1,0))</f>
        <v>1</v>
      </c>
      <c r="L720" s="10">
        <f>INDEX(products!$A$1:$G$49,MATCH(orders!$D720,products!$A$1:$A$49,0),MATCH(orders!L$1,products!$A$1:$G$1,0))</f>
        <v>12.95</v>
      </c>
      <c r="M720" s="10">
        <f t="shared" si="11"/>
        <v>38.849999999999994</v>
      </c>
      <c r="N720" s="8" t="str" cm="1">
        <f t="array" ref="N720">_xlfn.IFS(I720="Rob", "Robusta",I720="Exc","Excelsa",I720="Ara","Arabica",I720="Lib","Liberica",TRUE," ")</f>
        <v>Liberica</v>
      </c>
      <c r="O720" s="8" t="str" cm="1">
        <f t="array" ref="O720">_xlfn.IFS(J720="m","Medium",J720="l","Light",J720="d","Dark",TRUE,"")</f>
        <v>Dark</v>
      </c>
      <c r="P720" s="8" t="str">
        <f>_xlfn.XLOOKUP(Table1[[#This Row],[Customer ID]],customers!$A$1:$A$1001,customers!$I$1:$I$1001," ",0)</f>
        <v>No</v>
      </c>
    </row>
    <row r="721" spans="1:16" x14ac:dyDescent="0.35">
      <c r="A721" s="7" t="s">
        <v>4551</v>
      </c>
      <c r="B721" s="14">
        <v>44150</v>
      </c>
      <c r="C721" s="7" t="s">
        <v>4552</v>
      </c>
      <c r="D721" s="8" t="s">
        <v>6170</v>
      </c>
      <c r="E721" s="7">
        <v>5</v>
      </c>
      <c r="F721" s="7" t="str">
        <f>_xlfn.XLOOKUP(C721,customers!$A$2:$A$1001,customers!$B$2:$B$1001," ",0)</f>
        <v>Granger Fantham</v>
      </c>
      <c r="G721" s="7" t="str">
        <f>IF(_xlfn.XLOOKUP(C721,customers!$A$2:$A$1001,customers!$C$2:$C$1001," ",0)=0," ",_xlfn.XLOOKUP(C721,customers!$A$2:$A$1001,customers!$C$2:$C$1001," ",0))</f>
        <v>gfanthamjz@hexun.com</v>
      </c>
      <c r="H721" s="7" t="str">
        <f>_xlfn.XLOOKUP(orders!C721,customers!$A$1:$A$1001,customers!$G$1:$G$1001)</f>
        <v>United States</v>
      </c>
      <c r="I721" s="8" t="str">
        <f>INDEX(products!$A$1:$G$49,MATCH(orders!$D721,products!$A$1:$A$49,0),MATCH(orders!I$1,products!$A$1:$G$1,0))</f>
        <v>Lib</v>
      </c>
      <c r="J721" s="8" t="str">
        <f>INDEX(products!$A$1:$G$49,MATCH(orders!$D721,products!$A$1:$A$49,0),MATCH(orders!J$1,products!$A$1:$G$1,0))</f>
        <v>L</v>
      </c>
      <c r="K721" s="9">
        <f>INDEX(products!$A$1:$G$49,MATCH(orders!$D721,products!$A$1:$A$49,0),MATCH(orders!K$1,products!$A$1:$G$1,0))</f>
        <v>1</v>
      </c>
      <c r="L721" s="10">
        <f>INDEX(products!$A$1:$G$49,MATCH(orders!$D721,products!$A$1:$A$49,0),MATCH(orders!L$1,products!$A$1:$G$1,0))</f>
        <v>15.85</v>
      </c>
      <c r="M721" s="10">
        <f t="shared" si="11"/>
        <v>79.25</v>
      </c>
      <c r="N721" s="8" t="str" cm="1">
        <f t="array" ref="N721">_xlfn.IFS(I721="Rob", "Robusta",I721="Exc","Excelsa",I721="Ara","Arabica",I721="Lib","Liberica",TRUE," ")</f>
        <v>Liberica</v>
      </c>
      <c r="O721" s="8" t="str" cm="1">
        <f t="array" ref="O721">_xlfn.IFS(J721="m","Medium",J721="l","Light",J721="d","Dark",TRUE,"")</f>
        <v>Light</v>
      </c>
      <c r="P721" s="8" t="str">
        <f>_xlfn.XLOOKUP(Table1[[#This Row],[Customer ID]],customers!$A$1:$A$1001,customers!$I$1:$I$1001," ",0)</f>
        <v>Yes</v>
      </c>
    </row>
    <row r="722" spans="1:16" x14ac:dyDescent="0.35">
      <c r="A722" s="7" t="s">
        <v>4557</v>
      </c>
      <c r="B722" s="14">
        <v>44215</v>
      </c>
      <c r="C722" s="7" t="s">
        <v>4558</v>
      </c>
      <c r="D722" s="8" t="s">
        <v>6144</v>
      </c>
      <c r="E722" s="7">
        <v>5</v>
      </c>
      <c r="F722" s="7" t="str">
        <f>_xlfn.XLOOKUP(C722,customers!$A$2:$A$1001,customers!$B$2:$B$1001," ",0)</f>
        <v>Reynolds Crookshanks</v>
      </c>
      <c r="G722" s="7" t="str">
        <f>IF(_xlfn.XLOOKUP(C722,customers!$A$2:$A$1001,customers!$C$2:$C$1001," ",0)=0," ",_xlfn.XLOOKUP(C722,customers!$A$2:$A$1001,customers!$C$2:$C$1001," ",0))</f>
        <v>rcrookshanksk0@unc.edu</v>
      </c>
      <c r="H722" s="7" t="str">
        <f>_xlfn.XLOOKUP(orders!C722,customers!$A$1:$A$1001,customers!$G$1:$G$1001)</f>
        <v>United States</v>
      </c>
      <c r="I722" s="8" t="str">
        <f>INDEX(products!$A$1:$G$49,MATCH(orders!$D722,products!$A$1:$A$49,0),MATCH(orders!I$1,products!$A$1:$G$1,0))</f>
        <v>Exc</v>
      </c>
      <c r="J722" s="8" t="str">
        <f>INDEX(products!$A$1:$G$49,MATCH(orders!$D722,products!$A$1:$A$49,0),MATCH(orders!J$1,products!$A$1:$G$1,0))</f>
        <v>D</v>
      </c>
      <c r="K722" s="9">
        <f>INDEX(products!$A$1:$G$49,MATCH(orders!$D722,products!$A$1:$A$49,0),MATCH(orders!K$1,products!$A$1:$G$1,0))</f>
        <v>0.5</v>
      </c>
      <c r="L722" s="10">
        <f>INDEX(products!$A$1:$G$49,MATCH(orders!$D722,products!$A$1:$A$49,0),MATCH(orders!L$1,products!$A$1:$G$1,0))</f>
        <v>7.29</v>
      </c>
      <c r="M722" s="10">
        <f t="shared" si="11"/>
        <v>36.450000000000003</v>
      </c>
      <c r="N722" s="8" t="str" cm="1">
        <f t="array" ref="N722">_xlfn.IFS(I722="Rob", "Robusta",I722="Exc","Excelsa",I722="Ara","Arabica",I722="Lib","Liberica",TRUE," ")</f>
        <v>Excelsa</v>
      </c>
      <c r="O722" s="8" t="str" cm="1">
        <f t="array" ref="O722">_xlfn.IFS(J722="m","Medium",J722="l","Light",J722="d","Dark",TRUE,"")</f>
        <v>Dark</v>
      </c>
      <c r="P722" s="8" t="str">
        <f>_xlfn.XLOOKUP(Table1[[#This Row],[Customer ID]],customers!$A$1:$A$1001,customers!$I$1:$I$1001," ",0)</f>
        <v>Yes</v>
      </c>
    </row>
    <row r="723" spans="1:16" x14ac:dyDescent="0.35">
      <c r="A723" s="7" t="s">
        <v>4563</v>
      </c>
      <c r="B723" s="14">
        <v>44479</v>
      </c>
      <c r="C723" s="7" t="s">
        <v>4564</v>
      </c>
      <c r="D723" s="8" t="s">
        <v>6174</v>
      </c>
      <c r="E723" s="7">
        <v>3</v>
      </c>
      <c r="F723" s="7" t="str">
        <f>_xlfn.XLOOKUP(C723,customers!$A$2:$A$1001,customers!$B$2:$B$1001," ",0)</f>
        <v>Niels Leake</v>
      </c>
      <c r="G723" s="7" t="str">
        <f>IF(_xlfn.XLOOKUP(C723,customers!$A$2:$A$1001,customers!$C$2:$C$1001," ",0)=0," ",_xlfn.XLOOKUP(C723,customers!$A$2:$A$1001,customers!$C$2:$C$1001," ",0))</f>
        <v>nleakek1@cmu.edu</v>
      </c>
      <c r="H723" s="7" t="str">
        <f>_xlfn.XLOOKUP(orders!C723,customers!$A$1:$A$1001,customers!$G$1:$G$1001)</f>
        <v>United States</v>
      </c>
      <c r="I723" s="8" t="str">
        <f>INDEX(products!$A$1:$G$49,MATCH(orders!$D723,products!$A$1:$A$49,0),MATCH(orders!I$1,products!$A$1:$G$1,0))</f>
        <v>Rob</v>
      </c>
      <c r="J723" s="8" t="str">
        <f>INDEX(products!$A$1:$G$49,MATCH(orders!$D723,products!$A$1:$A$49,0),MATCH(orders!J$1,products!$A$1:$G$1,0))</f>
        <v>M</v>
      </c>
      <c r="K723" s="9">
        <f>INDEX(products!$A$1:$G$49,MATCH(orders!$D723,products!$A$1:$A$49,0),MATCH(orders!K$1,products!$A$1:$G$1,0))</f>
        <v>0.2</v>
      </c>
      <c r="L723" s="10">
        <f>INDEX(products!$A$1:$G$49,MATCH(orders!$D723,products!$A$1:$A$49,0),MATCH(orders!L$1,products!$A$1:$G$1,0))</f>
        <v>2.9849999999999999</v>
      </c>
      <c r="M723" s="10">
        <f t="shared" si="11"/>
        <v>8.9550000000000001</v>
      </c>
      <c r="N723" s="8" t="str" cm="1">
        <f t="array" ref="N723">_xlfn.IFS(I723="Rob", "Robusta",I723="Exc","Excelsa",I723="Ara","Arabica",I723="Lib","Liberica",TRUE," ")</f>
        <v>Robusta</v>
      </c>
      <c r="O723" s="8" t="str" cm="1">
        <f t="array" ref="O723">_xlfn.IFS(J723="m","Medium",J723="l","Light",J723="d","Dark",TRUE,"")</f>
        <v>Medium</v>
      </c>
      <c r="P723" s="8" t="str">
        <f>_xlfn.XLOOKUP(Table1[[#This Row],[Customer ID]],customers!$A$1:$A$1001,customers!$I$1:$I$1001," ",0)</f>
        <v>Yes</v>
      </c>
    </row>
    <row r="724" spans="1:16" x14ac:dyDescent="0.35">
      <c r="A724" s="7" t="s">
        <v>4569</v>
      </c>
      <c r="B724" s="14">
        <v>44620</v>
      </c>
      <c r="C724" s="7" t="s">
        <v>4570</v>
      </c>
      <c r="D724" s="8" t="s">
        <v>6183</v>
      </c>
      <c r="E724" s="7">
        <v>2</v>
      </c>
      <c r="F724" s="7" t="str">
        <f>_xlfn.XLOOKUP(C724,customers!$A$2:$A$1001,customers!$B$2:$B$1001," ",0)</f>
        <v>Hetti Measures</v>
      </c>
      <c r="G724" s="7" t="str">
        <f>IF(_xlfn.XLOOKUP(C724,customers!$A$2:$A$1001,customers!$C$2:$C$1001," ",0)=0," ",_xlfn.XLOOKUP(C724,customers!$A$2:$A$1001,customers!$C$2:$C$1001," ",0))</f>
        <v xml:space="preserve"> </v>
      </c>
      <c r="H724" s="7" t="str">
        <f>_xlfn.XLOOKUP(orders!C724,customers!$A$1:$A$1001,customers!$G$1:$G$1001)</f>
        <v>United States</v>
      </c>
      <c r="I724" s="8" t="str">
        <f>INDEX(products!$A$1:$G$49,MATCH(orders!$D724,products!$A$1:$A$49,0),MATCH(orders!I$1,products!$A$1:$G$1,0))</f>
        <v>Exc</v>
      </c>
      <c r="J724" s="8" t="str">
        <f>INDEX(products!$A$1:$G$49,MATCH(orders!$D724,products!$A$1:$A$49,0),MATCH(orders!J$1,products!$A$1:$G$1,0))</f>
        <v>D</v>
      </c>
      <c r="K724" s="9">
        <f>INDEX(products!$A$1:$G$49,MATCH(orders!$D724,products!$A$1:$A$49,0),MATCH(orders!K$1,products!$A$1:$G$1,0))</f>
        <v>1</v>
      </c>
      <c r="L724" s="10">
        <f>INDEX(products!$A$1:$G$49,MATCH(orders!$D724,products!$A$1:$A$49,0),MATCH(orders!L$1,products!$A$1:$G$1,0))</f>
        <v>12.15</v>
      </c>
      <c r="M724" s="10">
        <f t="shared" si="11"/>
        <v>24.3</v>
      </c>
      <c r="N724" s="8" t="str" cm="1">
        <f t="array" ref="N724">_xlfn.IFS(I724="Rob", "Robusta",I724="Exc","Excelsa",I724="Ara","Arabica",I724="Lib","Liberica",TRUE," ")</f>
        <v>Excelsa</v>
      </c>
      <c r="O724" s="8" t="str" cm="1">
        <f t="array" ref="O724">_xlfn.IFS(J724="m","Medium",J724="l","Light",J724="d","Dark",TRUE,"")</f>
        <v>Dark</v>
      </c>
      <c r="P724" s="8" t="str">
        <f>_xlfn.XLOOKUP(Table1[[#This Row],[Customer ID]],customers!$A$1:$A$1001,customers!$I$1:$I$1001," ",0)</f>
        <v>No</v>
      </c>
    </row>
    <row r="725" spans="1:16" x14ac:dyDescent="0.35">
      <c r="A725" s="7" t="s">
        <v>4574</v>
      </c>
      <c r="B725" s="14">
        <v>44470</v>
      </c>
      <c r="C725" s="7" t="s">
        <v>4575</v>
      </c>
      <c r="D725" s="8" t="s">
        <v>6166</v>
      </c>
      <c r="E725" s="7">
        <v>2</v>
      </c>
      <c r="F725" s="7" t="str">
        <f>_xlfn.XLOOKUP(C725,customers!$A$2:$A$1001,customers!$B$2:$B$1001," ",0)</f>
        <v>Gay Eilhersen</v>
      </c>
      <c r="G725" s="7" t="str">
        <f>IF(_xlfn.XLOOKUP(C725,customers!$A$2:$A$1001,customers!$C$2:$C$1001," ",0)=0," ",_xlfn.XLOOKUP(C725,customers!$A$2:$A$1001,customers!$C$2:$C$1001," ",0))</f>
        <v>geilhersenk3@networksolutions.com</v>
      </c>
      <c r="H725" s="7" t="str">
        <f>_xlfn.XLOOKUP(orders!C725,customers!$A$1:$A$1001,customers!$G$1:$G$1001)</f>
        <v>United States</v>
      </c>
      <c r="I725" s="8" t="str">
        <f>INDEX(products!$A$1:$G$49,MATCH(orders!$D725,products!$A$1:$A$49,0),MATCH(orders!I$1,products!$A$1:$G$1,0))</f>
        <v>Exc</v>
      </c>
      <c r="J725" s="8" t="str">
        <f>INDEX(products!$A$1:$G$49,MATCH(orders!$D725,products!$A$1:$A$49,0),MATCH(orders!J$1,products!$A$1:$G$1,0))</f>
        <v>M</v>
      </c>
      <c r="K725" s="9">
        <f>INDEX(products!$A$1:$G$49,MATCH(orders!$D725,products!$A$1:$A$49,0),MATCH(orders!K$1,products!$A$1:$G$1,0))</f>
        <v>2.5</v>
      </c>
      <c r="L725" s="10">
        <f>INDEX(products!$A$1:$G$49,MATCH(orders!$D725,products!$A$1:$A$49,0),MATCH(orders!L$1,products!$A$1:$G$1,0))</f>
        <v>31.624999999999996</v>
      </c>
      <c r="M725" s="10">
        <f t="shared" si="11"/>
        <v>63.249999999999993</v>
      </c>
      <c r="N725" s="8" t="str" cm="1">
        <f t="array" ref="N725">_xlfn.IFS(I725="Rob", "Robusta",I725="Exc","Excelsa",I725="Ara","Arabica",I725="Lib","Liberica",TRUE," ")</f>
        <v>Excelsa</v>
      </c>
      <c r="O725" s="8" t="str" cm="1">
        <f t="array" ref="O725">_xlfn.IFS(J725="m","Medium",J725="l","Light",J725="d","Dark",TRUE,"")</f>
        <v>Medium</v>
      </c>
      <c r="P725" s="8" t="str">
        <f>_xlfn.XLOOKUP(Table1[[#This Row],[Customer ID]],customers!$A$1:$A$1001,customers!$I$1:$I$1001," ",0)</f>
        <v>No</v>
      </c>
    </row>
    <row r="726" spans="1:16" x14ac:dyDescent="0.35">
      <c r="A726" s="7" t="s">
        <v>4580</v>
      </c>
      <c r="B726" s="14">
        <v>44076</v>
      </c>
      <c r="C726" s="7" t="s">
        <v>4581</v>
      </c>
      <c r="D726" s="8" t="s">
        <v>6152</v>
      </c>
      <c r="E726" s="7">
        <v>2</v>
      </c>
      <c r="F726" s="7" t="str">
        <f>_xlfn.XLOOKUP(C726,customers!$A$2:$A$1001,customers!$B$2:$B$1001," ",0)</f>
        <v>Nico Hubert</v>
      </c>
      <c r="G726" s="7" t="str">
        <f>IF(_xlfn.XLOOKUP(C726,customers!$A$2:$A$1001,customers!$C$2:$C$1001," ",0)=0," ",_xlfn.XLOOKUP(C726,customers!$A$2:$A$1001,customers!$C$2:$C$1001," ",0))</f>
        <v xml:space="preserve"> </v>
      </c>
      <c r="H726" s="7" t="str">
        <f>_xlfn.XLOOKUP(orders!C726,customers!$A$1:$A$1001,customers!$G$1:$G$1001)</f>
        <v>United States</v>
      </c>
      <c r="I726" s="8" t="str">
        <f>INDEX(products!$A$1:$G$49,MATCH(orders!$D726,products!$A$1:$A$49,0),MATCH(orders!I$1,products!$A$1:$G$1,0))</f>
        <v>Ara</v>
      </c>
      <c r="J726" s="8" t="str">
        <f>INDEX(products!$A$1:$G$49,MATCH(orders!$D726,products!$A$1:$A$49,0),MATCH(orders!J$1,products!$A$1:$G$1,0))</f>
        <v>M</v>
      </c>
      <c r="K726" s="9">
        <f>INDEX(products!$A$1:$G$49,MATCH(orders!$D726,products!$A$1:$A$49,0),MATCH(orders!K$1,products!$A$1:$G$1,0))</f>
        <v>0.2</v>
      </c>
      <c r="L726" s="10">
        <f>INDEX(products!$A$1:$G$49,MATCH(orders!$D726,products!$A$1:$A$49,0),MATCH(orders!L$1,products!$A$1:$G$1,0))</f>
        <v>3.375</v>
      </c>
      <c r="M726" s="10">
        <f t="shared" si="11"/>
        <v>6.75</v>
      </c>
      <c r="N726" s="8" t="str" cm="1">
        <f t="array" ref="N726">_xlfn.IFS(I726="Rob", "Robusta",I726="Exc","Excelsa",I726="Ara","Arabica",I726="Lib","Liberica",TRUE," ")</f>
        <v>Arabica</v>
      </c>
      <c r="O726" s="8" t="str" cm="1">
        <f t="array" ref="O726">_xlfn.IFS(J726="m","Medium",J726="l","Light",J726="d","Dark",TRUE,"")</f>
        <v>Medium</v>
      </c>
      <c r="P726" s="8" t="str">
        <f>_xlfn.XLOOKUP(Table1[[#This Row],[Customer ID]],customers!$A$1:$A$1001,customers!$I$1:$I$1001," ",0)</f>
        <v>Yes</v>
      </c>
    </row>
    <row r="727" spans="1:16" x14ac:dyDescent="0.35">
      <c r="A727" s="7" t="s">
        <v>4585</v>
      </c>
      <c r="B727" s="14">
        <v>44043</v>
      </c>
      <c r="C727" s="7" t="s">
        <v>4586</v>
      </c>
      <c r="D727" s="8" t="s">
        <v>6167</v>
      </c>
      <c r="E727" s="7">
        <v>6</v>
      </c>
      <c r="F727" s="7" t="str">
        <f>_xlfn.XLOOKUP(C727,customers!$A$2:$A$1001,customers!$B$2:$B$1001," ",0)</f>
        <v>Cristina Aleixo</v>
      </c>
      <c r="G727" s="7" t="str">
        <f>IF(_xlfn.XLOOKUP(C727,customers!$A$2:$A$1001,customers!$C$2:$C$1001," ",0)=0," ",_xlfn.XLOOKUP(C727,customers!$A$2:$A$1001,customers!$C$2:$C$1001," ",0))</f>
        <v>caleixok5@globo.com</v>
      </c>
      <c r="H727" s="7" t="str">
        <f>_xlfn.XLOOKUP(orders!C727,customers!$A$1:$A$1001,customers!$G$1:$G$1001)</f>
        <v>United States</v>
      </c>
      <c r="I727" s="8" t="str">
        <f>INDEX(products!$A$1:$G$49,MATCH(orders!$D727,products!$A$1:$A$49,0),MATCH(orders!I$1,products!$A$1:$G$1,0))</f>
        <v>Ara</v>
      </c>
      <c r="J727" s="8" t="str">
        <f>INDEX(products!$A$1:$G$49,MATCH(orders!$D727,products!$A$1:$A$49,0),MATCH(orders!J$1,products!$A$1:$G$1,0))</f>
        <v>L</v>
      </c>
      <c r="K727" s="9">
        <f>INDEX(products!$A$1:$G$49,MATCH(orders!$D727,products!$A$1:$A$49,0),MATCH(orders!K$1,products!$A$1:$G$1,0))</f>
        <v>0.2</v>
      </c>
      <c r="L727" s="10">
        <f>INDEX(products!$A$1:$G$49,MATCH(orders!$D727,products!$A$1:$A$49,0),MATCH(orders!L$1,products!$A$1:$G$1,0))</f>
        <v>3.8849999999999998</v>
      </c>
      <c r="M727" s="10">
        <f t="shared" si="11"/>
        <v>23.31</v>
      </c>
      <c r="N727" s="8" t="str" cm="1">
        <f t="array" ref="N727">_xlfn.IFS(I727="Rob", "Robusta",I727="Exc","Excelsa",I727="Ara","Arabica",I727="Lib","Liberica",TRUE," ")</f>
        <v>Arabica</v>
      </c>
      <c r="O727" s="8" t="str" cm="1">
        <f t="array" ref="O727">_xlfn.IFS(J727="m","Medium",J727="l","Light",J727="d","Dark",TRUE,"")</f>
        <v>Light</v>
      </c>
      <c r="P727" s="8" t="str">
        <f>_xlfn.XLOOKUP(Table1[[#This Row],[Customer ID]],customers!$A$1:$A$1001,customers!$I$1:$I$1001," ",0)</f>
        <v>No</v>
      </c>
    </row>
    <row r="728" spans="1:16" x14ac:dyDescent="0.35">
      <c r="A728" s="7" t="s">
        <v>4591</v>
      </c>
      <c r="B728" s="14">
        <v>44571</v>
      </c>
      <c r="C728" s="7" t="s">
        <v>4592</v>
      </c>
      <c r="D728" s="8" t="s">
        <v>6164</v>
      </c>
      <c r="E728" s="7">
        <v>4</v>
      </c>
      <c r="F728" s="7" t="str">
        <f>_xlfn.XLOOKUP(C728,customers!$A$2:$A$1001,customers!$B$2:$B$1001," ",0)</f>
        <v>Derrek Allpress</v>
      </c>
      <c r="G728" s="7" t="str">
        <f>IF(_xlfn.XLOOKUP(C728,customers!$A$2:$A$1001,customers!$C$2:$C$1001," ",0)=0," ",_xlfn.XLOOKUP(C728,customers!$A$2:$A$1001,customers!$C$2:$C$1001," ",0))</f>
        <v xml:space="preserve"> </v>
      </c>
      <c r="H728" s="7" t="str">
        <f>_xlfn.XLOOKUP(orders!C728,customers!$A$1:$A$1001,customers!$G$1:$G$1001)</f>
        <v>United States</v>
      </c>
      <c r="I728" s="8" t="str">
        <f>INDEX(products!$A$1:$G$49,MATCH(orders!$D728,products!$A$1:$A$49,0),MATCH(orders!I$1,products!$A$1:$G$1,0))</f>
        <v>Lib</v>
      </c>
      <c r="J728" s="8" t="str">
        <f>INDEX(products!$A$1:$G$49,MATCH(orders!$D728,products!$A$1:$A$49,0),MATCH(orders!J$1,products!$A$1:$G$1,0))</f>
        <v>L</v>
      </c>
      <c r="K728" s="9">
        <f>INDEX(products!$A$1:$G$49,MATCH(orders!$D728,products!$A$1:$A$49,0),MATCH(orders!K$1,products!$A$1:$G$1,0))</f>
        <v>2.5</v>
      </c>
      <c r="L728" s="10">
        <f>INDEX(products!$A$1:$G$49,MATCH(orders!$D728,products!$A$1:$A$49,0),MATCH(orders!L$1,products!$A$1:$G$1,0))</f>
        <v>36.454999999999998</v>
      </c>
      <c r="M728" s="10">
        <f t="shared" si="11"/>
        <v>145.82</v>
      </c>
      <c r="N728" s="8" t="str" cm="1">
        <f t="array" ref="N728">_xlfn.IFS(I728="Rob", "Robusta",I728="Exc","Excelsa",I728="Ara","Arabica",I728="Lib","Liberica",TRUE," ")</f>
        <v>Liberica</v>
      </c>
      <c r="O728" s="8" t="str" cm="1">
        <f t="array" ref="O728">_xlfn.IFS(J728="m","Medium",J728="l","Light",J728="d","Dark",TRUE,"")</f>
        <v>Light</v>
      </c>
      <c r="P728" s="8" t="str">
        <f>_xlfn.XLOOKUP(Table1[[#This Row],[Customer ID]],customers!$A$1:$A$1001,customers!$I$1:$I$1001," ",0)</f>
        <v>No</v>
      </c>
    </row>
    <row r="729" spans="1:16" x14ac:dyDescent="0.35">
      <c r="A729" s="7" t="s">
        <v>4596</v>
      </c>
      <c r="B729" s="14">
        <v>44264</v>
      </c>
      <c r="C729" s="7" t="s">
        <v>4597</v>
      </c>
      <c r="D729" s="8" t="s">
        <v>6146</v>
      </c>
      <c r="E729" s="7">
        <v>5</v>
      </c>
      <c r="F729" s="7" t="str">
        <f>_xlfn.XLOOKUP(C729,customers!$A$2:$A$1001,customers!$B$2:$B$1001," ",0)</f>
        <v>Rikki Tomkowicz</v>
      </c>
      <c r="G729" s="7" t="str">
        <f>IF(_xlfn.XLOOKUP(C729,customers!$A$2:$A$1001,customers!$C$2:$C$1001," ",0)=0," ",_xlfn.XLOOKUP(C729,customers!$A$2:$A$1001,customers!$C$2:$C$1001," ",0))</f>
        <v>rtomkowiczk7@bravesites.com</v>
      </c>
      <c r="H729" s="7" t="str">
        <f>_xlfn.XLOOKUP(orders!C729,customers!$A$1:$A$1001,customers!$G$1:$G$1001)</f>
        <v>Ireland</v>
      </c>
      <c r="I729" s="8" t="str">
        <f>INDEX(products!$A$1:$G$49,MATCH(orders!$D729,products!$A$1:$A$49,0),MATCH(orders!I$1,products!$A$1:$G$1,0))</f>
        <v>Rob</v>
      </c>
      <c r="J729" s="8" t="str">
        <f>INDEX(products!$A$1:$G$49,MATCH(orders!$D729,products!$A$1:$A$49,0),MATCH(orders!J$1,products!$A$1:$G$1,0))</f>
        <v>M</v>
      </c>
      <c r="K729" s="9">
        <f>INDEX(products!$A$1:$G$49,MATCH(orders!$D729,products!$A$1:$A$49,0),MATCH(orders!K$1,products!$A$1:$G$1,0))</f>
        <v>0.5</v>
      </c>
      <c r="L729" s="10">
        <f>INDEX(products!$A$1:$G$49,MATCH(orders!$D729,products!$A$1:$A$49,0),MATCH(orders!L$1,products!$A$1:$G$1,0))</f>
        <v>5.97</v>
      </c>
      <c r="M729" s="10">
        <f t="shared" si="11"/>
        <v>29.849999999999998</v>
      </c>
      <c r="N729" s="8" t="str" cm="1">
        <f t="array" ref="N729">_xlfn.IFS(I729="Rob", "Robusta",I729="Exc","Excelsa",I729="Ara","Arabica",I729="Lib","Liberica",TRUE," ")</f>
        <v>Robusta</v>
      </c>
      <c r="O729" s="8" t="str" cm="1">
        <f t="array" ref="O729">_xlfn.IFS(J729="m","Medium",J729="l","Light",J729="d","Dark",TRUE,"")</f>
        <v>Medium</v>
      </c>
      <c r="P729" s="8" t="str">
        <f>_xlfn.XLOOKUP(Table1[[#This Row],[Customer ID]],customers!$A$1:$A$1001,customers!$I$1:$I$1001," ",0)</f>
        <v>Yes</v>
      </c>
    </row>
    <row r="730" spans="1:16" x14ac:dyDescent="0.35">
      <c r="A730" s="7" t="s">
        <v>4602</v>
      </c>
      <c r="B730" s="14">
        <v>44155</v>
      </c>
      <c r="C730" s="7" t="s">
        <v>4603</v>
      </c>
      <c r="D730" s="8" t="s">
        <v>6144</v>
      </c>
      <c r="E730" s="7">
        <v>3</v>
      </c>
      <c r="F730" s="7" t="str">
        <f>_xlfn.XLOOKUP(C730,customers!$A$2:$A$1001,customers!$B$2:$B$1001," ",0)</f>
        <v>Rochette Huscroft</v>
      </c>
      <c r="G730" s="7" t="str">
        <f>IF(_xlfn.XLOOKUP(C730,customers!$A$2:$A$1001,customers!$C$2:$C$1001," ",0)=0," ",_xlfn.XLOOKUP(C730,customers!$A$2:$A$1001,customers!$C$2:$C$1001," ",0))</f>
        <v>rhuscroftk8@jimdo.com</v>
      </c>
      <c r="H730" s="7" t="str">
        <f>_xlfn.XLOOKUP(orders!C730,customers!$A$1:$A$1001,customers!$G$1:$G$1001)</f>
        <v>United States</v>
      </c>
      <c r="I730" s="8" t="str">
        <f>INDEX(products!$A$1:$G$49,MATCH(orders!$D730,products!$A$1:$A$49,0),MATCH(orders!I$1,products!$A$1:$G$1,0))</f>
        <v>Exc</v>
      </c>
      <c r="J730" s="8" t="str">
        <f>INDEX(products!$A$1:$G$49,MATCH(orders!$D730,products!$A$1:$A$49,0),MATCH(orders!J$1,products!$A$1:$G$1,0))</f>
        <v>D</v>
      </c>
      <c r="K730" s="9">
        <f>INDEX(products!$A$1:$G$49,MATCH(orders!$D730,products!$A$1:$A$49,0),MATCH(orders!K$1,products!$A$1:$G$1,0))</f>
        <v>0.5</v>
      </c>
      <c r="L730" s="10">
        <f>INDEX(products!$A$1:$G$49,MATCH(orders!$D730,products!$A$1:$A$49,0),MATCH(orders!L$1,products!$A$1:$G$1,0))</f>
        <v>7.29</v>
      </c>
      <c r="M730" s="10">
        <f t="shared" si="11"/>
        <v>21.87</v>
      </c>
      <c r="N730" s="8" t="str" cm="1">
        <f t="array" ref="N730">_xlfn.IFS(I730="Rob", "Robusta",I730="Exc","Excelsa",I730="Ara","Arabica",I730="Lib","Liberica",TRUE," ")</f>
        <v>Excelsa</v>
      </c>
      <c r="O730" s="8" t="str" cm="1">
        <f t="array" ref="O730">_xlfn.IFS(J730="m","Medium",J730="l","Light",J730="d","Dark",TRUE,"")</f>
        <v>Dark</v>
      </c>
      <c r="P730" s="8" t="str">
        <f>_xlfn.XLOOKUP(Table1[[#This Row],[Customer ID]],customers!$A$1:$A$1001,customers!$I$1:$I$1001," ",0)</f>
        <v>Yes</v>
      </c>
    </row>
    <row r="731" spans="1:16" x14ac:dyDescent="0.35">
      <c r="A731" s="7" t="s">
        <v>4608</v>
      </c>
      <c r="B731" s="14">
        <v>44634</v>
      </c>
      <c r="C731" s="7" t="s">
        <v>4609</v>
      </c>
      <c r="D731" s="8" t="s">
        <v>6159</v>
      </c>
      <c r="E731" s="7">
        <v>1</v>
      </c>
      <c r="F731" s="7" t="str">
        <f>_xlfn.XLOOKUP(C731,customers!$A$2:$A$1001,customers!$B$2:$B$1001," ",0)</f>
        <v>Selle Scurrer</v>
      </c>
      <c r="G731" s="7" t="str">
        <f>IF(_xlfn.XLOOKUP(C731,customers!$A$2:$A$1001,customers!$C$2:$C$1001," ",0)=0," ",_xlfn.XLOOKUP(C731,customers!$A$2:$A$1001,customers!$C$2:$C$1001," ",0))</f>
        <v>sscurrerk9@flavors.me</v>
      </c>
      <c r="H731" s="7" t="str">
        <f>_xlfn.XLOOKUP(orders!C731,customers!$A$1:$A$1001,customers!$G$1:$G$1001)</f>
        <v>United Kingdom</v>
      </c>
      <c r="I731" s="8" t="str">
        <f>INDEX(products!$A$1:$G$49,MATCH(orders!$D731,products!$A$1:$A$49,0),MATCH(orders!I$1,products!$A$1:$G$1,0))</f>
        <v>Lib</v>
      </c>
      <c r="J731" s="8" t="str">
        <f>INDEX(products!$A$1:$G$49,MATCH(orders!$D731,products!$A$1:$A$49,0),MATCH(orders!J$1,products!$A$1:$G$1,0))</f>
        <v>M</v>
      </c>
      <c r="K731" s="9">
        <f>INDEX(products!$A$1:$G$49,MATCH(orders!$D731,products!$A$1:$A$49,0),MATCH(orders!K$1,products!$A$1:$G$1,0))</f>
        <v>0.2</v>
      </c>
      <c r="L731" s="10">
        <f>INDEX(products!$A$1:$G$49,MATCH(orders!$D731,products!$A$1:$A$49,0),MATCH(orders!L$1,products!$A$1:$G$1,0))</f>
        <v>4.3650000000000002</v>
      </c>
      <c r="M731" s="10">
        <f t="shared" si="11"/>
        <v>4.3650000000000002</v>
      </c>
      <c r="N731" s="8" t="str" cm="1">
        <f t="array" ref="N731">_xlfn.IFS(I731="Rob", "Robusta",I731="Exc","Excelsa",I731="Ara","Arabica",I731="Lib","Liberica",TRUE," ")</f>
        <v>Liberica</v>
      </c>
      <c r="O731" s="8" t="str" cm="1">
        <f t="array" ref="O731">_xlfn.IFS(J731="m","Medium",J731="l","Light",J731="d","Dark",TRUE,"")</f>
        <v>Medium</v>
      </c>
      <c r="P731" s="8" t="str">
        <f>_xlfn.XLOOKUP(Table1[[#This Row],[Customer ID]],customers!$A$1:$A$1001,customers!$I$1:$I$1001," ",0)</f>
        <v>No</v>
      </c>
    </row>
    <row r="732" spans="1:16" x14ac:dyDescent="0.35">
      <c r="A732" s="7" t="s">
        <v>4614</v>
      </c>
      <c r="B732" s="14">
        <v>43475</v>
      </c>
      <c r="C732" s="7" t="s">
        <v>4615</v>
      </c>
      <c r="D732" s="8" t="s">
        <v>6164</v>
      </c>
      <c r="E732" s="7">
        <v>1</v>
      </c>
      <c r="F732" s="7" t="str">
        <f>_xlfn.XLOOKUP(C732,customers!$A$2:$A$1001,customers!$B$2:$B$1001," ",0)</f>
        <v>Andie Rudram</v>
      </c>
      <c r="G732" s="7" t="str">
        <f>IF(_xlfn.XLOOKUP(C732,customers!$A$2:$A$1001,customers!$C$2:$C$1001," ",0)=0," ",_xlfn.XLOOKUP(C732,customers!$A$2:$A$1001,customers!$C$2:$C$1001," ",0))</f>
        <v>arudramka@prnewswire.com</v>
      </c>
      <c r="H732" s="7" t="str">
        <f>_xlfn.XLOOKUP(orders!C732,customers!$A$1:$A$1001,customers!$G$1:$G$1001)</f>
        <v>United States</v>
      </c>
      <c r="I732" s="8" t="str">
        <f>INDEX(products!$A$1:$G$49,MATCH(orders!$D732,products!$A$1:$A$49,0),MATCH(orders!I$1,products!$A$1:$G$1,0))</f>
        <v>Lib</v>
      </c>
      <c r="J732" s="8" t="str">
        <f>INDEX(products!$A$1:$G$49,MATCH(orders!$D732,products!$A$1:$A$49,0),MATCH(orders!J$1,products!$A$1:$G$1,0))</f>
        <v>L</v>
      </c>
      <c r="K732" s="9">
        <f>INDEX(products!$A$1:$G$49,MATCH(orders!$D732,products!$A$1:$A$49,0),MATCH(orders!K$1,products!$A$1:$G$1,0))</f>
        <v>2.5</v>
      </c>
      <c r="L732" s="10">
        <f>INDEX(products!$A$1:$G$49,MATCH(orders!$D732,products!$A$1:$A$49,0),MATCH(orders!L$1,products!$A$1:$G$1,0))</f>
        <v>36.454999999999998</v>
      </c>
      <c r="M732" s="10">
        <f t="shared" si="11"/>
        <v>36.454999999999998</v>
      </c>
      <c r="N732" s="8" t="str" cm="1">
        <f t="array" ref="N732">_xlfn.IFS(I732="Rob", "Robusta",I732="Exc","Excelsa",I732="Ara","Arabica",I732="Lib","Liberica",TRUE," ")</f>
        <v>Liberica</v>
      </c>
      <c r="O732" s="8" t="str" cm="1">
        <f t="array" ref="O732">_xlfn.IFS(J732="m","Medium",J732="l","Light",J732="d","Dark",TRUE,"")</f>
        <v>Light</v>
      </c>
      <c r="P732" s="8" t="str">
        <f>_xlfn.XLOOKUP(Table1[[#This Row],[Customer ID]],customers!$A$1:$A$1001,customers!$I$1:$I$1001," ",0)</f>
        <v>No</v>
      </c>
    </row>
    <row r="733" spans="1:16" x14ac:dyDescent="0.35">
      <c r="A733" s="7" t="s">
        <v>4620</v>
      </c>
      <c r="B733" s="14">
        <v>44222</v>
      </c>
      <c r="C733" s="7" t="s">
        <v>4621</v>
      </c>
      <c r="D733" s="8" t="s">
        <v>6150</v>
      </c>
      <c r="E733" s="7">
        <v>4</v>
      </c>
      <c r="F733" s="7" t="str">
        <f>_xlfn.XLOOKUP(C733,customers!$A$2:$A$1001,customers!$B$2:$B$1001," ",0)</f>
        <v>Leta Clarricoates</v>
      </c>
      <c r="G733" s="7" t="str">
        <f>IF(_xlfn.XLOOKUP(C733,customers!$A$2:$A$1001,customers!$C$2:$C$1001," ",0)=0," ",_xlfn.XLOOKUP(C733,customers!$A$2:$A$1001,customers!$C$2:$C$1001," ",0))</f>
        <v xml:space="preserve"> </v>
      </c>
      <c r="H733" s="7" t="str">
        <f>_xlfn.XLOOKUP(orders!C733,customers!$A$1:$A$1001,customers!$G$1:$G$1001)</f>
        <v>United States</v>
      </c>
      <c r="I733" s="8" t="str">
        <f>INDEX(products!$A$1:$G$49,MATCH(orders!$D733,products!$A$1:$A$49,0),MATCH(orders!I$1,products!$A$1:$G$1,0))</f>
        <v>Lib</v>
      </c>
      <c r="J733" s="8" t="str">
        <f>INDEX(products!$A$1:$G$49,MATCH(orders!$D733,products!$A$1:$A$49,0),MATCH(orders!J$1,products!$A$1:$G$1,0))</f>
        <v>D</v>
      </c>
      <c r="K733" s="9">
        <f>INDEX(products!$A$1:$G$49,MATCH(orders!$D733,products!$A$1:$A$49,0),MATCH(orders!K$1,products!$A$1:$G$1,0))</f>
        <v>0.2</v>
      </c>
      <c r="L733" s="10">
        <f>INDEX(products!$A$1:$G$49,MATCH(orders!$D733,products!$A$1:$A$49,0),MATCH(orders!L$1,products!$A$1:$G$1,0))</f>
        <v>3.8849999999999998</v>
      </c>
      <c r="M733" s="10">
        <f t="shared" si="11"/>
        <v>15.54</v>
      </c>
      <c r="N733" s="8" t="str" cm="1">
        <f t="array" ref="N733">_xlfn.IFS(I733="Rob", "Robusta",I733="Exc","Excelsa",I733="Ara","Arabica",I733="Lib","Liberica",TRUE," ")</f>
        <v>Liberica</v>
      </c>
      <c r="O733" s="8" t="str" cm="1">
        <f t="array" ref="O733">_xlfn.IFS(J733="m","Medium",J733="l","Light",J733="d","Dark",TRUE,"")</f>
        <v>Dark</v>
      </c>
      <c r="P733" s="8" t="str">
        <f>_xlfn.XLOOKUP(Table1[[#This Row],[Customer ID]],customers!$A$1:$A$1001,customers!$I$1:$I$1001," ",0)</f>
        <v>Yes</v>
      </c>
    </row>
    <row r="734" spans="1:16" x14ac:dyDescent="0.35">
      <c r="A734" s="7" t="s">
        <v>4625</v>
      </c>
      <c r="B734" s="14">
        <v>44312</v>
      </c>
      <c r="C734" s="7" t="s">
        <v>4626</v>
      </c>
      <c r="D734" s="8" t="s">
        <v>6184</v>
      </c>
      <c r="E734" s="7">
        <v>2</v>
      </c>
      <c r="F734" s="7" t="str">
        <f>_xlfn.XLOOKUP(C734,customers!$A$2:$A$1001,customers!$B$2:$B$1001," ",0)</f>
        <v>Jacquelyn Maha</v>
      </c>
      <c r="G734" s="7" t="str">
        <f>IF(_xlfn.XLOOKUP(C734,customers!$A$2:$A$1001,customers!$C$2:$C$1001," ",0)=0," ",_xlfn.XLOOKUP(C734,customers!$A$2:$A$1001,customers!$C$2:$C$1001," ",0))</f>
        <v>jmahakc@cyberchimps.com</v>
      </c>
      <c r="H734" s="7" t="str">
        <f>_xlfn.XLOOKUP(orders!C734,customers!$A$1:$A$1001,customers!$G$1:$G$1001)</f>
        <v>United States</v>
      </c>
      <c r="I734" s="8" t="str">
        <f>INDEX(products!$A$1:$G$49,MATCH(orders!$D734,products!$A$1:$A$49,0),MATCH(orders!I$1,products!$A$1:$G$1,0))</f>
        <v>Exc</v>
      </c>
      <c r="J734" s="8" t="str">
        <f>INDEX(products!$A$1:$G$49,MATCH(orders!$D734,products!$A$1:$A$49,0),MATCH(orders!J$1,products!$A$1:$G$1,0))</f>
        <v>L</v>
      </c>
      <c r="K734" s="9">
        <f>INDEX(products!$A$1:$G$49,MATCH(orders!$D734,products!$A$1:$A$49,0),MATCH(orders!K$1,products!$A$1:$G$1,0))</f>
        <v>0.2</v>
      </c>
      <c r="L734" s="10">
        <f>INDEX(products!$A$1:$G$49,MATCH(orders!$D734,products!$A$1:$A$49,0),MATCH(orders!L$1,products!$A$1:$G$1,0))</f>
        <v>4.4550000000000001</v>
      </c>
      <c r="M734" s="10">
        <f t="shared" si="11"/>
        <v>8.91</v>
      </c>
      <c r="N734" s="8" t="str" cm="1">
        <f t="array" ref="N734">_xlfn.IFS(I734="Rob", "Robusta",I734="Exc","Excelsa",I734="Ara","Arabica",I734="Lib","Liberica",TRUE," ")</f>
        <v>Excelsa</v>
      </c>
      <c r="O734" s="8" t="str" cm="1">
        <f t="array" ref="O734">_xlfn.IFS(J734="m","Medium",J734="l","Light",J734="d","Dark",TRUE,"")</f>
        <v>Light</v>
      </c>
      <c r="P734" s="8" t="str">
        <f>_xlfn.XLOOKUP(Table1[[#This Row],[Customer ID]],customers!$A$1:$A$1001,customers!$I$1:$I$1001," ",0)</f>
        <v>No</v>
      </c>
    </row>
    <row r="735" spans="1:16" x14ac:dyDescent="0.35">
      <c r="A735" s="7" t="s">
        <v>4631</v>
      </c>
      <c r="B735" s="14">
        <v>44565</v>
      </c>
      <c r="C735" s="7" t="s">
        <v>4632</v>
      </c>
      <c r="D735" s="8" t="s">
        <v>6181</v>
      </c>
      <c r="E735" s="7">
        <v>3</v>
      </c>
      <c r="F735" s="7" t="str">
        <f>_xlfn.XLOOKUP(C735,customers!$A$2:$A$1001,customers!$B$2:$B$1001," ",0)</f>
        <v>Glory Clemon</v>
      </c>
      <c r="G735" s="7" t="str">
        <f>IF(_xlfn.XLOOKUP(C735,customers!$A$2:$A$1001,customers!$C$2:$C$1001," ",0)=0," ",_xlfn.XLOOKUP(C735,customers!$A$2:$A$1001,customers!$C$2:$C$1001," ",0))</f>
        <v>gclemonkd@networksolutions.com</v>
      </c>
      <c r="H735" s="7" t="str">
        <f>_xlfn.XLOOKUP(orders!C735,customers!$A$1:$A$1001,customers!$G$1:$G$1001)</f>
        <v>United States</v>
      </c>
      <c r="I735" s="8" t="str">
        <f>INDEX(products!$A$1:$G$49,MATCH(orders!$D735,products!$A$1:$A$49,0),MATCH(orders!I$1,products!$A$1:$G$1,0))</f>
        <v>Lib</v>
      </c>
      <c r="J735" s="8" t="str">
        <f>INDEX(products!$A$1:$G$49,MATCH(orders!$D735,products!$A$1:$A$49,0),MATCH(orders!J$1,products!$A$1:$G$1,0))</f>
        <v>M</v>
      </c>
      <c r="K735" s="9">
        <f>INDEX(products!$A$1:$G$49,MATCH(orders!$D735,products!$A$1:$A$49,0),MATCH(orders!K$1,products!$A$1:$G$1,0))</f>
        <v>2.5</v>
      </c>
      <c r="L735" s="10">
        <f>INDEX(products!$A$1:$G$49,MATCH(orders!$D735,products!$A$1:$A$49,0),MATCH(orders!L$1,products!$A$1:$G$1,0))</f>
        <v>33.464999999999996</v>
      </c>
      <c r="M735" s="10">
        <f t="shared" si="11"/>
        <v>100.39499999999998</v>
      </c>
      <c r="N735" s="8" t="str" cm="1">
        <f t="array" ref="N735">_xlfn.IFS(I735="Rob", "Robusta",I735="Exc","Excelsa",I735="Ara","Arabica",I735="Lib","Liberica",TRUE," ")</f>
        <v>Liberica</v>
      </c>
      <c r="O735" s="8" t="str" cm="1">
        <f t="array" ref="O735">_xlfn.IFS(J735="m","Medium",J735="l","Light",J735="d","Dark",TRUE,"")</f>
        <v>Medium</v>
      </c>
      <c r="P735" s="8" t="str">
        <f>_xlfn.XLOOKUP(Table1[[#This Row],[Customer ID]],customers!$A$1:$A$1001,customers!$I$1:$I$1001," ",0)</f>
        <v>Yes</v>
      </c>
    </row>
    <row r="736" spans="1:16" x14ac:dyDescent="0.35">
      <c r="A736" s="7" t="s">
        <v>4637</v>
      </c>
      <c r="B736" s="14">
        <v>43697</v>
      </c>
      <c r="C736" s="7" t="s">
        <v>4638</v>
      </c>
      <c r="D736" s="8" t="s">
        <v>6163</v>
      </c>
      <c r="E736" s="7">
        <v>5</v>
      </c>
      <c r="F736" s="7" t="str">
        <f>_xlfn.XLOOKUP(C736,customers!$A$2:$A$1001,customers!$B$2:$B$1001," ",0)</f>
        <v>Alica Kift</v>
      </c>
      <c r="G736" s="7" t="str">
        <f>IF(_xlfn.XLOOKUP(C736,customers!$A$2:$A$1001,customers!$C$2:$C$1001," ",0)=0," ",_xlfn.XLOOKUP(C736,customers!$A$2:$A$1001,customers!$C$2:$C$1001," ",0))</f>
        <v xml:space="preserve"> </v>
      </c>
      <c r="H736" s="7" t="str">
        <f>_xlfn.XLOOKUP(orders!C736,customers!$A$1:$A$1001,customers!$G$1:$G$1001)</f>
        <v>United States</v>
      </c>
      <c r="I736" s="8" t="str">
        <f>INDEX(products!$A$1:$G$49,MATCH(orders!$D736,products!$A$1:$A$49,0),MATCH(orders!I$1,products!$A$1:$G$1,0))</f>
        <v>Rob</v>
      </c>
      <c r="J736" s="8" t="str">
        <f>INDEX(products!$A$1:$G$49,MATCH(orders!$D736,products!$A$1:$A$49,0),MATCH(orders!J$1,products!$A$1:$G$1,0))</f>
        <v>D</v>
      </c>
      <c r="K736" s="9">
        <f>INDEX(products!$A$1:$G$49,MATCH(orders!$D736,products!$A$1:$A$49,0),MATCH(orders!K$1,products!$A$1:$G$1,0))</f>
        <v>0.2</v>
      </c>
      <c r="L736" s="10">
        <f>INDEX(products!$A$1:$G$49,MATCH(orders!$D736,products!$A$1:$A$49,0),MATCH(orders!L$1,products!$A$1:$G$1,0))</f>
        <v>2.6849999999999996</v>
      </c>
      <c r="M736" s="10">
        <f t="shared" si="11"/>
        <v>13.424999999999997</v>
      </c>
      <c r="N736" s="8" t="str" cm="1">
        <f t="array" ref="N736">_xlfn.IFS(I736="Rob", "Robusta",I736="Exc","Excelsa",I736="Ara","Arabica",I736="Lib","Liberica",TRUE," ")</f>
        <v>Robusta</v>
      </c>
      <c r="O736" s="8" t="str" cm="1">
        <f t="array" ref="O736">_xlfn.IFS(J736="m","Medium",J736="l","Light",J736="d","Dark",TRUE,"")</f>
        <v>Dark</v>
      </c>
      <c r="P736" s="8" t="str">
        <f>_xlfn.XLOOKUP(Table1[[#This Row],[Customer ID]],customers!$A$1:$A$1001,customers!$I$1:$I$1001," ",0)</f>
        <v>No</v>
      </c>
    </row>
    <row r="737" spans="1:16" x14ac:dyDescent="0.35">
      <c r="A737" s="7" t="s">
        <v>4642</v>
      </c>
      <c r="B737" s="14">
        <v>44757</v>
      </c>
      <c r="C737" s="7" t="s">
        <v>4643</v>
      </c>
      <c r="D737" s="8" t="s">
        <v>6153</v>
      </c>
      <c r="E737" s="7">
        <v>6</v>
      </c>
      <c r="F737" s="7" t="str">
        <f>_xlfn.XLOOKUP(C737,customers!$A$2:$A$1001,customers!$B$2:$B$1001," ",0)</f>
        <v>Babb Pollins</v>
      </c>
      <c r="G737" s="7" t="str">
        <f>IF(_xlfn.XLOOKUP(C737,customers!$A$2:$A$1001,customers!$C$2:$C$1001," ",0)=0," ",_xlfn.XLOOKUP(C737,customers!$A$2:$A$1001,customers!$C$2:$C$1001," ",0))</f>
        <v>bpollinskf@shinystat.com</v>
      </c>
      <c r="H737" s="7" t="str">
        <f>_xlfn.XLOOKUP(orders!C737,customers!$A$1:$A$1001,customers!$G$1:$G$1001)</f>
        <v>United States</v>
      </c>
      <c r="I737" s="8" t="str">
        <f>INDEX(products!$A$1:$G$49,MATCH(orders!$D737,products!$A$1:$A$49,0),MATCH(orders!I$1,products!$A$1:$G$1,0))</f>
        <v>Exc</v>
      </c>
      <c r="J737" s="8" t="str">
        <f>INDEX(products!$A$1:$G$49,MATCH(orders!$D737,products!$A$1:$A$49,0),MATCH(orders!J$1,products!$A$1:$G$1,0))</f>
        <v>D</v>
      </c>
      <c r="K737" s="9">
        <f>INDEX(products!$A$1:$G$49,MATCH(orders!$D737,products!$A$1:$A$49,0),MATCH(orders!K$1,products!$A$1:$G$1,0))</f>
        <v>0.2</v>
      </c>
      <c r="L737" s="10">
        <f>INDEX(products!$A$1:$G$49,MATCH(orders!$D737,products!$A$1:$A$49,0),MATCH(orders!L$1,products!$A$1:$G$1,0))</f>
        <v>3.645</v>
      </c>
      <c r="M737" s="10">
        <f t="shared" si="11"/>
        <v>21.87</v>
      </c>
      <c r="N737" s="8" t="str" cm="1">
        <f t="array" ref="N737">_xlfn.IFS(I737="Rob", "Robusta",I737="Exc","Excelsa",I737="Ara","Arabica",I737="Lib","Liberica",TRUE," ")</f>
        <v>Excelsa</v>
      </c>
      <c r="O737" s="8" t="str" cm="1">
        <f t="array" ref="O737">_xlfn.IFS(J737="m","Medium",J737="l","Light",J737="d","Dark",TRUE,"")</f>
        <v>Dark</v>
      </c>
      <c r="P737" s="8" t="str">
        <f>_xlfn.XLOOKUP(Table1[[#This Row],[Customer ID]],customers!$A$1:$A$1001,customers!$I$1:$I$1001," ",0)</f>
        <v>No</v>
      </c>
    </row>
    <row r="738" spans="1:16" x14ac:dyDescent="0.35">
      <c r="A738" s="7" t="s">
        <v>4647</v>
      </c>
      <c r="B738" s="14">
        <v>43508</v>
      </c>
      <c r="C738" s="7" t="s">
        <v>4648</v>
      </c>
      <c r="D738" s="8" t="s">
        <v>6143</v>
      </c>
      <c r="E738" s="7">
        <v>2</v>
      </c>
      <c r="F738" s="7" t="str">
        <f>_xlfn.XLOOKUP(C738,customers!$A$2:$A$1001,customers!$B$2:$B$1001," ",0)</f>
        <v>Jarret Toye</v>
      </c>
      <c r="G738" s="7" t="str">
        <f>IF(_xlfn.XLOOKUP(C738,customers!$A$2:$A$1001,customers!$C$2:$C$1001," ",0)=0," ",_xlfn.XLOOKUP(C738,customers!$A$2:$A$1001,customers!$C$2:$C$1001," ",0))</f>
        <v>jtoyekg@pinterest.com</v>
      </c>
      <c r="H738" s="7" t="str">
        <f>_xlfn.XLOOKUP(orders!C738,customers!$A$1:$A$1001,customers!$G$1:$G$1001)</f>
        <v>Ireland</v>
      </c>
      <c r="I738" s="8" t="str">
        <f>INDEX(products!$A$1:$G$49,MATCH(orders!$D738,products!$A$1:$A$49,0),MATCH(orders!I$1,products!$A$1:$G$1,0))</f>
        <v>Lib</v>
      </c>
      <c r="J738" s="8" t="str">
        <f>INDEX(products!$A$1:$G$49,MATCH(orders!$D738,products!$A$1:$A$49,0),MATCH(orders!J$1,products!$A$1:$G$1,0))</f>
        <v>D</v>
      </c>
      <c r="K738" s="9">
        <f>INDEX(products!$A$1:$G$49,MATCH(orders!$D738,products!$A$1:$A$49,0),MATCH(orders!K$1,products!$A$1:$G$1,0))</f>
        <v>1</v>
      </c>
      <c r="L738" s="10">
        <f>INDEX(products!$A$1:$G$49,MATCH(orders!$D738,products!$A$1:$A$49,0),MATCH(orders!L$1,products!$A$1:$G$1,0))</f>
        <v>12.95</v>
      </c>
      <c r="M738" s="10">
        <f t="shared" si="11"/>
        <v>25.9</v>
      </c>
      <c r="N738" s="8" t="str" cm="1">
        <f t="array" ref="N738">_xlfn.IFS(I738="Rob", "Robusta",I738="Exc","Excelsa",I738="Ara","Arabica",I738="Lib","Liberica",TRUE," ")</f>
        <v>Liberica</v>
      </c>
      <c r="O738" s="8" t="str" cm="1">
        <f t="array" ref="O738">_xlfn.IFS(J738="m","Medium",J738="l","Light",J738="d","Dark",TRUE,"")</f>
        <v>Dark</v>
      </c>
      <c r="P738" s="8" t="str">
        <f>_xlfn.XLOOKUP(Table1[[#This Row],[Customer ID]],customers!$A$1:$A$1001,customers!$I$1:$I$1001," ",0)</f>
        <v>Yes</v>
      </c>
    </row>
    <row r="739" spans="1:16" x14ac:dyDescent="0.35">
      <c r="A739" s="7" t="s">
        <v>4653</v>
      </c>
      <c r="B739" s="14">
        <v>44447</v>
      </c>
      <c r="C739" s="7" t="s">
        <v>4654</v>
      </c>
      <c r="D739" s="8" t="s">
        <v>6155</v>
      </c>
      <c r="E739" s="7">
        <v>5</v>
      </c>
      <c r="F739" s="7" t="str">
        <f>_xlfn.XLOOKUP(C739,customers!$A$2:$A$1001,customers!$B$2:$B$1001," ",0)</f>
        <v>Carlie Linskill</v>
      </c>
      <c r="G739" s="7" t="str">
        <f>IF(_xlfn.XLOOKUP(C739,customers!$A$2:$A$1001,customers!$C$2:$C$1001," ",0)=0," ",_xlfn.XLOOKUP(C739,customers!$A$2:$A$1001,customers!$C$2:$C$1001," ",0))</f>
        <v>clinskillkh@sphinn.com</v>
      </c>
      <c r="H739" s="7" t="str">
        <f>_xlfn.XLOOKUP(orders!C739,customers!$A$1:$A$1001,customers!$G$1:$G$1001)</f>
        <v>United States</v>
      </c>
      <c r="I739" s="8" t="str">
        <f>INDEX(products!$A$1:$G$49,MATCH(orders!$D739,products!$A$1:$A$49,0),MATCH(orders!I$1,products!$A$1:$G$1,0))</f>
        <v>Ara</v>
      </c>
      <c r="J739" s="8" t="str">
        <f>INDEX(products!$A$1:$G$49,MATCH(orders!$D739,products!$A$1:$A$49,0),MATCH(orders!J$1,products!$A$1:$G$1,0))</f>
        <v>M</v>
      </c>
      <c r="K739" s="9">
        <f>INDEX(products!$A$1:$G$49,MATCH(orders!$D739,products!$A$1:$A$49,0),MATCH(orders!K$1,products!$A$1:$G$1,0))</f>
        <v>1</v>
      </c>
      <c r="L739" s="10">
        <f>INDEX(products!$A$1:$G$49,MATCH(orders!$D739,products!$A$1:$A$49,0),MATCH(orders!L$1,products!$A$1:$G$1,0))</f>
        <v>11.25</v>
      </c>
      <c r="M739" s="10">
        <f t="shared" si="11"/>
        <v>56.25</v>
      </c>
      <c r="N739" s="8" t="str" cm="1">
        <f t="array" ref="N739">_xlfn.IFS(I739="Rob", "Robusta",I739="Exc","Excelsa",I739="Ara","Arabica",I739="Lib","Liberica",TRUE," ")</f>
        <v>Arabica</v>
      </c>
      <c r="O739" s="8" t="str" cm="1">
        <f t="array" ref="O739">_xlfn.IFS(J739="m","Medium",J739="l","Light",J739="d","Dark",TRUE,"")</f>
        <v>Medium</v>
      </c>
      <c r="P739" s="8" t="str">
        <f>_xlfn.XLOOKUP(Table1[[#This Row],[Customer ID]],customers!$A$1:$A$1001,customers!$I$1:$I$1001," ",0)</f>
        <v>No</v>
      </c>
    </row>
    <row r="740" spans="1:16" x14ac:dyDescent="0.35">
      <c r="A740" s="7" t="s">
        <v>4659</v>
      </c>
      <c r="B740" s="14">
        <v>43812</v>
      </c>
      <c r="C740" s="7" t="s">
        <v>4660</v>
      </c>
      <c r="D740" s="8" t="s">
        <v>6178</v>
      </c>
      <c r="E740" s="7">
        <v>3</v>
      </c>
      <c r="F740" s="7" t="str">
        <f>_xlfn.XLOOKUP(C740,customers!$A$2:$A$1001,customers!$B$2:$B$1001," ",0)</f>
        <v>Natal Vigrass</v>
      </c>
      <c r="G740" s="7" t="str">
        <f>IF(_xlfn.XLOOKUP(C740,customers!$A$2:$A$1001,customers!$C$2:$C$1001," ",0)=0," ",_xlfn.XLOOKUP(C740,customers!$A$2:$A$1001,customers!$C$2:$C$1001," ",0))</f>
        <v>nvigrasski@ezinearticles.com</v>
      </c>
      <c r="H740" s="7" t="str">
        <f>_xlfn.XLOOKUP(orders!C740,customers!$A$1:$A$1001,customers!$G$1:$G$1001)</f>
        <v>United Kingdom</v>
      </c>
      <c r="I740" s="8" t="str">
        <f>INDEX(products!$A$1:$G$49,MATCH(orders!$D740,products!$A$1:$A$49,0),MATCH(orders!I$1,products!$A$1:$G$1,0))</f>
        <v>Rob</v>
      </c>
      <c r="J740" s="8" t="str">
        <f>INDEX(products!$A$1:$G$49,MATCH(orders!$D740,products!$A$1:$A$49,0),MATCH(orders!J$1,products!$A$1:$G$1,0))</f>
        <v>L</v>
      </c>
      <c r="K740" s="9">
        <f>INDEX(products!$A$1:$G$49,MATCH(orders!$D740,products!$A$1:$A$49,0),MATCH(orders!K$1,products!$A$1:$G$1,0))</f>
        <v>0.2</v>
      </c>
      <c r="L740" s="10">
        <f>INDEX(products!$A$1:$G$49,MATCH(orders!$D740,products!$A$1:$A$49,0),MATCH(orders!L$1,products!$A$1:$G$1,0))</f>
        <v>3.5849999999999995</v>
      </c>
      <c r="M740" s="10">
        <f t="shared" si="11"/>
        <v>10.754999999999999</v>
      </c>
      <c r="N740" s="8" t="str" cm="1">
        <f t="array" ref="N740">_xlfn.IFS(I740="Rob", "Robusta",I740="Exc","Excelsa",I740="Ara","Arabica",I740="Lib","Liberica",TRUE," ")</f>
        <v>Robusta</v>
      </c>
      <c r="O740" s="8" t="str" cm="1">
        <f t="array" ref="O740">_xlfn.IFS(J740="m","Medium",J740="l","Light",J740="d","Dark",TRUE,"")</f>
        <v>Light</v>
      </c>
      <c r="P740" s="8" t="str">
        <f>_xlfn.XLOOKUP(Table1[[#This Row],[Customer ID]],customers!$A$1:$A$1001,customers!$I$1:$I$1001," ",0)</f>
        <v>No</v>
      </c>
    </row>
    <row r="741" spans="1:16" x14ac:dyDescent="0.35">
      <c r="A741" s="7" t="s">
        <v>4665</v>
      </c>
      <c r="B741" s="14">
        <v>44433</v>
      </c>
      <c r="C741" s="7" t="s">
        <v>4434</v>
      </c>
      <c r="D741" s="8" t="s">
        <v>6153</v>
      </c>
      <c r="E741" s="7">
        <v>5</v>
      </c>
      <c r="F741" s="7" t="str">
        <f>_xlfn.XLOOKUP(C741,customers!$A$2:$A$1001,customers!$B$2:$B$1001," ",0)</f>
        <v>Jimmy Dymoke</v>
      </c>
      <c r="G741" s="7" t="str">
        <f>IF(_xlfn.XLOOKUP(C741,customers!$A$2:$A$1001,customers!$C$2:$C$1001," ",0)=0," ",_xlfn.XLOOKUP(C741,customers!$A$2:$A$1001,customers!$C$2:$C$1001," ",0))</f>
        <v>jdymokeje@prnewswire.com</v>
      </c>
      <c r="H741" s="7" t="str">
        <f>_xlfn.XLOOKUP(orders!C741,customers!$A$1:$A$1001,customers!$G$1:$G$1001)</f>
        <v>Ireland</v>
      </c>
      <c r="I741" s="8" t="str">
        <f>INDEX(products!$A$1:$G$49,MATCH(orders!$D741,products!$A$1:$A$49,0),MATCH(orders!I$1,products!$A$1:$G$1,0))</f>
        <v>Exc</v>
      </c>
      <c r="J741" s="8" t="str">
        <f>INDEX(products!$A$1:$G$49,MATCH(orders!$D741,products!$A$1:$A$49,0),MATCH(orders!J$1,products!$A$1:$G$1,0))</f>
        <v>D</v>
      </c>
      <c r="K741" s="9">
        <f>INDEX(products!$A$1:$G$49,MATCH(orders!$D741,products!$A$1:$A$49,0),MATCH(orders!K$1,products!$A$1:$G$1,0))</f>
        <v>0.2</v>
      </c>
      <c r="L741" s="10">
        <f>INDEX(products!$A$1:$G$49,MATCH(orders!$D741,products!$A$1:$A$49,0),MATCH(orders!L$1,products!$A$1:$G$1,0))</f>
        <v>3.645</v>
      </c>
      <c r="M741" s="10">
        <f t="shared" si="11"/>
        <v>18.225000000000001</v>
      </c>
      <c r="N741" s="8" t="str" cm="1">
        <f t="array" ref="N741">_xlfn.IFS(I741="Rob", "Robusta",I741="Exc","Excelsa",I741="Ara","Arabica",I741="Lib","Liberica",TRUE," ")</f>
        <v>Excelsa</v>
      </c>
      <c r="O741" s="8" t="str" cm="1">
        <f t="array" ref="O741">_xlfn.IFS(J741="m","Medium",J741="l","Light",J741="d","Dark",TRUE,"")</f>
        <v>Dark</v>
      </c>
      <c r="P741" s="8" t="str">
        <f>_xlfn.XLOOKUP(Table1[[#This Row],[Customer ID]],customers!$A$1:$A$1001,customers!$I$1:$I$1001," ",0)</f>
        <v>No</v>
      </c>
    </row>
    <row r="742" spans="1:16" x14ac:dyDescent="0.35">
      <c r="A742" s="7" t="s">
        <v>4670</v>
      </c>
      <c r="B742" s="14">
        <v>44643</v>
      </c>
      <c r="C742" s="7" t="s">
        <v>4671</v>
      </c>
      <c r="D742" s="8" t="s">
        <v>6173</v>
      </c>
      <c r="E742" s="7">
        <v>4</v>
      </c>
      <c r="F742" s="7" t="str">
        <f>_xlfn.XLOOKUP(C742,customers!$A$2:$A$1001,customers!$B$2:$B$1001," ",0)</f>
        <v>Kandace Cragell</v>
      </c>
      <c r="G742" s="7" t="str">
        <f>IF(_xlfn.XLOOKUP(C742,customers!$A$2:$A$1001,customers!$C$2:$C$1001," ",0)=0," ",_xlfn.XLOOKUP(C742,customers!$A$2:$A$1001,customers!$C$2:$C$1001," ",0))</f>
        <v>kcragellkk@google.com</v>
      </c>
      <c r="H742" s="7" t="str">
        <f>_xlfn.XLOOKUP(orders!C742,customers!$A$1:$A$1001,customers!$G$1:$G$1001)</f>
        <v>Ireland</v>
      </c>
      <c r="I742" s="8" t="str">
        <f>INDEX(products!$A$1:$G$49,MATCH(orders!$D742,products!$A$1:$A$49,0),MATCH(orders!I$1,products!$A$1:$G$1,0))</f>
        <v>Rob</v>
      </c>
      <c r="J742" s="8" t="str">
        <f>INDEX(products!$A$1:$G$49,MATCH(orders!$D742,products!$A$1:$A$49,0),MATCH(orders!J$1,products!$A$1:$G$1,0))</f>
        <v>L</v>
      </c>
      <c r="K742" s="9">
        <f>INDEX(products!$A$1:$G$49,MATCH(orders!$D742,products!$A$1:$A$49,0),MATCH(orders!K$1,products!$A$1:$G$1,0))</f>
        <v>0.5</v>
      </c>
      <c r="L742" s="10">
        <f>INDEX(products!$A$1:$G$49,MATCH(orders!$D742,products!$A$1:$A$49,0),MATCH(orders!L$1,products!$A$1:$G$1,0))</f>
        <v>7.169999999999999</v>
      </c>
      <c r="M742" s="10">
        <f t="shared" si="11"/>
        <v>28.679999999999996</v>
      </c>
      <c r="N742" s="8" t="str" cm="1">
        <f t="array" ref="N742">_xlfn.IFS(I742="Rob", "Robusta",I742="Exc","Excelsa",I742="Ara","Arabica",I742="Lib","Liberica",TRUE," ")</f>
        <v>Robusta</v>
      </c>
      <c r="O742" s="8" t="str" cm="1">
        <f t="array" ref="O742">_xlfn.IFS(J742="m","Medium",J742="l","Light",J742="d","Dark",TRUE,"")</f>
        <v>Light</v>
      </c>
      <c r="P742" s="8" t="str">
        <f>_xlfn.XLOOKUP(Table1[[#This Row],[Customer ID]],customers!$A$1:$A$1001,customers!$I$1:$I$1001," ",0)</f>
        <v>No</v>
      </c>
    </row>
    <row r="743" spans="1:16" x14ac:dyDescent="0.35">
      <c r="A743" s="7" t="s">
        <v>4676</v>
      </c>
      <c r="B743" s="14">
        <v>43566</v>
      </c>
      <c r="C743" s="7" t="s">
        <v>4677</v>
      </c>
      <c r="D743" s="8" t="s">
        <v>6159</v>
      </c>
      <c r="E743" s="7">
        <v>2</v>
      </c>
      <c r="F743" s="7" t="str">
        <f>_xlfn.XLOOKUP(C743,customers!$A$2:$A$1001,customers!$B$2:$B$1001," ",0)</f>
        <v>Lyon Ibert</v>
      </c>
      <c r="G743" s="7" t="str">
        <f>IF(_xlfn.XLOOKUP(C743,customers!$A$2:$A$1001,customers!$C$2:$C$1001," ",0)=0," ",_xlfn.XLOOKUP(C743,customers!$A$2:$A$1001,customers!$C$2:$C$1001," ",0))</f>
        <v>libertkl@huffingtonpost.com</v>
      </c>
      <c r="H743" s="7" t="str">
        <f>_xlfn.XLOOKUP(orders!C743,customers!$A$1:$A$1001,customers!$G$1:$G$1001)</f>
        <v>United States</v>
      </c>
      <c r="I743" s="8" t="str">
        <f>INDEX(products!$A$1:$G$49,MATCH(orders!$D743,products!$A$1:$A$49,0),MATCH(orders!I$1,products!$A$1:$G$1,0))</f>
        <v>Lib</v>
      </c>
      <c r="J743" s="8" t="str">
        <f>INDEX(products!$A$1:$G$49,MATCH(orders!$D743,products!$A$1:$A$49,0),MATCH(orders!J$1,products!$A$1:$G$1,0))</f>
        <v>M</v>
      </c>
      <c r="K743" s="9">
        <f>INDEX(products!$A$1:$G$49,MATCH(orders!$D743,products!$A$1:$A$49,0),MATCH(orders!K$1,products!$A$1:$G$1,0))</f>
        <v>0.2</v>
      </c>
      <c r="L743" s="10">
        <f>INDEX(products!$A$1:$G$49,MATCH(orders!$D743,products!$A$1:$A$49,0),MATCH(orders!L$1,products!$A$1:$G$1,0))</f>
        <v>4.3650000000000002</v>
      </c>
      <c r="M743" s="10">
        <f t="shared" si="11"/>
        <v>8.73</v>
      </c>
      <c r="N743" s="8" t="str" cm="1">
        <f t="array" ref="N743">_xlfn.IFS(I743="Rob", "Robusta",I743="Exc","Excelsa",I743="Ara","Arabica",I743="Lib","Liberica",TRUE," ")</f>
        <v>Liberica</v>
      </c>
      <c r="O743" s="8" t="str" cm="1">
        <f t="array" ref="O743">_xlfn.IFS(J743="m","Medium",J743="l","Light",J743="d","Dark",TRUE,"")</f>
        <v>Medium</v>
      </c>
      <c r="P743" s="8" t="str">
        <f>_xlfn.XLOOKUP(Table1[[#This Row],[Customer ID]],customers!$A$1:$A$1001,customers!$I$1:$I$1001," ",0)</f>
        <v>No</v>
      </c>
    </row>
    <row r="744" spans="1:16" x14ac:dyDescent="0.35">
      <c r="A744" s="7" t="s">
        <v>4682</v>
      </c>
      <c r="B744" s="14">
        <v>44133</v>
      </c>
      <c r="C744" s="7" t="s">
        <v>4683</v>
      </c>
      <c r="D744" s="8" t="s">
        <v>6162</v>
      </c>
      <c r="E744" s="7">
        <v>4</v>
      </c>
      <c r="F744" s="7" t="str">
        <f>_xlfn.XLOOKUP(C744,customers!$A$2:$A$1001,customers!$B$2:$B$1001," ",0)</f>
        <v>Reese Lidgey</v>
      </c>
      <c r="G744" s="7" t="str">
        <f>IF(_xlfn.XLOOKUP(C744,customers!$A$2:$A$1001,customers!$C$2:$C$1001," ",0)=0," ",_xlfn.XLOOKUP(C744,customers!$A$2:$A$1001,customers!$C$2:$C$1001," ",0))</f>
        <v>rlidgeykm@vimeo.com</v>
      </c>
      <c r="H744" s="7" t="str">
        <f>_xlfn.XLOOKUP(orders!C744,customers!$A$1:$A$1001,customers!$G$1:$G$1001)</f>
        <v>United States</v>
      </c>
      <c r="I744" s="8" t="str">
        <f>INDEX(products!$A$1:$G$49,MATCH(orders!$D744,products!$A$1:$A$49,0),MATCH(orders!I$1,products!$A$1:$G$1,0))</f>
        <v>Lib</v>
      </c>
      <c r="J744" s="8" t="str">
        <f>INDEX(products!$A$1:$G$49,MATCH(orders!$D744,products!$A$1:$A$49,0),MATCH(orders!J$1,products!$A$1:$G$1,0))</f>
        <v>M</v>
      </c>
      <c r="K744" s="9">
        <f>INDEX(products!$A$1:$G$49,MATCH(orders!$D744,products!$A$1:$A$49,0),MATCH(orders!K$1,products!$A$1:$G$1,0))</f>
        <v>1</v>
      </c>
      <c r="L744" s="10">
        <f>INDEX(products!$A$1:$G$49,MATCH(orders!$D744,products!$A$1:$A$49,0),MATCH(orders!L$1,products!$A$1:$G$1,0))</f>
        <v>14.55</v>
      </c>
      <c r="M744" s="10">
        <f t="shared" si="11"/>
        <v>58.2</v>
      </c>
      <c r="N744" s="8" t="str" cm="1">
        <f t="array" ref="N744">_xlfn.IFS(I744="Rob", "Robusta",I744="Exc","Excelsa",I744="Ara","Arabica",I744="Lib","Liberica",TRUE," ")</f>
        <v>Liberica</v>
      </c>
      <c r="O744" s="8" t="str" cm="1">
        <f t="array" ref="O744">_xlfn.IFS(J744="m","Medium",J744="l","Light",J744="d","Dark",TRUE,"")</f>
        <v>Medium</v>
      </c>
      <c r="P744" s="8" t="str">
        <f>_xlfn.XLOOKUP(Table1[[#This Row],[Customer ID]],customers!$A$1:$A$1001,customers!$I$1:$I$1001," ",0)</f>
        <v>No</v>
      </c>
    </row>
    <row r="745" spans="1:16" x14ac:dyDescent="0.35">
      <c r="A745" s="7" t="s">
        <v>4688</v>
      </c>
      <c r="B745" s="14">
        <v>44042</v>
      </c>
      <c r="C745" s="7" t="s">
        <v>4689</v>
      </c>
      <c r="D745" s="8" t="s">
        <v>6158</v>
      </c>
      <c r="E745" s="7">
        <v>3</v>
      </c>
      <c r="F745" s="7" t="str">
        <f>_xlfn.XLOOKUP(C745,customers!$A$2:$A$1001,customers!$B$2:$B$1001," ",0)</f>
        <v>Tersina Castagne</v>
      </c>
      <c r="G745" s="7" t="str">
        <f>IF(_xlfn.XLOOKUP(C745,customers!$A$2:$A$1001,customers!$C$2:$C$1001," ",0)=0," ",_xlfn.XLOOKUP(C745,customers!$A$2:$A$1001,customers!$C$2:$C$1001," ",0))</f>
        <v>tcastagnekn@wikia.com</v>
      </c>
      <c r="H745" s="7" t="str">
        <f>_xlfn.XLOOKUP(orders!C745,customers!$A$1:$A$1001,customers!$G$1:$G$1001)</f>
        <v>United States</v>
      </c>
      <c r="I745" s="8" t="str">
        <f>INDEX(products!$A$1:$G$49,MATCH(orders!$D745,products!$A$1:$A$49,0),MATCH(orders!I$1,products!$A$1:$G$1,0))</f>
        <v>Ara</v>
      </c>
      <c r="J745" s="8" t="str">
        <f>INDEX(products!$A$1:$G$49,MATCH(orders!$D745,products!$A$1:$A$49,0),MATCH(orders!J$1,products!$A$1:$G$1,0))</f>
        <v>D</v>
      </c>
      <c r="K745" s="9">
        <f>INDEX(products!$A$1:$G$49,MATCH(orders!$D745,products!$A$1:$A$49,0),MATCH(orders!K$1,products!$A$1:$G$1,0))</f>
        <v>0.5</v>
      </c>
      <c r="L745" s="10">
        <f>INDEX(products!$A$1:$G$49,MATCH(orders!$D745,products!$A$1:$A$49,0),MATCH(orders!L$1,products!$A$1:$G$1,0))</f>
        <v>5.97</v>
      </c>
      <c r="M745" s="10">
        <f t="shared" si="11"/>
        <v>17.91</v>
      </c>
      <c r="N745" s="8" t="str" cm="1">
        <f t="array" ref="N745">_xlfn.IFS(I745="Rob", "Robusta",I745="Exc","Excelsa",I745="Ara","Arabica",I745="Lib","Liberica",TRUE," ")</f>
        <v>Arabica</v>
      </c>
      <c r="O745" s="8" t="str" cm="1">
        <f t="array" ref="O745">_xlfn.IFS(J745="m","Medium",J745="l","Light",J745="d","Dark",TRUE,"")</f>
        <v>Dark</v>
      </c>
      <c r="P745" s="8" t="str">
        <f>_xlfn.XLOOKUP(Table1[[#This Row],[Customer ID]],customers!$A$1:$A$1001,customers!$I$1:$I$1001," ",0)</f>
        <v>No</v>
      </c>
    </row>
    <row r="746" spans="1:16" x14ac:dyDescent="0.35">
      <c r="A746" s="7" t="s">
        <v>4694</v>
      </c>
      <c r="B746" s="14">
        <v>43539</v>
      </c>
      <c r="C746" s="7" t="s">
        <v>4695</v>
      </c>
      <c r="D746" s="8" t="s">
        <v>6174</v>
      </c>
      <c r="E746" s="7">
        <v>6</v>
      </c>
      <c r="F746" s="7" t="str">
        <f>_xlfn.XLOOKUP(C746,customers!$A$2:$A$1001,customers!$B$2:$B$1001," ",0)</f>
        <v>Samuele Klaaassen</v>
      </c>
      <c r="G746" s="7" t="str">
        <f>IF(_xlfn.XLOOKUP(C746,customers!$A$2:$A$1001,customers!$C$2:$C$1001," ",0)=0," ",_xlfn.XLOOKUP(C746,customers!$A$2:$A$1001,customers!$C$2:$C$1001," ",0))</f>
        <v xml:space="preserve"> </v>
      </c>
      <c r="H746" s="7" t="str">
        <f>_xlfn.XLOOKUP(orders!C746,customers!$A$1:$A$1001,customers!$G$1:$G$1001)</f>
        <v>United States</v>
      </c>
      <c r="I746" s="8" t="str">
        <f>INDEX(products!$A$1:$G$49,MATCH(orders!$D746,products!$A$1:$A$49,0),MATCH(orders!I$1,products!$A$1:$G$1,0))</f>
        <v>Rob</v>
      </c>
      <c r="J746" s="8" t="str">
        <f>INDEX(products!$A$1:$G$49,MATCH(orders!$D746,products!$A$1:$A$49,0),MATCH(orders!J$1,products!$A$1:$G$1,0))</f>
        <v>M</v>
      </c>
      <c r="K746" s="9">
        <f>INDEX(products!$A$1:$G$49,MATCH(orders!$D746,products!$A$1:$A$49,0),MATCH(orders!K$1,products!$A$1:$G$1,0))</f>
        <v>0.2</v>
      </c>
      <c r="L746" s="10">
        <f>INDEX(products!$A$1:$G$49,MATCH(orders!$D746,products!$A$1:$A$49,0),MATCH(orders!L$1,products!$A$1:$G$1,0))</f>
        <v>2.9849999999999999</v>
      </c>
      <c r="M746" s="10">
        <f t="shared" si="11"/>
        <v>17.91</v>
      </c>
      <c r="N746" s="8" t="str" cm="1">
        <f t="array" ref="N746">_xlfn.IFS(I746="Rob", "Robusta",I746="Exc","Excelsa",I746="Ara","Arabica",I746="Lib","Liberica",TRUE," ")</f>
        <v>Robusta</v>
      </c>
      <c r="O746" s="8" t="str" cm="1">
        <f t="array" ref="O746">_xlfn.IFS(J746="m","Medium",J746="l","Light",J746="d","Dark",TRUE,"")</f>
        <v>Medium</v>
      </c>
      <c r="P746" s="8" t="str">
        <f>_xlfn.XLOOKUP(Table1[[#This Row],[Customer ID]],customers!$A$1:$A$1001,customers!$I$1:$I$1001," ",0)</f>
        <v>Yes</v>
      </c>
    </row>
    <row r="747" spans="1:16" x14ac:dyDescent="0.35">
      <c r="A747" s="7" t="s">
        <v>4699</v>
      </c>
      <c r="B747" s="14">
        <v>44557</v>
      </c>
      <c r="C747" s="7" t="s">
        <v>4700</v>
      </c>
      <c r="D747" s="8" t="s">
        <v>6144</v>
      </c>
      <c r="E747" s="7">
        <v>2</v>
      </c>
      <c r="F747" s="7" t="str">
        <f>_xlfn.XLOOKUP(C747,customers!$A$2:$A$1001,customers!$B$2:$B$1001," ",0)</f>
        <v>Jordana Halden</v>
      </c>
      <c r="G747" s="7" t="str">
        <f>IF(_xlfn.XLOOKUP(C747,customers!$A$2:$A$1001,customers!$C$2:$C$1001," ",0)=0," ",_xlfn.XLOOKUP(C747,customers!$A$2:$A$1001,customers!$C$2:$C$1001," ",0))</f>
        <v>jhaldenkp@comcast.net</v>
      </c>
      <c r="H747" s="7" t="str">
        <f>_xlfn.XLOOKUP(orders!C747,customers!$A$1:$A$1001,customers!$G$1:$G$1001)</f>
        <v>Ireland</v>
      </c>
      <c r="I747" s="8" t="str">
        <f>INDEX(products!$A$1:$G$49,MATCH(orders!$D747,products!$A$1:$A$49,0),MATCH(orders!I$1,products!$A$1:$G$1,0))</f>
        <v>Exc</v>
      </c>
      <c r="J747" s="8" t="str">
        <f>INDEX(products!$A$1:$G$49,MATCH(orders!$D747,products!$A$1:$A$49,0),MATCH(orders!J$1,products!$A$1:$G$1,0))</f>
        <v>D</v>
      </c>
      <c r="K747" s="9">
        <f>INDEX(products!$A$1:$G$49,MATCH(orders!$D747,products!$A$1:$A$49,0),MATCH(orders!K$1,products!$A$1:$G$1,0))</f>
        <v>0.5</v>
      </c>
      <c r="L747" s="10">
        <f>INDEX(products!$A$1:$G$49,MATCH(orders!$D747,products!$A$1:$A$49,0),MATCH(orders!L$1,products!$A$1:$G$1,0))</f>
        <v>7.29</v>
      </c>
      <c r="M747" s="10">
        <f t="shared" si="11"/>
        <v>14.58</v>
      </c>
      <c r="N747" s="8" t="str" cm="1">
        <f t="array" ref="N747">_xlfn.IFS(I747="Rob", "Robusta",I747="Exc","Excelsa",I747="Ara","Arabica",I747="Lib","Liberica",TRUE," ")</f>
        <v>Excelsa</v>
      </c>
      <c r="O747" s="8" t="str" cm="1">
        <f t="array" ref="O747">_xlfn.IFS(J747="m","Medium",J747="l","Light",J747="d","Dark",TRUE,"")</f>
        <v>Dark</v>
      </c>
      <c r="P747" s="8" t="str">
        <f>_xlfn.XLOOKUP(Table1[[#This Row],[Customer ID]],customers!$A$1:$A$1001,customers!$I$1:$I$1001," ",0)</f>
        <v>No</v>
      </c>
    </row>
    <row r="748" spans="1:16" x14ac:dyDescent="0.35">
      <c r="A748" s="7" t="s">
        <v>4705</v>
      </c>
      <c r="B748" s="14">
        <v>43741</v>
      </c>
      <c r="C748" s="7" t="s">
        <v>4706</v>
      </c>
      <c r="D748" s="8" t="s">
        <v>6155</v>
      </c>
      <c r="E748" s="7">
        <v>3</v>
      </c>
      <c r="F748" s="7" t="str">
        <f>_xlfn.XLOOKUP(C748,customers!$A$2:$A$1001,customers!$B$2:$B$1001," ",0)</f>
        <v>Hussein Olliff</v>
      </c>
      <c r="G748" s="7" t="str">
        <f>IF(_xlfn.XLOOKUP(C748,customers!$A$2:$A$1001,customers!$C$2:$C$1001," ",0)=0," ",_xlfn.XLOOKUP(C748,customers!$A$2:$A$1001,customers!$C$2:$C$1001," ",0))</f>
        <v>holliffkq@sciencedirect.com</v>
      </c>
      <c r="H748" s="7" t="str">
        <f>_xlfn.XLOOKUP(orders!C748,customers!$A$1:$A$1001,customers!$G$1:$G$1001)</f>
        <v>Ireland</v>
      </c>
      <c r="I748" s="8" t="str">
        <f>INDEX(products!$A$1:$G$49,MATCH(orders!$D748,products!$A$1:$A$49,0),MATCH(orders!I$1,products!$A$1:$G$1,0))</f>
        <v>Ara</v>
      </c>
      <c r="J748" s="8" t="str">
        <f>INDEX(products!$A$1:$G$49,MATCH(orders!$D748,products!$A$1:$A$49,0),MATCH(orders!J$1,products!$A$1:$G$1,0))</f>
        <v>M</v>
      </c>
      <c r="K748" s="9">
        <f>INDEX(products!$A$1:$G$49,MATCH(orders!$D748,products!$A$1:$A$49,0),MATCH(orders!K$1,products!$A$1:$G$1,0))</f>
        <v>1</v>
      </c>
      <c r="L748" s="10">
        <f>INDEX(products!$A$1:$G$49,MATCH(orders!$D748,products!$A$1:$A$49,0),MATCH(orders!L$1,products!$A$1:$G$1,0))</f>
        <v>11.25</v>
      </c>
      <c r="M748" s="10">
        <f t="shared" si="11"/>
        <v>33.75</v>
      </c>
      <c r="N748" s="8" t="str" cm="1">
        <f t="array" ref="N748">_xlfn.IFS(I748="Rob", "Robusta",I748="Exc","Excelsa",I748="Ara","Arabica",I748="Lib","Liberica",TRUE," ")</f>
        <v>Arabica</v>
      </c>
      <c r="O748" s="8" t="str" cm="1">
        <f t="array" ref="O748">_xlfn.IFS(J748="m","Medium",J748="l","Light",J748="d","Dark",TRUE,"")</f>
        <v>Medium</v>
      </c>
      <c r="P748" s="8" t="str">
        <f>_xlfn.XLOOKUP(Table1[[#This Row],[Customer ID]],customers!$A$1:$A$1001,customers!$I$1:$I$1001," ",0)</f>
        <v>No</v>
      </c>
    </row>
    <row r="749" spans="1:16" x14ac:dyDescent="0.35">
      <c r="A749" s="7" t="s">
        <v>4711</v>
      </c>
      <c r="B749" s="14">
        <v>43501</v>
      </c>
      <c r="C749" s="7" t="s">
        <v>4712</v>
      </c>
      <c r="D749" s="8" t="s">
        <v>6160</v>
      </c>
      <c r="E749" s="7">
        <v>4</v>
      </c>
      <c r="F749" s="7" t="str">
        <f>_xlfn.XLOOKUP(C749,customers!$A$2:$A$1001,customers!$B$2:$B$1001," ",0)</f>
        <v>Teddi Quadri</v>
      </c>
      <c r="G749" s="7" t="str">
        <f>IF(_xlfn.XLOOKUP(C749,customers!$A$2:$A$1001,customers!$C$2:$C$1001," ",0)=0," ",_xlfn.XLOOKUP(C749,customers!$A$2:$A$1001,customers!$C$2:$C$1001," ",0))</f>
        <v>tquadrikr@opensource.org</v>
      </c>
      <c r="H749" s="7" t="str">
        <f>_xlfn.XLOOKUP(orders!C749,customers!$A$1:$A$1001,customers!$G$1:$G$1001)</f>
        <v>Ireland</v>
      </c>
      <c r="I749" s="8" t="str">
        <f>INDEX(products!$A$1:$G$49,MATCH(orders!$D749,products!$A$1:$A$49,0),MATCH(orders!I$1,products!$A$1:$G$1,0))</f>
        <v>Lib</v>
      </c>
      <c r="J749" s="8" t="str">
        <f>INDEX(products!$A$1:$G$49,MATCH(orders!$D749,products!$A$1:$A$49,0),MATCH(orders!J$1,products!$A$1:$G$1,0))</f>
        <v>M</v>
      </c>
      <c r="K749" s="9">
        <f>INDEX(products!$A$1:$G$49,MATCH(orders!$D749,products!$A$1:$A$49,0),MATCH(orders!K$1,products!$A$1:$G$1,0))</f>
        <v>0.5</v>
      </c>
      <c r="L749" s="10">
        <f>INDEX(products!$A$1:$G$49,MATCH(orders!$D749,products!$A$1:$A$49,0),MATCH(orders!L$1,products!$A$1:$G$1,0))</f>
        <v>8.73</v>
      </c>
      <c r="M749" s="10">
        <f t="shared" si="11"/>
        <v>34.92</v>
      </c>
      <c r="N749" s="8" t="str" cm="1">
        <f t="array" ref="N749">_xlfn.IFS(I749="Rob", "Robusta",I749="Exc","Excelsa",I749="Ara","Arabica",I749="Lib","Liberica",TRUE," ")</f>
        <v>Liberica</v>
      </c>
      <c r="O749" s="8" t="str" cm="1">
        <f t="array" ref="O749">_xlfn.IFS(J749="m","Medium",J749="l","Light",J749="d","Dark",TRUE,"")</f>
        <v>Medium</v>
      </c>
      <c r="P749" s="8" t="str">
        <f>_xlfn.XLOOKUP(Table1[[#This Row],[Customer ID]],customers!$A$1:$A$1001,customers!$I$1:$I$1001," ",0)</f>
        <v>Yes</v>
      </c>
    </row>
    <row r="750" spans="1:16" x14ac:dyDescent="0.35">
      <c r="A750" s="7" t="s">
        <v>4717</v>
      </c>
      <c r="B750" s="14">
        <v>44074</v>
      </c>
      <c r="C750" s="7" t="s">
        <v>4718</v>
      </c>
      <c r="D750" s="8" t="s">
        <v>6144</v>
      </c>
      <c r="E750" s="7">
        <v>2</v>
      </c>
      <c r="F750" s="7" t="str">
        <f>_xlfn.XLOOKUP(C750,customers!$A$2:$A$1001,customers!$B$2:$B$1001," ",0)</f>
        <v>Felita Eshmade</v>
      </c>
      <c r="G750" s="7" t="str">
        <f>IF(_xlfn.XLOOKUP(C750,customers!$A$2:$A$1001,customers!$C$2:$C$1001," ",0)=0," ",_xlfn.XLOOKUP(C750,customers!$A$2:$A$1001,customers!$C$2:$C$1001," ",0))</f>
        <v>feshmadeks@umn.edu</v>
      </c>
      <c r="H750" s="7" t="str">
        <f>_xlfn.XLOOKUP(orders!C750,customers!$A$1:$A$1001,customers!$G$1:$G$1001)</f>
        <v>United States</v>
      </c>
      <c r="I750" s="8" t="str">
        <f>INDEX(products!$A$1:$G$49,MATCH(orders!$D750,products!$A$1:$A$49,0),MATCH(orders!I$1,products!$A$1:$G$1,0))</f>
        <v>Exc</v>
      </c>
      <c r="J750" s="8" t="str">
        <f>INDEX(products!$A$1:$G$49,MATCH(orders!$D750,products!$A$1:$A$49,0),MATCH(orders!J$1,products!$A$1:$G$1,0))</f>
        <v>D</v>
      </c>
      <c r="K750" s="9">
        <f>INDEX(products!$A$1:$G$49,MATCH(orders!$D750,products!$A$1:$A$49,0),MATCH(orders!K$1,products!$A$1:$G$1,0))</f>
        <v>0.5</v>
      </c>
      <c r="L750" s="10">
        <f>INDEX(products!$A$1:$G$49,MATCH(orders!$D750,products!$A$1:$A$49,0),MATCH(orders!L$1,products!$A$1:$G$1,0))</f>
        <v>7.29</v>
      </c>
      <c r="M750" s="10">
        <f t="shared" si="11"/>
        <v>14.58</v>
      </c>
      <c r="N750" s="8" t="str" cm="1">
        <f t="array" ref="N750">_xlfn.IFS(I750="Rob", "Robusta",I750="Exc","Excelsa",I750="Ara","Arabica",I750="Lib","Liberica",TRUE," ")</f>
        <v>Excelsa</v>
      </c>
      <c r="O750" s="8" t="str" cm="1">
        <f t="array" ref="O750">_xlfn.IFS(J750="m","Medium",J750="l","Light",J750="d","Dark",TRUE,"")</f>
        <v>Dark</v>
      </c>
      <c r="P750" s="8" t="str">
        <f>_xlfn.XLOOKUP(Table1[[#This Row],[Customer ID]],customers!$A$1:$A$1001,customers!$I$1:$I$1001," ",0)</f>
        <v>No</v>
      </c>
    </row>
    <row r="751" spans="1:16" x14ac:dyDescent="0.35">
      <c r="A751" s="7" t="s">
        <v>4723</v>
      </c>
      <c r="B751" s="14">
        <v>44209</v>
      </c>
      <c r="C751" s="7" t="s">
        <v>4724</v>
      </c>
      <c r="D751" s="8" t="s">
        <v>6163</v>
      </c>
      <c r="E751" s="7">
        <v>2</v>
      </c>
      <c r="F751" s="7" t="str">
        <f>_xlfn.XLOOKUP(C751,customers!$A$2:$A$1001,customers!$B$2:$B$1001," ",0)</f>
        <v>Melodie OIlier</v>
      </c>
      <c r="G751" s="7" t="str">
        <f>IF(_xlfn.XLOOKUP(C751,customers!$A$2:$A$1001,customers!$C$2:$C$1001," ",0)=0," ",_xlfn.XLOOKUP(C751,customers!$A$2:$A$1001,customers!$C$2:$C$1001," ",0))</f>
        <v>moilierkt@paginegialle.it</v>
      </c>
      <c r="H751" s="7" t="str">
        <f>_xlfn.XLOOKUP(orders!C751,customers!$A$1:$A$1001,customers!$G$1:$G$1001)</f>
        <v>Ireland</v>
      </c>
      <c r="I751" s="8" t="str">
        <f>INDEX(products!$A$1:$G$49,MATCH(orders!$D751,products!$A$1:$A$49,0),MATCH(orders!I$1,products!$A$1:$G$1,0))</f>
        <v>Rob</v>
      </c>
      <c r="J751" s="8" t="str">
        <f>INDEX(products!$A$1:$G$49,MATCH(orders!$D751,products!$A$1:$A$49,0),MATCH(orders!J$1,products!$A$1:$G$1,0))</f>
        <v>D</v>
      </c>
      <c r="K751" s="9">
        <f>INDEX(products!$A$1:$G$49,MATCH(orders!$D751,products!$A$1:$A$49,0),MATCH(orders!K$1,products!$A$1:$G$1,0))</f>
        <v>0.2</v>
      </c>
      <c r="L751" s="10">
        <f>INDEX(products!$A$1:$G$49,MATCH(orders!$D751,products!$A$1:$A$49,0),MATCH(orders!L$1,products!$A$1:$G$1,0))</f>
        <v>2.6849999999999996</v>
      </c>
      <c r="M751" s="10">
        <f t="shared" si="11"/>
        <v>5.3699999999999992</v>
      </c>
      <c r="N751" s="8" t="str" cm="1">
        <f t="array" ref="N751">_xlfn.IFS(I751="Rob", "Robusta",I751="Exc","Excelsa",I751="Ara","Arabica",I751="Lib","Liberica",TRUE," ")</f>
        <v>Robusta</v>
      </c>
      <c r="O751" s="8" t="str" cm="1">
        <f t="array" ref="O751">_xlfn.IFS(J751="m","Medium",J751="l","Light",J751="d","Dark",TRUE,"")</f>
        <v>Dark</v>
      </c>
      <c r="P751" s="8" t="str">
        <f>_xlfn.XLOOKUP(Table1[[#This Row],[Customer ID]],customers!$A$1:$A$1001,customers!$I$1:$I$1001," ",0)</f>
        <v>Yes</v>
      </c>
    </row>
    <row r="752" spans="1:16" x14ac:dyDescent="0.35">
      <c r="A752" s="7" t="s">
        <v>4730</v>
      </c>
      <c r="B752" s="14">
        <v>44277</v>
      </c>
      <c r="C752" s="7" t="s">
        <v>4731</v>
      </c>
      <c r="D752" s="8" t="s">
        <v>6146</v>
      </c>
      <c r="E752" s="7">
        <v>1</v>
      </c>
      <c r="F752" s="7" t="str">
        <f>_xlfn.XLOOKUP(C752,customers!$A$2:$A$1001,customers!$B$2:$B$1001," ",0)</f>
        <v>Hazel Iacopini</v>
      </c>
      <c r="G752" s="7" t="str">
        <f>IF(_xlfn.XLOOKUP(C752,customers!$A$2:$A$1001,customers!$C$2:$C$1001," ",0)=0," ",_xlfn.XLOOKUP(C752,customers!$A$2:$A$1001,customers!$C$2:$C$1001," ",0))</f>
        <v xml:space="preserve"> </v>
      </c>
      <c r="H752" s="7" t="str">
        <f>_xlfn.XLOOKUP(orders!C752,customers!$A$1:$A$1001,customers!$G$1:$G$1001)</f>
        <v>United States</v>
      </c>
      <c r="I752" s="8" t="str">
        <f>INDEX(products!$A$1:$G$49,MATCH(orders!$D752,products!$A$1:$A$49,0),MATCH(orders!I$1,products!$A$1:$G$1,0))</f>
        <v>Rob</v>
      </c>
      <c r="J752" s="8" t="str">
        <f>INDEX(products!$A$1:$G$49,MATCH(orders!$D752,products!$A$1:$A$49,0),MATCH(orders!J$1,products!$A$1:$G$1,0))</f>
        <v>M</v>
      </c>
      <c r="K752" s="9">
        <f>INDEX(products!$A$1:$G$49,MATCH(orders!$D752,products!$A$1:$A$49,0),MATCH(orders!K$1,products!$A$1:$G$1,0))</f>
        <v>0.5</v>
      </c>
      <c r="L752" s="10">
        <f>INDEX(products!$A$1:$G$49,MATCH(orders!$D752,products!$A$1:$A$49,0),MATCH(orders!L$1,products!$A$1:$G$1,0))</f>
        <v>5.97</v>
      </c>
      <c r="M752" s="10">
        <f t="shared" si="11"/>
        <v>5.97</v>
      </c>
      <c r="N752" s="8" t="str" cm="1">
        <f t="array" ref="N752">_xlfn.IFS(I752="Rob", "Robusta",I752="Exc","Excelsa",I752="Ara","Arabica",I752="Lib","Liberica",TRUE," ")</f>
        <v>Robusta</v>
      </c>
      <c r="O752" s="8" t="str" cm="1">
        <f t="array" ref="O752">_xlfn.IFS(J752="m","Medium",J752="l","Light",J752="d","Dark",TRUE,"")</f>
        <v>Medium</v>
      </c>
      <c r="P752" s="8" t="str">
        <f>_xlfn.XLOOKUP(Table1[[#This Row],[Customer ID]],customers!$A$1:$A$1001,customers!$I$1:$I$1001," ",0)</f>
        <v>Yes</v>
      </c>
    </row>
    <row r="753" spans="1:16" x14ac:dyDescent="0.35">
      <c r="A753" s="7" t="s">
        <v>4735</v>
      </c>
      <c r="B753" s="14">
        <v>43847</v>
      </c>
      <c r="C753" s="7" t="s">
        <v>4736</v>
      </c>
      <c r="D753" s="8" t="s">
        <v>6161</v>
      </c>
      <c r="E753" s="7">
        <v>2</v>
      </c>
      <c r="F753" s="7" t="str">
        <f>_xlfn.XLOOKUP(C753,customers!$A$2:$A$1001,customers!$B$2:$B$1001," ",0)</f>
        <v>Vinny Shoebotham</v>
      </c>
      <c r="G753" s="7" t="str">
        <f>IF(_xlfn.XLOOKUP(C753,customers!$A$2:$A$1001,customers!$C$2:$C$1001," ",0)=0," ",_xlfn.XLOOKUP(C753,customers!$A$2:$A$1001,customers!$C$2:$C$1001," ",0))</f>
        <v>vshoebothamkv@redcross.org</v>
      </c>
      <c r="H753" s="7" t="str">
        <f>_xlfn.XLOOKUP(orders!C753,customers!$A$1:$A$1001,customers!$G$1:$G$1001)</f>
        <v>United States</v>
      </c>
      <c r="I753" s="8" t="str">
        <f>INDEX(products!$A$1:$G$49,MATCH(orders!$D753,products!$A$1:$A$49,0),MATCH(orders!I$1,products!$A$1:$G$1,0))</f>
        <v>Lib</v>
      </c>
      <c r="J753" s="8" t="str">
        <f>INDEX(products!$A$1:$G$49,MATCH(orders!$D753,products!$A$1:$A$49,0),MATCH(orders!J$1,products!$A$1:$G$1,0))</f>
        <v>L</v>
      </c>
      <c r="K753" s="9">
        <f>INDEX(products!$A$1:$G$49,MATCH(orders!$D753,products!$A$1:$A$49,0),MATCH(orders!K$1,products!$A$1:$G$1,0))</f>
        <v>0.5</v>
      </c>
      <c r="L753" s="10">
        <f>INDEX(products!$A$1:$G$49,MATCH(orders!$D753,products!$A$1:$A$49,0),MATCH(orders!L$1,products!$A$1:$G$1,0))</f>
        <v>9.51</v>
      </c>
      <c r="M753" s="10">
        <f t="shared" si="11"/>
        <v>19.02</v>
      </c>
      <c r="N753" s="8" t="str" cm="1">
        <f t="array" ref="N753">_xlfn.IFS(I753="Rob", "Robusta",I753="Exc","Excelsa",I753="Ara","Arabica",I753="Lib","Liberica",TRUE," ")</f>
        <v>Liberica</v>
      </c>
      <c r="O753" s="8" t="str" cm="1">
        <f t="array" ref="O753">_xlfn.IFS(J753="m","Medium",J753="l","Light",J753="d","Dark",TRUE,"")</f>
        <v>Light</v>
      </c>
      <c r="P753" s="8" t="str">
        <f>_xlfn.XLOOKUP(Table1[[#This Row],[Customer ID]],customers!$A$1:$A$1001,customers!$I$1:$I$1001," ",0)</f>
        <v>No</v>
      </c>
    </row>
    <row r="754" spans="1:16" x14ac:dyDescent="0.35">
      <c r="A754" s="7" t="s">
        <v>4741</v>
      </c>
      <c r="B754" s="14">
        <v>43648</v>
      </c>
      <c r="C754" s="7" t="s">
        <v>4742</v>
      </c>
      <c r="D754" s="8" t="s">
        <v>6141</v>
      </c>
      <c r="E754" s="7">
        <v>2</v>
      </c>
      <c r="F754" s="7" t="str">
        <f>_xlfn.XLOOKUP(C754,customers!$A$2:$A$1001,customers!$B$2:$B$1001," ",0)</f>
        <v>Bran Sterke</v>
      </c>
      <c r="G754" s="7" t="str">
        <f>IF(_xlfn.XLOOKUP(C754,customers!$A$2:$A$1001,customers!$C$2:$C$1001," ",0)=0," ",_xlfn.XLOOKUP(C754,customers!$A$2:$A$1001,customers!$C$2:$C$1001," ",0))</f>
        <v>bsterkekw@biblegateway.com</v>
      </c>
      <c r="H754" s="7" t="str">
        <f>_xlfn.XLOOKUP(orders!C754,customers!$A$1:$A$1001,customers!$G$1:$G$1001)</f>
        <v>United States</v>
      </c>
      <c r="I754" s="8" t="str">
        <f>INDEX(products!$A$1:$G$49,MATCH(orders!$D754,products!$A$1:$A$49,0),MATCH(orders!I$1,products!$A$1:$G$1,0))</f>
        <v>Exc</v>
      </c>
      <c r="J754" s="8" t="str">
        <f>INDEX(products!$A$1:$G$49,MATCH(orders!$D754,products!$A$1:$A$49,0),MATCH(orders!J$1,products!$A$1:$G$1,0))</f>
        <v>M</v>
      </c>
      <c r="K754" s="9">
        <f>INDEX(products!$A$1:$G$49,MATCH(orders!$D754,products!$A$1:$A$49,0),MATCH(orders!K$1,products!$A$1:$G$1,0))</f>
        <v>1</v>
      </c>
      <c r="L754" s="10">
        <f>INDEX(products!$A$1:$G$49,MATCH(orders!$D754,products!$A$1:$A$49,0),MATCH(orders!L$1,products!$A$1:$G$1,0))</f>
        <v>13.75</v>
      </c>
      <c r="M754" s="10">
        <f t="shared" si="11"/>
        <v>27.5</v>
      </c>
      <c r="N754" s="8" t="str" cm="1">
        <f t="array" ref="N754">_xlfn.IFS(I754="Rob", "Robusta",I754="Exc","Excelsa",I754="Ara","Arabica",I754="Lib","Liberica",TRUE," ")</f>
        <v>Excelsa</v>
      </c>
      <c r="O754" s="8" t="str" cm="1">
        <f t="array" ref="O754">_xlfn.IFS(J754="m","Medium",J754="l","Light",J754="d","Dark",TRUE,"")</f>
        <v>Medium</v>
      </c>
      <c r="P754" s="8" t="str">
        <f>_xlfn.XLOOKUP(Table1[[#This Row],[Customer ID]],customers!$A$1:$A$1001,customers!$I$1:$I$1001," ",0)</f>
        <v>Yes</v>
      </c>
    </row>
    <row r="755" spans="1:16" x14ac:dyDescent="0.35">
      <c r="A755" s="7" t="s">
        <v>4747</v>
      </c>
      <c r="B755" s="14">
        <v>44704</v>
      </c>
      <c r="C755" s="7" t="s">
        <v>4748</v>
      </c>
      <c r="D755" s="8" t="s">
        <v>6158</v>
      </c>
      <c r="E755" s="7">
        <v>5</v>
      </c>
      <c r="F755" s="7" t="str">
        <f>_xlfn.XLOOKUP(C755,customers!$A$2:$A$1001,customers!$B$2:$B$1001," ",0)</f>
        <v>Simone Capon</v>
      </c>
      <c r="G755" s="7" t="str">
        <f>IF(_xlfn.XLOOKUP(C755,customers!$A$2:$A$1001,customers!$C$2:$C$1001," ",0)=0," ",_xlfn.XLOOKUP(C755,customers!$A$2:$A$1001,customers!$C$2:$C$1001," ",0))</f>
        <v>scaponkx@craigslist.org</v>
      </c>
      <c r="H755" s="7" t="str">
        <f>_xlfn.XLOOKUP(orders!C755,customers!$A$1:$A$1001,customers!$G$1:$G$1001)</f>
        <v>United States</v>
      </c>
      <c r="I755" s="8" t="str">
        <f>INDEX(products!$A$1:$G$49,MATCH(orders!$D755,products!$A$1:$A$49,0),MATCH(orders!I$1,products!$A$1:$G$1,0))</f>
        <v>Ara</v>
      </c>
      <c r="J755" s="8" t="str">
        <f>INDEX(products!$A$1:$G$49,MATCH(orders!$D755,products!$A$1:$A$49,0),MATCH(orders!J$1,products!$A$1:$G$1,0))</f>
        <v>D</v>
      </c>
      <c r="K755" s="9">
        <f>INDEX(products!$A$1:$G$49,MATCH(orders!$D755,products!$A$1:$A$49,0),MATCH(orders!K$1,products!$A$1:$G$1,0))</f>
        <v>0.5</v>
      </c>
      <c r="L755" s="10">
        <f>INDEX(products!$A$1:$G$49,MATCH(orders!$D755,products!$A$1:$A$49,0),MATCH(orders!L$1,products!$A$1:$G$1,0))</f>
        <v>5.97</v>
      </c>
      <c r="M755" s="10">
        <f t="shared" si="11"/>
        <v>29.849999999999998</v>
      </c>
      <c r="N755" s="8" t="str" cm="1">
        <f t="array" ref="N755">_xlfn.IFS(I755="Rob", "Robusta",I755="Exc","Excelsa",I755="Ara","Arabica",I755="Lib","Liberica",TRUE," ")</f>
        <v>Arabica</v>
      </c>
      <c r="O755" s="8" t="str" cm="1">
        <f t="array" ref="O755">_xlfn.IFS(J755="m","Medium",J755="l","Light",J755="d","Dark",TRUE,"")</f>
        <v>Dark</v>
      </c>
      <c r="P755" s="8" t="str">
        <f>_xlfn.XLOOKUP(Table1[[#This Row],[Customer ID]],customers!$A$1:$A$1001,customers!$I$1:$I$1001," ",0)</f>
        <v>No</v>
      </c>
    </row>
    <row r="756" spans="1:16" x14ac:dyDescent="0.35">
      <c r="A756" s="7" t="s">
        <v>4753</v>
      </c>
      <c r="B756" s="14">
        <v>44726</v>
      </c>
      <c r="C756" s="7" t="s">
        <v>4434</v>
      </c>
      <c r="D756" s="8" t="s">
        <v>6154</v>
      </c>
      <c r="E756" s="7">
        <v>6</v>
      </c>
      <c r="F756" s="7" t="str">
        <f>_xlfn.XLOOKUP(C756,customers!$A$2:$A$1001,customers!$B$2:$B$1001," ",0)</f>
        <v>Jimmy Dymoke</v>
      </c>
      <c r="G756" s="7" t="str">
        <f>IF(_xlfn.XLOOKUP(C756,customers!$A$2:$A$1001,customers!$C$2:$C$1001," ",0)=0," ",_xlfn.XLOOKUP(C756,customers!$A$2:$A$1001,customers!$C$2:$C$1001," ",0))</f>
        <v>jdymokeje@prnewswire.com</v>
      </c>
      <c r="H756" s="7" t="str">
        <f>_xlfn.XLOOKUP(orders!C756,customers!$A$1:$A$1001,customers!$G$1:$G$1001)</f>
        <v>Ireland</v>
      </c>
      <c r="I756" s="8" t="str">
        <f>INDEX(products!$A$1:$G$49,MATCH(orders!$D756,products!$A$1:$A$49,0),MATCH(orders!I$1,products!$A$1:$G$1,0))</f>
        <v>Ara</v>
      </c>
      <c r="J756" s="8" t="str">
        <f>INDEX(products!$A$1:$G$49,MATCH(orders!$D756,products!$A$1:$A$49,0),MATCH(orders!J$1,products!$A$1:$G$1,0))</f>
        <v>D</v>
      </c>
      <c r="K756" s="9">
        <f>INDEX(products!$A$1:$G$49,MATCH(orders!$D756,products!$A$1:$A$49,0),MATCH(orders!K$1,products!$A$1:$G$1,0))</f>
        <v>0.2</v>
      </c>
      <c r="L756" s="10">
        <f>INDEX(products!$A$1:$G$49,MATCH(orders!$D756,products!$A$1:$A$49,0),MATCH(orders!L$1,products!$A$1:$G$1,0))</f>
        <v>2.9849999999999999</v>
      </c>
      <c r="M756" s="10">
        <f t="shared" si="11"/>
        <v>17.91</v>
      </c>
      <c r="N756" s="8" t="str" cm="1">
        <f t="array" ref="N756">_xlfn.IFS(I756="Rob", "Robusta",I756="Exc","Excelsa",I756="Ara","Arabica",I756="Lib","Liberica",TRUE," ")</f>
        <v>Arabica</v>
      </c>
      <c r="O756" s="8" t="str" cm="1">
        <f t="array" ref="O756">_xlfn.IFS(J756="m","Medium",J756="l","Light",J756="d","Dark",TRUE,"")</f>
        <v>Dark</v>
      </c>
      <c r="P756" s="8" t="str">
        <f>_xlfn.XLOOKUP(Table1[[#This Row],[Customer ID]],customers!$A$1:$A$1001,customers!$I$1:$I$1001," ",0)</f>
        <v>No</v>
      </c>
    </row>
    <row r="757" spans="1:16" x14ac:dyDescent="0.35">
      <c r="A757" s="7" t="s">
        <v>4758</v>
      </c>
      <c r="B757" s="14">
        <v>44397</v>
      </c>
      <c r="C757" s="7" t="s">
        <v>4759</v>
      </c>
      <c r="D757" s="8" t="s">
        <v>6145</v>
      </c>
      <c r="E757" s="7">
        <v>6</v>
      </c>
      <c r="F757" s="7" t="str">
        <f>_xlfn.XLOOKUP(C757,customers!$A$2:$A$1001,customers!$B$2:$B$1001," ",0)</f>
        <v>Foster Constance</v>
      </c>
      <c r="G757" s="7" t="str">
        <f>IF(_xlfn.XLOOKUP(C757,customers!$A$2:$A$1001,customers!$C$2:$C$1001," ",0)=0," ",_xlfn.XLOOKUP(C757,customers!$A$2:$A$1001,customers!$C$2:$C$1001," ",0))</f>
        <v>fconstancekz@ifeng.com</v>
      </c>
      <c r="H757" s="7" t="str">
        <f>_xlfn.XLOOKUP(orders!C757,customers!$A$1:$A$1001,customers!$G$1:$G$1001)</f>
        <v>United States</v>
      </c>
      <c r="I757" s="8" t="str">
        <f>INDEX(products!$A$1:$G$49,MATCH(orders!$D757,products!$A$1:$A$49,0),MATCH(orders!I$1,products!$A$1:$G$1,0))</f>
        <v>Lib</v>
      </c>
      <c r="J757" s="8" t="str">
        <f>INDEX(products!$A$1:$G$49,MATCH(orders!$D757,products!$A$1:$A$49,0),MATCH(orders!J$1,products!$A$1:$G$1,0))</f>
        <v>L</v>
      </c>
      <c r="K757" s="9">
        <f>INDEX(products!$A$1:$G$49,MATCH(orders!$D757,products!$A$1:$A$49,0),MATCH(orders!K$1,products!$A$1:$G$1,0))</f>
        <v>0.2</v>
      </c>
      <c r="L757" s="10">
        <f>INDEX(products!$A$1:$G$49,MATCH(orders!$D757,products!$A$1:$A$49,0),MATCH(orders!L$1,products!$A$1:$G$1,0))</f>
        <v>4.7549999999999999</v>
      </c>
      <c r="M757" s="10">
        <f t="shared" si="11"/>
        <v>28.53</v>
      </c>
      <c r="N757" s="8" t="str" cm="1">
        <f t="array" ref="N757">_xlfn.IFS(I757="Rob", "Robusta",I757="Exc","Excelsa",I757="Ara","Arabica",I757="Lib","Liberica",TRUE," ")</f>
        <v>Liberica</v>
      </c>
      <c r="O757" s="8" t="str" cm="1">
        <f t="array" ref="O757">_xlfn.IFS(J757="m","Medium",J757="l","Light",J757="d","Dark",TRUE,"")</f>
        <v>Light</v>
      </c>
      <c r="P757" s="8" t="str">
        <f>_xlfn.XLOOKUP(Table1[[#This Row],[Customer ID]],customers!$A$1:$A$1001,customers!$I$1:$I$1001," ",0)</f>
        <v>No</v>
      </c>
    </row>
    <row r="758" spans="1:16" x14ac:dyDescent="0.35">
      <c r="A758" s="7" t="s">
        <v>4764</v>
      </c>
      <c r="B758" s="14">
        <v>44715</v>
      </c>
      <c r="C758" s="7" t="s">
        <v>4765</v>
      </c>
      <c r="D758" s="8" t="s">
        <v>6177</v>
      </c>
      <c r="E758" s="7">
        <v>4</v>
      </c>
      <c r="F758" s="7" t="str">
        <f>_xlfn.XLOOKUP(C758,customers!$A$2:$A$1001,customers!$B$2:$B$1001," ",0)</f>
        <v>Fernando Sulman</v>
      </c>
      <c r="G758" s="7" t="str">
        <f>IF(_xlfn.XLOOKUP(C758,customers!$A$2:$A$1001,customers!$C$2:$C$1001," ",0)=0," ",_xlfn.XLOOKUP(C758,customers!$A$2:$A$1001,customers!$C$2:$C$1001," ",0))</f>
        <v>fsulmanl0@washington.edu</v>
      </c>
      <c r="H758" s="7" t="str">
        <f>_xlfn.XLOOKUP(orders!C758,customers!$A$1:$A$1001,customers!$G$1:$G$1001)</f>
        <v>United States</v>
      </c>
      <c r="I758" s="8" t="str">
        <f>INDEX(products!$A$1:$G$49,MATCH(orders!$D758,products!$A$1:$A$49,0),MATCH(orders!I$1,products!$A$1:$G$1,0))</f>
        <v>Rob</v>
      </c>
      <c r="J758" s="8" t="str">
        <f>INDEX(products!$A$1:$G$49,MATCH(orders!$D758,products!$A$1:$A$49,0),MATCH(orders!J$1,products!$A$1:$G$1,0))</f>
        <v>D</v>
      </c>
      <c r="K758" s="9">
        <f>INDEX(products!$A$1:$G$49,MATCH(orders!$D758,products!$A$1:$A$49,0),MATCH(orders!K$1,products!$A$1:$G$1,0))</f>
        <v>1</v>
      </c>
      <c r="L758" s="10">
        <f>INDEX(products!$A$1:$G$49,MATCH(orders!$D758,products!$A$1:$A$49,0),MATCH(orders!L$1,products!$A$1:$G$1,0))</f>
        <v>8.9499999999999993</v>
      </c>
      <c r="M758" s="10">
        <f t="shared" si="11"/>
        <v>35.799999999999997</v>
      </c>
      <c r="N758" s="8" t="str" cm="1">
        <f t="array" ref="N758">_xlfn.IFS(I758="Rob", "Robusta",I758="Exc","Excelsa",I758="Ara","Arabica",I758="Lib","Liberica",TRUE," ")</f>
        <v>Robusta</v>
      </c>
      <c r="O758" s="8" t="str" cm="1">
        <f t="array" ref="O758">_xlfn.IFS(J758="m","Medium",J758="l","Light",J758="d","Dark",TRUE,"")</f>
        <v>Dark</v>
      </c>
      <c r="P758" s="8" t="str">
        <f>_xlfn.XLOOKUP(Table1[[#This Row],[Customer ID]],customers!$A$1:$A$1001,customers!$I$1:$I$1001," ",0)</f>
        <v>Yes</v>
      </c>
    </row>
    <row r="759" spans="1:16" x14ac:dyDescent="0.35">
      <c r="A759" s="7" t="s">
        <v>4770</v>
      </c>
      <c r="B759" s="14">
        <v>43977</v>
      </c>
      <c r="C759" s="7" t="s">
        <v>4771</v>
      </c>
      <c r="D759" s="8" t="s">
        <v>6158</v>
      </c>
      <c r="E759" s="7">
        <v>3</v>
      </c>
      <c r="F759" s="7" t="str">
        <f>_xlfn.XLOOKUP(C759,customers!$A$2:$A$1001,customers!$B$2:$B$1001," ",0)</f>
        <v>Dorotea Hollyman</v>
      </c>
      <c r="G759" s="7" t="str">
        <f>IF(_xlfn.XLOOKUP(C759,customers!$A$2:$A$1001,customers!$C$2:$C$1001," ",0)=0," ",_xlfn.XLOOKUP(C759,customers!$A$2:$A$1001,customers!$C$2:$C$1001," ",0))</f>
        <v>dhollymanl1@ibm.com</v>
      </c>
      <c r="H759" s="7" t="str">
        <f>_xlfn.XLOOKUP(orders!C759,customers!$A$1:$A$1001,customers!$G$1:$G$1001)</f>
        <v>United States</v>
      </c>
      <c r="I759" s="8" t="str">
        <f>INDEX(products!$A$1:$G$49,MATCH(orders!$D759,products!$A$1:$A$49,0),MATCH(orders!I$1,products!$A$1:$G$1,0))</f>
        <v>Ara</v>
      </c>
      <c r="J759" s="8" t="str">
        <f>INDEX(products!$A$1:$G$49,MATCH(orders!$D759,products!$A$1:$A$49,0),MATCH(orders!J$1,products!$A$1:$G$1,0))</f>
        <v>D</v>
      </c>
      <c r="K759" s="9">
        <f>INDEX(products!$A$1:$G$49,MATCH(orders!$D759,products!$A$1:$A$49,0),MATCH(orders!K$1,products!$A$1:$G$1,0))</f>
        <v>0.5</v>
      </c>
      <c r="L759" s="10">
        <f>INDEX(products!$A$1:$G$49,MATCH(orders!$D759,products!$A$1:$A$49,0),MATCH(orders!L$1,products!$A$1:$G$1,0))</f>
        <v>5.97</v>
      </c>
      <c r="M759" s="10">
        <f t="shared" si="11"/>
        <v>17.91</v>
      </c>
      <c r="N759" s="8" t="str" cm="1">
        <f t="array" ref="N759">_xlfn.IFS(I759="Rob", "Robusta",I759="Exc","Excelsa",I759="Ara","Arabica",I759="Lib","Liberica",TRUE," ")</f>
        <v>Arabica</v>
      </c>
      <c r="O759" s="8" t="str" cm="1">
        <f t="array" ref="O759">_xlfn.IFS(J759="m","Medium",J759="l","Light",J759="d","Dark",TRUE,"")</f>
        <v>Dark</v>
      </c>
      <c r="P759" s="8" t="str">
        <f>_xlfn.XLOOKUP(Table1[[#This Row],[Customer ID]],customers!$A$1:$A$1001,customers!$I$1:$I$1001," ",0)</f>
        <v>Yes</v>
      </c>
    </row>
    <row r="760" spans="1:16" x14ac:dyDescent="0.35">
      <c r="A760" s="7" t="s">
        <v>4776</v>
      </c>
      <c r="B760" s="14">
        <v>43672</v>
      </c>
      <c r="C760" s="7" t="s">
        <v>4777</v>
      </c>
      <c r="D760" s="8" t="s">
        <v>6177</v>
      </c>
      <c r="E760" s="7">
        <v>1</v>
      </c>
      <c r="F760" s="7" t="str">
        <f>_xlfn.XLOOKUP(C760,customers!$A$2:$A$1001,customers!$B$2:$B$1001," ",0)</f>
        <v>Lorelei Nardoni</v>
      </c>
      <c r="G760" s="7" t="str">
        <f>IF(_xlfn.XLOOKUP(C760,customers!$A$2:$A$1001,customers!$C$2:$C$1001," ",0)=0," ",_xlfn.XLOOKUP(C760,customers!$A$2:$A$1001,customers!$C$2:$C$1001," ",0))</f>
        <v>lnardonil2@hao123.com</v>
      </c>
      <c r="H760" s="7" t="str">
        <f>_xlfn.XLOOKUP(orders!C760,customers!$A$1:$A$1001,customers!$G$1:$G$1001)</f>
        <v>United States</v>
      </c>
      <c r="I760" s="8" t="str">
        <f>INDEX(products!$A$1:$G$49,MATCH(orders!$D760,products!$A$1:$A$49,0),MATCH(orders!I$1,products!$A$1:$G$1,0))</f>
        <v>Rob</v>
      </c>
      <c r="J760" s="8" t="str">
        <f>INDEX(products!$A$1:$G$49,MATCH(orders!$D760,products!$A$1:$A$49,0),MATCH(orders!J$1,products!$A$1:$G$1,0))</f>
        <v>D</v>
      </c>
      <c r="K760" s="9">
        <f>INDEX(products!$A$1:$G$49,MATCH(orders!$D760,products!$A$1:$A$49,0),MATCH(orders!K$1,products!$A$1:$G$1,0))</f>
        <v>1</v>
      </c>
      <c r="L760" s="10">
        <f>INDEX(products!$A$1:$G$49,MATCH(orders!$D760,products!$A$1:$A$49,0),MATCH(orders!L$1,products!$A$1:$G$1,0))</f>
        <v>8.9499999999999993</v>
      </c>
      <c r="M760" s="10">
        <f t="shared" si="11"/>
        <v>8.9499999999999993</v>
      </c>
      <c r="N760" s="8" t="str" cm="1">
        <f t="array" ref="N760">_xlfn.IFS(I760="Rob", "Robusta",I760="Exc","Excelsa",I760="Ara","Arabica",I760="Lib","Liberica",TRUE," ")</f>
        <v>Robusta</v>
      </c>
      <c r="O760" s="8" t="str" cm="1">
        <f t="array" ref="O760">_xlfn.IFS(J760="m","Medium",J760="l","Light",J760="d","Dark",TRUE,"")</f>
        <v>Dark</v>
      </c>
      <c r="P760" s="8" t="str">
        <f>_xlfn.XLOOKUP(Table1[[#This Row],[Customer ID]],customers!$A$1:$A$1001,customers!$I$1:$I$1001," ",0)</f>
        <v>No</v>
      </c>
    </row>
    <row r="761" spans="1:16" x14ac:dyDescent="0.35">
      <c r="A761" s="7" t="s">
        <v>4781</v>
      </c>
      <c r="B761" s="14">
        <v>44126</v>
      </c>
      <c r="C761" s="7" t="s">
        <v>4782</v>
      </c>
      <c r="D761" s="8" t="s">
        <v>6165</v>
      </c>
      <c r="E761" s="7">
        <v>1</v>
      </c>
      <c r="F761" s="7" t="str">
        <f>_xlfn.XLOOKUP(C761,customers!$A$2:$A$1001,customers!$B$2:$B$1001," ",0)</f>
        <v>Dallas Yarham</v>
      </c>
      <c r="G761" s="7" t="str">
        <f>IF(_xlfn.XLOOKUP(C761,customers!$A$2:$A$1001,customers!$C$2:$C$1001," ",0)=0," ",_xlfn.XLOOKUP(C761,customers!$A$2:$A$1001,customers!$C$2:$C$1001," ",0))</f>
        <v>dyarhaml3@moonfruit.com</v>
      </c>
      <c r="H761" s="7" t="str">
        <f>_xlfn.XLOOKUP(orders!C761,customers!$A$1:$A$1001,customers!$G$1:$G$1001)</f>
        <v>United States</v>
      </c>
      <c r="I761" s="8" t="str">
        <f>INDEX(products!$A$1:$G$49,MATCH(orders!$D761,products!$A$1:$A$49,0),MATCH(orders!I$1,products!$A$1:$G$1,0))</f>
        <v>Lib</v>
      </c>
      <c r="J761" s="8" t="str">
        <f>INDEX(products!$A$1:$G$49,MATCH(orders!$D761,products!$A$1:$A$49,0),MATCH(orders!J$1,products!$A$1:$G$1,0))</f>
        <v>D</v>
      </c>
      <c r="K761" s="9">
        <f>INDEX(products!$A$1:$G$49,MATCH(orders!$D761,products!$A$1:$A$49,0),MATCH(orders!K$1,products!$A$1:$G$1,0))</f>
        <v>2.5</v>
      </c>
      <c r="L761" s="10">
        <f>INDEX(products!$A$1:$G$49,MATCH(orders!$D761,products!$A$1:$A$49,0),MATCH(orders!L$1,products!$A$1:$G$1,0))</f>
        <v>29.784999999999997</v>
      </c>
      <c r="M761" s="10">
        <f t="shared" si="11"/>
        <v>29.784999999999997</v>
      </c>
      <c r="N761" s="8" t="str" cm="1">
        <f t="array" ref="N761">_xlfn.IFS(I761="Rob", "Robusta",I761="Exc","Excelsa",I761="Ara","Arabica",I761="Lib","Liberica",TRUE," ")</f>
        <v>Liberica</v>
      </c>
      <c r="O761" s="8" t="str" cm="1">
        <f t="array" ref="O761">_xlfn.IFS(J761="m","Medium",J761="l","Light",J761="d","Dark",TRUE,"")</f>
        <v>Dark</v>
      </c>
      <c r="P761" s="8" t="str">
        <f>_xlfn.XLOOKUP(Table1[[#This Row],[Customer ID]],customers!$A$1:$A$1001,customers!$I$1:$I$1001," ",0)</f>
        <v>Yes</v>
      </c>
    </row>
    <row r="762" spans="1:16" x14ac:dyDescent="0.35">
      <c r="A762" s="7" t="s">
        <v>4787</v>
      </c>
      <c r="B762" s="14">
        <v>44189</v>
      </c>
      <c r="C762" s="7" t="s">
        <v>4788</v>
      </c>
      <c r="D762" s="8" t="s">
        <v>6176</v>
      </c>
      <c r="E762" s="7">
        <v>5</v>
      </c>
      <c r="F762" s="7" t="str">
        <f>_xlfn.XLOOKUP(C762,customers!$A$2:$A$1001,customers!$B$2:$B$1001," ",0)</f>
        <v>Arlana Ferrea</v>
      </c>
      <c r="G762" s="7" t="str">
        <f>IF(_xlfn.XLOOKUP(C762,customers!$A$2:$A$1001,customers!$C$2:$C$1001," ",0)=0," ",_xlfn.XLOOKUP(C762,customers!$A$2:$A$1001,customers!$C$2:$C$1001," ",0))</f>
        <v>aferreal4@wikia.com</v>
      </c>
      <c r="H762" s="7" t="str">
        <f>_xlfn.XLOOKUP(orders!C762,customers!$A$1:$A$1001,customers!$G$1:$G$1001)</f>
        <v>United States</v>
      </c>
      <c r="I762" s="8" t="str">
        <f>INDEX(products!$A$1:$G$49,MATCH(orders!$D762,products!$A$1:$A$49,0),MATCH(orders!I$1,products!$A$1:$G$1,0))</f>
        <v>Exc</v>
      </c>
      <c r="J762" s="8" t="str">
        <f>INDEX(products!$A$1:$G$49,MATCH(orders!$D762,products!$A$1:$A$49,0),MATCH(orders!J$1,products!$A$1:$G$1,0))</f>
        <v>L</v>
      </c>
      <c r="K762" s="9">
        <f>INDEX(products!$A$1:$G$49,MATCH(orders!$D762,products!$A$1:$A$49,0),MATCH(orders!K$1,products!$A$1:$G$1,0))</f>
        <v>0.5</v>
      </c>
      <c r="L762" s="10">
        <f>INDEX(products!$A$1:$G$49,MATCH(orders!$D762,products!$A$1:$A$49,0),MATCH(orders!L$1,products!$A$1:$G$1,0))</f>
        <v>8.91</v>
      </c>
      <c r="M762" s="10">
        <f t="shared" si="11"/>
        <v>44.55</v>
      </c>
      <c r="N762" s="8" t="str" cm="1">
        <f t="array" ref="N762">_xlfn.IFS(I762="Rob", "Robusta",I762="Exc","Excelsa",I762="Ara","Arabica",I762="Lib","Liberica",TRUE," ")</f>
        <v>Excelsa</v>
      </c>
      <c r="O762" s="8" t="str" cm="1">
        <f t="array" ref="O762">_xlfn.IFS(J762="m","Medium",J762="l","Light",J762="d","Dark",TRUE,"")</f>
        <v>Light</v>
      </c>
      <c r="P762" s="8" t="str">
        <f>_xlfn.XLOOKUP(Table1[[#This Row],[Customer ID]],customers!$A$1:$A$1001,customers!$I$1:$I$1001," ",0)</f>
        <v>No</v>
      </c>
    </row>
    <row r="763" spans="1:16" x14ac:dyDescent="0.35">
      <c r="A763" s="7" t="s">
        <v>4792</v>
      </c>
      <c r="B763" s="14">
        <v>43714</v>
      </c>
      <c r="C763" s="7" t="s">
        <v>4793</v>
      </c>
      <c r="D763" s="8" t="s">
        <v>6171</v>
      </c>
      <c r="E763" s="7">
        <v>6</v>
      </c>
      <c r="F763" s="7" t="str">
        <f>_xlfn.XLOOKUP(C763,customers!$A$2:$A$1001,customers!$B$2:$B$1001," ",0)</f>
        <v>Chuck Kendrick</v>
      </c>
      <c r="G763" s="7" t="str">
        <f>IF(_xlfn.XLOOKUP(C763,customers!$A$2:$A$1001,customers!$C$2:$C$1001," ",0)=0," ",_xlfn.XLOOKUP(C763,customers!$A$2:$A$1001,customers!$C$2:$C$1001," ",0))</f>
        <v>ckendrickl5@webnode.com</v>
      </c>
      <c r="H763" s="7" t="str">
        <f>_xlfn.XLOOKUP(orders!C763,customers!$A$1:$A$1001,customers!$G$1:$G$1001)</f>
        <v>United States</v>
      </c>
      <c r="I763" s="8" t="str">
        <f>INDEX(products!$A$1:$G$49,MATCH(orders!$D763,products!$A$1:$A$49,0),MATCH(orders!I$1,products!$A$1:$G$1,0))</f>
        <v>Exc</v>
      </c>
      <c r="J763" s="8" t="str">
        <f>INDEX(products!$A$1:$G$49,MATCH(orders!$D763,products!$A$1:$A$49,0),MATCH(orders!J$1,products!$A$1:$G$1,0))</f>
        <v>L</v>
      </c>
      <c r="K763" s="9">
        <f>INDEX(products!$A$1:$G$49,MATCH(orders!$D763,products!$A$1:$A$49,0),MATCH(orders!K$1,products!$A$1:$G$1,0))</f>
        <v>1</v>
      </c>
      <c r="L763" s="10">
        <f>INDEX(products!$A$1:$G$49,MATCH(orders!$D763,products!$A$1:$A$49,0),MATCH(orders!L$1,products!$A$1:$G$1,0))</f>
        <v>14.85</v>
      </c>
      <c r="M763" s="10">
        <f t="shared" si="11"/>
        <v>89.1</v>
      </c>
      <c r="N763" s="8" t="str" cm="1">
        <f t="array" ref="N763">_xlfn.IFS(I763="Rob", "Robusta",I763="Exc","Excelsa",I763="Ara","Arabica",I763="Lib","Liberica",TRUE," ")</f>
        <v>Excelsa</v>
      </c>
      <c r="O763" s="8" t="str" cm="1">
        <f t="array" ref="O763">_xlfn.IFS(J763="m","Medium",J763="l","Light",J763="d","Dark",TRUE,"")</f>
        <v>Light</v>
      </c>
      <c r="P763" s="8" t="str">
        <f>_xlfn.XLOOKUP(Table1[[#This Row],[Customer ID]],customers!$A$1:$A$1001,customers!$I$1:$I$1001," ",0)</f>
        <v>Yes</v>
      </c>
    </row>
    <row r="764" spans="1:16" x14ac:dyDescent="0.35">
      <c r="A764" s="7" t="s">
        <v>4797</v>
      </c>
      <c r="B764" s="14">
        <v>43563</v>
      </c>
      <c r="C764" s="7" t="s">
        <v>4798</v>
      </c>
      <c r="D764" s="8" t="s">
        <v>6160</v>
      </c>
      <c r="E764" s="7">
        <v>5</v>
      </c>
      <c r="F764" s="7" t="str">
        <f>_xlfn.XLOOKUP(C764,customers!$A$2:$A$1001,customers!$B$2:$B$1001," ",0)</f>
        <v>Sharona Danilchik</v>
      </c>
      <c r="G764" s="7" t="str">
        <f>IF(_xlfn.XLOOKUP(C764,customers!$A$2:$A$1001,customers!$C$2:$C$1001," ",0)=0," ",_xlfn.XLOOKUP(C764,customers!$A$2:$A$1001,customers!$C$2:$C$1001," ",0))</f>
        <v>sdanilchikl6@mit.edu</v>
      </c>
      <c r="H764" s="7" t="str">
        <f>_xlfn.XLOOKUP(orders!C764,customers!$A$1:$A$1001,customers!$G$1:$G$1001)</f>
        <v>United Kingdom</v>
      </c>
      <c r="I764" s="8" t="str">
        <f>INDEX(products!$A$1:$G$49,MATCH(orders!$D764,products!$A$1:$A$49,0),MATCH(orders!I$1,products!$A$1:$G$1,0))</f>
        <v>Lib</v>
      </c>
      <c r="J764" s="8" t="str">
        <f>INDEX(products!$A$1:$G$49,MATCH(orders!$D764,products!$A$1:$A$49,0),MATCH(orders!J$1,products!$A$1:$G$1,0))</f>
        <v>M</v>
      </c>
      <c r="K764" s="9">
        <f>INDEX(products!$A$1:$G$49,MATCH(orders!$D764,products!$A$1:$A$49,0),MATCH(orders!K$1,products!$A$1:$G$1,0))</f>
        <v>0.5</v>
      </c>
      <c r="L764" s="10">
        <f>INDEX(products!$A$1:$G$49,MATCH(orders!$D764,products!$A$1:$A$49,0),MATCH(orders!L$1,products!$A$1:$G$1,0))</f>
        <v>8.73</v>
      </c>
      <c r="M764" s="10">
        <f t="shared" si="11"/>
        <v>43.650000000000006</v>
      </c>
      <c r="N764" s="8" t="str" cm="1">
        <f t="array" ref="N764">_xlfn.IFS(I764="Rob", "Robusta",I764="Exc","Excelsa",I764="Ara","Arabica",I764="Lib","Liberica",TRUE," ")</f>
        <v>Liberica</v>
      </c>
      <c r="O764" s="8" t="str" cm="1">
        <f t="array" ref="O764">_xlfn.IFS(J764="m","Medium",J764="l","Light",J764="d","Dark",TRUE,"")</f>
        <v>Medium</v>
      </c>
      <c r="P764" s="8" t="str">
        <f>_xlfn.XLOOKUP(Table1[[#This Row],[Customer ID]],customers!$A$1:$A$1001,customers!$I$1:$I$1001," ",0)</f>
        <v>No</v>
      </c>
    </row>
    <row r="765" spans="1:16" x14ac:dyDescent="0.35">
      <c r="A765" s="7" t="s">
        <v>4803</v>
      </c>
      <c r="B765" s="14">
        <v>44587</v>
      </c>
      <c r="C765" s="7" t="s">
        <v>4804</v>
      </c>
      <c r="D765" s="8" t="s">
        <v>6180</v>
      </c>
      <c r="E765" s="7">
        <v>3</v>
      </c>
      <c r="F765" s="7" t="str">
        <f>_xlfn.XLOOKUP(C765,customers!$A$2:$A$1001,customers!$B$2:$B$1001," ",0)</f>
        <v>Sarajane Potter</v>
      </c>
      <c r="G765" s="7" t="str">
        <f>IF(_xlfn.XLOOKUP(C765,customers!$A$2:$A$1001,customers!$C$2:$C$1001," ",0)=0," ",_xlfn.XLOOKUP(C765,customers!$A$2:$A$1001,customers!$C$2:$C$1001," ",0))</f>
        <v xml:space="preserve"> </v>
      </c>
      <c r="H765" s="7" t="str">
        <f>_xlfn.XLOOKUP(orders!C765,customers!$A$1:$A$1001,customers!$G$1:$G$1001)</f>
        <v>United States</v>
      </c>
      <c r="I765" s="8" t="str">
        <f>INDEX(products!$A$1:$G$49,MATCH(orders!$D765,products!$A$1:$A$49,0),MATCH(orders!I$1,products!$A$1:$G$1,0))</f>
        <v>Ara</v>
      </c>
      <c r="J765" s="8" t="str">
        <f>INDEX(products!$A$1:$G$49,MATCH(orders!$D765,products!$A$1:$A$49,0),MATCH(orders!J$1,products!$A$1:$G$1,0))</f>
        <v>L</v>
      </c>
      <c r="K765" s="9">
        <f>INDEX(products!$A$1:$G$49,MATCH(orders!$D765,products!$A$1:$A$49,0),MATCH(orders!K$1,products!$A$1:$G$1,0))</f>
        <v>0.5</v>
      </c>
      <c r="L765" s="10">
        <f>INDEX(products!$A$1:$G$49,MATCH(orders!$D765,products!$A$1:$A$49,0),MATCH(orders!L$1,products!$A$1:$G$1,0))</f>
        <v>7.77</v>
      </c>
      <c r="M765" s="10">
        <f t="shared" si="11"/>
        <v>23.31</v>
      </c>
      <c r="N765" s="8" t="str" cm="1">
        <f t="array" ref="N765">_xlfn.IFS(I765="Rob", "Robusta",I765="Exc","Excelsa",I765="Ara","Arabica",I765="Lib","Liberica",TRUE," ")</f>
        <v>Arabica</v>
      </c>
      <c r="O765" s="8" t="str" cm="1">
        <f t="array" ref="O765">_xlfn.IFS(J765="m","Medium",J765="l","Light",J765="d","Dark",TRUE,"")</f>
        <v>Light</v>
      </c>
      <c r="P765" s="8" t="str">
        <f>_xlfn.XLOOKUP(Table1[[#This Row],[Customer ID]],customers!$A$1:$A$1001,customers!$I$1:$I$1001," ",0)</f>
        <v>No</v>
      </c>
    </row>
    <row r="766" spans="1:16" x14ac:dyDescent="0.35">
      <c r="A766" s="7" t="s">
        <v>4808</v>
      </c>
      <c r="B766" s="14">
        <v>43797</v>
      </c>
      <c r="C766" s="7" t="s">
        <v>4809</v>
      </c>
      <c r="D766" s="8" t="s">
        <v>6182</v>
      </c>
      <c r="E766" s="7">
        <v>6</v>
      </c>
      <c r="F766" s="7" t="str">
        <f>_xlfn.XLOOKUP(C766,customers!$A$2:$A$1001,customers!$B$2:$B$1001," ",0)</f>
        <v>Bobby Folomkin</v>
      </c>
      <c r="G766" s="7" t="str">
        <f>IF(_xlfn.XLOOKUP(C766,customers!$A$2:$A$1001,customers!$C$2:$C$1001," ",0)=0," ",_xlfn.XLOOKUP(C766,customers!$A$2:$A$1001,customers!$C$2:$C$1001," ",0))</f>
        <v>bfolomkinl8@yolasite.com</v>
      </c>
      <c r="H766" s="7" t="str">
        <f>_xlfn.XLOOKUP(orders!C766,customers!$A$1:$A$1001,customers!$G$1:$G$1001)</f>
        <v>United States</v>
      </c>
      <c r="I766" s="8" t="str">
        <f>INDEX(products!$A$1:$G$49,MATCH(orders!$D766,products!$A$1:$A$49,0),MATCH(orders!I$1,products!$A$1:$G$1,0))</f>
        <v>Ara</v>
      </c>
      <c r="J766" s="8" t="str">
        <f>INDEX(products!$A$1:$G$49,MATCH(orders!$D766,products!$A$1:$A$49,0),MATCH(orders!J$1,products!$A$1:$G$1,0))</f>
        <v>L</v>
      </c>
      <c r="K766" s="9">
        <f>INDEX(products!$A$1:$G$49,MATCH(orders!$D766,products!$A$1:$A$49,0),MATCH(orders!K$1,products!$A$1:$G$1,0))</f>
        <v>2.5</v>
      </c>
      <c r="L766" s="10">
        <f>INDEX(products!$A$1:$G$49,MATCH(orders!$D766,products!$A$1:$A$49,0),MATCH(orders!L$1,products!$A$1:$G$1,0))</f>
        <v>29.784999999999997</v>
      </c>
      <c r="M766" s="10">
        <f t="shared" si="11"/>
        <v>178.70999999999998</v>
      </c>
      <c r="N766" s="8" t="str" cm="1">
        <f t="array" ref="N766">_xlfn.IFS(I766="Rob", "Robusta",I766="Exc","Excelsa",I766="Ara","Arabica",I766="Lib","Liberica",TRUE," ")</f>
        <v>Arabica</v>
      </c>
      <c r="O766" s="8" t="str" cm="1">
        <f t="array" ref="O766">_xlfn.IFS(J766="m","Medium",J766="l","Light",J766="d","Dark",TRUE,"")</f>
        <v>Light</v>
      </c>
      <c r="P766" s="8" t="str">
        <f>_xlfn.XLOOKUP(Table1[[#This Row],[Customer ID]],customers!$A$1:$A$1001,customers!$I$1:$I$1001," ",0)</f>
        <v>Yes</v>
      </c>
    </row>
    <row r="767" spans="1:16" x14ac:dyDescent="0.35">
      <c r="A767" s="7" t="s">
        <v>4814</v>
      </c>
      <c r="B767" s="14">
        <v>43667</v>
      </c>
      <c r="C767" s="7" t="s">
        <v>4815</v>
      </c>
      <c r="D767" s="8" t="s">
        <v>6138</v>
      </c>
      <c r="E767" s="7">
        <v>6</v>
      </c>
      <c r="F767" s="7" t="str">
        <f>_xlfn.XLOOKUP(C767,customers!$A$2:$A$1001,customers!$B$2:$B$1001," ",0)</f>
        <v>Rafferty Pursglove</v>
      </c>
      <c r="G767" s="7" t="str">
        <f>IF(_xlfn.XLOOKUP(C767,customers!$A$2:$A$1001,customers!$C$2:$C$1001," ",0)=0," ",_xlfn.XLOOKUP(C767,customers!$A$2:$A$1001,customers!$C$2:$C$1001," ",0))</f>
        <v>rpursglovel9@biblegateway.com</v>
      </c>
      <c r="H767" s="7" t="str">
        <f>_xlfn.XLOOKUP(orders!C767,customers!$A$1:$A$1001,customers!$G$1:$G$1001)</f>
        <v>United States</v>
      </c>
      <c r="I767" s="8" t="str">
        <f>INDEX(products!$A$1:$G$49,MATCH(orders!$D767,products!$A$1:$A$49,0),MATCH(orders!I$1,products!$A$1:$G$1,0))</f>
        <v>Rob</v>
      </c>
      <c r="J767" s="8" t="str">
        <f>INDEX(products!$A$1:$G$49,MATCH(orders!$D767,products!$A$1:$A$49,0),MATCH(orders!J$1,products!$A$1:$G$1,0))</f>
        <v>M</v>
      </c>
      <c r="K767" s="9">
        <f>INDEX(products!$A$1:$G$49,MATCH(orders!$D767,products!$A$1:$A$49,0),MATCH(orders!K$1,products!$A$1:$G$1,0))</f>
        <v>1</v>
      </c>
      <c r="L767" s="10">
        <f>INDEX(products!$A$1:$G$49,MATCH(orders!$D767,products!$A$1:$A$49,0),MATCH(orders!L$1,products!$A$1:$G$1,0))</f>
        <v>9.9499999999999993</v>
      </c>
      <c r="M767" s="10">
        <f t="shared" si="11"/>
        <v>59.699999999999996</v>
      </c>
      <c r="N767" s="8" t="str" cm="1">
        <f t="array" ref="N767">_xlfn.IFS(I767="Rob", "Robusta",I767="Exc","Excelsa",I767="Ara","Arabica",I767="Lib","Liberica",TRUE," ")</f>
        <v>Robusta</v>
      </c>
      <c r="O767" s="8" t="str" cm="1">
        <f t="array" ref="O767">_xlfn.IFS(J767="m","Medium",J767="l","Light",J767="d","Dark",TRUE,"")</f>
        <v>Medium</v>
      </c>
      <c r="P767" s="8" t="str">
        <f>_xlfn.XLOOKUP(Table1[[#This Row],[Customer ID]],customers!$A$1:$A$1001,customers!$I$1:$I$1001," ",0)</f>
        <v>Yes</v>
      </c>
    </row>
    <row r="768" spans="1:16" x14ac:dyDescent="0.35">
      <c r="A768" s="7" t="s">
        <v>4814</v>
      </c>
      <c r="B768" s="14">
        <v>43667</v>
      </c>
      <c r="C768" s="7" t="s">
        <v>4815</v>
      </c>
      <c r="D768" s="8" t="s">
        <v>6180</v>
      </c>
      <c r="E768" s="7">
        <v>2</v>
      </c>
      <c r="F768" s="7" t="str">
        <f>_xlfn.XLOOKUP(C768,customers!$A$2:$A$1001,customers!$B$2:$B$1001," ",0)</f>
        <v>Rafferty Pursglove</v>
      </c>
      <c r="G768" s="7" t="str">
        <f>IF(_xlfn.XLOOKUP(C768,customers!$A$2:$A$1001,customers!$C$2:$C$1001," ",0)=0," ",_xlfn.XLOOKUP(C768,customers!$A$2:$A$1001,customers!$C$2:$C$1001," ",0))</f>
        <v>rpursglovel9@biblegateway.com</v>
      </c>
      <c r="H768" s="7" t="str">
        <f>_xlfn.XLOOKUP(orders!C768,customers!$A$1:$A$1001,customers!$G$1:$G$1001)</f>
        <v>United States</v>
      </c>
      <c r="I768" s="8" t="str">
        <f>INDEX(products!$A$1:$G$49,MATCH(orders!$D768,products!$A$1:$A$49,0),MATCH(orders!I$1,products!$A$1:$G$1,0))</f>
        <v>Ara</v>
      </c>
      <c r="J768" s="8" t="str">
        <f>INDEX(products!$A$1:$G$49,MATCH(orders!$D768,products!$A$1:$A$49,0),MATCH(orders!J$1,products!$A$1:$G$1,0))</f>
        <v>L</v>
      </c>
      <c r="K768" s="9">
        <f>INDEX(products!$A$1:$G$49,MATCH(orders!$D768,products!$A$1:$A$49,0),MATCH(orders!K$1,products!$A$1:$G$1,0))</f>
        <v>0.5</v>
      </c>
      <c r="L768" s="10">
        <f>INDEX(products!$A$1:$G$49,MATCH(orders!$D768,products!$A$1:$A$49,0),MATCH(orders!L$1,products!$A$1:$G$1,0))</f>
        <v>7.77</v>
      </c>
      <c r="M768" s="10">
        <f t="shared" si="11"/>
        <v>15.54</v>
      </c>
      <c r="N768" s="8" t="str" cm="1">
        <f t="array" ref="N768">_xlfn.IFS(I768="Rob", "Robusta",I768="Exc","Excelsa",I768="Ara","Arabica",I768="Lib","Liberica",TRUE," ")</f>
        <v>Arabica</v>
      </c>
      <c r="O768" s="8" t="str" cm="1">
        <f t="array" ref="O768">_xlfn.IFS(J768="m","Medium",J768="l","Light",J768="d","Dark",TRUE,"")</f>
        <v>Light</v>
      </c>
      <c r="P768" s="8" t="str">
        <f>_xlfn.XLOOKUP(Table1[[#This Row],[Customer ID]],customers!$A$1:$A$1001,customers!$I$1:$I$1001," ",0)</f>
        <v>Yes</v>
      </c>
    </row>
    <row r="769" spans="1:16" x14ac:dyDescent="0.35">
      <c r="A769" s="7" t="s">
        <v>4825</v>
      </c>
      <c r="B769" s="14">
        <v>44267</v>
      </c>
      <c r="C769" s="7" t="s">
        <v>4759</v>
      </c>
      <c r="D769" s="8" t="s">
        <v>6182</v>
      </c>
      <c r="E769" s="7">
        <v>3</v>
      </c>
      <c r="F769" s="7" t="str">
        <f>_xlfn.XLOOKUP(C769,customers!$A$2:$A$1001,customers!$B$2:$B$1001," ",0)</f>
        <v>Foster Constance</v>
      </c>
      <c r="G769" s="7" t="str">
        <f>IF(_xlfn.XLOOKUP(C769,customers!$A$2:$A$1001,customers!$C$2:$C$1001," ",0)=0," ",_xlfn.XLOOKUP(C769,customers!$A$2:$A$1001,customers!$C$2:$C$1001," ",0))</f>
        <v>fconstancekz@ifeng.com</v>
      </c>
      <c r="H769" s="7" t="str">
        <f>_xlfn.XLOOKUP(orders!C769,customers!$A$1:$A$1001,customers!$G$1:$G$1001)</f>
        <v>United States</v>
      </c>
      <c r="I769" s="8" t="str">
        <f>INDEX(products!$A$1:$G$49,MATCH(orders!$D769,products!$A$1:$A$49,0),MATCH(orders!I$1,products!$A$1:$G$1,0))</f>
        <v>Ara</v>
      </c>
      <c r="J769" s="8" t="str">
        <f>INDEX(products!$A$1:$G$49,MATCH(orders!$D769,products!$A$1:$A$49,0),MATCH(orders!J$1,products!$A$1:$G$1,0))</f>
        <v>L</v>
      </c>
      <c r="K769" s="9">
        <f>INDEX(products!$A$1:$G$49,MATCH(orders!$D769,products!$A$1:$A$49,0),MATCH(orders!K$1,products!$A$1:$G$1,0))</f>
        <v>2.5</v>
      </c>
      <c r="L769" s="10">
        <f>INDEX(products!$A$1:$G$49,MATCH(orders!$D769,products!$A$1:$A$49,0),MATCH(orders!L$1,products!$A$1:$G$1,0))</f>
        <v>29.784999999999997</v>
      </c>
      <c r="M769" s="10">
        <f t="shared" si="11"/>
        <v>89.35499999999999</v>
      </c>
      <c r="N769" s="8" t="str" cm="1">
        <f t="array" ref="N769">_xlfn.IFS(I769="Rob", "Robusta",I769="Exc","Excelsa",I769="Ara","Arabica",I769="Lib","Liberica",TRUE," ")</f>
        <v>Arabica</v>
      </c>
      <c r="O769" s="8" t="str" cm="1">
        <f t="array" ref="O769">_xlfn.IFS(J769="m","Medium",J769="l","Light",J769="d","Dark",TRUE,"")</f>
        <v>Light</v>
      </c>
      <c r="P769" s="8" t="str">
        <f>_xlfn.XLOOKUP(Table1[[#This Row],[Customer ID]],customers!$A$1:$A$1001,customers!$I$1:$I$1001," ",0)</f>
        <v>No</v>
      </c>
    </row>
    <row r="770" spans="1:16" x14ac:dyDescent="0.35">
      <c r="A770" s="7" t="s">
        <v>4831</v>
      </c>
      <c r="B770" s="14">
        <v>44562</v>
      </c>
      <c r="C770" s="7" t="s">
        <v>4759</v>
      </c>
      <c r="D770" s="8" t="s">
        <v>6179</v>
      </c>
      <c r="E770" s="7">
        <v>2</v>
      </c>
      <c r="F770" s="7" t="str">
        <f>_xlfn.XLOOKUP(C770,customers!$A$2:$A$1001,customers!$B$2:$B$1001," ",0)</f>
        <v>Foster Constance</v>
      </c>
      <c r="G770" s="7" t="str">
        <f>IF(_xlfn.XLOOKUP(C770,customers!$A$2:$A$1001,customers!$C$2:$C$1001," ",0)=0," ",_xlfn.XLOOKUP(C770,customers!$A$2:$A$1001,customers!$C$2:$C$1001," ",0))</f>
        <v>fconstancekz@ifeng.com</v>
      </c>
      <c r="H770" s="7" t="str">
        <f>_xlfn.XLOOKUP(orders!C770,customers!$A$1:$A$1001,customers!$G$1:$G$1001)</f>
        <v>United States</v>
      </c>
      <c r="I770" s="8" t="str">
        <f>INDEX(products!$A$1:$G$49,MATCH(orders!$D770,products!$A$1:$A$49,0),MATCH(orders!I$1,products!$A$1:$G$1,0))</f>
        <v>Rob</v>
      </c>
      <c r="J770" s="8" t="str">
        <f>INDEX(products!$A$1:$G$49,MATCH(orders!$D770,products!$A$1:$A$49,0),MATCH(orders!J$1,products!$A$1:$G$1,0))</f>
        <v>L</v>
      </c>
      <c r="K770" s="9">
        <f>INDEX(products!$A$1:$G$49,MATCH(orders!$D770,products!$A$1:$A$49,0),MATCH(orders!K$1,products!$A$1:$G$1,0))</f>
        <v>1</v>
      </c>
      <c r="L770" s="10">
        <f>INDEX(products!$A$1:$G$49,MATCH(orders!$D770,products!$A$1:$A$49,0),MATCH(orders!L$1,products!$A$1:$G$1,0))</f>
        <v>11.95</v>
      </c>
      <c r="M770" s="10">
        <f t="shared" ref="M770:M833" si="12">L770*E770</f>
        <v>23.9</v>
      </c>
      <c r="N770" s="8" t="str" cm="1">
        <f t="array" ref="N770">_xlfn.IFS(I770="Rob", "Robusta",I770="Exc","Excelsa",I770="Ara","Arabica",I770="Lib","Liberica",TRUE," ")</f>
        <v>Robusta</v>
      </c>
      <c r="O770" s="8" t="str" cm="1">
        <f t="array" ref="O770">_xlfn.IFS(J770="m","Medium",J770="l","Light",J770="d","Dark",TRUE,"")</f>
        <v>Light</v>
      </c>
      <c r="P770" s="8" t="str">
        <f>_xlfn.XLOOKUP(Table1[[#This Row],[Customer ID]],customers!$A$1:$A$1001,customers!$I$1:$I$1001," ",0)</f>
        <v>No</v>
      </c>
    </row>
    <row r="771" spans="1:16" x14ac:dyDescent="0.35">
      <c r="A771" s="7" t="s">
        <v>4836</v>
      </c>
      <c r="B771" s="14">
        <v>43912</v>
      </c>
      <c r="C771" s="7" t="s">
        <v>4837</v>
      </c>
      <c r="D771" s="8" t="s">
        <v>6151</v>
      </c>
      <c r="E771" s="7">
        <v>6</v>
      </c>
      <c r="F771" s="7" t="str">
        <f>_xlfn.XLOOKUP(C771,customers!$A$2:$A$1001,customers!$B$2:$B$1001," ",0)</f>
        <v>Dalia Eburah</v>
      </c>
      <c r="G771" s="7" t="str">
        <f>IF(_xlfn.XLOOKUP(C771,customers!$A$2:$A$1001,customers!$C$2:$C$1001," ",0)=0," ",_xlfn.XLOOKUP(C771,customers!$A$2:$A$1001,customers!$C$2:$C$1001," ",0))</f>
        <v>deburahld@google.co.jp</v>
      </c>
      <c r="H771" s="7" t="str">
        <f>_xlfn.XLOOKUP(orders!C771,customers!$A$1:$A$1001,customers!$G$1:$G$1001)</f>
        <v>United Kingdom</v>
      </c>
      <c r="I771" s="8" t="str">
        <f>INDEX(products!$A$1:$G$49,MATCH(orders!$D771,products!$A$1:$A$49,0),MATCH(orders!I$1,products!$A$1:$G$1,0))</f>
        <v>Rob</v>
      </c>
      <c r="J771" s="8" t="str">
        <f>INDEX(products!$A$1:$G$49,MATCH(orders!$D771,products!$A$1:$A$49,0),MATCH(orders!J$1,products!$A$1:$G$1,0))</f>
        <v>M</v>
      </c>
      <c r="K771" s="9">
        <f>INDEX(products!$A$1:$G$49,MATCH(orders!$D771,products!$A$1:$A$49,0),MATCH(orders!K$1,products!$A$1:$G$1,0))</f>
        <v>2.5</v>
      </c>
      <c r="L771" s="10">
        <f>INDEX(products!$A$1:$G$49,MATCH(orders!$D771,products!$A$1:$A$49,0),MATCH(orders!L$1,products!$A$1:$G$1,0))</f>
        <v>22.884999999999998</v>
      </c>
      <c r="M771" s="10">
        <f t="shared" si="12"/>
        <v>137.31</v>
      </c>
      <c r="N771" s="8" t="str" cm="1">
        <f t="array" ref="N771">_xlfn.IFS(I771="Rob", "Robusta",I771="Exc","Excelsa",I771="Ara","Arabica",I771="Lib","Liberica",TRUE," ")</f>
        <v>Robusta</v>
      </c>
      <c r="O771" s="8" t="str" cm="1">
        <f t="array" ref="O771">_xlfn.IFS(J771="m","Medium",J771="l","Light",J771="d","Dark",TRUE,"")</f>
        <v>Medium</v>
      </c>
      <c r="P771" s="8" t="str">
        <f>_xlfn.XLOOKUP(Table1[[#This Row],[Customer ID]],customers!$A$1:$A$1001,customers!$I$1:$I$1001," ",0)</f>
        <v>No</v>
      </c>
    </row>
    <row r="772" spans="1:16" x14ac:dyDescent="0.35">
      <c r="A772" s="7" t="s">
        <v>4842</v>
      </c>
      <c r="B772" s="14">
        <v>44092</v>
      </c>
      <c r="C772" s="7" t="s">
        <v>4843</v>
      </c>
      <c r="D772" s="8" t="s">
        <v>6147</v>
      </c>
      <c r="E772" s="7">
        <v>1</v>
      </c>
      <c r="F772" s="7" t="str">
        <f>_xlfn.XLOOKUP(C772,customers!$A$2:$A$1001,customers!$B$2:$B$1001," ",0)</f>
        <v>Martie Brimilcombe</v>
      </c>
      <c r="G772" s="7" t="str">
        <f>IF(_xlfn.XLOOKUP(C772,customers!$A$2:$A$1001,customers!$C$2:$C$1001," ",0)=0," ",_xlfn.XLOOKUP(C772,customers!$A$2:$A$1001,customers!$C$2:$C$1001," ",0))</f>
        <v>mbrimilcombele@cnn.com</v>
      </c>
      <c r="H772" s="7" t="str">
        <f>_xlfn.XLOOKUP(orders!C772,customers!$A$1:$A$1001,customers!$G$1:$G$1001)</f>
        <v>United States</v>
      </c>
      <c r="I772" s="8" t="str">
        <f>INDEX(products!$A$1:$G$49,MATCH(orders!$D772,products!$A$1:$A$49,0),MATCH(orders!I$1,products!$A$1:$G$1,0))</f>
        <v>Ara</v>
      </c>
      <c r="J772" s="8" t="str">
        <f>INDEX(products!$A$1:$G$49,MATCH(orders!$D772,products!$A$1:$A$49,0),MATCH(orders!J$1,products!$A$1:$G$1,0))</f>
        <v>D</v>
      </c>
      <c r="K772" s="9">
        <f>INDEX(products!$A$1:$G$49,MATCH(orders!$D772,products!$A$1:$A$49,0),MATCH(orders!K$1,products!$A$1:$G$1,0))</f>
        <v>1</v>
      </c>
      <c r="L772" s="10">
        <f>INDEX(products!$A$1:$G$49,MATCH(orders!$D772,products!$A$1:$A$49,0),MATCH(orders!L$1,products!$A$1:$G$1,0))</f>
        <v>9.9499999999999993</v>
      </c>
      <c r="M772" s="10">
        <f t="shared" si="12"/>
        <v>9.9499999999999993</v>
      </c>
      <c r="N772" s="8" t="str" cm="1">
        <f t="array" ref="N772">_xlfn.IFS(I772="Rob", "Robusta",I772="Exc","Excelsa",I772="Ara","Arabica",I772="Lib","Liberica",TRUE," ")</f>
        <v>Arabica</v>
      </c>
      <c r="O772" s="8" t="str" cm="1">
        <f t="array" ref="O772">_xlfn.IFS(J772="m","Medium",J772="l","Light",J772="d","Dark",TRUE,"")</f>
        <v>Dark</v>
      </c>
      <c r="P772" s="8" t="str">
        <f>_xlfn.XLOOKUP(Table1[[#This Row],[Customer ID]],customers!$A$1:$A$1001,customers!$I$1:$I$1001," ",0)</f>
        <v>No</v>
      </c>
    </row>
    <row r="773" spans="1:16" x14ac:dyDescent="0.35">
      <c r="A773" s="7" t="s">
        <v>4847</v>
      </c>
      <c r="B773" s="14">
        <v>43468</v>
      </c>
      <c r="C773" s="7" t="s">
        <v>4848</v>
      </c>
      <c r="D773" s="8" t="s">
        <v>6173</v>
      </c>
      <c r="E773" s="7">
        <v>3</v>
      </c>
      <c r="F773" s="7" t="str">
        <f>_xlfn.XLOOKUP(C773,customers!$A$2:$A$1001,customers!$B$2:$B$1001," ",0)</f>
        <v>Suzanna Bollam</v>
      </c>
      <c r="G773" s="7" t="str">
        <f>IF(_xlfn.XLOOKUP(C773,customers!$A$2:$A$1001,customers!$C$2:$C$1001," ",0)=0," ",_xlfn.XLOOKUP(C773,customers!$A$2:$A$1001,customers!$C$2:$C$1001," ",0))</f>
        <v>sbollamlf@list-manage.com</v>
      </c>
      <c r="H773" s="7" t="str">
        <f>_xlfn.XLOOKUP(orders!C773,customers!$A$1:$A$1001,customers!$G$1:$G$1001)</f>
        <v>United States</v>
      </c>
      <c r="I773" s="8" t="str">
        <f>INDEX(products!$A$1:$G$49,MATCH(orders!$D773,products!$A$1:$A$49,0),MATCH(orders!I$1,products!$A$1:$G$1,0))</f>
        <v>Rob</v>
      </c>
      <c r="J773" s="8" t="str">
        <f>INDEX(products!$A$1:$G$49,MATCH(orders!$D773,products!$A$1:$A$49,0),MATCH(orders!J$1,products!$A$1:$G$1,0))</f>
        <v>L</v>
      </c>
      <c r="K773" s="9">
        <f>INDEX(products!$A$1:$G$49,MATCH(orders!$D773,products!$A$1:$A$49,0),MATCH(orders!K$1,products!$A$1:$G$1,0))</f>
        <v>0.5</v>
      </c>
      <c r="L773" s="10">
        <f>INDEX(products!$A$1:$G$49,MATCH(orders!$D773,products!$A$1:$A$49,0),MATCH(orders!L$1,products!$A$1:$G$1,0))</f>
        <v>7.169999999999999</v>
      </c>
      <c r="M773" s="10">
        <f t="shared" si="12"/>
        <v>21.509999999999998</v>
      </c>
      <c r="N773" s="8" t="str" cm="1">
        <f t="array" ref="N773">_xlfn.IFS(I773="Rob", "Robusta",I773="Exc","Excelsa",I773="Ara","Arabica",I773="Lib","Liberica",TRUE," ")</f>
        <v>Robusta</v>
      </c>
      <c r="O773" s="8" t="str" cm="1">
        <f t="array" ref="O773">_xlfn.IFS(J773="m","Medium",J773="l","Light",J773="d","Dark",TRUE,"")</f>
        <v>Light</v>
      </c>
      <c r="P773" s="8" t="str">
        <f>_xlfn.XLOOKUP(Table1[[#This Row],[Customer ID]],customers!$A$1:$A$1001,customers!$I$1:$I$1001," ",0)</f>
        <v>No</v>
      </c>
    </row>
    <row r="774" spans="1:16" x14ac:dyDescent="0.35">
      <c r="A774" s="7" t="s">
        <v>4853</v>
      </c>
      <c r="B774" s="14">
        <v>44468</v>
      </c>
      <c r="C774" s="7" t="s">
        <v>4854</v>
      </c>
      <c r="D774" s="8" t="s">
        <v>6141</v>
      </c>
      <c r="E774" s="7">
        <v>6</v>
      </c>
      <c r="F774" s="7" t="str">
        <f>_xlfn.XLOOKUP(C774,customers!$A$2:$A$1001,customers!$B$2:$B$1001," ",0)</f>
        <v>Mellisa Mebes</v>
      </c>
      <c r="G774" s="7" t="str">
        <f>IF(_xlfn.XLOOKUP(C774,customers!$A$2:$A$1001,customers!$C$2:$C$1001," ",0)=0," ",_xlfn.XLOOKUP(C774,customers!$A$2:$A$1001,customers!$C$2:$C$1001," ",0))</f>
        <v xml:space="preserve"> </v>
      </c>
      <c r="H774" s="7" t="str">
        <f>_xlfn.XLOOKUP(orders!C774,customers!$A$1:$A$1001,customers!$G$1:$G$1001)</f>
        <v>United States</v>
      </c>
      <c r="I774" s="8" t="str">
        <f>INDEX(products!$A$1:$G$49,MATCH(orders!$D774,products!$A$1:$A$49,0),MATCH(orders!I$1,products!$A$1:$G$1,0))</f>
        <v>Exc</v>
      </c>
      <c r="J774" s="8" t="str">
        <f>INDEX(products!$A$1:$G$49,MATCH(orders!$D774,products!$A$1:$A$49,0),MATCH(orders!J$1,products!$A$1:$G$1,0))</f>
        <v>M</v>
      </c>
      <c r="K774" s="9">
        <f>INDEX(products!$A$1:$G$49,MATCH(orders!$D774,products!$A$1:$A$49,0),MATCH(orders!K$1,products!$A$1:$G$1,0))</f>
        <v>1</v>
      </c>
      <c r="L774" s="10">
        <f>INDEX(products!$A$1:$G$49,MATCH(orders!$D774,products!$A$1:$A$49,0),MATCH(orders!L$1,products!$A$1:$G$1,0))</f>
        <v>13.75</v>
      </c>
      <c r="M774" s="10">
        <f t="shared" si="12"/>
        <v>82.5</v>
      </c>
      <c r="N774" s="8" t="str" cm="1">
        <f t="array" ref="N774">_xlfn.IFS(I774="Rob", "Robusta",I774="Exc","Excelsa",I774="Ara","Arabica",I774="Lib","Liberica",TRUE," ")</f>
        <v>Excelsa</v>
      </c>
      <c r="O774" s="8" t="str" cm="1">
        <f t="array" ref="O774">_xlfn.IFS(J774="m","Medium",J774="l","Light",J774="d","Dark",TRUE,"")</f>
        <v>Medium</v>
      </c>
      <c r="P774" s="8" t="str">
        <f>_xlfn.XLOOKUP(Table1[[#This Row],[Customer ID]],customers!$A$1:$A$1001,customers!$I$1:$I$1001," ",0)</f>
        <v>No</v>
      </c>
    </row>
    <row r="775" spans="1:16" x14ac:dyDescent="0.35">
      <c r="A775" s="7" t="s">
        <v>4858</v>
      </c>
      <c r="B775" s="14">
        <v>44488</v>
      </c>
      <c r="C775" s="7" t="s">
        <v>4859</v>
      </c>
      <c r="D775" s="8" t="s">
        <v>6159</v>
      </c>
      <c r="E775" s="7">
        <v>2</v>
      </c>
      <c r="F775" s="7" t="str">
        <f>_xlfn.XLOOKUP(C775,customers!$A$2:$A$1001,customers!$B$2:$B$1001," ",0)</f>
        <v>Alva Filipczak</v>
      </c>
      <c r="G775" s="7" t="str">
        <f>IF(_xlfn.XLOOKUP(C775,customers!$A$2:$A$1001,customers!$C$2:$C$1001," ",0)=0," ",_xlfn.XLOOKUP(C775,customers!$A$2:$A$1001,customers!$C$2:$C$1001," ",0))</f>
        <v>afilipczaklh@ning.com</v>
      </c>
      <c r="H775" s="7" t="str">
        <f>_xlfn.XLOOKUP(orders!C775,customers!$A$1:$A$1001,customers!$G$1:$G$1001)</f>
        <v>Ireland</v>
      </c>
      <c r="I775" s="8" t="str">
        <f>INDEX(products!$A$1:$G$49,MATCH(orders!$D775,products!$A$1:$A$49,0),MATCH(orders!I$1,products!$A$1:$G$1,0))</f>
        <v>Lib</v>
      </c>
      <c r="J775" s="8" t="str">
        <f>INDEX(products!$A$1:$G$49,MATCH(orders!$D775,products!$A$1:$A$49,0),MATCH(orders!J$1,products!$A$1:$G$1,0))</f>
        <v>M</v>
      </c>
      <c r="K775" s="9">
        <f>INDEX(products!$A$1:$G$49,MATCH(orders!$D775,products!$A$1:$A$49,0),MATCH(orders!K$1,products!$A$1:$G$1,0))</f>
        <v>0.2</v>
      </c>
      <c r="L775" s="10">
        <f>INDEX(products!$A$1:$G$49,MATCH(orders!$D775,products!$A$1:$A$49,0),MATCH(orders!L$1,products!$A$1:$G$1,0))</f>
        <v>4.3650000000000002</v>
      </c>
      <c r="M775" s="10">
        <f t="shared" si="12"/>
        <v>8.73</v>
      </c>
      <c r="N775" s="8" t="str" cm="1">
        <f t="array" ref="N775">_xlfn.IFS(I775="Rob", "Robusta",I775="Exc","Excelsa",I775="Ara","Arabica",I775="Lib","Liberica",TRUE," ")</f>
        <v>Liberica</v>
      </c>
      <c r="O775" s="8" t="str" cm="1">
        <f t="array" ref="O775">_xlfn.IFS(J775="m","Medium",J775="l","Light",J775="d","Dark",TRUE,"")</f>
        <v>Medium</v>
      </c>
      <c r="P775" s="8" t="str">
        <f>_xlfn.XLOOKUP(Table1[[#This Row],[Customer ID]],customers!$A$1:$A$1001,customers!$I$1:$I$1001," ",0)</f>
        <v>No</v>
      </c>
    </row>
    <row r="776" spans="1:16" x14ac:dyDescent="0.35">
      <c r="A776" s="7" t="s">
        <v>4864</v>
      </c>
      <c r="B776" s="14">
        <v>44756</v>
      </c>
      <c r="C776" s="7" t="s">
        <v>4865</v>
      </c>
      <c r="D776" s="8" t="s">
        <v>6138</v>
      </c>
      <c r="E776" s="7">
        <v>2</v>
      </c>
      <c r="F776" s="7" t="str">
        <f>_xlfn.XLOOKUP(C776,customers!$A$2:$A$1001,customers!$B$2:$B$1001," ",0)</f>
        <v>Dorette Hinemoor</v>
      </c>
      <c r="G776" s="7" t="str">
        <f>IF(_xlfn.XLOOKUP(C776,customers!$A$2:$A$1001,customers!$C$2:$C$1001," ",0)=0," ",_xlfn.XLOOKUP(C776,customers!$A$2:$A$1001,customers!$C$2:$C$1001," ",0))</f>
        <v xml:space="preserve"> </v>
      </c>
      <c r="H776" s="7" t="str">
        <f>_xlfn.XLOOKUP(orders!C776,customers!$A$1:$A$1001,customers!$G$1:$G$1001)</f>
        <v>United States</v>
      </c>
      <c r="I776" s="8" t="str">
        <f>INDEX(products!$A$1:$G$49,MATCH(orders!$D776,products!$A$1:$A$49,0),MATCH(orders!I$1,products!$A$1:$G$1,0))</f>
        <v>Rob</v>
      </c>
      <c r="J776" s="8" t="str">
        <f>INDEX(products!$A$1:$G$49,MATCH(orders!$D776,products!$A$1:$A$49,0),MATCH(orders!J$1,products!$A$1:$G$1,0))</f>
        <v>M</v>
      </c>
      <c r="K776" s="9">
        <f>INDEX(products!$A$1:$G$49,MATCH(orders!$D776,products!$A$1:$A$49,0),MATCH(orders!K$1,products!$A$1:$G$1,0))</f>
        <v>1</v>
      </c>
      <c r="L776" s="10">
        <f>INDEX(products!$A$1:$G$49,MATCH(orders!$D776,products!$A$1:$A$49,0),MATCH(orders!L$1,products!$A$1:$G$1,0))</f>
        <v>9.9499999999999993</v>
      </c>
      <c r="M776" s="10">
        <f t="shared" si="12"/>
        <v>19.899999999999999</v>
      </c>
      <c r="N776" s="8" t="str" cm="1">
        <f t="array" ref="N776">_xlfn.IFS(I776="Rob", "Robusta",I776="Exc","Excelsa",I776="Ara","Arabica",I776="Lib","Liberica",TRUE," ")</f>
        <v>Robusta</v>
      </c>
      <c r="O776" s="8" t="str" cm="1">
        <f t="array" ref="O776">_xlfn.IFS(J776="m","Medium",J776="l","Light",J776="d","Dark",TRUE,"")</f>
        <v>Medium</v>
      </c>
      <c r="P776" s="8" t="str">
        <f>_xlfn.XLOOKUP(Table1[[#This Row],[Customer ID]],customers!$A$1:$A$1001,customers!$I$1:$I$1001," ",0)</f>
        <v>Yes</v>
      </c>
    </row>
    <row r="777" spans="1:16" x14ac:dyDescent="0.35">
      <c r="A777" s="7" t="s">
        <v>4869</v>
      </c>
      <c r="B777" s="14">
        <v>44396</v>
      </c>
      <c r="C777" s="7" t="s">
        <v>4870</v>
      </c>
      <c r="D777" s="8" t="s">
        <v>6176</v>
      </c>
      <c r="E777" s="7">
        <v>2</v>
      </c>
      <c r="F777" s="7" t="str">
        <f>_xlfn.XLOOKUP(C777,customers!$A$2:$A$1001,customers!$B$2:$B$1001," ",0)</f>
        <v>Rhetta Elnaugh</v>
      </c>
      <c r="G777" s="7" t="str">
        <f>IF(_xlfn.XLOOKUP(C777,customers!$A$2:$A$1001,customers!$C$2:$C$1001," ",0)=0," ",_xlfn.XLOOKUP(C777,customers!$A$2:$A$1001,customers!$C$2:$C$1001," ",0))</f>
        <v>relnaughlj@comsenz.com</v>
      </c>
      <c r="H777" s="7" t="str">
        <f>_xlfn.XLOOKUP(orders!C777,customers!$A$1:$A$1001,customers!$G$1:$G$1001)</f>
        <v>United States</v>
      </c>
      <c r="I777" s="8" t="str">
        <f>INDEX(products!$A$1:$G$49,MATCH(orders!$D777,products!$A$1:$A$49,0),MATCH(orders!I$1,products!$A$1:$G$1,0))</f>
        <v>Exc</v>
      </c>
      <c r="J777" s="8" t="str">
        <f>INDEX(products!$A$1:$G$49,MATCH(orders!$D777,products!$A$1:$A$49,0),MATCH(orders!J$1,products!$A$1:$G$1,0))</f>
        <v>L</v>
      </c>
      <c r="K777" s="9">
        <f>INDEX(products!$A$1:$G$49,MATCH(orders!$D777,products!$A$1:$A$49,0),MATCH(orders!K$1,products!$A$1:$G$1,0))</f>
        <v>0.5</v>
      </c>
      <c r="L777" s="10">
        <f>INDEX(products!$A$1:$G$49,MATCH(orders!$D777,products!$A$1:$A$49,0),MATCH(orders!L$1,products!$A$1:$G$1,0))</f>
        <v>8.91</v>
      </c>
      <c r="M777" s="10">
        <f t="shared" si="12"/>
        <v>17.82</v>
      </c>
      <c r="N777" s="8" t="str" cm="1">
        <f t="array" ref="N777">_xlfn.IFS(I777="Rob", "Robusta",I777="Exc","Excelsa",I777="Ara","Arabica",I777="Lib","Liberica",TRUE," ")</f>
        <v>Excelsa</v>
      </c>
      <c r="O777" s="8" t="str" cm="1">
        <f t="array" ref="O777">_xlfn.IFS(J777="m","Medium",J777="l","Light",J777="d","Dark",TRUE,"")</f>
        <v>Light</v>
      </c>
      <c r="P777" s="8" t="str">
        <f>_xlfn.XLOOKUP(Table1[[#This Row],[Customer ID]],customers!$A$1:$A$1001,customers!$I$1:$I$1001," ",0)</f>
        <v>Yes</v>
      </c>
    </row>
    <row r="778" spans="1:16" x14ac:dyDescent="0.35">
      <c r="A778" s="7" t="s">
        <v>4875</v>
      </c>
      <c r="B778" s="14">
        <v>44540</v>
      </c>
      <c r="C778" s="7" t="s">
        <v>4876</v>
      </c>
      <c r="D778" s="8" t="s">
        <v>6157</v>
      </c>
      <c r="E778" s="7">
        <v>3</v>
      </c>
      <c r="F778" s="7" t="str">
        <f>_xlfn.XLOOKUP(C778,customers!$A$2:$A$1001,customers!$B$2:$B$1001," ",0)</f>
        <v>Jule Deehan</v>
      </c>
      <c r="G778" s="7" t="str">
        <f>IF(_xlfn.XLOOKUP(C778,customers!$A$2:$A$1001,customers!$C$2:$C$1001," ",0)=0," ",_xlfn.XLOOKUP(C778,customers!$A$2:$A$1001,customers!$C$2:$C$1001," ",0))</f>
        <v>jdeehanlk@about.me</v>
      </c>
      <c r="H778" s="7" t="str">
        <f>_xlfn.XLOOKUP(orders!C778,customers!$A$1:$A$1001,customers!$G$1:$G$1001)</f>
        <v>United States</v>
      </c>
      <c r="I778" s="8" t="str">
        <f>INDEX(products!$A$1:$G$49,MATCH(orders!$D778,products!$A$1:$A$49,0),MATCH(orders!I$1,products!$A$1:$G$1,0))</f>
        <v>Ara</v>
      </c>
      <c r="J778" s="8" t="str">
        <f>INDEX(products!$A$1:$G$49,MATCH(orders!$D778,products!$A$1:$A$49,0),MATCH(orders!J$1,products!$A$1:$G$1,0))</f>
        <v>M</v>
      </c>
      <c r="K778" s="9">
        <f>INDEX(products!$A$1:$G$49,MATCH(orders!$D778,products!$A$1:$A$49,0),MATCH(orders!K$1,products!$A$1:$G$1,0))</f>
        <v>0.5</v>
      </c>
      <c r="L778" s="10">
        <f>INDEX(products!$A$1:$G$49,MATCH(orders!$D778,products!$A$1:$A$49,0),MATCH(orders!L$1,products!$A$1:$G$1,0))</f>
        <v>6.75</v>
      </c>
      <c r="M778" s="10">
        <f t="shared" si="12"/>
        <v>20.25</v>
      </c>
      <c r="N778" s="8" t="str" cm="1">
        <f t="array" ref="N778">_xlfn.IFS(I778="Rob", "Robusta",I778="Exc","Excelsa",I778="Ara","Arabica",I778="Lib","Liberica",TRUE," ")</f>
        <v>Arabica</v>
      </c>
      <c r="O778" s="8" t="str" cm="1">
        <f t="array" ref="O778">_xlfn.IFS(J778="m","Medium",J778="l","Light",J778="d","Dark",TRUE,"")</f>
        <v>Medium</v>
      </c>
      <c r="P778" s="8" t="str">
        <f>_xlfn.XLOOKUP(Table1[[#This Row],[Customer ID]],customers!$A$1:$A$1001,customers!$I$1:$I$1001," ",0)</f>
        <v>No</v>
      </c>
    </row>
    <row r="779" spans="1:16" x14ac:dyDescent="0.35">
      <c r="A779" s="7" t="s">
        <v>4881</v>
      </c>
      <c r="B779" s="14">
        <v>43541</v>
      </c>
      <c r="C779" s="7" t="s">
        <v>4882</v>
      </c>
      <c r="D779" s="8" t="s">
        <v>6182</v>
      </c>
      <c r="E779" s="7">
        <v>2</v>
      </c>
      <c r="F779" s="7" t="str">
        <f>_xlfn.XLOOKUP(C779,customers!$A$2:$A$1001,customers!$B$2:$B$1001," ",0)</f>
        <v>Janella Eden</v>
      </c>
      <c r="G779" s="7" t="str">
        <f>IF(_xlfn.XLOOKUP(C779,customers!$A$2:$A$1001,customers!$C$2:$C$1001," ",0)=0," ",_xlfn.XLOOKUP(C779,customers!$A$2:$A$1001,customers!$C$2:$C$1001," ",0))</f>
        <v>jedenll@e-recht24.de</v>
      </c>
      <c r="H779" s="7" t="str">
        <f>_xlfn.XLOOKUP(orders!C779,customers!$A$1:$A$1001,customers!$G$1:$G$1001)</f>
        <v>United States</v>
      </c>
      <c r="I779" s="8" t="str">
        <f>INDEX(products!$A$1:$G$49,MATCH(orders!$D779,products!$A$1:$A$49,0),MATCH(orders!I$1,products!$A$1:$G$1,0))</f>
        <v>Ara</v>
      </c>
      <c r="J779" s="8" t="str">
        <f>INDEX(products!$A$1:$G$49,MATCH(orders!$D779,products!$A$1:$A$49,0),MATCH(orders!J$1,products!$A$1:$G$1,0))</f>
        <v>L</v>
      </c>
      <c r="K779" s="9">
        <f>INDEX(products!$A$1:$G$49,MATCH(orders!$D779,products!$A$1:$A$49,0),MATCH(orders!K$1,products!$A$1:$G$1,0))</f>
        <v>2.5</v>
      </c>
      <c r="L779" s="10">
        <f>INDEX(products!$A$1:$G$49,MATCH(orders!$D779,products!$A$1:$A$49,0),MATCH(orders!L$1,products!$A$1:$G$1,0))</f>
        <v>29.784999999999997</v>
      </c>
      <c r="M779" s="10">
        <f t="shared" si="12"/>
        <v>59.569999999999993</v>
      </c>
      <c r="N779" s="8" t="str" cm="1">
        <f t="array" ref="N779">_xlfn.IFS(I779="Rob", "Robusta",I779="Exc","Excelsa",I779="Ara","Arabica",I779="Lib","Liberica",TRUE," ")</f>
        <v>Arabica</v>
      </c>
      <c r="O779" s="8" t="str" cm="1">
        <f t="array" ref="O779">_xlfn.IFS(J779="m","Medium",J779="l","Light",J779="d","Dark",TRUE,"")</f>
        <v>Light</v>
      </c>
      <c r="P779" s="8" t="str">
        <f>_xlfn.XLOOKUP(Table1[[#This Row],[Customer ID]],customers!$A$1:$A$1001,customers!$I$1:$I$1001," ",0)</f>
        <v>No</v>
      </c>
    </row>
    <row r="780" spans="1:16" x14ac:dyDescent="0.35">
      <c r="A780" s="7" t="s">
        <v>4886</v>
      </c>
      <c r="B780" s="14">
        <v>43889</v>
      </c>
      <c r="C780" s="7" t="s">
        <v>4933</v>
      </c>
      <c r="D780" s="8" t="s">
        <v>6161</v>
      </c>
      <c r="E780" s="7">
        <v>2</v>
      </c>
      <c r="F780" s="7" t="str">
        <f>_xlfn.XLOOKUP(C780,customers!$A$2:$A$1001,customers!$B$2:$B$1001," ",0)</f>
        <v>Cam Jewster</v>
      </c>
      <c r="G780" s="7" t="str">
        <f>IF(_xlfn.XLOOKUP(C780,customers!$A$2:$A$1001,customers!$C$2:$C$1001," ",0)=0," ",_xlfn.XLOOKUP(C780,customers!$A$2:$A$1001,customers!$C$2:$C$1001," ",0))</f>
        <v>cjewsterlu@moonfruit.com</v>
      </c>
      <c r="H780" s="7" t="str">
        <f>_xlfn.XLOOKUP(orders!C780,customers!$A$1:$A$1001,customers!$G$1:$G$1001)</f>
        <v>United States</v>
      </c>
      <c r="I780" s="8" t="str">
        <f>INDEX(products!$A$1:$G$49,MATCH(orders!$D780,products!$A$1:$A$49,0),MATCH(orders!I$1,products!$A$1:$G$1,0))</f>
        <v>Lib</v>
      </c>
      <c r="J780" s="8" t="str">
        <f>INDEX(products!$A$1:$G$49,MATCH(orders!$D780,products!$A$1:$A$49,0),MATCH(orders!J$1,products!$A$1:$G$1,0))</f>
        <v>L</v>
      </c>
      <c r="K780" s="9">
        <f>INDEX(products!$A$1:$G$49,MATCH(orders!$D780,products!$A$1:$A$49,0),MATCH(orders!K$1,products!$A$1:$G$1,0))</f>
        <v>0.5</v>
      </c>
      <c r="L780" s="10">
        <f>INDEX(products!$A$1:$G$49,MATCH(orders!$D780,products!$A$1:$A$49,0),MATCH(orders!L$1,products!$A$1:$G$1,0))</f>
        <v>9.51</v>
      </c>
      <c r="M780" s="10">
        <f t="shared" si="12"/>
        <v>19.02</v>
      </c>
      <c r="N780" s="8" t="str" cm="1">
        <f t="array" ref="N780">_xlfn.IFS(I780="Rob", "Robusta",I780="Exc","Excelsa",I780="Ara","Arabica",I780="Lib","Liberica",TRUE," ")</f>
        <v>Liberica</v>
      </c>
      <c r="O780" s="8" t="str" cm="1">
        <f t="array" ref="O780">_xlfn.IFS(J780="m","Medium",J780="l","Light",J780="d","Dark",TRUE,"")</f>
        <v>Light</v>
      </c>
      <c r="P780" s="8" t="str">
        <f>_xlfn.XLOOKUP(Table1[[#This Row],[Customer ID]],customers!$A$1:$A$1001,customers!$I$1:$I$1001," ",0)</f>
        <v>Yes</v>
      </c>
    </row>
    <row r="781" spans="1:16" x14ac:dyDescent="0.35">
      <c r="A781" s="7" t="s">
        <v>4892</v>
      </c>
      <c r="B781" s="14">
        <v>43985</v>
      </c>
      <c r="C781" s="7" t="s">
        <v>4893</v>
      </c>
      <c r="D781" s="8" t="s">
        <v>6143</v>
      </c>
      <c r="E781" s="7">
        <v>6</v>
      </c>
      <c r="F781" s="7" t="str">
        <f>_xlfn.XLOOKUP(C781,customers!$A$2:$A$1001,customers!$B$2:$B$1001," ",0)</f>
        <v>Ugo Southerden</v>
      </c>
      <c r="G781" s="7" t="str">
        <f>IF(_xlfn.XLOOKUP(C781,customers!$A$2:$A$1001,customers!$C$2:$C$1001," ",0)=0," ",_xlfn.XLOOKUP(C781,customers!$A$2:$A$1001,customers!$C$2:$C$1001," ",0))</f>
        <v>usoutherdenln@hao123.com</v>
      </c>
      <c r="H781" s="7" t="str">
        <f>_xlfn.XLOOKUP(orders!C781,customers!$A$1:$A$1001,customers!$G$1:$G$1001)</f>
        <v>United States</v>
      </c>
      <c r="I781" s="8" t="str">
        <f>INDEX(products!$A$1:$G$49,MATCH(orders!$D781,products!$A$1:$A$49,0),MATCH(orders!I$1,products!$A$1:$G$1,0))</f>
        <v>Lib</v>
      </c>
      <c r="J781" s="8" t="str">
        <f>INDEX(products!$A$1:$G$49,MATCH(orders!$D781,products!$A$1:$A$49,0),MATCH(orders!J$1,products!$A$1:$G$1,0))</f>
        <v>D</v>
      </c>
      <c r="K781" s="9">
        <f>INDEX(products!$A$1:$G$49,MATCH(orders!$D781,products!$A$1:$A$49,0),MATCH(orders!K$1,products!$A$1:$G$1,0))</f>
        <v>1</v>
      </c>
      <c r="L781" s="10">
        <f>INDEX(products!$A$1:$G$49,MATCH(orders!$D781,products!$A$1:$A$49,0),MATCH(orders!L$1,products!$A$1:$G$1,0))</f>
        <v>12.95</v>
      </c>
      <c r="M781" s="10">
        <f t="shared" si="12"/>
        <v>77.699999999999989</v>
      </c>
      <c r="N781" s="8" t="str" cm="1">
        <f t="array" ref="N781">_xlfn.IFS(I781="Rob", "Robusta",I781="Exc","Excelsa",I781="Ara","Arabica",I781="Lib","Liberica",TRUE," ")</f>
        <v>Liberica</v>
      </c>
      <c r="O781" s="8" t="str" cm="1">
        <f t="array" ref="O781">_xlfn.IFS(J781="m","Medium",J781="l","Light",J781="d","Dark",TRUE,"")</f>
        <v>Dark</v>
      </c>
      <c r="P781" s="8" t="str">
        <f>_xlfn.XLOOKUP(Table1[[#This Row],[Customer ID]],customers!$A$1:$A$1001,customers!$I$1:$I$1001," ",0)</f>
        <v>Yes</v>
      </c>
    </row>
    <row r="782" spans="1:16" x14ac:dyDescent="0.35">
      <c r="A782" s="7" t="s">
        <v>4898</v>
      </c>
      <c r="B782" s="14">
        <v>43883</v>
      </c>
      <c r="C782" s="7" t="s">
        <v>4899</v>
      </c>
      <c r="D782" s="8" t="s">
        <v>6141</v>
      </c>
      <c r="E782" s="7">
        <v>3</v>
      </c>
      <c r="F782" s="7" t="str">
        <f>_xlfn.XLOOKUP(C782,customers!$A$2:$A$1001,customers!$B$2:$B$1001," ",0)</f>
        <v>Verne Dunkerley</v>
      </c>
      <c r="G782" s="7" t="str">
        <f>IF(_xlfn.XLOOKUP(C782,customers!$A$2:$A$1001,customers!$C$2:$C$1001," ",0)=0," ",_xlfn.XLOOKUP(C782,customers!$A$2:$A$1001,customers!$C$2:$C$1001," ",0))</f>
        <v xml:space="preserve"> </v>
      </c>
      <c r="H782" s="7" t="str">
        <f>_xlfn.XLOOKUP(orders!C782,customers!$A$1:$A$1001,customers!$G$1:$G$1001)</f>
        <v>United States</v>
      </c>
      <c r="I782" s="8" t="str">
        <f>INDEX(products!$A$1:$G$49,MATCH(orders!$D782,products!$A$1:$A$49,0),MATCH(orders!I$1,products!$A$1:$G$1,0))</f>
        <v>Exc</v>
      </c>
      <c r="J782" s="8" t="str">
        <f>INDEX(products!$A$1:$G$49,MATCH(orders!$D782,products!$A$1:$A$49,0),MATCH(orders!J$1,products!$A$1:$G$1,0))</f>
        <v>M</v>
      </c>
      <c r="K782" s="9">
        <f>INDEX(products!$A$1:$G$49,MATCH(orders!$D782,products!$A$1:$A$49,0),MATCH(orders!K$1,products!$A$1:$G$1,0))</f>
        <v>1</v>
      </c>
      <c r="L782" s="10">
        <f>INDEX(products!$A$1:$G$49,MATCH(orders!$D782,products!$A$1:$A$49,0),MATCH(orders!L$1,products!$A$1:$G$1,0))</f>
        <v>13.75</v>
      </c>
      <c r="M782" s="10">
        <f t="shared" si="12"/>
        <v>41.25</v>
      </c>
      <c r="N782" s="8" t="str" cm="1">
        <f t="array" ref="N782">_xlfn.IFS(I782="Rob", "Robusta",I782="Exc","Excelsa",I782="Ara","Arabica",I782="Lib","Liberica",TRUE," ")</f>
        <v>Excelsa</v>
      </c>
      <c r="O782" s="8" t="str" cm="1">
        <f t="array" ref="O782">_xlfn.IFS(J782="m","Medium",J782="l","Light",J782="d","Dark",TRUE,"")</f>
        <v>Medium</v>
      </c>
      <c r="P782" s="8" t="str">
        <f>_xlfn.XLOOKUP(Table1[[#This Row],[Customer ID]],customers!$A$1:$A$1001,customers!$I$1:$I$1001," ",0)</f>
        <v>No</v>
      </c>
    </row>
    <row r="783" spans="1:16" x14ac:dyDescent="0.35">
      <c r="A783" s="7" t="s">
        <v>4903</v>
      </c>
      <c r="B783" s="14">
        <v>43778</v>
      </c>
      <c r="C783" s="7" t="s">
        <v>4904</v>
      </c>
      <c r="D783" s="8" t="s">
        <v>6164</v>
      </c>
      <c r="E783" s="7">
        <v>4</v>
      </c>
      <c r="F783" s="7" t="str">
        <f>_xlfn.XLOOKUP(C783,customers!$A$2:$A$1001,customers!$B$2:$B$1001," ",0)</f>
        <v>Lacee Burtenshaw</v>
      </c>
      <c r="G783" s="7" t="str">
        <f>IF(_xlfn.XLOOKUP(C783,customers!$A$2:$A$1001,customers!$C$2:$C$1001," ",0)=0," ",_xlfn.XLOOKUP(C783,customers!$A$2:$A$1001,customers!$C$2:$C$1001," ",0))</f>
        <v>lburtenshawlp@shinystat.com</v>
      </c>
      <c r="H783" s="7" t="str">
        <f>_xlfn.XLOOKUP(orders!C783,customers!$A$1:$A$1001,customers!$G$1:$G$1001)</f>
        <v>United States</v>
      </c>
      <c r="I783" s="8" t="str">
        <f>INDEX(products!$A$1:$G$49,MATCH(orders!$D783,products!$A$1:$A$49,0),MATCH(orders!I$1,products!$A$1:$G$1,0))</f>
        <v>Lib</v>
      </c>
      <c r="J783" s="8" t="str">
        <f>INDEX(products!$A$1:$G$49,MATCH(orders!$D783,products!$A$1:$A$49,0),MATCH(orders!J$1,products!$A$1:$G$1,0))</f>
        <v>L</v>
      </c>
      <c r="K783" s="9">
        <f>INDEX(products!$A$1:$G$49,MATCH(orders!$D783,products!$A$1:$A$49,0),MATCH(orders!K$1,products!$A$1:$G$1,0))</f>
        <v>2.5</v>
      </c>
      <c r="L783" s="10">
        <f>INDEX(products!$A$1:$G$49,MATCH(orders!$D783,products!$A$1:$A$49,0),MATCH(orders!L$1,products!$A$1:$G$1,0))</f>
        <v>36.454999999999998</v>
      </c>
      <c r="M783" s="10">
        <f t="shared" si="12"/>
        <v>145.82</v>
      </c>
      <c r="N783" s="8" t="str" cm="1">
        <f t="array" ref="N783">_xlfn.IFS(I783="Rob", "Robusta",I783="Exc","Excelsa",I783="Ara","Arabica",I783="Lib","Liberica",TRUE," ")</f>
        <v>Liberica</v>
      </c>
      <c r="O783" s="8" t="str" cm="1">
        <f t="array" ref="O783">_xlfn.IFS(J783="m","Medium",J783="l","Light",J783="d","Dark",TRUE,"")</f>
        <v>Light</v>
      </c>
      <c r="P783" s="8" t="str">
        <f>_xlfn.XLOOKUP(Table1[[#This Row],[Customer ID]],customers!$A$1:$A$1001,customers!$I$1:$I$1001," ",0)</f>
        <v>No</v>
      </c>
    </row>
    <row r="784" spans="1:16" x14ac:dyDescent="0.35">
      <c r="A784" s="7" t="s">
        <v>4909</v>
      </c>
      <c r="B784" s="14">
        <v>43897</v>
      </c>
      <c r="C784" s="7" t="s">
        <v>4910</v>
      </c>
      <c r="D784" s="8" t="s">
        <v>6184</v>
      </c>
      <c r="E784" s="7">
        <v>6</v>
      </c>
      <c r="F784" s="7" t="str">
        <f>_xlfn.XLOOKUP(C784,customers!$A$2:$A$1001,customers!$B$2:$B$1001," ",0)</f>
        <v>Adorne Gregoratti</v>
      </c>
      <c r="G784" s="7" t="str">
        <f>IF(_xlfn.XLOOKUP(C784,customers!$A$2:$A$1001,customers!$C$2:$C$1001," ",0)=0," ",_xlfn.XLOOKUP(C784,customers!$A$2:$A$1001,customers!$C$2:$C$1001," ",0))</f>
        <v>agregorattilq@vistaprint.com</v>
      </c>
      <c r="H784" s="7" t="str">
        <f>_xlfn.XLOOKUP(orders!C784,customers!$A$1:$A$1001,customers!$G$1:$G$1001)</f>
        <v>Ireland</v>
      </c>
      <c r="I784" s="8" t="str">
        <f>INDEX(products!$A$1:$G$49,MATCH(orders!$D784,products!$A$1:$A$49,0),MATCH(orders!I$1,products!$A$1:$G$1,0))</f>
        <v>Exc</v>
      </c>
      <c r="J784" s="8" t="str">
        <f>INDEX(products!$A$1:$G$49,MATCH(orders!$D784,products!$A$1:$A$49,0),MATCH(orders!J$1,products!$A$1:$G$1,0))</f>
        <v>L</v>
      </c>
      <c r="K784" s="9">
        <f>INDEX(products!$A$1:$G$49,MATCH(orders!$D784,products!$A$1:$A$49,0),MATCH(orders!K$1,products!$A$1:$G$1,0))</f>
        <v>0.2</v>
      </c>
      <c r="L784" s="10">
        <f>INDEX(products!$A$1:$G$49,MATCH(orders!$D784,products!$A$1:$A$49,0),MATCH(orders!L$1,products!$A$1:$G$1,0))</f>
        <v>4.4550000000000001</v>
      </c>
      <c r="M784" s="10">
        <f t="shared" si="12"/>
        <v>26.73</v>
      </c>
      <c r="N784" s="8" t="str" cm="1">
        <f t="array" ref="N784">_xlfn.IFS(I784="Rob", "Robusta",I784="Exc","Excelsa",I784="Ara","Arabica",I784="Lib","Liberica",TRUE," ")</f>
        <v>Excelsa</v>
      </c>
      <c r="O784" s="8" t="str" cm="1">
        <f t="array" ref="O784">_xlfn.IFS(J784="m","Medium",J784="l","Light",J784="d","Dark",TRUE,"")</f>
        <v>Light</v>
      </c>
      <c r="P784" s="8" t="str">
        <f>_xlfn.XLOOKUP(Table1[[#This Row],[Customer ID]],customers!$A$1:$A$1001,customers!$I$1:$I$1001," ",0)</f>
        <v>No</v>
      </c>
    </row>
    <row r="785" spans="1:16" x14ac:dyDescent="0.35">
      <c r="A785" s="7" t="s">
        <v>4915</v>
      </c>
      <c r="B785" s="14">
        <v>44312</v>
      </c>
      <c r="C785" s="7" t="s">
        <v>4916</v>
      </c>
      <c r="D785" s="8" t="s">
        <v>6160</v>
      </c>
      <c r="E785" s="7">
        <v>5</v>
      </c>
      <c r="F785" s="7" t="str">
        <f>_xlfn.XLOOKUP(C785,customers!$A$2:$A$1001,customers!$B$2:$B$1001," ",0)</f>
        <v>Chris Croster</v>
      </c>
      <c r="G785" s="7" t="str">
        <f>IF(_xlfn.XLOOKUP(C785,customers!$A$2:$A$1001,customers!$C$2:$C$1001," ",0)=0," ",_xlfn.XLOOKUP(C785,customers!$A$2:$A$1001,customers!$C$2:$C$1001," ",0))</f>
        <v>ccrosterlr@gov.uk</v>
      </c>
      <c r="H785" s="7" t="str">
        <f>_xlfn.XLOOKUP(orders!C785,customers!$A$1:$A$1001,customers!$G$1:$G$1001)</f>
        <v>United States</v>
      </c>
      <c r="I785" s="8" t="str">
        <f>INDEX(products!$A$1:$G$49,MATCH(orders!$D785,products!$A$1:$A$49,0),MATCH(orders!I$1,products!$A$1:$G$1,0))</f>
        <v>Lib</v>
      </c>
      <c r="J785" s="8" t="str">
        <f>INDEX(products!$A$1:$G$49,MATCH(orders!$D785,products!$A$1:$A$49,0),MATCH(orders!J$1,products!$A$1:$G$1,0))</f>
        <v>M</v>
      </c>
      <c r="K785" s="9">
        <f>INDEX(products!$A$1:$G$49,MATCH(orders!$D785,products!$A$1:$A$49,0),MATCH(orders!K$1,products!$A$1:$G$1,0))</f>
        <v>0.5</v>
      </c>
      <c r="L785" s="10">
        <f>INDEX(products!$A$1:$G$49,MATCH(orders!$D785,products!$A$1:$A$49,0),MATCH(orders!L$1,products!$A$1:$G$1,0))</f>
        <v>8.73</v>
      </c>
      <c r="M785" s="10">
        <f t="shared" si="12"/>
        <v>43.650000000000006</v>
      </c>
      <c r="N785" s="8" t="str" cm="1">
        <f t="array" ref="N785">_xlfn.IFS(I785="Rob", "Robusta",I785="Exc","Excelsa",I785="Ara","Arabica",I785="Lib","Liberica",TRUE," ")</f>
        <v>Liberica</v>
      </c>
      <c r="O785" s="8" t="str" cm="1">
        <f t="array" ref="O785">_xlfn.IFS(J785="m","Medium",J785="l","Light",J785="d","Dark",TRUE,"")</f>
        <v>Medium</v>
      </c>
      <c r="P785" s="8" t="str">
        <f>_xlfn.XLOOKUP(Table1[[#This Row],[Customer ID]],customers!$A$1:$A$1001,customers!$I$1:$I$1001," ",0)</f>
        <v>Yes</v>
      </c>
    </row>
    <row r="786" spans="1:16" x14ac:dyDescent="0.35">
      <c r="A786" s="7" t="s">
        <v>4921</v>
      </c>
      <c r="B786" s="14">
        <v>44511</v>
      </c>
      <c r="C786" s="7" t="s">
        <v>4922</v>
      </c>
      <c r="D786" s="8" t="s">
        <v>6170</v>
      </c>
      <c r="E786" s="7">
        <v>2</v>
      </c>
      <c r="F786" s="7" t="str">
        <f>_xlfn.XLOOKUP(C786,customers!$A$2:$A$1001,customers!$B$2:$B$1001," ",0)</f>
        <v>Graeme Whitehead</v>
      </c>
      <c r="G786" s="7" t="str">
        <f>IF(_xlfn.XLOOKUP(C786,customers!$A$2:$A$1001,customers!$C$2:$C$1001," ",0)=0," ",_xlfn.XLOOKUP(C786,customers!$A$2:$A$1001,customers!$C$2:$C$1001," ",0))</f>
        <v>gwhiteheadls@hp.com</v>
      </c>
      <c r="H786" s="7" t="str">
        <f>_xlfn.XLOOKUP(orders!C786,customers!$A$1:$A$1001,customers!$G$1:$G$1001)</f>
        <v>United States</v>
      </c>
      <c r="I786" s="8" t="str">
        <f>INDEX(products!$A$1:$G$49,MATCH(orders!$D786,products!$A$1:$A$49,0),MATCH(orders!I$1,products!$A$1:$G$1,0))</f>
        <v>Lib</v>
      </c>
      <c r="J786" s="8" t="str">
        <f>INDEX(products!$A$1:$G$49,MATCH(orders!$D786,products!$A$1:$A$49,0),MATCH(orders!J$1,products!$A$1:$G$1,0))</f>
        <v>L</v>
      </c>
      <c r="K786" s="9">
        <f>INDEX(products!$A$1:$G$49,MATCH(orders!$D786,products!$A$1:$A$49,0),MATCH(orders!K$1,products!$A$1:$G$1,0))</f>
        <v>1</v>
      </c>
      <c r="L786" s="10">
        <f>INDEX(products!$A$1:$G$49,MATCH(orders!$D786,products!$A$1:$A$49,0),MATCH(orders!L$1,products!$A$1:$G$1,0))</f>
        <v>15.85</v>
      </c>
      <c r="M786" s="10">
        <f t="shared" si="12"/>
        <v>31.7</v>
      </c>
      <c r="N786" s="8" t="str" cm="1">
        <f t="array" ref="N786">_xlfn.IFS(I786="Rob", "Robusta",I786="Exc","Excelsa",I786="Ara","Arabica",I786="Lib","Liberica",TRUE," ")</f>
        <v>Liberica</v>
      </c>
      <c r="O786" s="8" t="str" cm="1">
        <f t="array" ref="O786">_xlfn.IFS(J786="m","Medium",J786="l","Light",J786="d","Dark",TRUE,"")</f>
        <v>Light</v>
      </c>
      <c r="P786" s="8" t="str">
        <f>_xlfn.XLOOKUP(Table1[[#This Row],[Customer ID]],customers!$A$1:$A$1001,customers!$I$1:$I$1001," ",0)</f>
        <v>No</v>
      </c>
    </row>
    <row r="787" spans="1:16" x14ac:dyDescent="0.35">
      <c r="A787" s="7" t="s">
        <v>4926</v>
      </c>
      <c r="B787" s="14">
        <v>44362</v>
      </c>
      <c r="C787" s="7" t="s">
        <v>4927</v>
      </c>
      <c r="D787" s="8" t="s">
        <v>6168</v>
      </c>
      <c r="E787" s="7">
        <v>1</v>
      </c>
      <c r="F787" s="7" t="str">
        <f>_xlfn.XLOOKUP(C787,customers!$A$2:$A$1001,customers!$B$2:$B$1001," ",0)</f>
        <v>Haslett Jodrelle</v>
      </c>
      <c r="G787" s="7" t="str">
        <f>IF(_xlfn.XLOOKUP(C787,customers!$A$2:$A$1001,customers!$C$2:$C$1001," ",0)=0," ",_xlfn.XLOOKUP(C787,customers!$A$2:$A$1001,customers!$C$2:$C$1001," ",0))</f>
        <v>hjodrellelt@samsung.com</v>
      </c>
      <c r="H787" s="7" t="str">
        <f>_xlfn.XLOOKUP(orders!C787,customers!$A$1:$A$1001,customers!$G$1:$G$1001)</f>
        <v>United States</v>
      </c>
      <c r="I787" s="8" t="str">
        <f>INDEX(products!$A$1:$G$49,MATCH(orders!$D787,products!$A$1:$A$49,0),MATCH(orders!I$1,products!$A$1:$G$1,0))</f>
        <v>Ara</v>
      </c>
      <c r="J787" s="8" t="str">
        <f>INDEX(products!$A$1:$G$49,MATCH(orders!$D787,products!$A$1:$A$49,0),MATCH(orders!J$1,products!$A$1:$G$1,0))</f>
        <v>D</v>
      </c>
      <c r="K787" s="9">
        <f>INDEX(products!$A$1:$G$49,MATCH(orders!$D787,products!$A$1:$A$49,0),MATCH(orders!K$1,products!$A$1:$G$1,0))</f>
        <v>2.5</v>
      </c>
      <c r="L787" s="10">
        <f>INDEX(products!$A$1:$G$49,MATCH(orders!$D787,products!$A$1:$A$49,0),MATCH(orders!L$1,products!$A$1:$G$1,0))</f>
        <v>22.884999999999998</v>
      </c>
      <c r="M787" s="10">
        <f t="shared" si="12"/>
        <v>22.884999999999998</v>
      </c>
      <c r="N787" s="8" t="str" cm="1">
        <f t="array" ref="N787">_xlfn.IFS(I787="Rob", "Robusta",I787="Exc","Excelsa",I787="Ara","Arabica",I787="Lib","Liberica",TRUE," ")</f>
        <v>Arabica</v>
      </c>
      <c r="O787" s="8" t="str" cm="1">
        <f t="array" ref="O787">_xlfn.IFS(J787="m","Medium",J787="l","Light",J787="d","Dark",TRUE,"")</f>
        <v>Dark</v>
      </c>
      <c r="P787" s="8" t="str">
        <f>_xlfn.XLOOKUP(Table1[[#This Row],[Customer ID]],customers!$A$1:$A$1001,customers!$I$1:$I$1001," ",0)</f>
        <v>No</v>
      </c>
    </row>
    <row r="788" spans="1:16" x14ac:dyDescent="0.35">
      <c r="A788" s="7" t="s">
        <v>4932</v>
      </c>
      <c r="B788" s="14">
        <v>43888</v>
      </c>
      <c r="C788" s="7" t="s">
        <v>4933</v>
      </c>
      <c r="D788" s="8" t="s">
        <v>6185</v>
      </c>
      <c r="E788" s="7">
        <v>1</v>
      </c>
      <c r="F788" s="7" t="str">
        <f>_xlfn.XLOOKUP(C788,customers!$A$2:$A$1001,customers!$B$2:$B$1001," ",0)</f>
        <v>Cam Jewster</v>
      </c>
      <c r="G788" s="7" t="str">
        <f>IF(_xlfn.XLOOKUP(C788,customers!$A$2:$A$1001,customers!$C$2:$C$1001," ",0)=0," ",_xlfn.XLOOKUP(C788,customers!$A$2:$A$1001,customers!$C$2:$C$1001," ",0))</f>
        <v>cjewsterlu@moonfruit.com</v>
      </c>
      <c r="H788" s="7" t="str">
        <f>_xlfn.XLOOKUP(orders!C788,customers!$A$1:$A$1001,customers!$G$1:$G$1001)</f>
        <v>United States</v>
      </c>
      <c r="I788" s="8" t="str">
        <f>INDEX(products!$A$1:$G$49,MATCH(orders!$D788,products!$A$1:$A$49,0),MATCH(orders!I$1,products!$A$1:$G$1,0))</f>
        <v>Exc</v>
      </c>
      <c r="J788" s="8" t="str">
        <f>INDEX(products!$A$1:$G$49,MATCH(orders!$D788,products!$A$1:$A$49,0),MATCH(orders!J$1,products!$A$1:$G$1,0))</f>
        <v>D</v>
      </c>
      <c r="K788" s="9">
        <f>INDEX(products!$A$1:$G$49,MATCH(orders!$D788,products!$A$1:$A$49,0),MATCH(orders!K$1,products!$A$1:$G$1,0))</f>
        <v>2.5</v>
      </c>
      <c r="L788" s="10">
        <f>INDEX(products!$A$1:$G$49,MATCH(orders!$D788,products!$A$1:$A$49,0),MATCH(orders!L$1,products!$A$1:$G$1,0))</f>
        <v>27.945</v>
      </c>
      <c r="M788" s="10">
        <f t="shared" si="12"/>
        <v>27.945</v>
      </c>
      <c r="N788" s="8" t="str" cm="1">
        <f t="array" ref="N788">_xlfn.IFS(I788="Rob", "Robusta",I788="Exc","Excelsa",I788="Ara","Arabica",I788="Lib","Liberica",TRUE," ")</f>
        <v>Excelsa</v>
      </c>
      <c r="O788" s="8" t="str" cm="1">
        <f t="array" ref="O788">_xlfn.IFS(J788="m","Medium",J788="l","Light",J788="d","Dark",TRUE,"")</f>
        <v>Dark</v>
      </c>
      <c r="P788" s="8" t="str">
        <f>_xlfn.XLOOKUP(Table1[[#This Row],[Customer ID]],customers!$A$1:$A$1001,customers!$I$1:$I$1001," ",0)</f>
        <v>Yes</v>
      </c>
    </row>
    <row r="789" spans="1:16" x14ac:dyDescent="0.35">
      <c r="A789" s="7" t="s">
        <v>4938</v>
      </c>
      <c r="B789" s="14">
        <v>44305</v>
      </c>
      <c r="C789" s="7" t="s">
        <v>4939</v>
      </c>
      <c r="D789" s="8" t="s">
        <v>6141</v>
      </c>
      <c r="E789" s="7">
        <v>6</v>
      </c>
      <c r="F789" s="7" t="str">
        <f>_xlfn.XLOOKUP(C789,customers!$A$2:$A$1001,customers!$B$2:$B$1001," ",0)</f>
        <v>Beryl Osborn</v>
      </c>
      <c r="G789" s="7" t="str">
        <f>IF(_xlfn.XLOOKUP(C789,customers!$A$2:$A$1001,customers!$C$2:$C$1001," ",0)=0," ",_xlfn.XLOOKUP(C789,customers!$A$2:$A$1001,customers!$C$2:$C$1001," ",0))</f>
        <v xml:space="preserve"> </v>
      </c>
      <c r="H789" s="7" t="str">
        <f>_xlfn.XLOOKUP(orders!C789,customers!$A$1:$A$1001,customers!$G$1:$G$1001)</f>
        <v>United States</v>
      </c>
      <c r="I789" s="8" t="str">
        <f>INDEX(products!$A$1:$G$49,MATCH(orders!$D789,products!$A$1:$A$49,0),MATCH(orders!I$1,products!$A$1:$G$1,0))</f>
        <v>Exc</v>
      </c>
      <c r="J789" s="8" t="str">
        <f>INDEX(products!$A$1:$G$49,MATCH(orders!$D789,products!$A$1:$A$49,0),MATCH(orders!J$1,products!$A$1:$G$1,0))</f>
        <v>M</v>
      </c>
      <c r="K789" s="9">
        <f>INDEX(products!$A$1:$G$49,MATCH(orders!$D789,products!$A$1:$A$49,0),MATCH(orders!K$1,products!$A$1:$G$1,0))</f>
        <v>1</v>
      </c>
      <c r="L789" s="10">
        <f>INDEX(products!$A$1:$G$49,MATCH(orders!$D789,products!$A$1:$A$49,0),MATCH(orders!L$1,products!$A$1:$G$1,0))</f>
        <v>13.75</v>
      </c>
      <c r="M789" s="10">
        <f t="shared" si="12"/>
        <v>82.5</v>
      </c>
      <c r="N789" s="8" t="str" cm="1">
        <f t="array" ref="N789">_xlfn.IFS(I789="Rob", "Robusta",I789="Exc","Excelsa",I789="Ara","Arabica",I789="Lib","Liberica",TRUE," ")</f>
        <v>Excelsa</v>
      </c>
      <c r="O789" s="8" t="str" cm="1">
        <f t="array" ref="O789">_xlfn.IFS(J789="m","Medium",J789="l","Light",J789="d","Dark",TRUE,"")</f>
        <v>Medium</v>
      </c>
      <c r="P789" s="8" t="str">
        <f>_xlfn.XLOOKUP(Table1[[#This Row],[Customer ID]],customers!$A$1:$A$1001,customers!$I$1:$I$1001," ",0)</f>
        <v>Yes</v>
      </c>
    </row>
    <row r="790" spans="1:16" x14ac:dyDescent="0.35">
      <c r="A790" s="7" t="s">
        <v>4943</v>
      </c>
      <c r="B790" s="14">
        <v>44771</v>
      </c>
      <c r="C790" s="7" t="s">
        <v>4944</v>
      </c>
      <c r="D790" s="8" t="s">
        <v>6151</v>
      </c>
      <c r="E790" s="7">
        <v>2</v>
      </c>
      <c r="F790" s="7" t="str">
        <f>_xlfn.XLOOKUP(C790,customers!$A$2:$A$1001,customers!$B$2:$B$1001," ",0)</f>
        <v>Kaela Nottram</v>
      </c>
      <c r="G790" s="7" t="str">
        <f>IF(_xlfn.XLOOKUP(C790,customers!$A$2:$A$1001,customers!$C$2:$C$1001," ",0)=0," ",_xlfn.XLOOKUP(C790,customers!$A$2:$A$1001,customers!$C$2:$C$1001," ",0))</f>
        <v>knottramlw@odnoklassniki.ru</v>
      </c>
      <c r="H790" s="7" t="str">
        <f>_xlfn.XLOOKUP(orders!C790,customers!$A$1:$A$1001,customers!$G$1:$G$1001)</f>
        <v>Ireland</v>
      </c>
      <c r="I790" s="8" t="str">
        <f>INDEX(products!$A$1:$G$49,MATCH(orders!$D790,products!$A$1:$A$49,0),MATCH(orders!I$1,products!$A$1:$G$1,0))</f>
        <v>Rob</v>
      </c>
      <c r="J790" s="8" t="str">
        <f>INDEX(products!$A$1:$G$49,MATCH(orders!$D790,products!$A$1:$A$49,0),MATCH(orders!J$1,products!$A$1:$G$1,0))</f>
        <v>M</v>
      </c>
      <c r="K790" s="9">
        <f>INDEX(products!$A$1:$G$49,MATCH(orders!$D790,products!$A$1:$A$49,0),MATCH(orders!K$1,products!$A$1:$G$1,0))</f>
        <v>2.5</v>
      </c>
      <c r="L790" s="10">
        <f>INDEX(products!$A$1:$G$49,MATCH(orders!$D790,products!$A$1:$A$49,0),MATCH(orders!L$1,products!$A$1:$G$1,0))</f>
        <v>22.884999999999998</v>
      </c>
      <c r="M790" s="10">
        <f t="shared" si="12"/>
        <v>45.769999999999996</v>
      </c>
      <c r="N790" s="8" t="str" cm="1">
        <f t="array" ref="N790">_xlfn.IFS(I790="Rob", "Robusta",I790="Exc","Excelsa",I790="Ara","Arabica",I790="Lib","Liberica",TRUE," ")</f>
        <v>Robusta</v>
      </c>
      <c r="O790" s="8" t="str" cm="1">
        <f t="array" ref="O790">_xlfn.IFS(J790="m","Medium",J790="l","Light",J790="d","Dark",TRUE,"")</f>
        <v>Medium</v>
      </c>
      <c r="P790" s="8" t="str">
        <f>_xlfn.XLOOKUP(Table1[[#This Row],[Customer ID]],customers!$A$1:$A$1001,customers!$I$1:$I$1001," ",0)</f>
        <v>Yes</v>
      </c>
    </row>
    <row r="791" spans="1:16" x14ac:dyDescent="0.35">
      <c r="A791" s="7" t="s">
        <v>4949</v>
      </c>
      <c r="B791" s="14">
        <v>43485</v>
      </c>
      <c r="C791" s="7" t="s">
        <v>4950</v>
      </c>
      <c r="D791" s="8" t="s">
        <v>6140</v>
      </c>
      <c r="E791" s="7">
        <v>6</v>
      </c>
      <c r="F791" s="7" t="str">
        <f>_xlfn.XLOOKUP(C791,customers!$A$2:$A$1001,customers!$B$2:$B$1001," ",0)</f>
        <v>Nobe Buney</v>
      </c>
      <c r="G791" s="7" t="str">
        <f>IF(_xlfn.XLOOKUP(C791,customers!$A$2:$A$1001,customers!$C$2:$C$1001," ",0)=0," ",_xlfn.XLOOKUP(C791,customers!$A$2:$A$1001,customers!$C$2:$C$1001," ",0))</f>
        <v>nbuneylx@jugem.jp</v>
      </c>
      <c r="H791" s="7" t="str">
        <f>_xlfn.XLOOKUP(orders!C791,customers!$A$1:$A$1001,customers!$G$1:$G$1001)</f>
        <v>United States</v>
      </c>
      <c r="I791" s="8" t="str">
        <f>INDEX(products!$A$1:$G$49,MATCH(orders!$D791,products!$A$1:$A$49,0),MATCH(orders!I$1,products!$A$1:$G$1,0))</f>
        <v>Ara</v>
      </c>
      <c r="J791" s="8" t="str">
        <f>INDEX(products!$A$1:$G$49,MATCH(orders!$D791,products!$A$1:$A$49,0),MATCH(orders!J$1,products!$A$1:$G$1,0))</f>
        <v>L</v>
      </c>
      <c r="K791" s="9">
        <f>INDEX(products!$A$1:$G$49,MATCH(orders!$D791,products!$A$1:$A$49,0),MATCH(orders!K$1,products!$A$1:$G$1,0))</f>
        <v>1</v>
      </c>
      <c r="L791" s="10">
        <f>INDEX(products!$A$1:$G$49,MATCH(orders!$D791,products!$A$1:$A$49,0),MATCH(orders!L$1,products!$A$1:$G$1,0))</f>
        <v>12.95</v>
      </c>
      <c r="M791" s="10">
        <f t="shared" si="12"/>
        <v>77.699999999999989</v>
      </c>
      <c r="N791" s="8" t="str" cm="1">
        <f t="array" ref="N791">_xlfn.IFS(I791="Rob", "Robusta",I791="Exc","Excelsa",I791="Ara","Arabica",I791="Lib","Liberica",TRUE," ")</f>
        <v>Arabica</v>
      </c>
      <c r="O791" s="8" t="str" cm="1">
        <f t="array" ref="O791">_xlfn.IFS(J791="m","Medium",J791="l","Light",J791="d","Dark",TRUE,"")</f>
        <v>Light</v>
      </c>
      <c r="P791" s="8" t="str">
        <f>_xlfn.XLOOKUP(Table1[[#This Row],[Customer ID]],customers!$A$1:$A$1001,customers!$I$1:$I$1001," ",0)</f>
        <v>No</v>
      </c>
    </row>
    <row r="792" spans="1:16" x14ac:dyDescent="0.35">
      <c r="A792" s="7" t="s">
        <v>4955</v>
      </c>
      <c r="B792" s="14">
        <v>44613</v>
      </c>
      <c r="C792" s="7" t="s">
        <v>4956</v>
      </c>
      <c r="D792" s="8" t="s">
        <v>6180</v>
      </c>
      <c r="E792" s="7">
        <v>3</v>
      </c>
      <c r="F792" s="7" t="str">
        <f>_xlfn.XLOOKUP(C792,customers!$A$2:$A$1001,customers!$B$2:$B$1001," ",0)</f>
        <v>Silvan McShea</v>
      </c>
      <c r="G792" s="7" t="str">
        <f>IF(_xlfn.XLOOKUP(C792,customers!$A$2:$A$1001,customers!$C$2:$C$1001," ",0)=0," ",_xlfn.XLOOKUP(C792,customers!$A$2:$A$1001,customers!$C$2:$C$1001," ",0))</f>
        <v>smcshealy@photobucket.com</v>
      </c>
      <c r="H792" s="7" t="str">
        <f>_xlfn.XLOOKUP(orders!C792,customers!$A$1:$A$1001,customers!$G$1:$G$1001)</f>
        <v>United States</v>
      </c>
      <c r="I792" s="8" t="str">
        <f>INDEX(products!$A$1:$G$49,MATCH(orders!$D792,products!$A$1:$A$49,0),MATCH(orders!I$1,products!$A$1:$G$1,0))</f>
        <v>Ara</v>
      </c>
      <c r="J792" s="8" t="str">
        <f>INDEX(products!$A$1:$G$49,MATCH(orders!$D792,products!$A$1:$A$49,0),MATCH(orders!J$1,products!$A$1:$G$1,0))</f>
        <v>L</v>
      </c>
      <c r="K792" s="9">
        <f>INDEX(products!$A$1:$G$49,MATCH(orders!$D792,products!$A$1:$A$49,0),MATCH(orders!K$1,products!$A$1:$G$1,0))</f>
        <v>0.5</v>
      </c>
      <c r="L792" s="10">
        <f>INDEX(products!$A$1:$G$49,MATCH(orders!$D792,products!$A$1:$A$49,0),MATCH(orders!L$1,products!$A$1:$G$1,0))</f>
        <v>7.77</v>
      </c>
      <c r="M792" s="10">
        <f t="shared" si="12"/>
        <v>23.31</v>
      </c>
      <c r="N792" s="8" t="str" cm="1">
        <f t="array" ref="N792">_xlfn.IFS(I792="Rob", "Robusta",I792="Exc","Excelsa",I792="Ara","Arabica",I792="Lib","Liberica",TRUE," ")</f>
        <v>Arabica</v>
      </c>
      <c r="O792" s="8" t="str" cm="1">
        <f t="array" ref="O792">_xlfn.IFS(J792="m","Medium",J792="l","Light",J792="d","Dark",TRUE,"")</f>
        <v>Light</v>
      </c>
      <c r="P792" s="8" t="str">
        <f>_xlfn.XLOOKUP(Table1[[#This Row],[Customer ID]],customers!$A$1:$A$1001,customers!$I$1:$I$1001," ",0)</f>
        <v>No</v>
      </c>
    </row>
    <row r="793" spans="1:16" x14ac:dyDescent="0.35">
      <c r="A793" s="7" t="s">
        <v>4961</v>
      </c>
      <c r="B793" s="14">
        <v>43954</v>
      </c>
      <c r="C793" s="7" t="s">
        <v>4962</v>
      </c>
      <c r="D793" s="8" t="s">
        <v>6145</v>
      </c>
      <c r="E793" s="7">
        <v>5</v>
      </c>
      <c r="F793" s="7" t="str">
        <f>_xlfn.XLOOKUP(C793,customers!$A$2:$A$1001,customers!$B$2:$B$1001," ",0)</f>
        <v>Karylin Huddart</v>
      </c>
      <c r="G793" s="7" t="str">
        <f>IF(_xlfn.XLOOKUP(C793,customers!$A$2:$A$1001,customers!$C$2:$C$1001," ",0)=0," ",_xlfn.XLOOKUP(C793,customers!$A$2:$A$1001,customers!$C$2:$C$1001," ",0))</f>
        <v>khuddartlz@about.com</v>
      </c>
      <c r="H793" s="7" t="str">
        <f>_xlfn.XLOOKUP(orders!C793,customers!$A$1:$A$1001,customers!$G$1:$G$1001)</f>
        <v>United States</v>
      </c>
      <c r="I793" s="8" t="str">
        <f>INDEX(products!$A$1:$G$49,MATCH(orders!$D793,products!$A$1:$A$49,0),MATCH(orders!I$1,products!$A$1:$G$1,0))</f>
        <v>Lib</v>
      </c>
      <c r="J793" s="8" t="str">
        <f>INDEX(products!$A$1:$G$49,MATCH(orders!$D793,products!$A$1:$A$49,0),MATCH(orders!J$1,products!$A$1:$G$1,0))</f>
        <v>L</v>
      </c>
      <c r="K793" s="9">
        <f>INDEX(products!$A$1:$G$49,MATCH(orders!$D793,products!$A$1:$A$49,0),MATCH(orders!K$1,products!$A$1:$G$1,0))</f>
        <v>0.2</v>
      </c>
      <c r="L793" s="10">
        <f>INDEX(products!$A$1:$G$49,MATCH(orders!$D793,products!$A$1:$A$49,0),MATCH(orders!L$1,products!$A$1:$G$1,0))</f>
        <v>4.7549999999999999</v>
      </c>
      <c r="M793" s="10">
        <f t="shared" si="12"/>
        <v>23.774999999999999</v>
      </c>
      <c r="N793" s="8" t="str" cm="1">
        <f t="array" ref="N793">_xlfn.IFS(I793="Rob", "Robusta",I793="Exc","Excelsa",I793="Ara","Arabica",I793="Lib","Liberica",TRUE," ")</f>
        <v>Liberica</v>
      </c>
      <c r="O793" s="8" t="str" cm="1">
        <f t="array" ref="O793">_xlfn.IFS(J793="m","Medium",J793="l","Light",J793="d","Dark",TRUE,"")</f>
        <v>Light</v>
      </c>
      <c r="P793" s="8" t="str">
        <f>_xlfn.XLOOKUP(Table1[[#This Row],[Customer ID]],customers!$A$1:$A$1001,customers!$I$1:$I$1001," ",0)</f>
        <v>Yes</v>
      </c>
    </row>
    <row r="794" spans="1:16" x14ac:dyDescent="0.35">
      <c r="A794" s="7" t="s">
        <v>4967</v>
      </c>
      <c r="B794" s="14">
        <v>43545</v>
      </c>
      <c r="C794" s="7" t="s">
        <v>4968</v>
      </c>
      <c r="D794" s="8" t="s">
        <v>6160</v>
      </c>
      <c r="E794" s="7">
        <v>6</v>
      </c>
      <c r="F794" s="7" t="str">
        <f>_xlfn.XLOOKUP(C794,customers!$A$2:$A$1001,customers!$B$2:$B$1001," ",0)</f>
        <v>Jereme Gippes</v>
      </c>
      <c r="G794" s="7" t="str">
        <f>IF(_xlfn.XLOOKUP(C794,customers!$A$2:$A$1001,customers!$C$2:$C$1001," ",0)=0," ",_xlfn.XLOOKUP(C794,customers!$A$2:$A$1001,customers!$C$2:$C$1001," ",0))</f>
        <v>jgippesm0@cloudflare.com</v>
      </c>
      <c r="H794" s="7" t="str">
        <f>_xlfn.XLOOKUP(orders!C794,customers!$A$1:$A$1001,customers!$G$1:$G$1001)</f>
        <v>United Kingdom</v>
      </c>
      <c r="I794" s="8" t="str">
        <f>INDEX(products!$A$1:$G$49,MATCH(orders!$D794,products!$A$1:$A$49,0),MATCH(orders!I$1,products!$A$1:$G$1,0))</f>
        <v>Lib</v>
      </c>
      <c r="J794" s="8" t="str">
        <f>INDEX(products!$A$1:$G$49,MATCH(orders!$D794,products!$A$1:$A$49,0),MATCH(orders!J$1,products!$A$1:$G$1,0))</f>
        <v>M</v>
      </c>
      <c r="K794" s="9">
        <f>INDEX(products!$A$1:$G$49,MATCH(orders!$D794,products!$A$1:$A$49,0),MATCH(orders!K$1,products!$A$1:$G$1,0))</f>
        <v>0.5</v>
      </c>
      <c r="L794" s="10">
        <f>INDEX(products!$A$1:$G$49,MATCH(orders!$D794,products!$A$1:$A$49,0),MATCH(orders!L$1,products!$A$1:$G$1,0))</f>
        <v>8.73</v>
      </c>
      <c r="M794" s="10">
        <f t="shared" si="12"/>
        <v>52.38</v>
      </c>
      <c r="N794" s="8" t="str" cm="1">
        <f t="array" ref="N794">_xlfn.IFS(I794="Rob", "Robusta",I794="Exc","Excelsa",I794="Ara","Arabica",I794="Lib","Liberica",TRUE," ")</f>
        <v>Liberica</v>
      </c>
      <c r="O794" s="8" t="str" cm="1">
        <f t="array" ref="O794">_xlfn.IFS(J794="m","Medium",J794="l","Light",J794="d","Dark",TRUE,"")</f>
        <v>Medium</v>
      </c>
      <c r="P794" s="8" t="str">
        <f>_xlfn.XLOOKUP(Table1[[#This Row],[Customer ID]],customers!$A$1:$A$1001,customers!$I$1:$I$1001," ",0)</f>
        <v>Yes</v>
      </c>
    </row>
    <row r="795" spans="1:16" x14ac:dyDescent="0.35">
      <c r="A795" s="7" t="s">
        <v>4973</v>
      </c>
      <c r="B795" s="14">
        <v>43629</v>
      </c>
      <c r="C795" s="7" t="s">
        <v>4974</v>
      </c>
      <c r="D795" s="8" t="s">
        <v>6178</v>
      </c>
      <c r="E795" s="7">
        <v>5</v>
      </c>
      <c r="F795" s="7" t="str">
        <f>_xlfn.XLOOKUP(C795,customers!$A$2:$A$1001,customers!$B$2:$B$1001," ",0)</f>
        <v>Lukas Whittlesee</v>
      </c>
      <c r="G795" s="7" t="str">
        <f>IF(_xlfn.XLOOKUP(C795,customers!$A$2:$A$1001,customers!$C$2:$C$1001," ",0)=0," ",_xlfn.XLOOKUP(C795,customers!$A$2:$A$1001,customers!$C$2:$C$1001," ",0))</f>
        <v>lwhittleseem1@e-recht24.de</v>
      </c>
      <c r="H795" s="7" t="str">
        <f>_xlfn.XLOOKUP(orders!C795,customers!$A$1:$A$1001,customers!$G$1:$G$1001)</f>
        <v>United States</v>
      </c>
      <c r="I795" s="8" t="str">
        <f>INDEX(products!$A$1:$G$49,MATCH(orders!$D795,products!$A$1:$A$49,0),MATCH(orders!I$1,products!$A$1:$G$1,0))</f>
        <v>Rob</v>
      </c>
      <c r="J795" s="8" t="str">
        <f>INDEX(products!$A$1:$G$49,MATCH(orders!$D795,products!$A$1:$A$49,0),MATCH(orders!J$1,products!$A$1:$G$1,0))</f>
        <v>L</v>
      </c>
      <c r="K795" s="9">
        <f>INDEX(products!$A$1:$G$49,MATCH(orders!$D795,products!$A$1:$A$49,0),MATCH(orders!K$1,products!$A$1:$G$1,0))</f>
        <v>0.2</v>
      </c>
      <c r="L795" s="10">
        <f>INDEX(products!$A$1:$G$49,MATCH(orders!$D795,products!$A$1:$A$49,0),MATCH(orders!L$1,products!$A$1:$G$1,0))</f>
        <v>3.5849999999999995</v>
      </c>
      <c r="M795" s="10">
        <f t="shared" si="12"/>
        <v>17.924999999999997</v>
      </c>
      <c r="N795" s="8" t="str" cm="1">
        <f t="array" ref="N795">_xlfn.IFS(I795="Rob", "Robusta",I795="Exc","Excelsa",I795="Ara","Arabica",I795="Lib","Liberica",TRUE," ")</f>
        <v>Robusta</v>
      </c>
      <c r="O795" s="8" t="str" cm="1">
        <f t="array" ref="O795">_xlfn.IFS(J795="m","Medium",J795="l","Light",J795="d","Dark",TRUE,"")</f>
        <v>Light</v>
      </c>
      <c r="P795" s="8" t="str">
        <f>_xlfn.XLOOKUP(Table1[[#This Row],[Customer ID]],customers!$A$1:$A$1001,customers!$I$1:$I$1001," ",0)</f>
        <v>No</v>
      </c>
    </row>
    <row r="796" spans="1:16" x14ac:dyDescent="0.35">
      <c r="A796" s="7" t="s">
        <v>4979</v>
      </c>
      <c r="B796" s="14">
        <v>43987</v>
      </c>
      <c r="C796" s="7" t="s">
        <v>4980</v>
      </c>
      <c r="D796" s="8" t="s">
        <v>6182</v>
      </c>
      <c r="E796" s="7">
        <v>5</v>
      </c>
      <c r="F796" s="7" t="str">
        <f>_xlfn.XLOOKUP(C796,customers!$A$2:$A$1001,customers!$B$2:$B$1001," ",0)</f>
        <v>Gregorius Trengrove</v>
      </c>
      <c r="G796" s="7" t="str">
        <f>IF(_xlfn.XLOOKUP(C796,customers!$A$2:$A$1001,customers!$C$2:$C$1001," ",0)=0," ",_xlfn.XLOOKUP(C796,customers!$A$2:$A$1001,customers!$C$2:$C$1001," ",0))</f>
        <v>gtrengrovem2@elpais.com</v>
      </c>
      <c r="H796" s="7" t="str">
        <f>_xlfn.XLOOKUP(orders!C796,customers!$A$1:$A$1001,customers!$G$1:$G$1001)</f>
        <v>United States</v>
      </c>
      <c r="I796" s="8" t="str">
        <f>INDEX(products!$A$1:$G$49,MATCH(orders!$D796,products!$A$1:$A$49,0),MATCH(orders!I$1,products!$A$1:$G$1,0))</f>
        <v>Ara</v>
      </c>
      <c r="J796" s="8" t="str">
        <f>INDEX(products!$A$1:$G$49,MATCH(orders!$D796,products!$A$1:$A$49,0),MATCH(orders!J$1,products!$A$1:$G$1,0))</f>
        <v>L</v>
      </c>
      <c r="K796" s="9">
        <f>INDEX(products!$A$1:$G$49,MATCH(orders!$D796,products!$A$1:$A$49,0),MATCH(orders!K$1,products!$A$1:$G$1,0))</f>
        <v>2.5</v>
      </c>
      <c r="L796" s="10">
        <f>INDEX(products!$A$1:$G$49,MATCH(orders!$D796,products!$A$1:$A$49,0),MATCH(orders!L$1,products!$A$1:$G$1,0))</f>
        <v>29.784999999999997</v>
      </c>
      <c r="M796" s="10">
        <f t="shared" si="12"/>
        <v>148.92499999999998</v>
      </c>
      <c r="N796" s="8" t="str" cm="1">
        <f t="array" ref="N796">_xlfn.IFS(I796="Rob", "Robusta",I796="Exc","Excelsa",I796="Ara","Arabica",I796="Lib","Liberica",TRUE," ")</f>
        <v>Arabica</v>
      </c>
      <c r="O796" s="8" t="str" cm="1">
        <f t="array" ref="O796">_xlfn.IFS(J796="m","Medium",J796="l","Light",J796="d","Dark",TRUE,"")</f>
        <v>Light</v>
      </c>
      <c r="P796" s="8" t="str">
        <f>_xlfn.XLOOKUP(Table1[[#This Row],[Customer ID]],customers!$A$1:$A$1001,customers!$I$1:$I$1001," ",0)</f>
        <v>No</v>
      </c>
    </row>
    <row r="797" spans="1:16" x14ac:dyDescent="0.35">
      <c r="A797" s="7" t="s">
        <v>4985</v>
      </c>
      <c r="B797" s="14">
        <v>43540</v>
      </c>
      <c r="C797" s="7" t="s">
        <v>4986</v>
      </c>
      <c r="D797" s="8" t="s">
        <v>6173</v>
      </c>
      <c r="E797" s="7">
        <v>4</v>
      </c>
      <c r="F797" s="7" t="str">
        <f>_xlfn.XLOOKUP(C797,customers!$A$2:$A$1001,customers!$B$2:$B$1001," ",0)</f>
        <v>Wright Caldero</v>
      </c>
      <c r="G797" s="7" t="str">
        <f>IF(_xlfn.XLOOKUP(C797,customers!$A$2:$A$1001,customers!$C$2:$C$1001," ",0)=0," ",_xlfn.XLOOKUP(C797,customers!$A$2:$A$1001,customers!$C$2:$C$1001," ",0))</f>
        <v>wcalderom3@stumbleupon.com</v>
      </c>
      <c r="H797" s="7" t="str">
        <f>_xlfn.XLOOKUP(orders!C797,customers!$A$1:$A$1001,customers!$G$1:$G$1001)</f>
        <v>United States</v>
      </c>
      <c r="I797" s="8" t="str">
        <f>INDEX(products!$A$1:$G$49,MATCH(orders!$D797,products!$A$1:$A$49,0),MATCH(orders!I$1,products!$A$1:$G$1,0))</f>
        <v>Rob</v>
      </c>
      <c r="J797" s="8" t="str">
        <f>INDEX(products!$A$1:$G$49,MATCH(orders!$D797,products!$A$1:$A$49,0),MATCH(orders!J$1,products!$A$1:$G$1,0))</f>
        <v>L</v>
      </c>
      <c r="K797" s="9">
        <f>INDEX(products!$A$1:$G$49,MATCH(orders!$D797,products!$A$1:$A$49,0),MATCH(orders!K$1,products!$A$1:$G$1,0))</f>
        <v>0.5</v>
      </c>
      <c r="L797" s="10">
        <f>INDEX(products!$A$1:$G$49,MATCH(orders!$D797,products!$A$1:$A$49,0),MATCH(orders!L$1,products!$A$1:$G$1,0))</f>
        <v>7.169999999999999</v>
      </c>
      <c r="M797" s="10">
        <f t="shared" si="12"/>
        <v>28.679999999999996</v>
      </c>
      <c r="N797" s="8" t="str" cm="1">
        <f t="array" ref="N797">_xlfn.IFS(I797="Rob", "Robusta",I797="Exc","Excelsa",I797="Ara","Arabica",I797="Lib","Liberica",TRUE," ")</f>
        <v>Robusta</v>
      </c>
      <c r="O797" s="8" t="str" cm="1">
        <f t="array" ref="O797">_xlfn.IFS(J797="m","Medium",J797="l","Light",J797="d","Dark",TRUE,"")</f>
        <v>Light</v>
      </c>
      <c r="P797" s="8" t="str">
        <f>_xlfn.XLOOKUP(Table1[[#This Row],[Customer ID]],customers!$A$1:$A$1001,customers!$I$1:$I$1001," ",0)</f>
        <v>No</v>
      </c>
    </row>
    <row r="798" spans="1:16" x14ac:dyDescent="0.35">
      <c r="A798" s="7" t="s">
        <v>4991</v>
      </c>
      <c r="B798" s="14">
        <v>44533</v>
      </c>
      <c r="C798" s="7" t="s">
        <v>4992</v>
      </c>
      <c r="D798" s="8" t="s">
        <v>6161</v>
      </c>
      <c r="E798" s="7">
        <v>1</v>
      </c>
      <c r="F798" s="7" t="str">
        <f>_xlfn.XLOOKUP(C798,customers!$A$2:$A$1001,customers!$B$2:$B$1001," ",0)</f>
        <v>Merell Zanazzi</v>
      </c>
      <c r="G798" s="7" t="str">
        <f>IF(_xlfn.XLOOKUP(C798,customers!$A$2:$A$1001,customers!$C$2:$C$1001," ",0)=0," ",_xlfn.XLOOKUP(C798,customers!$A$2:$A$1001,customers!$C$2:$C$1001," ",0))</f>
        <v xml:space="preserve"> </v>
      </c>
      <c r="H798" s="7" t="str">
        <f>_xlfn.XLOOKUP(orders!C798,customers!$A$1:$A$1001,customers!$G$1:$G$1001)</f>
        <v>United States</v>
      </c>
      <c r="I798" s="8" t="str">
        <f>INDEX(products!$A$1:$G$49,MATCH(orders!$D798,products!$A$1:$A$49,0),MATCH(orders!I$1,products!$A$1:$G$1,0))</f>
        <v>Lib</v>
      </c>
      <c r="J798" s="8" t="str">
        <f>INDEX(products!$A$1:$G$49,MATCH(orders!$D798,products!$A$1:$A$49,0),MATCH(orders!J$1,products!$A$1:$G$1,0))</f>
        <v>L</v>
      </c>
      <c r="K798" s="9">
        <f>INDEX(products!$A$1:$G$49,MATCH(orders!$D798,products!$A$1:$A$49,0),MATCH(orders!K$1,products!$A$1:$G$1,0))</f>
        <v>0.5</v>
      </c>
      <c r="L798" s="10">
        <f>INDEX(products!$A$1:$G$49,MATCH(orders!$D798,products!$A$1:$A$49,0),MATCH(orders!L$1,products!$A$1:$G$1,0))</f>
        <v>9.51</v>
      </c>
      <c r="M798" s="10">
        <f t="shared" si="12"/>
        <v>9.51</v>
      </c>
      <c r="N798" s="8" t="str" cm="1">
        <f t="array" ref="N798">_xlfn.IFS(I798="Rob", "Robusta",I798="Exc","Excelsa",I798="Ara","Arabica",I798="Lib","Liberica",TRUE," ")</f>
        <v>Liberica</v>
      </c>
      <c r="O798" s="8" t="str" cm="1">
        <f t="array" ref="O798">_xlfn.IFS(J798="m","Medium",J798="l","Light",J798="d","Dark",TRUE,"")</f>
        <v>Light</v>
      </c>
      <c r="P798" s="8" t="str">
        <f>_xlfn.XLOOKUP(Table1[[#This Row],[Customer ID]],customers!$A$1:$A$1001,customers!$I$1:$I$1001," ",0)</f>
        <v>No</v>
      </c>
    </row>
    <row r="799" spans="1:16" x14ac:dyDescent="0.35">
      <c r="A799" s="7" t="s">
        <v>4996</v>
      </c>
      <c r="B799" s="14">
        <v>44751</v>
      </c>
      <c r="C799" s="7" t="s">
        <v>4997</v>
      </c>
      <c r="D799" s="8" t="s">
        <v>6180</v>
      </c>
      <c r="E799" s="7">
        <v>4</v>
      </c>
      <c r="F799" s="7" t="str">
        <f>_xlfn.XLOOKUP(C799,customers!$A$2:$A$1001,customers!$B$2:$B$1001," ",0)</f>
        <v>Jed Kennicott</v>
      </c>
      <c r="G799" s="7" t="str">
        <f>IF(_xlfn.XLOOKUP(C799,customers!$A$2:$A$1001,customers!$C$2:$C$1001," ",0)=0," ",_xlfn.XLOOKUP(C799,customers!$A$2:$A$1001,customers!$C$2:$C$1001," ",0))</f>
        <v>jkennicottm5@yahoo.co.jp</v>
      </c>
      <c r="H799" s="7" t="str">
        <f>_xlfn.XLOOKUP(orders!C799,customers!$A$1:$A$1001,customers!$G$1:$G$1001)</f>
        <v>United States</v>
      </c>
      <c r="I799" s="8" t="str">
        <f>INDEX(products!$A$1:$G$49,MATCH(orders!$D799,products!$A$1:$A$49,0),MATCH(orders!I$1,products!$A$1:$G$1,0))</f>
        <v>Ara</v>
      </c>
      <c r="J799" s="8" t="str">
        <f>INDEX(products!$A$1:$G$49,MATCH(orders!$D799,products!$A$1:$A$49,0),MATCH(orders!J$1,products!$A$1:$G$1,0))</f>
        <v>L</v>
      </c>
      <c r="K799" s="9">
        <f>INDEX(products!$A$1:$G$49,MATCH(orders!$D799,products!$A$1:$A$49,0),MATCH(orders!K$1,products!$A$1:$G$1,0))</f>
        <v>0.5</v>
      </c>
      <c r="L799" s="10">
        <f>INDEX(products!$A$1:$G$49,MATCH(orders!$D799,products!$A$1:$A$49,0),MATCH(orders!L$1,products!$A$1:$G$1,0))</f>
        <v>7.77</v>
      </c>
      <c r="M799" s="10">
        <f t="shared" si="12"/>
        <v>31.08</v>
      </c>
      <c r="N799" s="8" t="str" cm="1">
        <f t="array" ref="N799">_xlfn.IFS(I799="Rob", "Robusta",I799="Exc","Excelsa",I799="Ara","Arabica",I799="Lib","Liberica",TRUE," ")</f>
        <v>Arabica</v>
      </c>
      <c r="O799" s="8" t="str" cm="1">
        <f t="array" ref="O799">_xlfn.IFS(J799="m","Medium",J799="l","Light",J799="d","Dark",TRUE,"")</f>
        <v>Light</v>
      </c>
      <c r="P799" s="8" t="str">
        <f>_xlfn.XLOOKUP(Table1[[#This Row],[Customer ID]],customers!$A$1:$A$1001,customers!$I$1:$I$1001," ",0)</f>
        <v>No</v>
      </c>
    </row>
    <row r="800" spans="1:16" x14ac:dyDescent="0.35">
      <c r="A800" s="7" t="s">
        <v>5002</v>
      </c>
      <c r="B800" s="14">
        <v>43950</v>
      </c>
      <c r="C800" s="7" t="s">
        <v>5003</v>
      </c>
      <c r="D800" s="8" t="s">
        <v>6163</v>
      </c>
      <c r="E800" s="7">
        <v>3</v>
      </c>
      <c r="F800" s="7" t="str">
        <f>_xlfn.XLOOKUP(C800,customers!$A$2:$A$1001,customers!$B$2:$B$1001," ",0)</f>
        <v>Guenevere Ruggen</v>
      </c>
      <c r="G800" s="7" t="str">
        <f>IF(_xlfn.XLOOKUP(C800,customers!$A$2:$A$1001,customers!$C$2:$C$1001," ",0)=0," ",_xlfn.XLOOKUP(C800,customers!$A$2:$A$1001,customers!$C$2:$C$1001," ",0))</f>
        <v>gruggenm6@nymag.com</v>
      </c>
      <c r="H800" s="7" t="str">
        <f>_xlfn.XLOOKUP(orders!C800,customers!$A$1:$A$1001,customers!$G$1:$G$1001)</f>
        <v>United States</v>
      </c>
      <c r="I800" s="8" t="str">
        <f>INDEX(products!$A$1:$G$49,MATCH(orders!$D800,products!$A$1:$A$49,0),MATCH(orders!I$1,products!$A$1:$G$1,0))</f>
        <v>Rob</v>
      </c>
      <c r="J800" s="8" t="str">
        <f>INDEX(products!$A$1:$G$49,MATCH(orders!$D800,products!$A$1:$A$49,0),MATCH(orders!J$1,products!$A$1:$G$1,0))</f>
        <v>D</v>
      </c>
      <c r="K800" s="9">
        <f>INDEX(products!$A$1:$G$49,MATCH(orders!$D800,products!$A$1:$A$49,0),MATCH(orders!K$1,products!$A$1:$G$1,0))</f>
        <v>0.2</v>
      </c>
      <c r="L800" s="10">
        <f>INDEX(products!$A$1:$G$49,MATCH(orders!$D800,products!$A$1:$A$49,0),MATCH(orders!L$1,products!$A$1:$G$1,0))</f>
        <v>2.6849999999999996</v>
      </c>
      <c r="M800" s="10">
        <f t="shared" si="12"/>
        <v>8.0549999999999997</v>
      </c>
      <c r="N800" s="8" t="str" cm="1">
        <f t="array" ref="N800">_xlfn.IFS(I800="Rob", "Robusta",I800="Exc","Excelsa",I800="Ara","Arabica",I800="Lib","Liberica",TRUE," ")</f>
        <v>Robusta</v>
      </c>
      <c r="O800" s="8" t="str" cm="1">
        <f t="array" ref="O800">_xlfn.IFS(J800="m","Medium",J800="l","Light",J800="d","Dark",TRUE,"")</f>
        <v>Dark</v>
      </c>
      <c r="P800" s="8" t="str">
        <f>_xlfn.XLOOKUP(Table1[[#This Row],[Customer ID]],customers!$A$1:$A$1001,customers!$I$1:$I$1001," ",0)</f>
        <v>Yes</v>
      </c>
    </row>
    <row r="801" spans="1:16" x14ac:dyDescent="0.35">
      <c r="A801" s="7" t="s">
        <v>5008</v>
      </c>
      <c r="B801" s="14">
        <v>44588</v>
      </c>
      <c r="C801" s="7" t="s">
        <v>5009</v>
      </c>
      <c r="D801" s="8" t="s">
        <v>6183</v>
      </c>
      <c r="E801" s="7">
        <v>3</v>
      </c>
      <c r="F801" s="7" t="str">
        <f>_xlfn.XLOOKUP(C801,customers!$A$2:$A$1001,customers!$B$2:$B$1001," ",0)</f>
        <v>Gonzales Cicculi</v>
      </c>
      <c r="G801" s="7" t="str">
        <f>IF(_xlfn.XLOOKUP(C801,customers!$A$2:$A$1001,customers!$C$2:$C$1001," ",0)=0," ",_xlfn.XLOOKUP(C801,customers!$A$2:$A$1001,customers!$C$2:$C$1001," ",0))</f>
        <v xml:space="preserve"> </v>
      </c>
      <c r="H801" s="7" t="str">
        <f>_xlfn.XLOOKUP(orders!C801,customers!$A$1:$A$1001,customers!$G$1:$G$1001)</f>
        <v>United States</v>
      </c>
      <c r="I801" s="8" t="str">
        <f>INDEX(products!$A$1:$G$49,MATCH(orders!$D801,products!$A$1:$A$49,0),MATCH(orders!I$1,products!$A$1:$G$1,0))</f>
        <v>Exc</v>
      </c>
      <c r="J801" s="8" t="str">
        <f>INDEX(products!$A$1:$G$49,MATCH(orders!$D801,products!$A$1:$A$49,0),MATCH(orders!J$1,products!$A$1:$G$1,0))</f>
        <v>D</v>
      </c>
      <c r="K801" s="9">
        <f>INDEX(products!$A$1:$G$49,MATCH(orders!$D801,products!$A$1:$A$49,0),MATCH(orders!K$1,products!$A$1:$G$1,0))</f>
        <v>1</v>
      </c>
      <c r="L801" s="10">
        <f>INDEX(products!$A$1:$G$49,MATCH(orders!$D801,products!$A$1:$A$49,0),MATCH(orders!L$1,products!$A$1:$G$1,0))</f>
        <v>12.15</v>
      </c>
      <c r="M801" s="10">
        <f t="shared" si="12"/>
        <v>36.450000000000003</v>
      </c>
      <c r="N801" s="8" t="str" cm="1">
        <f t="array" ref="N801">_xlfn.IFS(I801="Rob", "Robusta",I801="Exc","Excelsa",I801="Ara","Arabica",I801="Lib","Liberica",TRUE," ")</f>
        <v>Excelsa</v>
      </c>
      <c r="O801" s="8" t="str" cm="1">
        <f t="array" ref="O801">_xlfn.IFS(J801="m","Medium",J801="l","Light",J801="d","Dark",TRUE,"")</f>
        <v>Dark</v>
      </c>
      <c r="P801" s="8" t="str">
        <f>_xlfn.XLOOKUP(Table1[[#This Row],[Customer ID]],customers!$A$1:$A$1001,customers!$I$1:$I$1001," ",0)</f>
        <v>Yes</v>
      </c>
    </row>
    <row r="802" spans="1:16" x14ac:dyDescent="0.35">
      <c r="A802" s="7" t="s">
        <v>5012</v>
      </c>
      <c r="B802" s="14">
        <v>44240</v>
      </c>
      <c r="C802" s="7" t="s">
        <v>5013</v>
      </c>
      <c r="D802" s="8" t="s">
        <v>6163</v>
      </c>
      <c r="E802" s="7">
        <v>6</v>
      </c>
      <c r="F802" s="7" t="str">
        <f>_xlfn.XLOOKUP(C802,customers!$A$2:$A$1001,customers!$B$2:$B$1001," ",0)</f>
        <v>Man Fright</v>
      </c>
      <c r="G802" s="7" t="str">
        <f>IF(_xlfn.XLOOKUP(C802,customers!$A$2:$A$1001,customers!$C$2:$C$1001," ",0)=0," ",_xlfn.XLOOKUP(C802,customers!$A$2:$A$1001,customers!$C$2:$C$1001," ",0))</f>
        <v>mfrightm8@harvard.edu</v>
      </c>
      <c r="H802" s="7" t="str">
        <f>_xlfn.XLOOKUP(orders!C802,customers!$A$1:$A$1001,customers!$G$1:$G$1001)</f>
        <v>Ireland</v>
      </c>
      <c r="I802" s="8" t="str">
        <f>INDEX(products!$A$1:$G$49,MATCH(orders!$D802,products!$A$1:$A$49,0),MATCH(orders!I$1,products!$A$1:$G$1,0))</f>
        <v>Rob</v>
      </c>
      <c r="J802" s="8" t="str">
        <f>INDEX(products!$A$1:$G$49,MATCH(orders!$D802,products!$A$1:$A$49,0),MATCH(orders!J$1,products!$A$1:$G$1,0))</f>
        <v>D</v>
      </c>
      <c r="K802" s="9">
        <f>INDEX(products!$A$1:$G$49,MATCH(orders!$D802,products!$A$1:$A$49,0),MATCH(orders!K$1,products!$A$1:$G$1,0))</f>
        <v>0.2</v>
      </c>
      <c r="L802" s="10">
        <f>INDEX(products!$A$1:$G$49,MATCH(orders!$D802,products!$A$1:$A$49,0),MATCH(orders!L$1,products!$A$1:$G$1,0))</f>
        <v>2.6849999999999996</v>
      </c>
      <c r="M802" s="10">
        <f t="shared" si="12"/>
        <v>16.11</v>
      </c>
      <c r="N802" s="8" t="str" cm="1">
        <f t="array" ref="N802">_xlfn.IFS(I802="Rob", "Robusta",I802="Exc","Excelsa",I802="Ara","Arabica",I802="Lib","Liberica",TRUE," ")</f>
        <v>Robusta</v>
      </c>
      <c r="O802" s="8" t="str" cm="1">
        <f t="array" ref="O802">_xlfn.IFS(J802="m","Medium",J802="l","Light",J802="d","Dark",TRUE,"")</f>
        <v>Dark</v>
      </c>
      <c r="P802" s="8" t="str">
        <f>_xlfn.XLOOKUP(Table1[[#This Row],[Customer ID]],customers!$A$1:$A$1001,customers!$I$1:$I$1001," ",0)</f>
        <v>No</v>
      </c>
    </row>
    <row r="803" spans="1:16" x14ac:dyDescent="0.35">
      <c r="A803" s="7" t="s">
        <v>5018</v>
      </c>
      <c r="B803" s="14">
        <v>44025</v>
      </c>
      <c r="C803" s="7" t="s">
        <v>5019</v>
      </c>
      <c r="D803" s="8" t="s">
        <v>6149</v>
      </c>
      <c r="E803" s="7">
        <v>2</v>
      </c>
      <c r="F803" s="7" t="str">
        <f>_xlfn.XLOOKUP(C803,customers!$A$2:$A$1001,customers!$B$2:$B$1001," ",0)</f>
        <v>Boyce Tarte</v>
      </c>
      <c r="G803" s="7" t="str">
        <f>IF(_xlfn.XLOOKUP(C803,customers!$A$2:$A$1001,customers!$C$2:$C$1001," ",0)=0," ",_xlfn.XLOOKUP(C803,customers!$A$2:$A$1001,customers!$C$2:$C$1001," ",0))</f>
        <v>btartem9@aol.com</v>
      </c>
      <c r="H803" s="7" t="str">
        <f>_xlfn.XLOOKUP(orders!C803,customers!$A$1:$A$1001,customers!$G$1:$G$1001)</f>
        <v>United States</v>
      </c>
      <c r="I803" s="8" t="str">
        <f>INDEX(products!$A$1:$G$49,MATCH(orders!$D803,products!$A$1:$A$49,0),MATCH(orders!I$1,products!$A$1:$G$1,0))</f>
        <v>Rob</v>
      </c>
      <c r="J803" s="8" t="str">
        <f>INDEX(products!$A$1:$G$49,MATCH(orders!$D803,products!$A$1:$A$49,0),MATCH(orders!J$1,products!$A$1:$G$1,0))</f>
        <v>D</v>
      </c>
      <c r="K803" s="9">
        <f>INDEX(products!$A$1:$G$49,MATCH(orders!$D803,products!$A$1:$A$49,0),MATCH(orders!K$1,products!$A$1:$G$1,0))</f>
        <v>2.5</v>
      </c>
      <c r="L803" s="10">
        <f>INDEX(products!$A$1:$G$49,MATCH(orders!$D803,products!$A$1:$A$49,0),MATCH(orders!L$1,products!$A$1:$G$1,0))</f>
        <v>20.584999999999997</v>
      </c>
      <c r="M803" s="10">
        <f t="shared" si="12"/>
        <v>41.169999999999995</v>
      </c>
      <c r="N803" s="8" t="str" cm="1">
        <f t="array" ref="N803">_xlfn.IFS(I803="Rob", "Robusta",I803="Exc","Excelsa",I803="Ara","Arabica",I803="Lib","Liberica",TRUE," ")</f>
        <v>Robusta</v>
      </c>
      <c r="O803" s="8" t="str" cm="1">
        <f t="array" ref="O803">_xlfn.IFS(J803="m","Medium",J803="l","Light",J803="d","Dark",TRUE,"")</f>
        <v>Dark</v>
      </c>
      <c r="P803" s="8" t="str">
        <f>_xlfn.XLOOKUP(Table1[[#This Row],[Customer ID]],customers!$A$1:$A$1001,customers!$I$1:$I$1001," ",0)</f>
        <v>Yes</v>
      </c>
    </row>
    <row r="804" spans="1:16" x14ac:dyDescent="0.35">
      <c r="A804" s="7" t="s">
        <v>5024</v>
      </c>
      <c r="B804" s="14">
        <v>43902</v>
      </c>
      <c r="C804" s="7" t="s">
        <v>5025</v>
      </c>
      <c r="D804" s="8" t="s">
        <v>6163</v>
      </c>
      <c r="E804" s="7">
        <v>4</v>
      </c>
      <c r="F804" s="7" t="str">
        <f>_xlfn.XLOOKUP(C804,customers!$A$2:$A$1001,customers!$B$2:$B$1001," ",0)</f>
        <v>Caddric Krzysztofiak</v>
      </c>
      <c r="G804" s="7" t="str">
        <f>IF(_xlfn.XLOOKUP(C804,customers!$A$2:$A$1001,customers!$C$2:$C$1001," ",0)=0," ",_xlfn.XLOOKUP(C804,customers!$A$2:$A$1001,customers!$C$2:$C$1001," ",0))</f>
        <v>ckrzysztofiakma@skyrock.com</v>
      </c>
      <c r="H804" s="7" t="str">
        <f>_xlfn.XLOOKUP(orders!C804,customers!$A$1:$A$1001,customers!$G$1:$G$1001)</f>
        <v>United States</v>
      </c>
      <c r="I804" s="8" t="str">
        <f>INDEX(products!$A$1:$G$49,MATCH(orders!$D804,products!$A$1:$A$49,0),MATCH(orders!I$1,products!$A$1:$G$1,0))</f>
        <v>Rob</v>
      </c>
      <c r="J804" s="8" t="str">
        <f>INDEX(products!$A$1:$G$49,MATCH(orders!$D804,products!$A$1:$A$49,0),MATCH(orders!J$1,products!$A$1:$G$1,0))</f>
        <v>D</v>
      </c>
      <c r="K804" s="9">
        <f>INDEX(products!$A$1:$G$49,MATCH(orders!$D804,products!$A$1:$A$49,0),MATCH(orders!K$1,products!$A$1:$G$1,0))</f>
        <v>0.2</v>
      </c>
      <c r="L804" s="10">
        <f>INDEX(products!$A$1:$G$49,MATCH(orders!$D804,products!$A$1:$A$49,0),MATCH(orders!L$1,products!$A$1:$G$1,0))</f>
        <v>2.6849999999999996</v>
      </c>
      <c r="M804" s="10">
        <f t="shared" si="12"/>
        <v>10.739999999999998</v>
      </c>
      <c r="N804" s="8" t="str" cm="1">
        <f t="array" ref="N804">_xlfn.IFS(I804="Rob", "Robusta",I804="Exc","Excelsa",I804="Ara","Arabica",I804="Lib","Liberica",TRUE," ")</f>
        <v>Robusta</v>
      </c>
      <c r="O804" s="8" t="str" cm="1">
        <f t="array" ref="O804">_xlfn.IFS(J804="m","Medium",J804="l","Light",J804="d","Dark",TRUE,"")</f>
        <v>Dark</v>
      </c>
      <c r="P804" s="8" t="str">
        <f>_xlfn.XLOOKUP(Table1[[#This Row],[Customer ID]],customers!$A$1:$A$1001,customers!$I$1:$I$1001," ",0)</f>
        <v>No</v>
      </c>
    </row>
    <row r="805" spans="1:16" x14ac:dyDescent="0.35">
      <c r="A805" s="7" t="s">
        <v>5030</v>
      </c>
      <c r="B805" s="14">
        <v>43955</v>
      </c>
      <c r="C805" s="7" t="s">
        <v>5031</v>
      </c>
      <c r="D805" s="8" t="s">
        <v>6166</v>
      </c>
      <c r="E805" s="7">
        <v>4</v>
      </c>
      <c r="F805" s="7" t="str">
        <f>_xlfn.XLOOKUP(C805,customers!$A$2:$A$1001,customers!$B$2:$B$1001," ",0)</f>
        <v>Darn Penquet</v>
      </c>
      <c r="G805" s="7" t="str">
        <f>IF(_xlfn.XLOOKUP(C805,customers!$A$2:$A$1001,customers!$C$2:$C$1001," ",0)=0," ",_xlfn.XLOOKUP(C805,customers!$A$2:$A$1001,customers!$C$2:$C$1001," ",0))</f>
        <v>dpenquetmb@diigo.com</v>
      </c>
      <c r="H805" s="7" t="str">
        <f>_xlfn.XLOOKUP(orders!C805,customers!$A$1:$A$1001,customers!$G$1:$G$1001)</f>
        <v>United States</v>
      </c>
      <c r="I805" s="8" t="str">
        <f>INDEX(products!$A$1:$G$49,MATCH(orders!$D805,products!$A$1:$A$49,0),MATCH(orders!I$1,products!$A$1:$G$1,0))</f>
        <v>Exc</v>
      </c>
      <c r="J805" s="8" t="str">
        <f>INDEX(products!$A$1:$G$49,MATCH(orders!$D805,products!$A$1:$A$49,0),MATCH(orders!J$1,products!$A$1:$G$1,0))</f>
        <v>M</v>
      </c>
      <c r="K805" s="9">
        <f>INDEX(products!$A$1:$G$49,MATCH(orders!$D805,products!$A$1:$A$49,0),MATCH(orders!K$1,products!$A$1:$G$1,0))</f>
        <v>2.5</v>
      </c>
      <c r="L805" s="10">
        <f>INDEX(products!$A$1:$G$49,MATCH(orders!$D805,products!$A$1:$A$49,0),MATCH(orders!L$1,products!$A$1:$G$1,0))</f>
        <v>31.624999999999996</v>
      </c>
      <c r="M805" s="10">
        <f t="shared" si="12"/>
        <v>126.49999999999999</v>
      </c>
      <c r="N805" s="8" t="str" cm="1">
        <f t="array" ref="N805">_xlfn.IFS(I805="Rob", "Robusta",I805="Exc","Excelsa",I805="Ara","Arabica",I805="Lib","Liberica",TRUE," ")</f>
        <v>Excelsa</v>
      </c>
      <c r="O805" s="8" t="str" cm="1">
        <f t="array" ref="O805">_xlfn.IFS(J805="m","Medium",J805="l","Light",J805="d","Dark",TRUE,"")</f>
        <v>Medium</v>
      </c>
      <c r="P805" s="8" t="str">
        <f>_xlfn.XLOOKUP(Table1[[#This Row],[Customer ID]],customers!$A$1:$A$1001,customers!$I$1:$I$1001," ",0)</f>
        <v>No</v>
      </c>
    </row>
    <row r="806" spans="1:16" x14ac:dyDescent="0.35">
      <c r="A806" s="7" t="s">
        <v>5035</v>
      </c>
      <c r="B806" s="14">
        <v>44289</v>
      </c>
      <c r="C806" s="7" t="s">
        <v>5036</v>
      </c>
      <c r="D806" s="8" t="s">
        <v>6179</v>
      </c>
      <c r="E806" s="7">
        <v>2</v>
      </c>
      <c r="F806" s="7" t="str">
        <f>_xlfn.XLOOKUP(C806,customers!$A$2:$A$1001,customers!$B$2:$B$1001," ",0)</f>
        <v>Jammie Cloke</v>
      </c>
      <c r="G806" s="7" t="str">
        <f>IF(_xlfn.XLOOKUP(C806,customers!$A$2:$A$1001,customers!$C$2:$C$1001," ",0)=0," ",_xlfn.XLOOKUP(C806,customers!$A$2:$A$1001,customers!$C$2:$C$1001," ",0))</f>
        <v xml:space="preserve"> </v>
      </c>
      <c r="H806" s="7" t="str">
        <f>_xlfn.XLOOKUP(orders!C806,customers!$A$1:$A$1001,customers!$G$1:$G$1001)</f>
        <v>United Kingdom</v>
      </c>
      <c r="I806" s="8" t="str">
        <f>INDEX(products!$A$1:$G$49,MATCH(orders!$D806,products!$A$1:$A$49,0),MATCH(orders!I$1,products!$A$1:$G$1,0))</f>
        <v>Rob</v>
      </c>
      <c r="J806" s="8" t="str">
        <f>INDEX(products!$A$1:$G$49,MATCH(orders!$D806,products!$A$1:$A$49,0),MATCH(orders!J$1,products!$A$1:$G$1,0))</f>
        <v>L</v>
      </c>
      <c r="K806" s="9">
        <f>INDEX(products!$A$1:$G$49,MATCH(orders!$D806,products!$A$1:$A$49,0),MATCH(orders!K$1,products!$A$1:$G$1,0))</f>
        <v>1</v>
      </c>
      <c r="L806" s="10">
        <f>INDEX(products!$A$1:$G$49,MATCH(orders!$D806,products!$A$1:$A$49,0),MATCH(orders!L$1,products!$A$1:$G$1,0))</f>
        <v>11.95</v>
      </c>
      <c r="M806" s="10">
        <f t="shared" si="12"/>
        <v>23.9</v>
      </c>
      <c r="N806" s="8" t="str" cm="1">
        <f t="array" ref="N806">_xlfn.IFS(I806="Rob", "Robusta",I806="Exc","Excelsa",I806="Ara","Arabica",I806="Lib","Liberica",TRUE," ")</f>
        <v>Robusta</v>
      </c>
      <c r="O806" s="8" t="str" cm="1">
        <f t="array" ref="O806">_xlfn.IFS(J806="m","Medium",J806="l","Light",J806="d","Dark",TRUE,"")</f>
        <v>Light</v>
      </c>
      <c r="P806" s="8" t="str">
        <f>_xlfn.XLOOKUP(Table1[[#This Row],[Customer ID]],customers!$A$1:$A$1001,customers!$I$1:$I$1001," ",0)</f>
        <v>No</v>
      </c>
    </row>
    <row r="807" spans="1:16" x14ac:dyDescent="0.35">
      <c r="A807" s="7" t="s">
        <v>5040</v>
      </c>
      <c r="B807" s="14">
        <v>44713</v>
      </c>
      <c r="C807" s="7" t="s">
        <v>5041</v>
      </c>
      <c r="D807" s="8" t="s">
        <v>6146</v>
      </c>
      <c r="E807" s="7">
        <v>1</v>
      </c>
      <c r="F807" s="7" t="str">
        <f>_xlfn.XLOOKUP(C807,customers!$A$2:$A$1001,customers!$B$2:$B$1001," ",0)</f>
        <v>Chester Clowton</v>
      </c>
      <c r="G807" s="7" t="str">
        <f>IF(_xlfn.XLOOKUP(C807,customers!$A$2:$A$1001,customers!$C$2:$C$1001," ",0)=0," ",_xlfn.XLOOKUP(C807,customers!$A$2:$A$1001,customers!$C$2:$C$1001," ",0))</f>
        <v xml:space="preserve"> </v>
      </c>
      <c r="H807" s="7" t="str">
        <f>_xlfn.XLOOKUP(orders!C807,customers!$A$1:$A$1001,customers!$G$1:$G$1001)</f>
        <v>United States</v>
      </c>
      <c r="I807" s="8" t="str">
        <f>INDEX(products!$A$1:$G$49,MATCH(orders!$D807,products!$A$1:$A$49,0),MATCH(orders!I$1,products!$A$1:$G$1,0))</f>
        <v>Rob</v>
      </c>
      <c r="J807" s="8" t="str">
        <f>INDEX(products!$A$1:$G$49,MATCH(orders!$D807,products!$A$1:$A$49,0),MATCH(orders!J$1,products!$A$1:$G$1,0))</f>
        <v>M</v>
      </c>
      <c r="K807" s="9">
        <f>INDEX(products!$A$1:$G$49,MATCH(orders!$D807,products!$A$1:$A$49,0),MATCH(orders!K$1,products!$A$1:$G$1,0))</f>
        <v>0.5</v>
      </c>
      <c r="L807" s="10">
        <f>INDEX(products!$A$1:$G$49,MATCH(orders!$D807,products!$A$1:$A$49,0),MATCH(orders!L$1,products!$A$1:$G$1,0))</f>
        <v>5.97</v>
      </c>
      <c r="M807" s="10">
        <f t="shared" si="12"/>
        <v>5.97</v>
      </c>
      <c r="N807" s="8" t="str" cm="1">
        <f t="array" ref="N807">_xlfn.IFS(I807="Rob", "Robusta",I807="Exc","Excelsa",I807="Ara","Arabica",I807="Lib","Liberica",TRUE," ")</f>
        <v>Robusta</v>
      </c>
      <c r="O807" s="8" t="str" cm="1">
        <f t="array" ref="O807">_xlfn.IFS(J807="m","Medium",J807="l","Light",J807="d","Dark",TRUE,"")</f>
        <v>Medium</v>
      </c>
      <c r="P807" s="8" t="str">
        <f>_xlfn.XLOOKUP(Table1[[#This Row],[Customer ID]],customers!$A$1:$A$1001,customers!$I$1:$I$1001," ",0)</f>
        <v>No</v>
      </c>
    </row>
    <row r="808" spans="1:16" x14ac:dyDescent="0.35">
      <c r="A808" s="7" t="s">
        <v>5046</v>
      </c>
      <c r="B808" s="14">
        <v>44241</v>
      </c>
      <c r="C808" s="7" t="s">
        <v>5047</v>
      </c>
      <c r="D808" s="8" t="s">
        <v>6150</v>
      </c>
      <c r="E808" s="7">
        <v>2</v>
      </c>
      <c r="F808" s="7" t="str">
        <f>_xlfn.XLOOKUP(C808,customers!$A$2:$A$1001,customers!$B$2:$B$1001," ",0)</f>
        <v>Kathleen Diable</v>
      </c>
      <c r="G808" s="7" t="str">
        <f>IF(_xlfn.XLOOKUP(C808,customers!$A$2:$A$1001,customers!$C$2:$C$1001," ",0)=0," ",_xlfn.XLOOKUP(C808,customers!$A$2:$A$1001,customers!$C$2:$C$1001," ",0))</f>
        <v xml:space="preserve"> </v>
      </c>
      <c r="H808" s="7" t="str">
        <f>_xlfn.XLOOKUP(orders!C808,customers!$A$1:$A$1001,customers!$G$1:$G$1001)</f>
        <v>United Kingdom</v>
      </c>
      <c r="I808" s="8" t="str">
        <f>INDEX(products!$A$1:$G$49,MATCH(orders!$D808,products!$A$1:$A$49,0),MATCH(orders!I$1,products!$A$1:$G$1,0))</f>
        <v>Lib</v>
      </c>
      <c r="J808" s="8" t="str">
        <f>INDEX(products!$A$1:$G$49,MATCH(orders!$D808,products!$A$1:$A$49,0),MATCH(orders!J$1,products!$A$1:$G$1,0))</f>
        <v>D</v>
      </c>
      <c r="K808" s="9">
        <f>INDEX(products!$A$1:$G$49,MATCH(orders!$D808,products!$A$1:$A$49,0),MATCH(orders!K$1,products!$A$1:$G$1,0))</f>
        <v>0.2</v>
      </c>
      <c r="L808" s="10">
        <f>INDEX(products!$A$1:$G$49,MATCH(orders!$D808,products!$A$1:$A$49,0),MATCH(orders!L$1,products!$A$1:$G$1,0))</f>
        <v>3.8849999999999998</v>
      </c>
      <c r="M808" s="10">
        <f t="shared" si="12"/>
        <v>7.77</v>
      </c>
      <c r="N808" s="8" t="str" cm="1">
        <f t="array" ref="N808">_xlfn.IFS(I808="Rob", "Robusta",I808="Exc","Excelsa",I808="Ara","Arabica",I808="Lib","Liberica",TRUE," ")</f>
        <v>Liberica</v>
      </c>
      <c r="O808" s="8" t="str" cm="1">
        <f t="array" ref="O808">_xlfn.IFS(J808="m","Medium",J808="l","Light",J808="d","Dark",TRUE,"")</f>
        <v>Dark</v>
      </c>
      <c r="P808" s="8" t="str">
        <f>_xlfn.XLOOKUP(Table1[[#This Row],[Customer ID]],customers!$A$1:$A$1001,customers!$I$1:$I$1001," ",0)</f>
        <v>Yes</v>
      </c>
    </row>
    <row r="809" spans="1:16" x14ac:dyDescent="0.35">
      <c r="A809" s="7" t="s">
        <v>5050</v>
      </c>
      <c r="B809" s="14">
        <v>44543</v>
      </c>
      <c r="C809" s="7" t="s">
        <v>5051</v>
      </c>
      <c r="D809" s="8" t="s">
        <v>6169</v>
      </c>
      <c r="E809" s="7">
        <v>3</v>
      </c>
      <c r="F809" s="7" t="str">
        <f>_xlfn.XLOOKUP(C809,customers!$A$2:$A$1001,customers!$B$2:$B$1001," ",0)</f>
        <v>Koren Ferretti</v>
      </c>
      <c r="G809" s="7" t="str">
        <f>IF(_xlfn.XLOOKUP(C809,customers!$A$2:$A$1001,customers!$C$2:$C$1001," ",0)=0," ",_xlfn.XLOOKUP(C809,customers!$A$2:$A$1001,customers!$C$2:$C$1001," ",0))</f>
        <v>kferrettimf@huffingtonpost.com</v>
      </c>
      <c r="H809" s="7" t="str">
        <f>_xlfn.XLOOKUP(orders!C809,customers!$A$1:$A$1001,customers!$G$1:$G$1001)</f>
        <v>Ireland</v>
      </c>
      <c r="I809" s="8" t="str">
        <f>INDEX(products!$A$1:$G$49,MATCH(orders!$D809,products!$A$1:$A$49,0),MATCH(orders!I$1,products!$A$1:$G$1,0))</f>
        <v>Lib</v>
      </c>
      <c r="J809" s="8" t="str">
        <f>INDEX(products!$A$1:$G$49,MATCH(orders!$D809,products!$A$1:$A$49,0),MATCH(orders!J$1,products!$A$1:$G$1,0))</f>
        <v>D</v>
      </c>
      <c r="K809" s="9">
        <f>INDEX(products!$A$1:$G$49,MATCH(orders!$D809,products!$A$1:$A$49,0),MATCH(orders!K$1,products!$A$1:$G$1,0))</f>
        <v>0.5</v>
      </c>
      <c r="L809" s="10">
        <f>INDEX(products!$A$1:$G$49,MATCH(orders!$D809,products!$A$1:$A$49,0),MATCH(orders!L$1,products!$A$1:$G$1,0))</f>
        <v>7.77</v>
      </c>
      <c r="M809" s="10">
        <f t="shared" si="12"/>
        <v>23.31</v>
      </c>
      <c r="N809" s="8" t="str" cm="1">
        <f t="array" ref="N809">_xlfn.IFS(I809="Rob", "Robusta",I809="Exc","Excelsa",I809="Ara","Arabica",I809="Lib","Liberica",TRUE," ")</f>
        <v>Liberica</v>
      </c>
      <c r="O809" s="8" t="str" cm="1">
        <f t="array" ref="O809">_xlfn.IFS(J809="m","Medium",J809="l","Light",J809="d","Dark",TRUE,"")</f>
        <v>Dark</v>
      </c>
      <c r="P809" s="8" t="str">
        <f>_xlfn.XLOOKUP(Table1[[#This Row],[Customer ID]],customers!$A$1:$A$1001,customers!$I$1:$I$1001," ",0)</f>
        <v>No</v>
      </c>
    </row>
    <row r="810" spans="1:16" x14ac:dyDescent="0.35">
      <c r="A810" s="7" t="s">
        <v>5056</v>
      </c>
      <c r="B810" s="14">
        <v>43868</v>
      </c>
      <c r="C810" s="7" t="s">
        <v>5113</v>
      </c>
      <c r="D810" s="8" t="s">
        <v>6142</v>
      </c>
      <c r="E810" s="7">
        <v>5</v>
      </c>
      <c r="F810" s="7" t="str">
        <f>_xlfn.XLOOKUP(C810,customers!$A$2:$A$1001,customers!$B$2:$B$1001," ",0)</f>
        <v>Allis Wilmore</v>
      </c>
      <c r="G810" s="7" t="str">
        <f>IF(_xlfn.XLOOKUP(C810,customers!$A$2:$A$1001,customers!$C$2:$C$1001," ",0)=0," ",_xlfn.XLOOKUP(C810,customers!$A$2:$A$1001,customers!$C$2:$C$1001," ",0))</f>
        <v xml:space="preserve"> </v>
      </c>
      <c r="H810" s="7" t="str">
        <f>_xlfn.XLOOKUP(orders!C810,customers!$A$1:$A$1001,customers!$G$1:$G$1001)</f>
        <v>United States</v>
      </c>
      <c r="I810" s="8" t="str">
        <f>INDEX(products!$A$1:$G$49,MATCH(orders!$D810,products!$A$1:$A$49,0),MATCH(orders!I$1,products!$A$1:$G$1,0))</f>
        <v>Rob</v>
      </c>
      <c r="J810" s="8" t="str">
        <f>INDEX(products!$A$1:$G$49,MATCH(orders!$D810,products!$A$1:$A$49,0),MATCH(orders!J$1,products!$A$1:$G$1,0))</f>
        <v>L</v>
      </c>
      <c r="K810" s="9">
        <f>INDEX(products!$A$1:$G$49,MATCH(orders!$D810,products!$A$1:$A$49,0),MATCH(orders!K$1,products!$A$1:$G$1,0))</f>
        <v>2.5</v>
      </c>
      <c r="L810" s="10">
        <f>INDEX(products!$A$1:$G$49,MATCH(orders!$D810,products!$A$1:$A$49,0),MATCH(orders!L$1,products!$A$1:$G$1,0))</f>
        <v>27.484999999999996</v>
      </c>
      <c r="M810" s="10">
        <f t="shared" si="12"/>
        <v>137.42499999999998</v>
      </c>
      <c r="N810" s="8" t="str" cm="1">
        <f t="array" ref="N810">_xlfn.IFS(I810="Rob", "Robusta",I810="Exc","Excelsa",I810="Ara","Arabica",I810="Lib","Liberica",TRUE," ")</f>
        <v>Robusta</v>
      </c>
      <c r="O810" s="8" t="str" cm="1">
        <f t="array" ref="O810">_xlfn.IFS(J810="m","Medium",J810="l","Light",J810="d","Dark",TRUE,"")</f>
        <v>Light</v>
      </c>
      <c r="P810" s="8" t="str">
        <f>_xlfn.XLOOKUP(Table1[[#This Row],[Customer ID]],customers!$A$1:$A$1001,customers!$I$1:$I$1001," ",0)</f>
        <v>No</v>
      </c>
    </row>
    <row r="811" spans="1:16" x14ac:dyDescent="0.35">
      <c r="A811" s="7" t="s">
        <v>5062</v>
      </c>
      <c r="B811" s="14">
        <v>44235</v>
      </c>
      <c r="C811" s="7" t="s">
        <v>5063</v>
      </c>
      <c r="D811" s="8" t="s">
        <v>6163</v>
      </c>
      <c r="E811" s="7">
        <v>3</v>
      </c>
      <c r="F811" s="7" t="str">
        <f>_xlfn.XLOOKUP(C811,customers!$A$2:$A$1001,customers!$B$2:$B$1001," ",0)</f>
        <v>Chaddie Bennie</v>
      </c>
      <c r="G811" s="7" t="str">
        <f>IF(_xlfn.XLOOKUP(C811,customers!$A$2:$A$1001,customers!$C$2:$C$1001," ",0)=0," ",_xlfn.XLOOKUP(C811,customers!$A$2:$A$1001,customers!$C$2:$C$1001," ",0))</f>
        <v xml:space="preserve"> </v>
      </c>
      <c r="H811" s="7" t="str">
        <f>_xlfn.XLOOKUP(orders!C811,customers!$A$1:$A$1001,customers!$G$1:$G$1001)</f>
        <v>United States</v>
      </c>
      <c r="I811" s="8" t="str">
        <f>INDEX(products!$A$1:$G$49,MATCH(orders!$D811,products!$A$1:$A$49,0),MATCH(orders!I$1,products!$A$1:$G$1,0))</f>
        <v>Rob</v>
      </c>
      <c r="J811" s="8" t="str">
        <f>INDEX(products!$A$1:$G$49,MATCH(orders!$D811,products!$A$1:$A$49,0),MATCH(orders!J$1,products!$A$1:$G$1,0))</f>
        <v>D</v>
      </c>
      <c r="K811" s="9">
        <f>INDEX(products!$A$1:$G$49,MATCH(orders!$D811,products!$A$1:$A$49,0),MATCH(orders!K$1,products!$A$1:$G$1,0))</f>
        <v>0.2</v>
      </c>
      <c r="L811" s="10">
        <f>INDEX(products!$A$1:$G$49,MATCH(orders!$D811,products!$A$1:$A$49,0),MATCH(orders!L$1,products!$A$1:$G$1,0))</f>
        <v>2.6849999999999996</v>
      </c>
      <c r="M811" s="10">
        <f t="shared" si="12"/>
        <v>8.0549999999999997</v>
      </c>
      <c r="N811" s="8" t="str" cm="1">
        <f t="array" ref="N811">_xlfn.IFS(I811="Rob", "Robusta",I811="Exc","Excelsa",I811="Ara","Arabica",I811="Lib","Liberica",TRUE," ")</f>
        <v>Robusta</v>
      </c>
      <c r="O811" s="8" t="str" cm="1">
        <f t="array" ref="O811">_xlfn.IFS(J811="m","Medium",J811="l","Light",J811="d","Dark",TRUE,"")</f>
        <v>Dark</v>
      </c>
      <c r="P811" s="8" t="str">
        <f>_xlfn.XLOOKUP(Table1[[#This Row],[Customer ID]],customers!$A$1:$A$1001,customers!$I$1:$I$1001," ",0)</f>
        <v>Yes</v>
      </c>
    </row>
    <row r="812" spans="1:16" x14ac:dyDescent="0.35">
      <c r="A812" s="7" t="s">
        <v>5067</v>
      </c>
      <c r="B812" s="14">
        <v>44054</v>
      </c>
      <c r="C812" s="7" t="s">
        <v>5068</v>
      </c>
      <c r="D812" s="8" t="s">
        <v>6161</v>
      </c>
      <c r="E812" s="7">
        <v>3</v>
      </c>
      <c r="F812" s="7" t="str">
        <f>_xlfn.XLOOKUP(C812,customers!$A$2:$A$1001,customers!$B$2:$B$1001," ",0)</f>
        <v>Alberta Balsdone</v>
      </c>
      <c r="G812" s="7" t="str">
        <f>IF(_xlfn.XLOOKUP(C812,customers!$A$2:$A$1001,customers!$C$2:$C$1001," ",0)=0," ",_xlfn.XLOOKUP(C812,customers!$A$2:$A$1001,customers!$C$2:$C$1001," ",0))</f>
        <v>abalsdonemi@toplist.cz</v>
      </c>
      <c r="H812" s="7" t="str">
        <f>_xlfn.XLOOKUP(orders!C812,customers!$A$1:$A$1001,customers!$G$1:$G$1001)</f>
        <v>United States</v>
      </c>
      <c r="I812" s="8" t="str">
        <f>INDEX(products!$A$1:$G$49,MATCH(orders!$D812,products!$A$1:$A$49,0),MATCH(orders!I$1,products!$A$1:$G$1,0))</f>
        <v>Lib</v>
      </c>
      <c r="J812" s="8" t="str">
        <f>INDEX(products!$A$1:$G$49,MATCH(orders!$D812,products!$A$1:$A$49,0),MATCH(orders!J$1,products!$A$1:$G$1,0))</f>
        <v>L</v>
      </c>
      <c r="K812" s="9">
        <f>INDEX(products!$A$1:$G$49,MATCH(orders!$D812,products!$A$1:$A$49,0),MATCH(orders!K$1,products!$A$1:$G$1,0))</f>
        <v>0.5</v>
      </c>
      <c r="L812" s="10">
        <f>INDEX(products!$A$1:$G$49,MATCH(orders!$D812,products!$A$1:$A$49,0),MATCH(orders!L$1,products!$A$1:$G$1,0))</f>
        <v>9.51</v>
      </c>
      <c r="M812" s="10">
        <f t="shared" si="12"/>
        <v>28.53</v>
      </c>
      <c r="N812" s="8" t="str" cm="1">
        <f t="array" ref="N812">_xlfn.IFS(I812="Rob", "Robusta",I812="Exc","Excelsa",I812="Ara","Arabica",I812="Lib","Liberica",TRUE," ")</f>
        <v>Liberica</v>
      </c>
      <c r="O812" s="8" t="str" cm="1">
        <f t="array" ref="O812">_xlfn.IFS(J812="m","Medium",J812="l","Light",J812="d","Dark",TRUE,"")</f>
        <v>Light</v>
      </c>
      <c r="P812" s="8" t="str">
        <f>_xlfn.XLOOKUP(Table1[[#This Row],[Customer ID]],customers!$A$1:$A$1001,customers!$I$1:$I$1001," ",0)</f>
        <v>No</v>
      </c>
    </row>
    <row r="813" spans="1:16" x14ac:dyDescent="0.35">
      <c r="A813" s="7" t="s">
        <v>5073</v>
      </c>
      <c r="B813" s="14">
        <v>44114</v>
      </c>
      <c r="C813" s="7" t="s">
        <v>5074</v>
      </c>
      <c r="D813" s="8" t="s">
        <v>6155</v>
      </c>
      <c r="E813" s="7">
        <v>6</v>
      </c>
      <c r="F813" s="7" t="str">
        <f>_xlfn.XLOOKUP(C813,customers!$A$2:$A$1001,customers!$B$2:$B$1001," ",0)</f>
        <v>Brice Romera</v>
      </c>
      <c r="G813" s="7" t="str">
        <f>IF(_xlfn.XLOOKUP(C813,customers!$A$2:$A$1001,customers!$C$2:$C$1001," ",0)=0," ",_xlfn.XLOOKUP(C813,customers!$A$2:$A$1001,customers!$C$2:$C$1001," ",0))</f>
        <v>bromeramj@list-manage.com</v>
      </c>
      <c r="H813" s="7" t="str">
        <f>_xlfn.XLOOKUP(orders!C813,customers!$A$1:$A$1001,customers!$G$1:$G$1001)</f>
        <v>Ireland</v>
      </c>
      <c r="I813" s="8" t="str">
        <f>INDEX(products!$A$1:$G$49,MATCH(orders!$D813,products!$A$1:$A$49,0),MATCH(orders!I$1,products!$A$1:$G$1,0))</f>
        <v>Ara</v>
      </c>
      <c r="J813" s="8" t="str">
        <f>INDEX(products!$A$1:$G$49,MATCH(orders!$D813,products!$A$1:$A$49,0),MATCH(orders!J$1,products!$A$1:$G$1,0))</f>
        <v>M</v>
      </c>
      <c r="K813" s="9">
        <f>INDEX(products!$A$1:$G$49,MATCH(orders!$D813,products!$A$1:$A$49,0),MATCH(orders!K$1,products!$A$1:$G$1,0))</f>
        <v>1</v>
      </c>
      <c r="L813" s="10">
        <f>INDEX(products!$A$1:$G$49,MATCH(orders!$D813,products!$A$1:$A$49,0),MATCH(orders!L$1,products!$A$1:$G$1,0))</f>
        <v>11.25</v>
      </c>
      <c r="M813" s="10">
        <f t="shared" si="12"/>
        <v>67.5</v>
      </c>
      <c r="N813" s="8" t="str" cm="1">
        <f t="array" ref="N813">_xlfn.IFS(I813="Rob", "Robusta",I813="Exc","Excelsa",I813="Ara","Arabica",I813="Lib","Liberica",TRUE," ")</f>
        <v>Arabica</v>
      </c>
      <c r="O813" s="8" t="str" cm="1">
        <f t="array" ref="O813">_xlfn.IFS(J813="m","Medium",J813="l","Light",J813="d","Dark",TRUE,"")</f>
        <v>Medium</v>
      </c>
      <c r="P813" s="8" t="str">
        <f>_xlfn.XLOOKUP(Table1[[#This Row],[Customer ID]],customers!$A$1:$A$1001,customers!$I$1:$I$1001," ",0)</f>
        <v>Yes</v>
      </c>
    </row>
    <row r="814" spans="1:16" x14ac:dyDescent="0.35">
      <c r="A814" s="7" t="s">
        <v>5073</v>
      </c>
      <c r="B814" s="14">
        <v>44114</v>
      </c>
      <c r="C814" s="7" t="s">
        <v>5074</v>
      </c>
      <c r="D814" s="8" t="s">
        <v>6165</v>
      </c>
      <c r="E814" s="7">
        <v>6</v>
      </c>
      <c r="F814" s="7" t="str">
        <f>_xlfn.XLOOKUP(C814,customers!$A$2:$A$1001,customers!$B$2:$B$1001," ",0)</f>
        <v>Brice Romera</v>
      </c>
      <c r="G814" s="7" t="str">
        <f>IF(_xlfn.XLOOKUP(C814,customers!$A$2:$A$1001,customers!$C$2:$C$1001," ",0)=0," ",_xlfn.XLOOKUP(C814,customers!$A$2:$A$1001,customers!$C$2:$C$1001," ",0))</f>
        <v>bromeramj@list-manage.com</v>
      </c>
      <c r="H814" s="7" t="str">
        <f>_xlfn.XLOOKUP(orders!C814,customers!$A$1:$A$1001,customers!$G$1:$G$1001)</f>
        <v>Ireland</v>
      </c>
      <c r="I814" s="8" t="str">
        <f>INDEX(products!$A$1:$G$49,MATCH(orders!$D814,products!$A$1:$A$49,0),MATCH(orders!I$1,products!$A$1:$G$1,0))</f>
        <v>Lib</v>
      </c>
      <c r="J814" s="8" t="str">
        <f>INDEX(products!$A$1:$G$49,MATCH(orders!$D814,products!$A$1:$A$49,0),MATCH(orders!J$1,products!$A$1:$G$1,0))</f>
        <v>D</v>
      </c>
      <c r="K814" s="9">
        <f>INDEX(products!$A$1:$G$49,MATCH(orders!$D814,products!$A$1:$A$49,0),MATCH(orders!K$1,products!$A$1:$G$1,0))</f>
        <v>2.5</v>
      </c>
      <c r="L814" s="10">
        <f>INDEX(products!$A$1:$G$49,MATCH(orders!$D814,products!$A$1:$A$49,0),MATCH(orders!L$1,products!$A$1:$G$1,0))</f>
        <v>29.784999999999997</v>
      </c>
      <c r="M814" s="10">
        <f t="shared" si="12"/>
        <v>178.70999999999998</v>
      </c>
      <c r="N814" s="8" t="str" cm="1">
        <f t="array" ref="N814">_xlfn.IFS(I814="Rob", "Robusta",I814="Exc","Excelsa",I814="Ara","Arabica",I814="Lib","Liberica",TRUE," ")</f>
        <v>Liberica</v>
      </c>
      <c r="O814" s="8" t="str" cm="1">
        <f t="array" ref="O814">_xlfn.IFS(J814="m","Medium",J814="l","Light",J814="d","Dark",TRUE,"")</f>
        <v>Dark</v>
      </c>
      <c r="P814" s="8" t="str">
        <f>_xlfn.XLOOKUP(Table1[[#This Row],[Customer ID]],customers!$A$1:$A$1001,customers!$I$1:$I$1001," ",0)</f>
        <v>Yes</v>
      </c>
    </row>
    <row r="815" spans="1:16" x14ac:dyDescent="0.35">
      <c r="A815" s="7" t="s">
        <v>5084</v>
      </c>
      <c r="B815" s="14">
        <v>44173</v>
      </c>
      <c r="C815" s="7" t="s">
        <v>5085</v>
      </c>
      <c r="D815" s="8" t="s">
        <v>6166</v>
      </c>
      <c r="E815" s="7">
        <v>1</v>
      </c>
      <c r="F815" s="7" t="str">
        <f>_xlfn.XLOOKUP(C815,customers!$A$2:$A$1001,customers!$B$2:$B$1001," ",0)</f>
        <v>Conchita Bryde</v>
      </c>
      <c r="G815" s="7" t="str">
        <f>IF(_xlfn.XLOOKUP(C815,customers!$A$2:$A$1001,customers!$C$2:$C$1001," ",0)=0," ",_xlfn.XLOOKUP(C815,customers!$A$2:$A$1001,customers!$C$2:$C$1001," ",0))</f>
        <v>cbrydeml@tuttocitta.it</v>
      </c>
      <c r="H815" s="7" t="str">
        <f>_xlfn.XLOOKUP(orders!C815,customers!$A$1:$A$1001,customers!$G$1:$G$1001)</f>
        <v>United States</v>
      </c>
      <c r="I815" s="8" t="str">
        <f>INDEX(products!$A$1:$G$49,MATCH(orders!$D815,products!$A$1:$A$49,0),MATCH(orders!I$1,products!$A$1:$G$1,0))</f>
        <v>Exc</v>
      </c>
      <c r="J815" s="8" t="str">
        <f>INDEX(products!$A$1:$G$49,MATCH(orders!$D815,products!$A$1:$A$49,0),MATCH(orders!J$1,products!$A$1:$G$1,0))</f>
        <v>M</v>
      </c>
      <c r="K815" s="9">
        <f>INDEX(products!$A$1:$G$49,MATCH(orders!$D815,products!$A$1:$A$49,0),MATCH(orders!K$1,products!$A$1:$G$1,0))</f>
        <v>2.5</v>
      </c>
      <c r="L815" s="10">
        <f>INDEX(products!$A$1:$G$49,MATCH(orders!$D815,products!$A$1:$A$49,0),MATCH(orders!L$1,products!$A$1:$G$1,0))</f>
        <v>31.624999999999996</v>
      </c>
      <c r="M815" s="10">
        <f t="shared" si="12"/>
        <v>31.624999999999996</v>
      </c>
      <c r="N815" s="8" t="str" cm="1">
        <f t="array" ref="N815">_xlfn.IFS(I815="Rob", "Robusta",I815="Exc","Excelsa",I815="Ara","Arabica",I815="Lib","Liberica",TRUE," ")</f>
        <v>Excelsa</v>
      </c>
      <c r="O815" s="8" t="str" cm="1">
        <f t="array" ref="O815">_xlfn.IFS(J815="m","Medium",J815="l","Light",J815="d","Dark",TRUE,"")</f>
        <v>Medium</v>
      </c>
      <c r="P815" s="8" t="str">
        <f>_xlfn.XLOOKUP(Table1[[#This Row],[Customer ID]],customers!$A$1:$A$1001,customers!$I$1:$I$1001," ",0)</f>
        <v>Yes</v>
      </c>
    </row>
    <row r="816" spans="1:16" x14ac:dyDescent="0.35">
      <c r="A816" s="7" t="s">
        <v>5090</v>
      </c>
      <c r="B816" s="14">
        <v>43573</v>
      </c>
      <c r="C816" s="7" t="s">
        <v>5091</v>
      </c>
      <c r="D816" s="8" t="s">
        <v>6184</v>
      </c>
      <c r="E816" s="7">
        <v>2</v>
      </c>
      <c r="F816" s="7" t="str">
        <f>_xlfn.XLOOKUP(C816,customers!$A$2:$A$1001,customers!$B$2:$B$1001," ",0)</f>
        <v>Silvanus Enefer</v>
      </c>
      <c r="G816" s="7" t="str">
        <f>IF(_xlfn.XLOOKUP(C816,customers!$A$2:$A$1001,customers!$C$2:$C$1001," ",0)=0," ",_xlfn.XLOOKUP(C816,customers!$A$2:$A$1001,customers!$C$2:$C$1001," ",0))</f>
        <v>senefermm@blog.com</v>
      </c>
      <c r="H816" s="7" t="str">
        <f>_xlfn.XLOOKUP(orders!C816,customers!$A$1:$A$1001,customers!$G$1:$G$1001)</f>
        <v>United States</v>
      </c>
      <c r="I816" s="8" t="str">
        <f>INDEX(products!$A$1:$G$49,MATCH(orders!$D816,products!$A$1:$A$49,0),MATCH(orders!I$1,products!$A$1:$G$1,0))</f>
        <v>Exc</v>
      </c>
      <c r="J816" s="8" t="str">
        <f>INDEX(products!$A$1:$G$49,MATCH(orders!$D816,products!$A$1:$A$49,0),MATCH(orders!J$1,products!$A$1:$G$1,0))</f>
        <v>L</v>
      </c>
      <c r="K816" s="9">
        <f>INDEX(products!$A$1:$G$49,MATCH(orders!$D816,products!$A$1:$A$49,0),MATCH(orders!K$1,products!$A$1:$G$1,0))</f>
        <v>0.2</v>
      </c>
      <c r="L816" s="10">
        <f>INDEX(products!$A$1:$G$49,MATCH(orders!$D816,products!$A$1:$A$49,0),MATCH(orders!L$1,products!$A$1:$G$1,0))</f>
        <v>4.4550000000000001</v>
      </c>
      <c r="M816" s="10">
        <f t="shared" si="12"/>
        <v>8.91</v>
      </c>
      <c r="N816" s="8" t="str" cm="1">
        <f t="array" ref="N816">_xlfn.IFS(I816="Rob", "Robusta",I816="Exc","Excelsa",I816="Ara","Arabica",I816="Lib","Liberica",TRUE," ")</f>
        <v>Excelsa</v>
      </c>
      <c r="O816" s="8" t="str" cm="1">
        <f t="array" ref="O816">_xlfn.IFS(J816="m","Medium",J816="l","Light",J816="d","Dark",TRUE,"")</f>
        <v>Light</v>
      </c>
      <c r="P816" s="8" t="str">
        <f>_xlfn.XLOOKUP(Table1[[#This Row],[Customer ID]],customers!$A$1:$A$1001,customers!$I$1:$I$1001," ",0)</f>
        <v>No</v>
      </c>
    </row>
    <row r="817" spans="1:16" x14ac:dyDescent="0.35">
      <c r="A817" s="7" t="s">
        <v>5096</v>
      </c>
      <c r="B817" s="14">
        <v>44200</v>
      </c>
      <c r="C817" s="7" t="s">
        <v>5097</v>
      </c>
      <c r="D817" s="8" t="s">
        <v>6146</v>
      </c>
      <c r="E817" s="7">
        <v>6</v>
      </c>
      <c r="F817" s="7" t="str">
        <f>_xlfn.XLOOKUP(C817,customers!$A$2:$A$1001,customers!$B$2:$B$1001," ",0)</f>
        <v>Lenci Haggerstone</v>
      </c>
      <c r="G817" s="7" t="str">
        <f>IF(_xlfn.XLOOKUP(C817,customers!$A$2:$A$1001,customers!$C$2:$C$1001," ",0)=0," ",_xlfn.XLOOKUP(C817,customers!$A$2:$A$1001,customers!$C$2:$C$1001," ",0))</f>
        <v>lhaggerstonemn@independent.co.uk</v>
      </c>
      <c r="H817" s="7" t="str">
        <f>_xlfn.XLOOKUP(orders!C817,customers!$A$1:$A$1001,customers!$G$1:$G$1001)</f>
        <v>United States</v>
      </c>
      <c r="I817" s="8" t="str">
        <f>INDEX(products!$A$1:$G$49,MATCH(orders!$D817,products!$A$1:$A$49,0),MATCH(orders!I$1,products!$A$1:$G$1,0))</f>
        <v>Rob</v>
      </c>
      <c r="J817" s="8" t="str">
        <f>INDEX(products!$A$1:$G$49,MATCH(orders!$D817,products!$A$1:$A$49,0),MATCH(orders!J$1,products!$A$1:$G$1,0))</f>
        <v>M</v>
      </c>
      <c r="K817" s="9">
        <f>INDEX(products!$A$1:$G$49,MATCH(orders!$D817,products!$A$1:$A$49,0),MATCH(orders!K$1,products!$A$1:$G$1,0))</f>
        <v>0.5</v>
      </c>
      <c r="L817" s="10">
        <f>INDEX(products!$A$1:$G$49,MATCH(orders!$D817,products!$A$1:$A$49,0),MATCH(orders!L$1,products!$A$1:$G$1,0))</f>
        <v>5.97</v>
      </c>
      <c r="M817" s="10">
        <f t="shared" si="12"/>
        <v>35.82</v>
      </c>
      <c r="N817" s="8" t="str" cm="1">
        <f t="array" ref="N817">_xlfn.IFS(I817="Rob", "Robusta",I817="Exc","Excelsa",I817="Ara","Arabica",I817="Lib","Liberica",TRUE," ")</f>
        <v>Robusta</v>
      </c>
      <c r="O817" s="8" t="str" cm="1">
        <f t="array" ref="O817">_xlfn.IFS(J817="m","Medium",J817="l","Light",J817="d","Dark",TRUE,"")</f>
        <v>Medium</v>
      </c>
      <c r="P817" s="8" t="str">
        <f>_xlfn.XLOOKUP(Table1[[#This Row],[Customer ID]],customers!$A$1:$A$1001,customers!$I$1:$I$1001," ",0)</f>
        <v>No</v>
      </c>
    </row>
    <row r="818" spans="1:16" x14ac:dyDescent="0.35">
      <c r="A818" s="7" t="s">
        <v>5102</v>
      </c>
      <c r="B818" s="14">
        <v>43534</v>
      </c>
      <c r="C818" s="7" t="s">
        <v>5103</v>
      </c>
      <c r="D818" s="8" t="s">
        <v>6161</v>
      </c>
      <c r="E818" s="7">
        <v>4</v>
      </c>
      <c r="F818" s="7" t="str">
        <f>_xlfn.XLOOKUP(C818,customers!$A$2:$A$1001,customers!$B$2:$B$1001," ",0)</f>
        <v>Marvin Gundry</v>
      </c>
      <c r="G818" s="7" t="str">
        <f>IF(_xlfn.XLOOKUP(C818,customers!$A$2:$A$1001,customers!$C$2:$C$1001," ",0)=0," ",_xlfn.XLOOKUP(C818,customers!$A$2:$A$1001,customers!$C$2:$C$1001," ",0))</f>
        <v>mgundrymo@omniture.com</v>
      </c>
      <c r="H818" s="7" t="str">
        <f>_xlfn.XLOOKUP(orders!C818,customers!$A$1:$A$1001,customers!$G$1:$G$1001)</f>
        <v>Ireland</v>
      </c>
      <c r="I818" s="8" t="str">
        <f>INDEX(products!$A$1:$G$49,MATCH(orders!$D818,products!$A$1:$A$49,0),MATCH(orders!I$1,products!$A$1:$G$1,0))</f>
        <v>Lib</v>
      </c>
      <c r="J818" s="8" t="str">
        <f>INDEX(products!$A$1:$G$49,MATCH(orders!$D818,products!$A$1:$A$49,0),MATCH(orders!J$1,products!$A$1:$G$1,0))</f>
        <v>L</v>
      </c>
      <c r="K818" s="9">
        <f>INDEX(products!$A$1:$G$49,MATCH(orders!$D818,products!$A$1:$A$49,0),MATCH(orders!K$1,products!$A$1:$G$1,0))</f>
        <v>0.5</v>
      </c>
      <c r="L818" s="10">
        <f>INDEX(products!$A$1:$G$49,MATCH(orders!$D818,products!$A$1:$A$49,0),MATCH(orders!L$1,products!$A$1:$G$1,0))</f>
        <v>9.51</v>
      </c>
      <c r="M818" s="10">
        <f t="shared" si="12"/>
        <v>38.04</v>
      </c>
      <c r="N818" s="8" t="str" cm="1">
        <f t="array" ref="N818">_xlfn.IFS(I818="Rob", "Robusta",I818="Exc","Excelsa",I818="Ara","Arabica",I818="Lib","Liberica",TRUE," ")</f>
        <v>Liberica</v>
      </c>
      <c r="O818" s="8" t="str" cm="1">
        <f t="array" ref="O818">_xlfn.IFS(J818="m","Medium",J818="l","Light",J818="d","Dark",TRUE,"")</f>
        <v>Light</v>
      </c>
      <c r="P818" s="8" t="str">
        <f>_xlfn.XLOOKUP(Table1[[#This Row],[Customer ID]],customers!$A$1:$A$1001,customers!$I$1:$I$1001," ",0)</f>
        <v>No</v>
      </c>
    </row>
    <row r="819" spans="1:16" x14ac:dyDescent="0.35">
      <c r="A819" s="7" t="s">
        <v>5107</v>
      </c>
      <c r="B819" s="14">
        <v>43798</v>
      </c>
      <c r="C819" s="7" t="s">
        <v>5108</v>
      </c>
      <c r="D819" s="8" t="s">
        <v>6169</v>
      </c>
      <c r="E819" s="7">
        <v>2</v>
      </c>
      <c r="F819" s="7" t="str">
        <f>_xlfn.XLOOKUP(C819,customers!$A$2:$A$1001,customers!$B$2:$B$1001," ",0)</f>
        <v>Bayard Wellan</v>
      </c>
      <c r="G819" s="7" t="str">
        <f>IF(_xlfn.XLOOKUP(C819,customers!$A$2:$A$1001,customers!$C$2:$C$1001," ",0)=0," ",_xlfn.XLOOKUP(C819,customers!$A$2:$A$1001,customers!$C$2:$C$1001," ",0))</f>
        <v>bwellanmp@cafepress.com</v>
      </c>
      <c r="H819" s="7" t="str">
        <f>_xlfn.XLOOKUP(orders!C819,customers!$A$1:$A$1001,customers!$G$1:$G$1001)</f>
        <v>United States</v>
      </c>
      <c r="I819" s="8" t="str">
        <f>INDEX(products!$A$1:$G$49,MATCH(orders!$D819,products!$A$1:$A$49,0),MATCH(orders!I$1,products!$A$1:$G$1,0))</f>
        <v>Lib</v>
      </c>
      <c r="J819" s="8" t="str">
        <f>INDEX(products!$A$1:$G$49,MATCH(orders!$D819,products!$A$1:$A$49,0),MATCH(orders!J$1,products!$A$1:$G$1,0))</f>
        <v>D</v>
      </c>
      <c r="K819" s="9">
        <f>INDEX(products!$A$1:$G$49,MATCH(orders!$D819,products!$A$1:$A$49,0),MATCH(orders!K$1,products!$A$1:$G$1,0))</f>
        <v>0.5</v>
      </c>
      <c r="L819" s="10">
        <f>INDEX(products!$A$1:$G$49,MATCH(orders!$D819,products!$A$1:$A$49,0),MATCH(orders!L$1,products!$A$1:$G$1,0))</f>
        <v>7.77</v>
      </c>
      <c r="M819" s="10">
        <f t="shared" si="12"/>
        <v>15.54</v>
      </c>
      <c r="N819" s="8" t="str" cm="1">
        <f t="array" ref="N819">_xlfn.IFS(I819="Rob", "Robusta",I819="Exc","Excelsa",I819="Ara","Arabica",I819="Lib","Liberica",TRUE," ")</f>
        <v>Liberica</v>
      </c>
      <c r="O819" s="8" t="str" cm="1">
        <f t="array" ref="O819">_xlfn.IFS(J819="m","Medium",J819="l","Light",J819="d","Dark",TRUE,"")</f>
        <v>Dark</v>
      </c>
      <c r="P819" s="8" t="str">
        <f>_xlfn.XLOOKUP(Table1[[#This Row],[Customer ID]],customers!$A$1:$A$1001,customers!$I$1:$I$1001," ",0)</f>
        <v>No</v>
      </c>
    </row>
    <row r="820" spans="1:16" x14ac:dyDescent="0.35">
      <c r="A820" s="7" t="s">
        <v>5112</v>
      </c>
      <c r="B820" s="14">
        <v>44761</v>
      </c>
      <c r="C820" s="7" t="s">
        <v>5113</v>
      </c>
      <c r="D820" s="8" t="s">
        <v>6170</v>
      </c>
      <c r="E820" s="7">
        <v>5</v>
      </c>
      <c r="F820" s="7" t="str">
        <f>_xlfn.XLOOKUP(C820,customers!$A$2:$A$1001,customers!$B$2:$B$1001," ",0)</f>
        <v>Allis Wilmore</v>
      </c>
      <c r="G820" s="7" t="str">
        <f>IF(_xlfn.XLOOKUP(C820,customers!$A$2:$A$1001,customers!$C$2:$C$1001," ",0)=0," ",_xlfn.XLOOKUP(C820,customers!$A$2:$A$1001,customers!$C$2:$C$1001," ",0))</f>
        <v xml:space="preserve"> </v>
      </c>
      <c r="H820" s="7" t="str">
        <f>_xlfn.XLOOKUP(orders!C820,customers!$A$1:$A$1001,customers!$G$1:$G$1001)</f>
        <v>United States</v>
      </c>
      <c r="I820" s="8" t="str">
        <f>INDEX(products!$A$1:$G$49,MATCH(orders!$D820,products!$A$1:$A$49,0),MATCH(orders!I$1,products!$A$1:$G$1,0))</f>
        <v>Lib</v>
      </c>
      <c r="J820" s="8" t="str">
        <f>INDEX(products!$A$1:$G$49,MATCH(orders!$D820,products!$A$1:$A$49,0),MATCH(orders!J$1,products!$A$1:$G$1,0))</f>
        <v>L</v>
      </c>
      <c r="K820" s="9">
        <f>INDEX(products!$A$1:$G$49,MATCH(orders!$D820,products!$A$1:$A$49,0),MATCH(orders!K$1,products!$A$1:$G$1,0))</f>
        <v>1</v>
      </c>
      <c r="L820" s="10">
        <f>INDEX(products!$A$1:$G$49,MATCH(orders!$D820,products!$A$1:$A$49,0),MATCH(orders!L$1,products!$A$1:$G$1,0))</f>
        <v>15.85</v>
      </c>
      <c r="M820" s="10">
        <f t="shared" si="12"/>
        <v>79.25</v>
      </c>
      <c r="N820" s="8" t="str" cm="1">
        <f t="array" ref="N820">_xlfn.IFS(I820="Rob", "Robusta",I820="Exc","Excelsa",I820="Ara","Arabica",I820="Lib","Liberica",TRUE," ")</f>
        <v>Liberica</v>
      </c>
      <c r="O820" s="8" t="str" cm="1">
        <f t="array" ref="O820">_xlfn.IFS(J820="m","Medium",J820="l","Light",J820="d","Dark",TRUE,"")</f>
        <v>Light</v>
      </c>
      <c r="P820" s="8" t="str">
        <f>_xlfn.XLOOKUP(Table1[[#This Row],[Customer ID]],customers!$A$1:$A$1001,customers!$I$1:$I$1001," ",0)</f>
        <v>No</v>
      </c>
    </row>
    <row r="821" spans="1:16" x14ac:dyDescent="0.35">
      <c r="A821" s="7" t="s">
        <v>5117</v>
      </c>
      <c r="B821" s="14">
        <v>44008</v>
      </c>
      <c r="C821" s="7" t="s">
        <v>5118</v>
      </c>
      <c r="D821" s="8" t="s">
        <v>6145</v>
      </c>
      <c r="E821" s="7">
        <v>1</v>
      </c>
      <c r="F821" s="7" t="str">
        <f>_xlfn.XLOOKUP(C821,customers!$A$2:$A$1001,customers!$B$2:$B$1001," ",0)</f>
        <v>Caddric Atcheson</v>
      </c>
      <c r="G821" s="7" t="str">
        <f>IF(_xlfn.XLOOKUP(C821,customers!$A$2:$A$1001,customers!$C$2:$C$1001," ",0)=0," ",_xlfn.XLOOKUP(C821,customers!$A$2:$A$1001,customers!$C$2:$C$1001," ",0))</f>
        <v>catchesonmr@xinhuanet.com</v>
      </c>
      <c r="H821" s="7" t="str">
        <f>_xlfn.XLOOKUP(orders!C821,customers!$A$1:$A$1001,customers!$G$1:$G$1001)</f>
        <v>United States</v>
      </c>
      <c r="I821" s="8" t="str">
        <f>INDEX(products!$A$1:$G$49,MATCH(orders!$D821,products!$A$1:$A$49,0),MATCH(orders!I$1,products!$A$1:$G$1,0))</f>
        <v>Lib</v>
      </c>
      <c r="J821" s="8" t="str">
        <f>INDEX(products!$A$1:$G$49,MATCH(orders!$D821,products!$A$1:$A$49,0),MATCH(orders!J$1,products!$A$1:$G$1,0))</f>
        <v>L</v>
      </c>
      <c r="K821" s="9">
        <f>INDEX(products!$A$1:$G$49,MATCH(orders!$D821,products!$A$1:$A$49,0),MATCH(orders!K$1,products!$A$1:$G$1,0))</f>
        <v>0.2</v>
      </c>
      <c r="L821" s="10">
        <f>INDEX(products!$A$1:$G$49,MATCH(orders!$D821,products!$A$1:$A$49,0),MATCH(orders!L$1,products!$A$1:$G$1,0))</f>
        <v>4.7549999999999999</v>
      </c>
      <c r="M821" s="10">
        <f t="shared" si="12"/>
        <v>4.7549999999999999</v>
      </c>
      <c r="N821" s="8" t="str" cm="1">
        <f t="array" ref="N821">_xlfn.IFS(I821="Rob", "Robusta",I821="Exc","Excelsa",I821="Ara","Arabica",I821="Lib","Liberica",TRUE," ")</f>
        <v>Liberica</v>
      </c>
      <c r="O821" s="8" t="str" cm="1">
        <f t="array" ref="O821">_xlfn.IFS(J821="m","Medium",J821="l","Light",J821="d","Dark",TRUE,"")</f>
        <v>Light</v>
      </c>
      <c r="P821" s="8" t="str">
        <f>_xlfn.XLOOKUP(Table1[[#This Row],[Customer ID]],customers!$A$1:$A$1001,customers!$I$1:$I$1001," ",0)</f>
        <v>Yes</v>
      </c>
    </row>
    <row r="822" spans="1:16" x14ac:dyDescent="0.35">
      <c r="A822" s="7" t="s">
        <v>5123</v>
      </c>
      <c r="B822" s="14">
        <v>43510</v>
      </c>
      <c r="C822" s="7" t="s">
        <v>5124</v>
      </c>
      <c r="D822" s="8" t="s">
        <v>6141</v>
      </c>
      <c r="E822" s="7">
        <v>4</v>
      </c>
      <c r="F822" s="7" t="str">
        <f>_xlfn.XLOOKUP(C822,customers!$A$2:$A$1001,customers!$B$2:$B$1001," ",0)</f>
        <v>Eustace Stenton</v>
      </c>
      <c r="G822" s="7" t="str">
        <f>IF(_xlfn.XLOOKUP(C822,customers!$A$2:$A$1001,customers!$C$2:$C$1001," ",0)=0," ",_xlfn.XLOOKUP(C822,customers!$A$2:$A$1001,customers!$C$2:$C$1001," ",0))</f>
        <v>estentonms@google.it</v>
      </c>
      <c r="H822" s="7" t="str">
        <f>_xlfn.XLOOKUP(orders!C822,customers!$A$1:$A$1001,customers!$G$1:$G$1001)</f>
        <v>United States</v>
      </c>
      <c r="I822" s="8" t="str">
        <f>INDEX(products!$A$1:$G$49,MATCH(orders!$D822,products!$A$1:$A$49,0),MATCH(orders!I$1,products!$A$1:$G$1,0))</f>
        <v>Exc</v>
      </c>
      <c r="J822" s="8" t="str">
        <f>INDEX(products!$A$1:$G$49,MATCH(orders!$D822,products!$A$1:$A$49,0),MATCH(orders!J$1,products!$A$1:$G$1,0))</f>
        <v>M</v>
      </c>
      <c r="K822" s="9">
        <f>INDEX(products!$A$1:$G$49,MATCH(orders!$D822,products!$A$1:$A$49,0),MATCH(orders!K$1,products!$A$1:$G$1,0))</f>
        <v>1</v>
      </c>
      <c r="L822" s="10">
        <f>INDEX(products!$A$1:$G$49,MATCH(orders!$D822,products!$A$1:$A$49,0),MATCH(orders!L$1,products!$A$1:$G$1,0))</f>
        <v>13.75</v>
      </c>
      <c r="M822" s="10">
        <f t="shared" si="12"/>
        <v>55</v>
      </c>
      <c r="N822" s="8" t="str" cm="1">
        <f t="array" ref="N822">_xlfn.IFS(I822="Rob", "Robusta",I822="Exc","Excelsa",I822="Ara","Arabica",I822="Lib","Liberica",TRUE," ")</f>
        <v>Excelsa</v>
      </c>
      <c r="O822" s="8" t="str" cm="1">
        <f t="array" ref="O822">_xlfn.IFS(J822="m","Medium",J822="l","Light",J822="d","Dark",TRUE,"")</f>
        <v>Medium</v>
      </c>
      <c r="P822" s="8" t="str">
        <f>_xlfn.XLOOKUP(Table1[[#This Row],[Customer ID]],customers!$A$1:$A$1001,customers!$I$1:$I$1001," ",0)</f>
        <v>Yes</v>
      </c>
    </row>
    <row r="823" spans="1:16" x14ac:dyDescent="0.35">
      <c r="A823" s="7" t="s">
        <v>5129</v>
      </c>
      <c r="B823" s="14">
        <v>44144</v>
      </c>
      <c r="C823" s="7" t="s">
        <v>5130</v>
      </c>
      <c r="D823" s="8" t="s">
        <v>6172</v>
      </c>
      <c r="E823" s="7">
        <v>5</v>
      </c>
      <c r="F823" s="7" t="str">
        <f>_xlfn.XLOOKUP(C823,customers!$A$2:$A$1001,customers!$B$2:$B$1001," ",0)</f>
        <v>Ericka Tripp</v>
      </c>
      <c r="G823" s="7" t="str">
        <f>IF(_xlfn.XLOOKUP(C823,customers!$A$2:$A$1001,customers!$C$2:$C$1001," ",0)=0," ",_xlfn.XLOOKUP(C823,customers!$A$2:$A$1001,customers!$C$2:$C$1001," ",0))</f>
        <v>etrippmt@wp.com</v>
      </c>
      <c r="H823" s="7" t="str">
        <f>_xlfn.XLOOKUP(orders!C823,customers!$A$1:$A$1001,customers!$G$1:$G$1001)</f>
        <v>United States</v>
      </c>
      <c r="I823" s="8" t="str">
        <f>INDEX(products!$A$1:$G$49,MATCH(orders!$D823,products!$A$1:$A$49,0),MATCH(orders!I$1,products!$A$1:$G$1,0))</f>
        <v>Rob</v>
      </c>
      <c r="J823" s="8" t="str">
        <f>INDEX(products!$A$1:$G$49,MATCH(orders!$D823,products!$A$1:$A$49,0),MATCH(orders!J$1,products!$A$1:$G$1,0))</f>
        <v>D</v>
      </c>
      <c r="K823" s="9">
        <f>INDEX(products!$A$1:$G$49,MATCH(orders!$D823,products!$A$1:$A$49,0),MATCH(orders!K$1,products!$A$1:$G$1,0))</f>
        <v>0.5</v>
      </c>
      <c r="L823" s="10">
        <f>INDEX(products!$A$1:$G$49,MATCH(orders!$D823,products!$A$1:$A$49,0),MATCH(orders!L$1,products!$A$1:$G$1,0))</f>
        <v>5.3699999999999992</v>
      </c>
      <c r="M823" s="10">
        <f t="shared" si="12"/>
        <v>26.849999999999994</v>
      </c>
      <c r="N823" s="8" t="str" cm="1">
        <f t="array" ref="N823">_xlfn.IFS(I823="Rob", "Robusta",I823="Exc","Excelsa",I823="Ara","Arabica",I823="Lib","Liberica",TRUE," ")</f>
        <v>Robusta</v>
      </c>
      <c r="O823" s="8" t="str" cm="1">
        <f t="array" ref="O823">_xlfn.IFS(J823="m","Medium",J823="l","Light",J823="d","Dark",TRUE,"")</f>
        <v>Dark</v>
      </c>
      <c r="P823" s="8" t="str">
        <f>_xlfn.XLOOKUP(Table1[[#This Row],[Customer ID]],customers!$A$1:$A$1001,customers!$I$1:$I$1001," ",0)</f>
        <v>No</v>
      </c>
    </row>
    <row r="824" spans="1:16" x14ac:dyDescent="0.35">
      <c r="A824" s="7" t="s">
        <v>5135</v>
      </c>
      <c r="B824" s="14">
        <v>43585</v>
      </c>
      <c r="C824" s="7" t="s">
        <v>5136</v>
      </c>
      <c r="D824" s="8" t="s">
        <v>6148</v>
      </c>
      <c r="E824" s="7">
        <v>4</v>
      </c>
      <c r="F824" s="7" t="str">
        <f>_xlfn.XLOOKUP(C824,customers!$A$2:$A$1001,customers!$B$2:$B$1001," ",0)</f>
        <v>Lyndsey MacManus</v>
      </c>
      <c r="G824" s="7" t="str">
        <f>IF(_xlfn.XLOOKUP(C824,customers!$A$2:$A$1001,customers!$C$2:$C$1001," ",0)=0," ",_xlfn.XLOOKUP(C824,customers!$A$2:$A$1001,customers!$C$2:$C$1001," ",0))</f>
        <v>lmacmanusmu@imdb.com</v>
      </c>
      <c r="H824" s="7" t="str">
        <f>_xlfn.XLOOKUP(orders!C824,customers!$A$1:$A$1001,customers!$G$1:$G$1001)</f>
        <v>United States</v>
      </c>
      <c r="I824" s="8" t="str">
        <f>INDEX(products!$A$1:$G$49,MATCH(orders!$D824,products!$A$1:$A$49,0),MATCH(orders!I$1,products!$A$1:$G$1,0))</f>
        <v>Exc</v>
      </c>
      <c r="J824" s="8" t="str">
        <f>INDEX(products!$A$1:$G$49,MATCH(orders!$D824,products!$A$1:$A$49,0),MATCH(orders!J$1,products!$A$1:$G$1,0))</f>
        <v>L</v>
      </c>
      <c r="K824" s="9">
        <f>INDEX(products!$A$1:$G$49,MATCH(orders!$D824,products!$A$1:$A$49,0),MATCH(orders!K$1,products!$A$1:$G$1,0))</f>
        <v>2.5</v>
      </c>
      <c r="L824" s="10">
        <f>INDEX(products!$A$1:$G$49,MATCH(orders!$D824,products!$A$1:$A$49,0),MATCH(orders!L$1,products!$A$1:$G$1,0))</f>
        <v>34.154999999999994</v>
      </c>
      <c r="M824" s="10">
        <f t="shared" si="12"/>
        <v>136.61999999999998</v>
      </c>
      <c r="N824" s="8" t="str" cm="1">
        <f t="array" ref="N824">_xlfn.IFS(I824="Rob", "Robusta",I824="Exc","Excelsa",I824="Ara","Arabica",I824="Lib","Liberica",TRUE," ")</f>
        <v>Excelsa</v>
      </c>
      <c r="O824" s="8" t="str" cm="1">
        <f t="array" ref="O824">_xlfn.IFS(J824="m","Medium",J824="l","Light",J824="d","Dark",TRUE,"")</f>
        <v>Light</v>
      </c>
      <c r="P824" s="8" t="str">
        <f>_xlfn.XLOOKUP(Table1[[#This Row],[Customer ID]],customers!$A$1:$A$1001,customers!$I$1:$I$1001," ",0)</f>
        <v>No</v>
      </c>
    </row>
    <row r="825" spans="1:16" x14ac:dyDescent="0.35">
      <c r="A825" s="7" t="s">
        <v>5141</v>
      </c>
      <c r="B825" s="14">
        <v>44134</v>
      </c>
      <c r="C825" s="7" t="s">
        <v>5142</v>
      </c>
      <c r="D825" s="8" t="s">
        <v>6170</v>
      </c>
      <c r="E825" s="7">
        <v>3</v>
      </c>
      <c r="F825" s="7" t="str">
        <f>_xlfn.XLOOKUP(C825,customers!$A$2:$A$1001,customers!$B$2:$B$1001," ",0)</f>
        <v>Tess Benediktovich</v>
      </c>
      <c r="G825" s="7" t="str">
        <f>IF(_xlfn.XLOOKUP(C825,customers!$A$2:$A$1001,customers!$C$2:$C$1001," ",0)=0," ",_xlfn.XLOOKUP(C825,customers!$A$2:$A$1001,customers!$C$2:$C$1001," ",0))</f>
        <v>tbenediktovichmv@ebay.com</v>
      </c>
      <c r="H825" s="7" t="str">
        <f>_xlfn.XLOOKUP(orders!C825,customers!$A$1:$A$1001,customers!$G$1:$G$1001)</f>
        <v>United States</v>
      </c>
      <c r="I825" s="8" t="str">
        <f>INDEX(products!$A$1:$G$49,MATCH(orders!$D825,products!$A$1:$A$49,0),MATCH(orders!I$1,products!$A$1:$G$1,0))</f>
        <v>Lib</v>
      </c>
      <c r="J825" s="8" t="str">
        <f>INDEX(products!$A$1:$G$49,MATCH(orders!$D825,products!$A$1:$A$49,0),MATCH(orders!J$1,products!$A$1:$G$1,0))</f>
        <v>L</v>
      </c>
      <c r="K825" s="9">
        <f>INDEX(products!$A$1:$G$49,MATCH(orders!$D825,products!$A$1:$A$49,0),MATCH(orders!K$1,products!$A$1:$G$1,0))</f>
        <v>1</v>
      </c>
      <c r="L825" s="10">
        <f>INDEX(products!$A$1:$G$49,MATCH(orders!$D825,products!$A$1:$A$49,0),MATCH(orders!L$1,products!$A$1:$G$1,0))</f>
        <v>15.85</v>
      </c>
      <c r="M825" s="10">
        <f t="shared" si="12"/>
        <v>47.55</v>
      </c>
      <c r="N825" s="8" t="str" cm="1">
        <f t="array" ref="N825">_xlfn.IFS(I825="Rob", "Robusta",I825="Exc","Excelsa",I825="Ara","Arabica",I825="Lib","Liberica",TRUE," ")</f>
        <v>Liberica</v>
      </c>
      <c r="O825" s="8" t="str" cm="1">
        <f t="array" ref="O825">_xlfn.IFS(J825="m","Medium",J825="l","Light",J825="d","Dark",TRUE,"")</f>
        <v>Light</v>
      </c>
      <c r="P825" s="8" t="str">
        <f>_xlfn.XLOOKUP(Table1[[#This Row],[Customer ID]],customers!$A$1:$A$1001,customers!$I$1:$I$1001," ",0)</f>
        <v>Yes</v>
      </c>
    </row>
    <row r="826" spans="1:16" x14ac:dyDescent="0.35">
      <c r="A826" s="7" t="s">
        <v>5147</v>
      </c>
      <c r="B826" s="14">
        <v>43781</v>
      </c>
      <c r="C826" s="7" t="s">
        <v>5148</v>
      </c>
      <c r="D826" s="8" t="s">
        <v>6152</v>
      </c>
      <c r="E826" s="7">
        <v>5</v>
      </c>
      <c r="F826" s="7" t="str">
        <f>_xlfn.XLOOKUP(C826,customers!$A$2:$A$1001,customers!$B$2:$B$1001," ",0)</f>
        <v>Correy Bourner</v>
      </c>
      <c r="G826" s="7" t="str">
        <f>IF(_xlfn.XLOOKUP(C826,customers!$A$2:$A$1001,customers!$C$2:$C$1001," ",0)=0," ",_xlfn.XLOOKUP(C826,customers!$A$2:$A$1001,customers!$C$2:$C$1001," ",0))</f>
        <v>cbournermw@chronoengine.com</v>
      </c>
      <c r="H826" s="7" t="str">
        <f>_xlfn.XLOOKUP(orders!C826,customers!$A$1:$A$1001,customers!$G$1:$G$1001)</f>
        <v>United States</v>
      </c>
      <c r="I826" s="8" t="str">
        <f>INDEX(products!$A$1:$G$49,MATCH(orders!$D826,products!$A$1:$A$49,0),MATCH(orders!I$1,products!$A$1:$G$1,0))</f>
        <v>Ara</v>
      </c>
      <c r="J826" s="8" t="str">
        <f>INDEX(products!$A$1:$G$49,MATCH(orders!$D826,products!$A$1:$A$49,0),MATCH(orders!J$1,products!$A$1:$G$1,0))</f>
        <v>M</v>
      </c>
      <c r="K826" s="9">
        <f>INDEX(products!$A$1:$G$49,MATCH(orders!$D826,products!$A$1:$A$49,0),MATCH(orders!K$1,products!$A$1:$G$1,0))</f>
        <v>0.2</v>
      </c>
      <c r="L826" s="10">
        <f>INDEX(products!$A$1:$G$49,MATCH(orders!$D826,products!$A$1:$A$49,0),MATCH(orders!L$1,products!$A$1:$G$1,0))</f>
        <v>3.375</v>
      </c>
      <c r="M826" s="10">
        <f t="shared" si="12"/>
        <v>16.875</v>
      </c>
      <c r="N826" s="8" t="str" cm="1">
        <f t="array" ref="N826">_xlfn.IFS(I826="Rob", "Robusta",I826="Exc","Excelsa",I826="Ara","Arabica",I826="Lib","Liberica",TRUE," ")</f>
        <v>Arabica</v>
      </c>
      <c r="O826" s="8" t="str" cm="1">
        <f t="array" ref="O826">_xlfn.IFS(J826="m","Medium",J826="l","Light",J826="d","Dark",TRUE,"")</f>
        <v>Medium</v>
      </c>
      <c r="P826" s="8" t="str">
        <f>_xlfn.XLOOKUP(Table1[[#This Row],[Customer ID]],customers!$A$1:$A$1001,customers!$I$1:$I$1001," ",0)</f>
        <v>Yes</v>
      </c>
    </row>
    <row r="827" spans="1:16" x14ac:dyDescent="0.35">
      <c r="A827" s="7" t="s">
        <v>5152</v>
      </c>
      <c r="B827" s="14">
        <v>44603</v>
      </c>
      <c r="C827" s="7" t="s">
        <v>5188</v>
      </c>
      <c r="D827" s="8" t="s">
        <v>6147</v>
      </c>
      <c r="E827" s="7">
        <v>3</v>
      </c>
      <c r="F827" s="7" t="str">
        <f>_xlfn.XLOOKUP(C827,customers!$A$2:$A$1001,customers!$B$2:$B$1001," ",0)</f>
        <v>Odelia Skerme</v>
      </c>
      <c r="G827" s="7" t="str">
        <f>IF(_xlfn.XLOOKUP(C827,customers!$A$2:$A$1001,customers!$C$2:$C$1001," ",0)=0," ",_xlfn.XLOOKUP(C827,customers!$A$2:$A$1001,customers!$C$2:$C$1001," ",0))</f>
        <v>oskermen3@hatena.ne.jp</v>
      </c>
      <c r="H827" s="7" t="str">
        <f>_xlfn.XLOOKUP(orders!C827,customers!$A$1:$A$1001,customers!$G$1:$G$1001)</f>
        <v>United States</v>
      </c>
      <c r="I827" s="8" t="str">
        <f>INDEX(products!$A$1:$G$49,MATCH(orders!$D827,products!$A$1:$A$49,0),MATCH(orders!I$1,products!$A$1:$G$1,0))</f>
        <v>Ara</v>
      </c>
      <c r="J827" s="8" t="str">
        <f>INDEX(products!$A$1:$G$49,MATCH(orders!$D827,products!$A$1:$A$49,0),MATCH(orders!J$1,products!$A$1:$G$1,0))</f>
        <v>D</v>
      </c>
      <c r="K827" s="9">
        <f>INDEX(products!$A$1:$G$49,MATCH(orders!$D827,products!$A$1:$A$49,0),MATCH(orders!K$1,products!$A$1:$G$1,0))</f>
        <v>1</v>
      </c>
      <c r="L827" s="10">
        <f>INDEX(products!$A$1:$G$49,MATCH(orders!$D827,products!$A$1:$A$49,0),MATCH(orders!L$1,products!$A$1:$G$1,0))</f>
        <v>9.9499999999999993</v>
      </c>
      <c r="M827" s="10">
        <f t="shared" si="12"/>
        <v>29.849999999999998</v>
      </c>
      <c r="N827" s="8" t="str" cm="1">
        <f t="array" ref="N827">_xlfn.IFS(I827="Rob", "Robusta",I827="Exc","Excelsa",I827="Ara","Arabica",I827="Lib","Liberica",TRUE," ")</f>
        <v>Arabica</v>
      </c>
      <c r="O827" s="8" t="str" cm="1">
        <f t="array" ref="O827">_xlfn.IFS(J827="m","Medium",J827="l","Light",J827="d","Dark",TRUE,"")</f>
        <v>Dark</v>
      </c>
      <c r="P827" s="8" t="str">
        <f>_xlfn.XLOOKUP(Table1[[#This Row],[Customer ID]],customers!$A$1:$A$1001,customers!$I$1:$I$1001," ",0)</f>
        <v>Yes</v>
      </c>
    </row>
    <row r="828" spans="1:16" x14ac:dyDescent="0.35">
      <c r="A828" s="7" t="s">
        <v>5158</v>
      </c>
      <c r="B828" s="14">
        <v>44283</v>
      </c>
      <c r="C828" s="7" t="s">
        <v>5159</v>
      </c>
      <c r="D828" s="8" t="s">
        <v>6139</v>
      </c>
      <c r="E828" s="7">
        <v>5</v>
      </c>
      <c r="F828" s="7" t="str">
        <f>_xlfn.XLOOKUP(C828,customers!$A$2:$A$1001,customers!$B$2:$B$1001," ",0)</f>
        <v>Kandy Heddan</v>
      </c>
      <c r="G828" s="7" t="str">
        <f>IF(_xlfn.XLOOKUP(C828,customers!$A$2:$A$1001,customers!$C$2:$C$1001," ",0)=0," ",_xlfn.XLOOKUP(C828,customers!$A$2:$A$1001,customers!$C$2:$C$1001," ",0))</f>
        <v>kheddanmy@icq.com</v>
      </c>
      <c r="H828" s="7" t="str">
        <f>_xlfn.XLOOKUP(orders!C828,customers!$A$1:$A$1001,customers!$G$1:$G$1001)</f>
        <v>United States</v>
      </c>
      <c r="I828" s="8" t="str">
        <f>INDEX(products!$A$1:$G$49,MATCH(orders!$D828,products!$A$1:$A$49,0),MATCH(orders!I$1,products!$A$1:$G$1,0))</f>
        <v>Exc</v>
      </c>
      <c r="J828" s="8" t="str">
        <f>INDEX(products!$A$1:$G$49,MATCH(orders!$D828,products!$A$1:$A$49,0),MATCH(orders!J$1,products!$A$1:$G$1,0))</f>
        <v>M</v>
      </c>
      <c r="K828" s="9">
        <f>INDEX(products!$A$1:$G$49,MATCH(orders!$D828,products!$A$1:$A$49,0),MATCH(orders!K$1,products!$A$1:$G$1,0))</f>
        <v>0.5</v>
      </c>
      <c r="L828" s="10">
        <f>INDEX(products!$A$1:$G$49,MATCH(orders!$D828,products!$A$1:$A$49,0),MATCH(orders!L$1,products!$A$1:$G$1,0))</f>
        <v>8.25</v>
      </c>
      <c r="M828" s="10">
        <f t="shared" si="12"/>
        <v>41.25</v>
      </c>
      <c r="N828" s="8" t="str" cm="1">
        <f t="array" ref="N828">_xlfn.IFS(I828="Rob", "Robusta",I828="Exc","Excelsa",I828="Ara","Arabica",I828="Lib","Liberica",TRUE," ")</f>
        <v>Excelsa</v>
      </c>
      <c r="O828" s="8" t="str" cm="1">
        <f t="array" ref="O828">_xlfn.IFS(J828="m","Medium",J828="l","Light",J828="d","Dark",TRUE,"")</f>
        <v>Medium</v>
      </c>
      <c r="P828" s="8" t="str">
        <f>_xlfn.XLOOKUP(Table1[[#This Row],[Customer ID]],customers!$A$1:$A$1001,customers!$I$1:$I$1001," ",0)</f>
        <v>Yes</v>
      </c>
    </row>
    <row r="829" spans="1:16" x14ac:dyDescent="0.35">
      <c r="A829" s="7" t="s">
        <v>5164</v>
      </c>
      <c r="B829" s="14">
        <v>44540</v>
      </c>
      <c r="C829" s="7" t="s">
        <v>5165</v>
      </c>
      <c r="D829" s="8" t="s">
        <v>6156</v>
      </c>
      <c r="E829" s="7">
        <v>5</v>
      </c>
      <c r="F829" s="7" t="str">
        <f>_xlfn.XLOOKUP(C829,customers!$A$2:$A$1001,customers!$B$2:$B$1001," ",0)</f>
        <v>Ibby Charters</v>
      </c>
      <c r="G829" s="7" t="str">
        <f>IF(_xlfn.XLOOKUP(C829,customers!$A$2:$A$1001,customers!$C$2:$C$1001," ",0)=0," ",_xlfn.XLOOKUP(C829,customers!$A$2:$A$1001,customers!$C$2:$C$1001," ",0))</f>
        <v>ichartersmz@abc.net.au</v>
      </c>
      <c r="H829" s="7" t="str">
        <f>_xlfn.XLOOKUP(orders!C829,customers!$A$1:$A$1001,customers!$G$1:$G$1001)</f>
        <v>United States</v>
      </c>
      <c r="I829" s="8" t="str">
        <f>INDEX(products!$A$1:$G$49,MATCH(orders!$D829,products!$A$1:$A$49,0),MATCH(orders!I$1,products!$A$1:$G$1,0))</f>
        <v>Exc</v>
      </c>
      <c r="J829" s="8" t="str">
        <f>INDEX(products!$A$1:$G$49,MATCH(orders!$D829,products!$A$1:$A$49,0),MATCH(orders!J$1,products!$A$1:$G$1,0))</f>
        <v>M</v>
      </c>
      <c r="K829" s="9">
        <f>INDEX(products!$A$1:$G$49,MATCH(orders!$D829,products!$A$1:$A$49,0),MATCH(orders!K$1,products!$A$1:$G$1,0))</f>
        <v>0.2</v>
      </c>
      <c r="L829" s="10">
        <f>INDEX(products!$A$1:$G$49,MATCH(orders!$D829,products!$A$1:$A$49,0),MATCH(orders!L$1,products!$A$1:$G$1,0))</f>
        <v>4.125</v>
      </c>
      <c r="M829" s="10">
        <f t="shared" si="12"/>
        <v>20.625</v>
      </c>
      <c r="N829" s="8" t="str" cm="1">
        <f t="array" ref="N829">_xlfn.IFS(I829="Rob", "Robusta",I829="Exc","Excelsa",I829="Ara","Arabica",I829="Lib","Liberica",TRUE," ")</f>
        <v>Excelsa</v>
      </c>
      <c r="O829" s="8" t="str" cm="1">
        <f t="array" ref="O829">_xlfn.IFS(J829="m","Medium",J829="l","Light",J829="d","Dark",TRUE,"")</f>
        <v>Medium</v>
      </c>
      <c r="P829" s="8" t="str">
        <f>_xlfn.XLOOKUP(Table1[[#This Row],[Customer ID]],customers!$A$1:$A$1001,customers!$I$1:$I$1001," ",0)</f>
        <v>No</v>
      </c>
    </row>
    <row r="830" spans="1:16" x14ac:dyDescent="0.35">
      <c r="A830" s="7" t="s">
        <v>5170</v>
      </c>
      <c r="B830" s="14">
        <v>44505</v>
      </c>
      <c r="C830" s="7" t="s">
        <v>5171</v>
      </c>
      <c r="D830" s="8" t="s">
        <v>6168</v>
      </c>
      <c r="E830" s="7">
        <v>6</v>
      </c>
      <c r="F830" s="7" t="str">
        <f>_xlfn.XLOOKUP(C830,customers!$A$2:$A$1001,customers!$B$2:$B$1001," ",0)</f>
        <v>Adora Roubert</v>
      </c>
      <c r="G830" s="7" t="str">
        <f>IF(_xlfn.XLOOKUP(C830,customers!$A$2:$A$1001,customers!$C$2:$C$1001," ",0)=0," ",_xlfn.XLOOKUP(C830,customers!$A$2:$A$1001,customers!$C$2:$C$1001," ",0))</f>
        <v>aroubertn0@tmall.com</v>
      </c>
      <c r="H830" s="7" t="str">
        <f>_xlfn.XLOOKUP(orders!C830,customers!$A$1:$A$1001,customers!$G$1:$G$1001)</f>
        <v>United States</v>
      </c>
      <c r="I830" s="8" t="str">
        <f>INDEX(products!$A$1:$G$49,MATCH(orders!$D830,products!$A$1:$A$49,0),MATCH(orders!I$1,products!$A$1:$G$1,0))</f>
        <v>Ara</v>
      </c>
      <c r="J830" s="8" t="str">
        <f>INDEX(products!$A$1:$G$49,MATCH(orders!$D830,products!$A$1:$A$49,0),MATCH(orders!J$1,products!$A$1:$G$1,0))</f>
        <v>D</v>
      </c>
      <c r="K830" s="9">
        <f>INDEX(products!$A$1:$G$49,MATCH(orders!$D830,products!$A$1:$A$49,0),MATCH(orders!K$1,products!$A$1:$G$1,0))</f>
        <v>2.5</v>
      </c>
      <c r="L830" s="10">
        <f>INDEX(products!$A$1:$G$49,MATCH(orders!$D830,products!$A$1:$A$49,0),MATCH(orders!L$1,products!$A$1:$G$1,0))</f>
        <v>22.884999999999998</v>
      </c>
      <c r="M830" s="10">
        <f t="shared" si="12"/>
        <v>137.31</v>
      </c>
      <c r="N830" s="8" t="str" cm="1">
        <f t="array" ref="N830">_xlfn.IFS(I830="Rob", "Robusta",I830="Exc","Excelsa",I830="Ara","Arabica",I830="Lib","Liberica",TRUE," ")</f>
        <v>Arabica</v>
      </c>
      <c r="O830" s="8" t="str" cm="1">
        <f t="array" ref="O830">_xlfn.IFS(J830="m","Medium",J830="l","Light",J830="d","Dark",TRUE,"")</f>
        <v>Dark</v>
      </c>
      <c r="P830" s="8" t="str">
        <f>_xlfn.XLOOKUP(Table1[[#This Row],[Customer ID]],customers!$A$1:$A$1001,customers!$I$1:$I$1001," ",0)</f>
        <v>Yes</v>
      </c>
    </row>
    <row r="831" spans="1:16" x14ac:dyDescent="0.35">
      <c r="A831" s="7" t="s">
        <v>5176</v>
      </c>
      <c r="B831" s="14">
        <v>43890</v>
      </c>
      <c r="C831" s="7" t="s">
        <v>5177</v>
      </c>
      <c r="D831" s="8" t="s">
        <v>6154</v>
      </c>
      <c r="E831" s="7">
        <v>1</v>
      </c>
      <c r="F831" s="7" t="str">
        <f>_xlfn.XLOOKUP(C831,customers!$A$2:$A$1001,customers!$B$2:$B$1001," ",0)</f>
        <v>Hillel Mairs</v>
      </c>
      <c r="G831" s="7" t="str">
        <f>IF(_xlfn.XLOOKUP(C831,customers!$A$2:$A$1001,customers!$C$2:$C$1001," ",0)=0," ",_xlfn.XLOOKUP(C831,customers!$A$2:$A$1001,customers!$C$2:$C$1001," ",0))</f>
        <v>hmairsn1@so-net.ne.jp</v>
      </c>
      <c r="H831" s="7" t="str">
        <f>_xlfn.XLOOKUP(orders!C831,customers!$A$1:$A$1001,customers!$G$1:$G$1001)</f>
        <v>United States</v>
      </c>
      <c r="I831" s="8" t="str">
        <f>INDEX(products!$A$1:$G$49,MATCH(orders!$D831,products!$A$1:$A$49,0),MATCH(orders!I$1,products!$A$1:$G$1,0))</f>
        <v>Ara</v>
      </c>
      <c r="J831" s="8" t="str">
        <f>INDEX(products!$A$1:$G$49,MATCH(orders!$D831,products!$A$1:$A$49,0),MATCH(orders!J$1,products!$A$1:$G$1,0))</f>
        <v>D</v>
      </c>
      <c r="K831" s="9">
        <f>INDEX(products!$A$1:$G$49,MATCH(orders!$D831,products!$A$1:$A$49,0),MATCH(orders!K$1,products!$A$1:$G$1,0))</f>
        <v>0.2</v>
      </c>
      <c r="L831" s="10">
        <f>INDEX(products!$A$1:$G$49,MATCH(orders!$D831,products!$A$1:$A$49,0),MATCH(orders!L$1,products!$A$1:$G$1,0))</f>
        <v>2.9849999999999999</v>
      </c>
      <c r="M831" s="10">
        <f t="shared" si="12"/>
        <v>2.9849999999999999</v>
      </c>
      <c r="N831" s="8" t="str" cm="1">
        <f t="array" ref="N831">_xlfn.IFS(I831="Rob", "Robusta",I831="Exc","Excelsa",I831="Ara","Arabica",I831="Lib","Liberica",TRUE," ")</f>
        <v>Arabica</v>
      </c>
      <c r="O831" s="8" t="str" cm="1">
        <f t="array" ref="O831">_xlfn.IFS(J831="m","Medium",J831="l","Light",J831="d","Dark",TRUE,"")</f>
        <v>Dark</v>
      </c>
      <c r="P831" s="8" t="str">
        <f>_xlfn.XLOOKUP(Table1[[#This Row],[Customer ID]],customers!$A$1:$A$1001,customers!$I$1:$I$1001," ",0)</f>
        <v>No</v>
      </c>
    </row>
    <row r="832" spans="1:16" x14ac:dyDescent="0.35">
      <c r="A832" s="7" t="s">
        <v>5182</v>
      </c>
      <c r="B832" s="14">
        <v>44414</v>
      </c>
      <c r="C832" s="7" t="s">
        <v>5183</v>
      </c>
      <c r="D832" s="8" t="s">
        <v>6141</v>
      </c>
      <c r="E832" s="7">
        <v>2</v>
      </c>
      <c r="F832" s="7" t="str">
        <f>_xlfn.XLOOKUP(C832,customers!$A$2:$A$1001,customers!$B$2:$B$1001," ",0)</f>
        <v>Helaina Rainforth</v>
      </c>
      <c r="G832" s="7" t="str">
        <f>IF(_xlfn.XLOOKUP(C832,customers!$A$2:$A$1001,customers!$C$2:$C$1001," ",0)=0," ",_xlfn.XLOOKUP(C832,customers!$A$2:$A$1001,customers!$C$2:$C$1001," ",0))</f>
        <v>hrainforthn2@blog.com</v>
      </c>
      <c r="H832" s="7" t="str">
        <f>_xlfn.XLOOKUP(orders!C832,customers!$A$1:$A$1001,customers!$G$1:$G$1001)</f>
        <v>United States</v>
      </c>
      <c r="I832" s="8" t="str">
        <f>INDEX(products!$A$1:$G$49,MATCH(orders!$D832,products!$A$1:$A$49,0),MATCH(orders!I$1,products!$A$1:$G$1,0))</f>
        <v>Exc</v>
      </c>
      <c r="J832" s="8" t="str">
        <f>INDEX(products!$A$1:$G$49,MATCH(orders!$D832,products!$A$1:$A$49,0),MATCH(orders!J$1,products!$A$1:$G$1,0))</f>
        <v>M</v>
      </c>
      <c r="K832" s="9">
        <f>INDEX(products!$A$1:$G$49,MATCH(orders!$D832,products!$A$1:$A$49,0),MATCH(orders!K$1,products!$A$1:$G$1,0))</f>
        <v>1</v>
      </c>
      <c r="L832" s="10">
        <f>INDEX(products!$A$1:$G$49,MATCH(orders!$D832,products!$A$1:$A$49,0),MATCH(orders!L$1,products!$A$1:$G$1,0))</f>
        <v>13.75</v>
      </c>
      <c r="M832" s="10">
        <f t="shared" si="12"/>
        <v>27.5</v>
      </c>
      <c r="N832" s="8" t="str" cm="1">
        <f t="array" ref="N832">_xlfn.IFS(I832="Rob", "Robusta",I832="Exc","Excelsa",I832="Ara","Arabica",I832="Lib","Liberica",TRUE," ")</f>
        <v>Excelsa</v>
      </c>
      <c r="O832" s="8" t="str" cm="1">
        <f t="array" ref="O832">_xlfn.IFS(J832="m","Medium",J832="l","Light",J832="d","Dark",TRUE,"")</f>
        <v>Medium</v>
      </c>
      <c r="P832" s="8" t="str">
        <f>_xlfn.XLOOKUP(Table1[[#This Row],[Customer ID]],customers!$A$1:$A$1001,customers!$I$1:$I$1001," ",0)</f>
        <v>No</v>
      </c>
    </row>
    <row r="833" spans="1:16" x14ac:dyDescent="0.35">
      <c r="A833" s="7" t="s">
        <v>5182</v>
      </c>
      <c r="B833" s="14">
        <v>44414</v>
      </c>
      <c r="C833" s="7" t="s">
        <v>5183</v>
      </c>
      <c r="D833" s="8" t="s">
        <v>6154</v>
      </c>
      <c r="E833" s="7">
        <v>2</v>
      </c>
      <c r="F833" s="7" t="str">
        <f>_xlfn.XLOOKUP(C833,customers!$A$2:$A$1001,customers!$B$2:$B$1001," ",0)</f>
        <v>Helaina Rainforth</v>
      </c>
      <c r="G833" s="7" t="str">
        <f>IF(_xlfn.XLOOKUP(C833,customers!$A$2:$A$1001,customers!$C$2:$C$1001," ",0)=0," ",_xlfn.XLOOKUP(C833,customers!$A$2:$A$1001,customers!$C$2:$C$1001," ",0))</f>
        <v>hrainforthn2@blog.com</v>
      </c>
      <c r="H833" s="7" t="str">
        <f>_xlfn.XLOOKUP(orders!C833,customers!$A$1:$A$1001,customers!$G$1:$G$1001)</f>
        <v>United States</v>
      </c>
      <c r="I833" s="8" t="str">
        <f>INDEX(products!$A$1:$G$49,MATCH(orders!$D833,products!$A$1:$A$49,0),MATCH(orders!I$1,products!$A$1:$G$1,0))</f>
        <v>Ara</v>
      </c>
      <c r="J833" s="8" t="str">
        <f>INDEX(products!$A$1:$G$49,MATCH(orders!$D833,products!$A$1:$A$49,0),MATCH(orders!J$1,products!$A$1:$G$1,0))</f>
        <v>D</v>
      </c>
      <c r="K833" s="9">
        <f>INDEX(products!$A$1:$G$49,MATCH(orders!$D833,products!$A$1:$A$49,0),MATCH(orders!K$1,products!$A$1:$G$1,0))</f>
        <v>0.2</v>
      </c>
      <c r="L833" s="10">
        <f>INDEX(products!$A$1:$G$49,MATCH(orders!$D833,products!$A$1:$A$49,0),MATCH(orders!L$1,products!$A$1:$G$1,0))</f>
        <v>2.9849999999999999</v>
      </c>
      <c r="M833" s="10">
        <f t="shared" si="12"/>
        <v>5.97</v>
      </c>
      <c r="N833" s="8" t="str" cm="1">
        <f t="array" ref="N833">_xlfn.IFS(I833="Rob", "Robusta",I833="Exc","Excelsa",I833="Ara","Arabica",I833="Lib","Liberica",TRUE," ")</f>
        <v>Arabica</v>
      </c>
      <c r="O833" s="8" t="str" cm="1">
        <f t="array" ref="O833">_xlfn.IFS(J833="m","Medium",J833="l","Light",J833="d","Dark",TRUE,"")</f>
        <v>Dark</v>
      </c>
      <c r="P833" s="8" t="str">
        <f>_xlfn.XLOOKUP(Table1[[#This Row],[Customer ID]],customers!$A$1:$A$1001,customers!$I$1:$I$1001," ",0)</f>
        <v>No</v>
      </c>
    </row>
    <row r="834" spans="1:16" x14ac:dyDescent="0.35">
      <c r="A834" s="7" t="s">
        <v>5193</v>
      </c>
      <c r="B834" s="14">
        <v>44274</v>
      </c>
      <c r="C834" s="7" t="s">
        <v>5194</v>
      </c>
      <c r="D834" s="8" t="s">
        <v>6138</v>
      </c>
      <c r="E834" s="7">
        <v>6</v>
      </c>
      <c r="F834" s="7" t="str">
        <f>_xlfn.XLOOKUP(C834,customers!$A$2:$A$1001,customers!$B$2:$B$1001," ",0)</f>
        <v>Isac Jesper</v>
      </c>
      <c r="G834" s="7" t="str">
        <f>IF(_xlfn.XLOOKUP(C834,customers!$A$2:$A$1001,customers!$C$2:$C$1001," ",0)=0," ",_xlfn.XLOOKUP(C834,customers!$A$2:$A$1001,customers!$C$2:$C$1001," ",0))</f>
        <v>ijespern4@theglobeandmail.com</v>
      </c>
      <c r="H834" s="7" t="str">
        <f>_xlfn.XLOOKUP(orders!C834,customers!$A$1:$A$1001,customers!$G$1:$G$1001)</f>
        <v>United States</v>
      </c>
      <c r="I834" s="8" t="str">
        <f>INDEX(products!$A$1:$G$49,MATCH(orders!$D834,products!$A$1:$A$49,0),MATCH(orders!I$1,products!$A$1:$G$1,0))</f>
        <v>Rob</v>
      </c>
      <c r="J834" s="8" t="str">
        <f>INDEX(products!$A$1:$G$49,MATCH(orders!$D834,products!$A$1:$A$49,0),MATCH(orders!J$1,products!$A$1:$G$1,0))</f>
        <v>M</v>
      </c>
      <c r="K834" s="9">
        <f>INDEX(products!$A$1:$G$49,MATCH(orders!$D834,products!$A$1:$A$49,0),MATCH(orders!K$1,products!$A$1:$G$1,0))</f>
        <v>1</v>
      </c>
      <c r="L834" s="10">
        <f>INDEX(products!$A$1:$G$49,MATCH(orders!$D834,products!$A$1:$A$49,0),MATCH(orders!L$1,products!$A$1:$G$1,0))</f>
        <v>9.9499999999999993</v>
      </c>
      <c r="M834" s="10">
        <f t="shared" ref="M834:M897" si="13">L834*E834</f>
        <v>59.699999999999996</v>
      </c>
      <c r="N834" s="8" t="str" cm="1">
        <f t="array" ref="N834">_xlfn.IFS(I834="Rob", "Robusta",I834="Exc","Excelsa",I834="Ara","Arabica",I834="Lib","Liberica",TRUE," ")</f>
        <v>Robusta</v>
      </c>
      <c r="O834" s="8" t="str" cm="1">
        <f t="array" ref="O834">_xlfn.IFS(J834="m","Medium",J834="l","Light",J834="d","Dark",TRUE,"")</f>
        <v>Medium</v>
      </c>
      <c r="P834" s="8" t="str">
        <f>_xlfn.XLOOKUP(Table1[[#This Row],[Customer ID]],customers!$A$1:$A$1001,customers!$I$1:$I$1001," ",0)</f>
        <v>No</v>
      </c>
    </row>
    <row r="835" spans="1:16" x14ac:dyDescent="0.35">
      <c r="A835" s="7" t="s">
        <v>5199</v>
      </c>
      <c r="B835" s="14">
        <v>44302</v>
      </c>
      <c r="C835" s="7" t="s">
        <v>5200</v>
      </c>
      <c r="D835" s="8" t="s">
        <v>6149</v>
      </c>
      <c r="E835" s="7">
        <v>4</v>
      </c>
      <c r="F835" s="7" t="str">
        <f>_xlfn.XLOOKUP(C835,customers!$A$2:$A$1001,customers!$B$2:$B$1001," ",0)</f>
        <v>Lenette Dwerryhouse</v>
      </c>
      <c r="G835" s="7" t="str">
        <f>IF(_xlfn.XLOOKUP(C835,customers!$A$2:$A$1001,customers!$C$2:$C$1001," ",0)=0," ",_xlfn.XLOOKUP(C835,customers!$A$2:$A$1001,customers!$C$2:$C$1001," ",0))</f>
        <v>ldwerryhousen5@gravatar.com</v>
      </c>
      <c r="H835" s="7" t="str">
        <f>_xlfn.XLOOKUP(orders!C835,customers!$A$1:$A$1001,customers!$G$1:$G$1001)</f>
        <v>United States</v>
      </c>
      <c r="I835" s="8" t="str">
        <f>INDEX(products!$A$1:$G$49,MATCH(orders!$D835,products!$A$1:$A$49,0),MATCH(orders!I$1,products!$A$1:$G$1,0))</f>
        <v>Rob</v>
      </c>
      <c r="J835" s="8" t="str">
        <f>INDEX(products!$A$1:$G$49,MATCH(orders!$D835,products!$A$1:$A$49,0),MATCH(orders!J$1,products!$A$1:$G$1,0))</f>
        <v>D</v>
      </c>
      <c r="K835" s="9">
        <f>INDEX(products!$A$1:$G$49,MATCH(orders!$D835,products!$A$1:$A$49,0),MATCH(orders!K$1,products!$A$1:$G$1,0))</f>
        <v>2.5</v>
      </c>
      <c r="L835" s="10">
        <f>INDEX(products!$A$1:$G$49,MATCH(orders!$D835,products!$A$1:$A$49,0),MATCH(orders!L$1,products!$A$1:$G$1,0))</f>
        <v>20.584999999999997</v>
      </c>
      <c r="M835" s="10">
        <f t="shared" si="13"/>
        <v>82.339999999999989</v>
      </c>
      <c r="N835" s="8" t="str" cm="1">
        <f t="array" ref="N835">_xlfn.IFS(I835="Rob", "Robusta",I835="Exc","Excelsa",I835="Ara","Arabica",I835="Lib","Liberica",TRUE," ")</f>
        <v>Robusta</v>
      </c>
      <c r="O835" s="8" t="str" cm="1">
        <f t="array" ref="O835">_xlfn.IFS(J835="m","Medium",J835="l","Light",J835="d","Dark",TRUE,"")</f>
        <v>Dark</v>
      </c>
      <c r="P835" s="8" t="str">
        <f>_xlfn.XLOOKUP(Table1[[#This Row],[Customer ID]],customers!$A$1:$A$1001,customers!$I$1:$I$1001," ",0)</f>
        <v>Yes</v>
      </c>
    </row>
    <row r="836" spans="1:16" x14ac:dyDescent="0.35">
      <c r="A836" s="7" t="s">
        <v>5205</v>
      </c>
      <c r="B836" s="14">
        <v>44141</v>
      </c>
      <c r="C836" s="7" t="s">
        <v>5206</v>
      </c>
      <c r="D836" s="8" t="s">
        <v>6168</v>
      </c>
      <c r="E836" s="7">
        <v>1</v>
      </c>
      <c r="F836" s="7" t="str">
        <f>_xlfn.XLOOKUP(C836,customers!$A$2:$A$1001,customers!$B$2:$B$1001," ",0)</f>
        <v>Nadeen Broomer</v>
      </c>
      <c r="G836" s="7" t="str">
        <f>IF(_xlfn.XLOOKUP(C836,customers!$A$2:$A$1001,customers!$C$2:$C$1001," ",0)=0," ",_xlfn.XLOOKUP(C836,customers!$A$2:$A$1001,customers!$C$2:$C$1001," ",0))</f>
        <v>nbroomern6@examiner.com</v>
      </c>
      <c r="H836" s="7" t="str">
        <f>_xlfn.XLOOKUP(orders!C836,customers!$A$1:$A$1001,customers!$G$1:$G$1001)</f>
        <v>United States</v>
      </c>
      <c r="I836" s="8" t="str">
        <f>INDEX(products!$A$1:$G$49,MATCH(orders!$D836,products!$A$1:$A$49,0),MATCH(orders!I$1,products!$A$1:$G$1,0))</f>
        <v>Ara</v>
      </c>
      <c r="J836" s="8" t="str">
        <f>INDEX(products!$A$1:$G$49,MATCH(orders!$D836,products!$A$1:$A$49,0),MATCH(orders!J$1,products!$A$1:$G$1,0))</f>
        <v>D</v>
      </c>
      <c r="K836" s="9">
        <f>INDEX(products!$A$1:$G$49,MATCH(orders!$D836,products!$A$1:$A$49,0),MATCH(orders!K$1,products!$A$1:$G$1,0))</f>
        <v>2.5</v>
      </c>
      <c r="L836" s="10">
        <f>INDEX(products!$A$1:$G$49,MATCH(orders!$D836,products!$A$1:$A$49,0),MATCH(orders!L$1,products!$A$1:$G$1,0))</f>
        <v>22.884999999999998</v>
      </c>
      <c r="M836" s="10">
        <f t="shared" si="13"/>
        <v>22.884999999999998</v>
      </c>
      <c r="N836" s="8" t="str" cm="1">
        <f t="array" ref="N836">_xlfn.IFS(I836="Rob", "Robusta",I836="Exc","Excelsa",I836="Ara","Arabica",I836="Lib","Liberica",TRUE," ")</f>
        <v>Arabica</v>
      </c>
      <c r="O836" s="8" t="str" cm="1">
        <f t="array" ref="O836">_xlfn.IFS(J836="m","Medium",J836="l","Light",J836="d","Dark",TRUE,"")</f>
        <v>Dark</v>
      </c>
      <c r="P836" s="8" t="str">
        <f>_xlfn.XLOOKUP(Table1[[#This Row],[Customer ID]],customers!$A$1:$A$1001,customers!$I$1:$I$1001," ",0)</f>
        <v>No</v>
      </c>
    </row>
    <row r="837" spans="1:16" x14ac:dyDescent="0.35">
      <c r="A837" s="7" t="s">
        <v>5211</v>
      </c>
      <c r="B837" s="14">
        <v>44270</v>
      </c>
      <c r="C837" s="7" t="s">
        <v>5212</v>
      </c>
      <c r="D837" s="8" t="s">
        <v>6176</v>
      </c>
      <c r="E837" s="7">
        <v>1</v>
      </c>
      <c r="F837" s="7" t="str">
        <f>_xlfn.XLOOKUP(C837,customers!$A$2:$A$1001,customers!$B$2:$B$1001," ",0)</f>
        <v>Konstantine Thoumasson</v>
      </c>
      <c r="G837" s="7" t="str">
        <f>IF(_xlfn.XLOOKUP(C837,customers!$A$2:$A$1001,customers!$C$2:$C$1001," ",0)=0," ",_xlfn.XLOOKUP(C837,customers!$A$2:$A$1001,customers!$C$2:$C$1001," ",0))</f>
        <v>kthoumassonn7@bloglovin.com</v>
      </c>
      <c r="H837" s="7" t="str">
        <f>_xlfn.XLOOKUP(orders!C837,customers!$A$1:$A$1001,customers!$G$1:$G$1001)</f>
        <v>United States</v>
      </c>
      <c r="I837" s="8" t="str">
        <f>INDEX(products!$A$1:$G$49,MATCH(orders!$D837,products!$A$1:$A$49,0),MATCH(orders!I$1,products!$A$1:$G$1,0))</f>
        <v>Exc</v>
      </c>
      <c r="J837" s="8" t="str">
        <f>INDEX(products!$A$1:$G$49,MATCH(orders!$D837,products!$A$1:$A$49,0),MATCH(orders!J$1,products!$A$1:$G$1,0))</f>
        <v>L</v>
      </c>
      <c r="K837" s="9">
        <f>INDEX(products!$A$1:$G$49,MATCH(orders!$D837,products!$A$1:$A$49,0),MATCH(orders!K$1,products!$A$1:$G$1,0))</f>
        <v>0.5</v>
      </c>
      <c r="L837" s="10">
        <f>INDEX(products!$A$1:$G$49,MATCH(orders!$D837,products!$A$1:$A$49,0),MATCH(orders!L$1,products!$A$1:$G$1,0))</f>
        <v>8.91</v>
      </c>
      <c r="M837" s="10">
        <f t="shared" si="13"/>
        <v>8.91</v>
      </c>
      <c r="N837" s="8" t="str" cm="1">
        <f t="array" ref="N837">_xlfn.IFS(I837="Rob", "Robusta",I837="Exc","Excelsa",I837="Ara","Arabica",I837="Lib","Liberica",TRUE," ")</f>
        <v>Excelsa</v>
      </c>
      <c r="O837" s="8" t="str" cm="1">
        <f t="array" ref="O837">_xlfn.IFS(J837="m","Medium",J837="l","Light",J837="d","Dark",TRUE,"")</f>
        <v>Light</v>
      </c>
      <c r="P837" s="8" t="str">
        <f>_xlfn.XLOOKUP(Table1[[#This Row],[Customer ID]],customers!$A$1:$A$1001,customers!$I$1:$I$1001," ",0)</f>
        <v>Yes</v>
      </c>
    </row>
    <row r="838" spans="1:16" x14ac:dyDescent="0.35">
      <c r="A838" s="7" t="s">
        <v>5216</v>
      </c>
      <c r="B838" s="14">
        <v>44486</v>
      </c>
      <c r="C838" s="7" t="s">
        <v>5217</v>
      </c>
      <c r="D838" s="8" t="s">
        <v>6154</v>
      </c>
      <c r="E838" s="7">
        <v>4</v>
      </c>
      <c r="F838" s="7" t="str">
        <f>_xlfn.XLOOKUP(C838,customers!$A$2:$A$1001,customers!$B$2:$B$1001," ",0)</f>
        <v>Frans Habbergham</v>
      </c>
      <c r="G838" s="7" t="str">
        <f>IF(_xlfn.XLOOKUP(C838,customers!$A$2:$A$1001,customers!$C$2:$C$1001," ",0)=0," ",_xlfn.XLOOKUP(C838,customers!$A$2:$A$1001,customers!$C$2:$C$1001," ",0))</f>
        <v>fhabberghamn8@discovery.com</v>
      </c>
      <c r="H838" s="7" t="str">
        <f>_xlfn.XLOOKUP(orders!C838,customers!$A$1:$A$1001,customers!$G$1:$G$1001)</f>
        <v>United States</v>
      </c>
      <c r="I838" s="8" t="str">
        <f>INDEX(products!$A$1:$G$49,MATCH(orders!$D838,products!$A$1:$A$49,0),MATCH(orders!I$1,products!$A$1:$G$1,0))</f>
        <v>Ara</v>
      </c>
      <c r="J838" s="8" t="str">
        <f>INDEX(products!$A$1:$G$49,MATCH(orders!$D838,products!$A$1:$A$49,0),MATCH(orders!J$1,products!$A$1:$G$1,0))</f>
        <v>D</v>
      </c>
      <c r="K838" s="9">
        <f>INDEX(products!$A$1:$G$49,MATCH(orders!$D838,products!$A$1:$A$49,0),MATCH(orders!K$1,products!$A$1:$G$1,0))</f>
        <v>0.2</v>
      </c>
      <c r="L838" s="10">
        <f>INDEX(products!$A$1:$G$49,MATCH(orders!$D838,products!$A$1:$A$49,0),MATCH(orders!L$1,products!$A$1:$G$1,0))</f>
        <v>2.9849999999999999</v>
      </c>
      <c r="M838" s="10">
        <f t="shared" si="13"/>
        <v>11.94</v>
      </c>
      <c r="N838" s="8" t="str" cm="1">
        <f t="array" ref="N838">_xlfn.IFS(I838="Rob", "Robusta",I838="Exc","Excelsa",I838="Ara","Arabica",I838="Lib","Liberica",TRUE," ")</f>
        <v>Arabica</v>
      </c>
      <c r="O838" s="8" t="str" cm="1">
        <f t="array" ref="O838">_xlfn.IFS(J838="m","Medium",J838="l","Light",J838="d","Dark",TRUE,"")</f>
        <v>Dark</v>
      </c>
      <c r="P838" s="8" t="str">
        <f>_xlfn.XLOOKUP(Table1[[#This Row],[Customer ID]],customers!$A$1:$A$1001,customers!$I$1:$I$1001," ",0)</f>
        <v>No</v>
      </c>
    </row>
    <row r="839" spans="1:16" x14ac:dyDescent="0.35">
      <c r="A839" s="7" t="s">
        <v>5222</v>
      </c>
      <c r="B839" s="14">
        <v>43715</v>
      </c>
      <c r="C839" s="7" t="s">
        <v>5113</v>
      </c>
      <c r="D839" s="8" t="s">
        <v>6181</v>
      </c>
      <c r="E839" s="7">
        <v>3</v>
      </c>
      <c r="F839" s="7" t="str">
        <f>_xlfn.XLOOKUP(C839,customers!$A$2:$A$1001,customers!$B$2:$B$1001," ",0)</f>
        <v>Allis Wilmore</v>
      </c>
      <c r="G839" s="7" t="str">
        <f>IF(_xlfn.XLOOKUP(C839,customers!$A$2:$A$1001,customers!$C$2:$C$1001," ",0)=0," ",_xlfn.XLOOKUP(C839,customers!$A$2:$A$1001,customers!$C$2:$C$1001," ",0))</f>
        <v xml:space="preserve"> </v>
      </c>
      <c r="H839" s="7" t="str">
        <f>_xlfn.XLOOKUP(orders!C839,customers!$A$1:$A$1001,customers!$G$1:$G$1001)</f>
        <v>United States</v>
      </c>
      <c r="I839" s="8" t="str">
        <f>INDEX(products!$A$1:$G$49,MATCH(orders!$D839,products!$A$1:$A$49,0),MATCH(orders!I$1,products!$A$1:$G$1,0))</f>
        <v>Lib</v>
      </c>
      <c r="J839" s="8" t="str">
        <f>INDEX(products!$A$1:$G$49,MATCH(orders!$D839,products!$A$1:$A$49,0),MATCH(orders!J$1,products!$A$1:$G$1,0))</f>
        <v>M</v>
      </c>
      <c r="K839" s="9">
        <f>INDEX(products!$A$1:$G$49,MATCH(orders!$D839,products!$A$1:$A$49,0),MATCH(orders!K$1,products!$A$1:$G$1,0))</f>
        <v>2.5</v>
      </c>
      <c r="L839" s="10">
        <f>INDEX(products!$A$1:$G$49,MATCH(orders!$D839,products!$A$1:$A$49,0),MATCH(orders!L$1,products!$A$1:$G$1,0))</f>
        <v>33.464999999999996</v>
      </c>
      <c r="M839" s="10">
        <f t="shared" si="13"/>
        <v>100.39499999999998</v>
      </c>
      <c r="N839" s="8" t="str" cm="1">
        <f t="array" ref="N839">_xlfn.IFS(I839="Rob", "Robusta",I839="Exc","Excelsa",I839="Ara","Arabica",I839="Lib","Liberica",TRUE," ")</f>
        <v>Liberica</v>
      </c>
      <c r="O839" s="8" t="str" cm="1">
        <f t="array" ref="O839">_xlfn.IFS(J839="m","Medium",J839="l","Light",J839="d","Dark",TRUE,"")</f>
        <v>Medium</v>
      </c>
      <c r="P839" s="8" t="str">
        <f>_xlfn.XLOOKUP(Table1[[#This Row],[Customer ID]],customers!$A$1:$A$1001,customers!$I$1:$I$1001," ",0)</f>
        <v>No</v>
      </c>
    </row>
    <row r="840" spans="1:16" x14ac:dyDescent="0.35">
      <c r="A840" s="7" t="s">
        <v>5228</v>
      </c>
      <c r="B840" s="14">
        <v>44755</v>
      </c>
      <c r="C840" s="7" t="s">
        <v>5229</v>
      </c>
      <c r="D840" s="8" t="s">
        <v>6168</v>
      </c>
      <c r="E840" s="7">
        <v>5</v>
      </c>
      <c r="F840" s="7" t="str">
        <f>_xlfn.XLOOKUP(C840,customers!$A$2:$A$1001,customers!$B$2:$B$1001," ",0)</f>
        <v>Romain Avrashin</v>
      </c>
      <c r="G840" s="7" t="str">
        <f>IF(_xlfn.XLOOKUP(C840,customers!$A$2:$A$1001,customers!$C$2:$C$1001," ",0)=0," ",_xlfn.XLOOKUP(C840,customers!$A$2:$A$1001,customers!$C$2:$C$1001," ",0))</f>
        <v>ravrashinna@tamu.edu</v>
      </c>
      <c r="H840" s="7" t="str">
        <f>_xlfn.XLOOKUP(orders!C840,customers!$A$1:$A$1001,customers!$G$1:$G$1001)</f>
        <v>United States</v>
      </c>
      <c r="I840" s="8" t="str">
        <f>INDEX(products!$A$1:$G$49,MATCH(orders!$D840,products!$A$1:$A$49,0),MATCH(orders!I$1,products!$A$1:$G$1,0))</f>
        <v>Ara</v>
      </c>
      <c r="J840" s="8" t="str">
        <f>INDEX(products!$A$1:$G$49,MATCH(orders!$D840,products!$A$1:$A$49,0),MATCH(orders!J$1,products!$A$1:$G$1,0))</f>
        <v>D</v>
      </c>
      <c r="K840" s="9">
        <f>INDEX(products!$A$1:$G$49,MATCH(orders!$D840,products!$A$1:$A$49,0),MATCH(orders!K$1,products!$A$1:$G$1,0))</f>
        <v>2.5</v>
      </c>
      <c r="L840" s="10">
        <f>INDEX(products!$A$1:$G$49,MATCH(orders!$D840,products!$A$1:$A$49,0),MATCH(orders!L$1,products!$A$1:$G$1,0))</f>
        <v>22.884999999999998</v>
      </c>
      <c r="M840" s="10">
        <f t="shared" si="13"/>
        <v>114.42499999999998</v>
      </c>
      <c r="N840" s="8" t="str" cm="1">
        <f t="array" ref="N840">_xlfn.IFS(I840="Rob", "Robusta",I840="Exc","Excelsa",I840="Ara","Arabica",I840="Lib","Liberica",TRUE," ")</f>
        <v>Arabica</v>
      </c>
      <c r="O840" s="8" t="str" cm="1">
        <f t="array" ref="O840">_xlfn.IFS(J840="m","Medium",J840="l","Light",J840="d","Dark",TRUE,"")</f>
        <v>Dark</v>
      </c>
      <c r="P840" s="8" t="str">
        <f>_xlfn.XLOOKUP(Table1[[#This Row],[Customer ID]],customers!$A$1:$A$1001,customers!$I$1:$I$1001," ",0)</f>
        <v>No</v>
      </c>
    </row>
    <row r="841" spans="1:16" x14ac:dyDescent="0.35">
      <c r="A841" s="7" t="s">
        <v>5234</v>
      </c>
      <c r="B841" s="14">
        <v>44521</v>
      </c>
      <c r="C841" s="7" t="s">
        <v>5235</v>
      </c>
      <c r="D841" s="8" t="s">
        <v>6139</v>
      </c>
      <c r="E841" s="7">
        <v>5</v>
      </c>
      <c r="F841" s="7" t="str">
        <f>_xlfn.XLOOKUP(C841,customers!$A$2:$A$1001,customers!$B$2:$B$1001," ",0)</f>
        <v>Miran Doidge</v>
      </c>
      <c r="G841" s="7" t="str">
        <f>IF(_xlfn.XLOOKUP(C841,customers!$A$2:$A$1001,customers!$C$2:$C$1001," ",0)=0," ",_xlfn.XLOOKUP(C841,customers!$A$2:$A$1001,customers!$C$2:$C$1001," ",0))</f>
        <v>mdoidgenb@etsy.com</v>
      </c>
      <c r="H841" s="7" t="str">
        <f>_xlfn.XLOOKUP(orders!C841,customers!$A$1:$A$1001,customers!$G$1:$G$1001)</f>
        <v>United States</v>
      </c>
      <c r="I841" s="8" t="str">
        <f>INDEX(products!$A$1:$G$49,MATCH(orders!$D841,products!$A$1:$A$49,0),MATCH(orders!I$1,products!$A$1:$G$1,0))</f>
        <v>Exc</v>
      </c>
      <c r="J841" s="8" t="str">
        <f>INDEX(products!$A$1:$G$49,MATCH(orders!$D841,products!$A$1:$A$49,0),MATCH(orders!J$1,products!$A$1:$G$1,0))</f>
        <v>M</v>
      </c>
      <c r="K841" s="9">
        <f>INDEX(products!$A$1:$G$49,MATCH(orders!$D841,products!$A$1:$A$49,0),MATCH(orders!K$1,products!$A$1:$G$1,0))</f>
        <v>0.5</v>
      </c>
      <c r="L841" s="10">
        <f>INDEX(products!$A$1:$G$49,MATCH(orders!$D841,products!$A$1:$A$49,0),MATCH(orders!L$1,products!$A$1:$G$1,0))</f>
        <v>8.25</v>
      </c>
      <c r="M841" s="10">
        <f t="shared" si="13"/>
        <v>41.25</v>
      </c>
      <c r="N841" s="8" t="str" cm="1">
        <f t="array" ref="N841">_xlfn.IFS(I841="Rob", "Robusta",I841="Exc","Excelsa",I841="Ara","Arabica",I841="Lib","Liberica",TRUE," ")</f>
        <v>Excelsa</v>
      </c>
      <c r="O841" s="8" t="str" cm="1">
        <f t="array" ref="O841">_xlfn.IFS(J841="m","Medium",J841="l","Light",J841="d","Dark",TRUE,"")</f>
        <v>Medium</v>
      </c>
      <c r="P841" s="8" t="str">
        <f>_xlfn.XLOOKUP(Table1[[#This Row],[Customer ID]],customers!$A$1:$A$1001,customers!$I$1:$I$1001," ",0)</f>
        <v>No</v>
      </c>
    </row>
    <row r="842" spans="1:16" x14ac:dyDescent="0.35">
      <c r="A842" s="7" t="s">
        <v>5240</v>
      </c>
      <c r="B842" s="14">
        <v>44574</v>
      </c>
      <c r="C842" s="7" t="s">
        <v>5241</v>
      </c>
      <c r="D842" s="8" t="s">
        <v>6173</v>
      </c>
      <c r="E842" s="7">
        <v>4</v>
      </c>
      <c r="F842" s="7" t="str">
        <f>_xlfn.XLOOKUP(C842,customers!$A$2:$A$1001,customers!$B$2:$B$1001," ",0)</f>
        <v>Janeva Edinboro</v>
      </c>
      <c r="G842" s="7" t="str">
        <f>IF(_xlfn.XLOOKUP(C842,customers!$A$2:$A$1001,customers!$C$2:$C$1001," ",0)=0," ",_xlfn.XLOOKUP(C842,customers!$A$2:$A$1001,customers!$C$2:$C$1001," ",0))</f>
        <v>jedinboronc@reverbnation.com</v>
      </c>
      <c r="H842" s="7" t="str">
        <f>_xlfn.XLOOKUP(orders!C842,customers!$A$1:$A$1001,customers!$G$1:$G$1001)</f>
        <v>United States</v>
      </c>
      <c r="I842" s="8" t="str">
        <f>INDEX(products!$A$1:$G$49,MATCH(orders!$D842,products!$A$1:$A$49,0),MATCH(orders!I$1,products!$A$1:$G$1,0))</f>
        <v>Rob</v>
      </c>
      <c r="J842" s="8" t="str">
        <f>INDEX(products!$A$1:$G$49,MATCH(orders!$D842,products!$A$1:$A$49,0),MATCH(orders!J$1,products!$A$1:$G$1,0))</f>
        <v>L</v>
      </c>
      <c r="K842" s="9">
        <f>INDEX(products!$A$1:$G$49,MATCH(orders!$D842,products!$A$1:$A$49,0),MATCH(orders!K$1,products!$A$1:$G$1,0))</f>
        <v>0.5</v>
      </c>
      <c r="L842" s="10">
        <f>INDEX(products!$A$1:$G$49,MATCH(orders!$D842,products!$A$1:$A$49,0),MATCH(orders!L$1,products!$A$1:$G$1,0))</f>
        <v>7.169999999999999</v>
      </c>
      <c r="M842" s="10">
        <f t="shared" si="13"/>
        <v>28.679999999999996</v>
      </c>
      <c r="N842" s="8" t="str" cm="1">
        <f t="array" ref="N842">_xlfn.IFS(I842="Rob", "Robusta",I842="Exc","Excelsa",I842="Ara","Arabica",I842="Lib","Liberica",TRUE," ")</f>
        <v>Robusta</v>
      </c>
      <c r="O842" s="8" t="str" cm="1">
        <f t="array" ref="O842">_xlfn.IFS(J842="m","Medium",J842="l","Light",J842="d","Dark",TRUE,"")</f>
        <v>Light</v>
      </c>
      <c r="P842" s="8" t="str">
        <f>_xlfn.XLOOKUP(Table1[[#This Row],[Customer ID]],customers!$A$1:$A$1001,customers!$I$1:$I$1001," ",0)</f>
        <v>Yes</v>
      </c>
    </row>
    <row r="843" spans="1:16" x14ac:dyDescent="0.35">
      <c r="A843" s="7" t="s">
        <v>5246</v>
      </c>
      <c r="B843" s="14">
        <v>44755</v>
      </c>
      <c r="C843" s="7" t="s">
        <v>5247</v>
      </c>
      <c r="D843" s="8" t="s">
        <v>6159</v>
      </c>
      <c r="E843" s="7">
        <v>1</v>
      </c>
      <c r="F843" s="7" t="str">
        <f>_xlfn.XLOOKUP(C843,customers!$A$2:$A$1001,customers!$B$2:$B$1001," ",0)</f>
        <v>Trumaine Tewelson</v>
      </c>
      <c r="G843" s="7" t="str">
        <f>IF(_xlfn.XLOOKUP(C843,customers!$A$2:$A$1001,customers!$C$2:$C$1001," ",0)=0," ",_xlfn.XLOOKUP(C843,customers!$A$2:$A$1001,customers!$C$2:$C$1001," ",0))</f>
        <v>ttewelsonnd@cdbaby.com</v>
      </c>
      <c r="H843" s="7" t="str">
        <f>_xlfn.XLOOKUP(orders!C843,customers!$A$1:$A$1001,customers!$G$1:$G$1001)</f>
        <v>United States</v>
      </c>
      <c r="I843" s="8" t="str">
        <f>INDEX(products!$A$1:$G$49,MATCH(orders!$D843,products!$A$1:$A$49,0),MATCH(orders!I$1,products!$A$1:$G$1,0))</f>
        <v>Lib</v>
      </c>
      <c r="J843" s="8" t="str">
        <f>INDEX(products!$A$1:$G$49,MATCH(orders!$D843,products!$A$1:$A$49,0),MATCH(orders!J$1,products!$A$1:$G$1,0))</f>
        <v>M</v>
      </c>
      <c r="K843" s="9">
        <f>INDEX(products!$A$1:$G$49,MATCH(orders!$D843,products!$A$1:$A$49,0),MATCH(orders!K$1,products!$A$1:$G$1,0))</f>
        <v>0.2</v>
      </c>
      <c r="L843" s="10">
        <f>INDEX(products!$A$1:$G$49,MATCH(orders!$D843,products!$A$1:$A$49,0),MATCH(orders!L$1,products!$A$1:$G$1,0))</f>
        <v>4.3650000000000002</v>
      </c>
      <c r="M843" s="10">
        <f t="shared" si="13"/>
        <v>4.3650000000000002</v>
      </c>
      <c r="N843" s="8" t="str" cm="1">
        <f t="array" ref="N843">_xlfn.IFS(I843="Rob", "Robusta",I843="Exc","Excelsa",I843="Ara","Arabica",I843="Lib","Liberica",TRUE," ")</f>
        <v>Liberica</v>
      </c>
      <c r="O843" s="8" t="str" cm="1">
        <f t="array" ref="O843">_xlfn.IFS(J843="m","Medium",J843="l","Light",J843="d","Dark",TRUE,"")</f>
        <v>Medium</v>
      </c>
      <c r="P843" s="8" t="str">
        <f>_xlfn.XLOOKUP(Table1[[#This Row],[Customer ID]],customers!$A$1:$A$1001,customers!$I$1:$I$1001," ",0)</f>
        <v>No</v>
      </c>
    </row>
    <row r="844" spans="1:16" x14ac:dyDescent="0.35">
      <c r="A844" s="7" t="s">
        <v>5251</v>
      </c>
      <c r="B844" s="14">
        <v>44502</v>
      </c>
      <c r="C844" s="7" t="s">
        <v>5188</v>
      </c>
      <c r="D844" s="8" t="s">
        <v>6156</v>
      </c>
      <c r="E844" s="7">
        <v>2</v>
      </c>
      <c r="F844" s="7" t="str">
        <f>_xlfn.XLOOKUP(C844,customers!$A$2:$A$1001,customers!$B$2:$B$1001," ",0)</f>
        <v>Odelia Skerme</v>
      </c>
      <c r="G844" s="7" t="str">
        <f>IF(_xlfn.XLOOKUP(C844,customers!$A$2:$A$1001,customers!$C$2:$C$1001," ",0)=0," ",_xlfn.XLOOKUP(C844,customers!$A$2:$A$1001,customers!$C$2:$C$1001," ",0))</f>
        <v>oskermen3@hatena.ne.jp</v>
      </c>
      <c r="H844" s="7" t="str">
        <f>_xlfn.XLOOKUP(orders!C844,customers!$A$1:$A$1001,customers!$G$1:$G$1001)</f>
        <v>United States</v>
      </c>
      <c r="I844" s="8" t="str">
        <f>INDEX(products!$A$1:$G$49,MATCH(orders!$D844,products!$A$1:$A$49,0),MATCH(orders!I$1,products!$A$1:$G$1,0))</f>
        <v>Exc</v>
      </c>
      <c r="J844" s="8" t="str">
        <f>INDEX(products!$A$1:$G$49,MATCH(orders!$D844,products!$A$1:$A$49,0),MATCH(orders!J$1,products!$A$1:$G$1,0))</f>
        <v>M</v>
      </c>
      <c r="K844" s="9">
        <f>INDEX(products!$A$1:$G$49,MATCH(orders!$D844,products!$A$1:$A$49,0),MATCH(orders!K$1,products!$A$1:$G$1,0))</f>
        <v>0.2</v>
      </c>
      <c r="L844" s="10">
        <f>INDEX(products!$A$1:$G$49,MATCH(orders!$D844,products!$A$1:$A$49,0),MATCH(orders!L$1,products!$A$1:$G$1,0))</f>
        <v>4.125</v>
      </c>
      <c r="M844" s="10">
        <f t="shared" si="13"/>
        <v>8.25</v>
      </c>
      <c r="N844" s="8" t="str" cm="1">
        <f t="array" ref="N844">_xlfn.IFS(I844="Rob", "Robusta",I844="Exc","Excelsa",I844="Ara","Arabica",I844="Lib","Liberica",TRUE," ")</f>
        <v>Excelsa</v>
      </c>
      <c r="O844" s="8" t="str" cm="1">
        <f t="array" ref="O844">_xlfn.IFS(J844="m","Medium",J844="l","Light",J844="d","Dark",TRUE,"")</f>
        <v>Medium</v>
      </c>
      <c r="P844" s="8" t="str">
        <f>_xlfn.XLOOKUP(Table1[[#This Row],[Customer ID]],customers!$A$1:$A$1001,customers!$I$1:$I$1001," ",0)</f>
        <v>Yes</v>
      </c>
    </row>
    <row r="845" spans="1:16" x14ac:dyDescent="0.35">
      <c r="A845" s="7" t="s">
        <v>5256</v>
      </c>
      <c r="B845" s="14">
        <v>44387</v>
      </c>
      <c r="C845" s="7" t="s">
        <v>5257</v>
      </c>
      <c r="D845" s="8" t="s">
        <v>6156</v>
      </c>
      <c r="E845" s="7">
        <v>2</v>
      </c>
      <c r="F845" s="7" t="str">
        <f>_xlfn.XLOOKUP(C845,customers!$A$2:$A$1001,customers!$B$2:$B$1001," ",0)</f>
        <v>De Drewitt</v>
      </c>
      <c r="G845" s="7" t="str">
        <f>IF(_xlfn.XLOOKUP(C845,customers!$A$2:$A$1001,customers!$C$2:$C$1001," ",0)=0," ",_xlfn.XLOOKUP(C845,customers!$A$2:$A$1001,customers!$C$2:$C$1001," ",0))</f>
        <v>ddrewittnf@mapquest.com</v>
      </c>
      <c r="H845" s="7" t="str">
        <f>_xlfn.XLOOKUP(orders!C845,customers!$A$1:$A$1001,customers!$G$1:$G$1001)</f>
        <v>United States</v>
      </c>
      <c r="I845" s="8" t="str">
        <f>INDEX(products!$A$1:$G$49,MATCH(orders!$D845,products!$A$1:$A$49,0),MATCH(orders!I$1,products!$A$1:$G$1,0))</f>
        <v>Exc</v>
      </c>
      <c r="J845" s="8" t="str">
        <f>INDEX(products!$A$1:$G$49,MATCH(orders!$D845,products!$A$1:$A$49,0),MATCH(orders!J$1,products!$A$1:$G$1,0))</f>
        <v>M</v>
      </c>
      <c r="K845" s="9">
        <f>INDEX(products!$A$1:$G$49,MATCH(orders!$D845,products!$A$1:$A$49,0),MATCH(orders!K$1,products!$A$1:$G$1,0))</f>
        <v>0.2</v>
      </c>
      <c r="L845" s="10">
        <f>INDEX(products!$A$1:$G$49,MATCH(orders!$D845,products!$A$1:$A$49,0),MATCH(orders!L$1,products!$A$1:$G$1,0))</f>
        <v>4.125</v>
      </c>
      <c r="M845" s="10">
        <f t="shared" si="13"/>
        <v>8.25</v>
      </c>
      <c r="N845" s="8" t="str" cm="1">
        <f t="array" ref="N845">_xlfn.IFS(I845="Rob", "Robusta",I845="Exc","Excelsa",I845="Ara","Arabica",I845="Lib","Liberica",TRUE," ")</f>
        <v>Excelsa</v>
      </c>
      <c r="O845" s="8" t="str" cm="1">
        <f t="array" ref="O845">_xlfn.IFS(J845="m","Medium",J845="l","Light",J845="d","Dark",TRUE,"")</f>
        <v>Medium</v>
      </c>
      <c r="P845" s="8" t="str">
        <f>_xlfn.XLOOKUP(Table1[[#This Row],[Customer ID]],customers!$A$1:$A$1001,customers!$I$1:$I$1001," ",0)</f>
        <v>Yes</v>
      </c>
    </row>
    <row r="846" spans="1:16" x14ac:dyDescent="0.35">
      <c r="A846" s="7" t="s">
        <v>5262</v>
      </c>
      <c r="B846" s="14">
        <v>44476</v>
      </c>
      <c r="C846" s="7" t="s">
        <v>5263</v>
      </c>
      <c r="D846" s="8" t="s">
        <v>6158</v>
      </c>
      <c r="E846" s="7">
        <v>6</v>
      </c>
      <c r="F846" s="7" t="str">
        <f>_xlfn.XLOOKUP(C846,customers!$A$2:$A$1001,customers!$B$2:$B$1001," ",0)</f>
        <v>Adelheid Gladhill</v>
      </c>
      <c r="G846" s="7" t="str">
        <f>IF(_xlfn.XLOOKUP(C846,customers!$A$2:$A$1001,customers!$C$2:$C$1001," ",0)=0," ",_xlfn.XLOOKUP(C846,customers!$A$2:$A$1001,customers!$C$2:$C$1001," ",0))</f>
        <v>agladhillng@stanford.edu</v>
      </c>
      <c r="H846" s="7" t="str">
        <f>_xlfn.XLOOKUP(orders!C846,customers!$A$1:$A$1001,customers!$G$1:$G$1001)</f>
        <v>United States</v>
      </c>
      <c r="I846" s="8" t="str">
        <f>INDEX(products!$A$1:$G$49,MATCH(orders!$D846,products!$A$1:$A$49,0),MATCH(orders!I$1,products!$A$1:$G$1,0))</f>
        <v>Ara</v>
      </c>
      <c r="J846" s="8" t="str">
        <f>INDEX(products!$A$1:$G$49,MATCH(orders!$D846,products!$A$1:$A$49,0),MATCH(orders!J$1,products!$A$1:$G$1,0))</f>
        <v>D</v>
      </c>
      <c r="K846" s="9">
        <f>INDEX(products!$A$1:$G$49,MATCH(orders!$D846,products!$A$1:$A$49,0),MATCH(orders!K$1,products!$A$1:$G$1,0))</f>
        <v>0.5</v>
      </c>
      <c r="L846" s="10">
        <f>INDEX(products!$A$1:$G$49,MATCH(orders!$D846,products!$A$1:$A$49,0),MATCH(orders!L$1,products!$A$1:$G$1,0))</f>
        <v>5.97</v>
      </c>
      <c r="M846" s="10">
        <f t="shared" si="13"/>
        <v>35.82</v>
      </c>
      <c r="N846" s="8" t="str" cm="1">
        <f t="array" ref="N846">_xlfn.IFS(I846="Rob", "Robusta",I846="Exc","Excelsa",I846="Ara","Arabica",I846="Lib","Liberica",TRUE," ")</f>
        <v>Arabica</v>
      </c>
      <c r="O846" s="8" t="str" cm="1">
        <f t="array" ref="O846">_xlfn.IFS(J846="m","Medium",J846="l","Light",J846="d","Dark",TRUE,"")</f>
        <v>Dark</v>
      </c>
      <c r="P846" s="8" t="str">
        <f>_xlfn.XLOOKUP(Table1[[#This Row],[Customer ID]],customers!$A$1:$A$1001,customers!$I$1:$I$1001," ",0)</f>
        <v>Yes</v>
      </c>
    </row>
    <row r="847" spans="1:16" x14ac:dyDescent="0.35">
      <c r="A847" s="7" t="s">
        <v>5268</v>
      </c>
      <c r="B847" s="14">
        <v>43889</v>
      </c>
      <c r="C847" s="7" t="s">
        <v>5269</v>
      </c>
      <c r="D847" s="8" t="s">
        <v>6185</v>
      </c>
      <c r="E847" s="7">
        <v>6</v>
      </c>
      <c r="F847" s="7" t="str">
        <f>_xlfn.XLOOKUP(C847,customers!$A$2:$A$1001,customers!$B$2:$B$1001," ",0)</f>
        <v>Murielle Lorinez</v>
      </c>
      <c r="G847" s="7" t="str">
        <f>IF(_xlfn.XLOOKUP(C847,customers!$A$2:$A$1001,customers!$C$2:$C$1001," ",0)=0," ",_xlfn.XLOOKUP(C847,customers!$A$2:$A$1001,customers!$C$2:$C$1001," ",0))</f>
        <v>mlorineznh@whitehouse.gov</v>
      </c>
      <c r="H847" s="7" t="str">
        <f>_xlfn.XLOOKUP(orders!C847,customers!$A$1:$A$1001,customers!$G$1:$G$1001)</f>
        <v>United States</v>
      </c>
      <c r="I847" s="8" t="str">
        <f>INDEX(products!$A$1:$G$49,MATCH(orders!$D847,products!$A$1:$A$49,0),MATCH(orders!I$1,products!$A$1:$G$1,0))</f>
        <v>Exc</v>
      </c>
      <c r="J847" s="8" t="str">
        <f>INDEX(products!$A$1:$G$49,MATCH(orders!$D847,products!$A$1:$A$49,0),MATCH(orders!J$1,products!$A$1:$G$1,0))</f>
        <v>D</v>
      </c>
      <c r="K847" s="9">
        <f>INDEX(products!$A$1:$G$49,MATCH(orders!$D847,products!$A$1:$A$49,0),MATCH(orders!K$1,products!$A$1:$G$1,0))</f>
        <v>2.5</v>
      </c>
      <c r="L847" s="10">
        <f>INDEX(products!$A$1:$G$49,MATCH(orders!$D847,products!$A$1:$A$49,0),MATCH(orders!L$1,products!$A$1:$G$1,0))</f>
        <v>27.945</v>
      </c>
      <c r="M847" s="10">
        <f t="shared" si="13"/>
        <v>167.67000000000002</v>
      </c>
      <c r="N847" s="8" t="str" cm="1">
        <f t="array" ref="N847">_xlfn.IFS(I847="Rob", "Robusta",I847="Exc","Excelsa",I847="Ara","Arabica",I847="Lib","Liberica",TRUE," ")</f>
        <v>Excelsa</v>
      </c>
      <c r="O847" s="8" t="str" cm="1">
        <f t="array" ref="O847">_xlfn.IFS(J847="m","Medium",J847="l","Light",J847="d","Dark",TRUE,"")</f>
        <v>Dark</v>
      </c>
      <c r="P847" s="8" t="str">
        <f>_xlfn.XLOOKUP(Table1[[#This Row],[Customer ID]],customers!$A$1:$A$1001,customers!$I$1:$I$1001," ",0)</f>
        <v>No</v>
      </c>
    </row>
    <row r="848" spans="1:16" x14ac:dyDescent="0.35">
      <c r="A848" s="7" t="s">
        <v>5273</v>
      </c>
      <c r="B848" s="14">
        <v>44747</v>
      </c>
      <c r="C848" s="7" t="s">
        <v>5274</v>
      </c>
      <c r="D848" s="8" t="s">
        <v>6175</v>
      </c>
      <c r="E848" s="7">
        <v>2</v>
      </c>
      <c r="F848" s="7" t="str">
        <f>_xlfn.XLOOKUP(C848,customers!$A$2:$A$1001,customers!$B$2:$B$1001," ",0)</f>
        <v>Edin Mathe</v>
      </c>
      <c r="G848" s="7" t="str">
        <f>IF(_xlfn.XLOOKUP(C848,customers!$A$2:$A$1001,customers!$C$2:$C$1001," ",0)=0," ",_xlfn.XLOOKUP(C848,customers!$A$2:$A$1001,customers!$C$2:$C$1001," ",0))</f>
        <v xml:space="preserve"> </v>
      </c>
      <c r="H848" s="7" t="str">
        <f>_xlfn.XLOOKUP(orders!C848,customers!$A$1:$A$1001,customers!$G$1:$G$1001)</f>
        <v>United States</v>
      </c>
      <c r="I848" s="8" t="str">
        <f>INDEX(products!$A$1:$G$49,MATCH(orders!$D848,products!$A$1:$A$49,0),MATCH(orders!I$1,products!$A$1:$G$1,0))</f>
        <v>Ara</v>
      </c>
      <c r="J848" s="8" t="str">
        <f>INDEX(products!$A$1:$G$49,MATCH(orders!$D848,products!$A$1:$A$49,0),MATCH(orders!J$1,products!$A$1:$G$1,0))</f>
        <v>M</v>
      </c>
      <c r="K848" s="9">
        <f>INDEX(products!$A$1:$G$49,MATCH(orders!$D848,products!$A$1:$A$49,0),MATCH(orders!K$1,products!$A$1:$G$1,0))</f>
        <v>2.5</v>
      </c>
      <c r="L848" s="10">
        <f>INDEX(products!$A$1:$G$49,MATCH(orders!$D848,products!$A$1:$A$49,0),MATCH(orders!L$1,products!$A$1:$G$1,0))</f>
        <v>25.874999999999996</v>
      </c>
      <c r="M848" s="10">
        <f t="shared" si="13"/>
        <v>51.749999999999993</v>
      </c>
      <c r="N848" s="8" t="str" cm="1">
        <f t="array" ref="N848">_xlfn.IFS(I848="Rob", "Robusta",I848="Exc","Excelsa",I848="Ara","Arabica",I848="Lib","Liberica",TRUE," ")</f>
        <v>Arabica</v>
      </c>
      <c r="O848" s="8" t="str" cm="1">
        <f t="array" ref="O848">_xlfn.IFS(J848="m","Medium",J848="l","Light",J848="d","Dark",TRUE,"")</f>
        <v>Medium</v>
      </c>
      <c r="P848" s="8" t="str">
        <f>_xlfn.XLOOKUP(Table1[[#This Row],[Customer ID]],customers!$A$1:$A$1001,customers!$I$1:$I$1001," ",0)</f>
        <v>Yes</v>
      </c>
    </row>
    <row r="849" spans="1:16" x14ac:dyDescent="0.35">
      <c r="A849" s="7" t="s">
        <v>5278</v>
      </c>
      <c r="B849" s="14">
        <v>44460</v>
      </c>
      <c r="C849" s="7" t="s">
        <v>5279</v>
      </c>
      <c r="D849" s="8" t="s">
        <v>6154</v>
      </c>
      <c r="E849" s="7">
        <v>3</v>
      </c>
      <c r="F849" s="7" t="str">
        <f>_xlfn.XLOOKUP(C849,customers!$A$2:$A$1001,customers!$B$2:$B$1001," ",0)</f>
        <v>Mordy Van Der Vlies</v>
      </c>
      <c r="G849" s="7" t="str">
        <f>IF(_xlfn.XLOOKUP(C849,customers!$A$2:$A$1001,customers!$C$2:$C$1001," ",0)=0," ",_xlfn.XLOOKUP(C849,customers!$A$2:$A$1001,customers!$C$2:$C$1001," ",0))</f>
        <v>mvannj@wikipedia.org</v>
      </c>
      <c r="H849" s="7" t="str">
        <f>_xlfn.XLOOKUP(orders!C849,customers!$A$1:$A$1001,customers!$G$1:$G$1001)</f>
        <v>United States</v>
      </c>
      <c r="I849" s="8" t="str">
        <f>INDEX(products!$A$1:$G$49,MATCH(orders!$D849,products!$A$1:$A$49,0),MATCH(orders!I$1,products!$A$1:$G$1,0))</f>
        <v>Ara</v>
      </c>
      <c r="J849" s="8" t="str">
        <f>INDEX(products!$A$1:$G$49,MATCH(orders!$D849,products!$A$1:$A$49,0),MATCH(orders!J$1,products!$A$1:$G$1,0))</f>
        <v>D</v>
      </c>
      <c r="K849" s="9">
        <f>INDEX(products!$A$1:$G$49,MATCH(orders!$D849,products!$A$1:$A$49,0),MATCH(orders!K$1,products!$A$1:$G$1,0))</f>
        <v>0.2</v>
      </c>
      <c r="L849" s="10">
        <f>INDEX(products!$A$1:$G$49,MATCH(orders!$D849,products!$A$1:$A$49,0),MATCH(orders!L$1,products!$A$1:$G$1,0))</f>
        <v>2.9849999999999999</v>
      </c>
      <c r="M849" s="10">
        <f t="shared" si="13"/>
        <v>8.9550000000000001</v>
      </c>
      <c r="N849" s="8" t="str" cm="1">
        <f t="array" ref="N849">_xlfn.IFS(I849="Rob", "Robusta",I849="Exc","Excelsa",I849="Ara","Arabica",I849="Lib","Liberica",TRUE," ")</f>
        <v>Arabica</v>
      </c>
      <c r="O849" s="8" t="str" cm="1">
        <f t="array" ref="O849">_xlfn.IFS(J849="m","Medium",J849="l","Light",J849="d","Dark",TRUE,"")</f>
        <v>Dark</v>
      </c>
      <c r="P849" s="8" t="str">
        <f>_xlfn.XLOOKUP(Table1[[#This Row],[Customer ID]],customers!$A$1:$A$1001,customers!$I$1:$I$1001," ",0)</f>
        <v>Yes</v>
      </c>
    </row>
    <row r="850" spans="1:16" x14ac:dyDescent="0.35">
      <c r="A850" s="7" t="s">
        <v>5283</v>
      </c>
      <c r="B850" s="14">
        <v>43468</v>
      </c>
      <c r="C850" s="7" t="s">
        <v>5284</v>
      </c>
      <c r="D850" s="8" t="s">
        <v>6176</v>
      </c>
      <c r="E850" s="7">
        <v>6</v>
      </c>
      <c r="F850" s="7" t="str">
        <f>_xlfn.XLOOKUP(C850,customers!$A$2:$A$1001,customers!$B$2:$B$1001," ",0)</f>
        <v>Spencer Wastell</v>
      </c>
      <c r="G850" s="7" t="str">
        <f>IF(_xlfn.XLOOKUP(C850,customers!$A$2:$A$1001,customers!$C$2:$C$1001," ",0)=0," ",_xlfn.XLOOKUP(C850,customers!$A$2:$A$1001,customers!$C$2:$C$1001," ",0))</f>
        <v xml:space="preserve"> </v>
      </c>
      <c r="H850" s="7" t="str">
        <f>_xlfn.XLOOKUP(orders!C850,customers!$A$1:$A$1001,customers!$G$1:$G$1001)</f>
        <v>United States</v>
      </c>
      <c r="I850" s="8" t="str">
        <f>INDEX(products!$A$1:$G$49,MATCH(orders!$D850,products!$A$1:$A$49,0),MATCH(orders!I$1,products!$A$1:$G$1,0))</f>
        <v>Exc</v>
      </c>
      <c r="J850" s="8" t="str">
        <f>INDEX(products!$A$1:$G$49,MATCH(orders!$D850,products!$A$1:$A$49,0),MATCH(orders!J$1,products!$A$1:$G$1,0))</f>
        <v>L</v>
      </c>
      <c r="K850" s="9">
        <f>INDEX(products!$A$1:$G$49,MATCH(orders!$D850,products!$A$1:$A$49,0),MATCH(orders!K$1,products!$A$1:$G$1,0))</f>
        <v>0.5</v>
      </c>
      <c r="L850" s="10">
        <f>INDEX(products!$A$1:$G$49,MATCH(orders!$D850,products!$A$1:$A$49,0),MATCH(orders!L$1,products!$A$1:$G$1,0))</f>
        <v>8.91</v>
      </c>
      <c r="M850" s="10">
        <f t="shared" si="13"/>
        <v>53.46</v>
      </c>
      <c r="N850" s="8" t="str" cm="1">
        <f t="array" ref="N850">_xlfn.IFS(I850="Rob", "Robusta",I850="Exc","Excelsa",I850="Ara","Arabica",I850="Lib","Liberica",TRUE," ")</f>
        <v>Excelsa</v>
      </c>
      <c r="O850" s="8" t="str" cm="1">
        <f t="array" ref="O850">_xlfn.IFS(J850="m","Medium",J850="l","Light",J850="d","Dark",TRUE,"")</f>
        <v>Light</v>
      </c>
      <c r="P850" s="8" t="str">
        <f>_xlfn.XLOOKUP(Table1[[#This Row],[Customer ID]],customers!$A$1:$A$1001,customers!$I$1:$I$1001," ",0)</f>
        <v>No</v>
      </c>
    </row>
    <row r="851" spans="1:16" x14ac:dyDescent="0.35">
      <c r="A851" s="7" t="s">
        <v>5288</v>
      </c>
      <c r="B851" s="14">
        <v>44628</v>
      </c>
      <c r="C851" s="7" t="s">
        <v>5289</v>
      </c>
      <c r="D851" s="8" t="s">
        <v>6167</v>
      </c>
      <c r="E851" s="7">
        <v>6</v>
      </c>
      <c r="F851" s="7" t="str">
        <f>_xlfn.XLOOKUP(C851,customers!$A$2:$A$1001,customers!$B$2:$B$1001," ",0)</f>
        <v>Jemimah Ethelston</v>
      </c>
      <c r="G851" s="7" t="str">
        <f>IF(_xlfn.XLOOKUP(C851,customers!$A$2:$A$1001,customers!$C$2:$C$1001," ",0)=0," ",_xlfn.XLOOKUP(C851,customers!$A$2:$A$1001,customers!$C$2:$C$1001," ",0))</f>
        <v>jethelstonnl@creativecommons.org</v>
      </c>
      <c r="H851" s="7" t="str">
        <f>_xlfn.XLOOKUP(orders!C851,customers!$A$1:$A$1001,customers!$G$1:$G$1001)</f>
        <v>United States</v>
      </c>
      <c r="I851" s="8" t="str">
        <f>INDEX(products!$A$1:$G$49,MATCH(orders!$D851,products!$A$1:$A$49,0),MATCH(orders!I$1,products!$A$1:$G$1,0))</f>
        <v>Ara</v>
      </c>
      <c r="J851" s="8" t="str">
        <f>INDEX(products!$A$1:$G$49,MATCH(orders!$D851,products!$A$1:$A$49,0),MATCH(orders!J$1,products!$A$1:$G$1,0))</f>
        <v>L</v>
      </c>
      <c r="K851" s="9">
        <f>INDEX(products!$A$1:$G$49,MATCH(orders!$D851,products!$A$1:$A$49,0),MATCH(orders!K$1,products!$A$1:$G$1,0))</f>
        <v>0.2</v>
      </c>
      <c r="L851" s="10">
        <f>INDEX(products!$A$1:$G$49,MATCH(orders!$D851,products!$A$1:$A$49,0),MATCH(orders!L$1,products!$A$1:$G$1,0))</f>
        <v>3.8849999999999998</v>
      </c>
      <c r="M851" s="10">
        <f t="shared" si="13"/>
        <v>23.31</v>
      </c>
      <c r="N851" s="8" t="str" cm="1">
        <f t="array" ref="N851">_xlfn.IFS(I851="Rob", "Robusta",I851="Exc","Excelsa",I851="Ara","Arabica",I851="Lib","Liberica",TRUE," ")</f>
        <v>Arabica</v>
      </c>
      <c r="O851" s="8" t="str" cm="1">
        <f t="array" ref="O851">_xlfn.IFS(J851="m","Medium",J851="l","Light",J851="d","Dark",TRUE,"")</f>
        <v>Light</v>
      </c>
      <c r="P851" s="8" t="str">
        <f>_xlfn.XLOOKUP(Table1[[#This Row],[Customer ID]],customers!$A$1:$A$1001,customers!$I$1:$I$1001," ",0)</f>
        <v>Yes</v>
      </c>
    </row>
    <row r="852" spans="1:16" x14ac:dyDescent="0.35">
      <c r="A852" s="7" t="s">
        <v>5288</v>
      </c>
      <c r="B852" s="14">
        <v>44628</v>
      </c>
      <c r="C852" s="7" t="s">
        <v>5289</v>
      </c>
      <c r="D852" s="8" t="s">
        <v>6152</v>
      </c>
      <c r="E852" s="7">
        <v>2</v>
      </c>
      <c r="F852" s="7" t="str">
        <f>_xlfn.XLOOKUP(C852,customers!$A$2:$A$1001,customers!$B$2:$B$1001," ",0)</f>
        <v>Jemimah Ethelston</v>
      </c>
      <c r="G852" s="7" t="str">
        <f>IF(_xlfn.XLOOKUP(C852,customers!$A$2:$A$1001,customers!$C$2:$C$1001," ",0)=0," ",_xlfn.XLOOKUP(C852,customers!$A$2:$A$1001,customers!$C$2:$C$1001," ",0))</f>
        <v>jethelstonnl@creativecommons.org</v>
      </c>
      <c r="H852" s="7" t="str">
        <f>_xlfn.XLOOKUP(orders!C852,customers!$A$1:$A$1001,customers!$G$1:$G$1001)</f>
        <v>United States</v>
      </c>
      <c r="I852" s="8" t="str">
        <f>INDEX(products!$A$1:$G$49,MATCH(orders!$D852,products!$A$1:$A$49,0),MATCH(orders!I$1,products!$A$1:$G$1,0))</f>
        <v>Ara</v>
      </c>
      <c r="J852" s="8" t="str">
        <f>INDEX(products!$A$1:$G$49,MATCH(orders!$D852,products!$A$1:$A$49,0),MATCH(orders!J$1,products!$A$1:$G$1,0))</f>
        <v>M</v>
      </c>
      <c r="K852" s="9">
        <f>INDEX(products!$A$1:$G$49,MATCH(orders!$D852,products!$A$1:$A$49,0),MATCH(orders!K$1,products!$A$1:$G$1,0))</f>
        <v>0.2</v>
      </c>
      <c r="L852" s="10">
        <f>INDEX(products!$A$1:$G$49,MATCH(orders!$D852,products!$A$1:$A$49,0),MATCH(orders!L$1,products!$A$1:$G$1,0))</f>
        <v>3.375</v>
      </c>
      <c r="M852" s="10">
        <f t="shared" si="13"/>
        <v>6.75</v>
      </c>
      <c r="N852" s="8" t="str" cm="1">
        <f t="array" ref="N852">_xlfn.IFS(I852="Rob", "Robusta",I852="Exc","Excelsa",I852="Ara","Arabica",I852="Lib","Liberica",TRUE," ")</f>
        <v>Arabica</v>
      </c>
      <c r="O852" s="8" t="str" cm="1">
        <f t="array" ref="O852">_xlfn.IFS(J852="m","Medium",J852="l","Light",J852="d","Dark",TRUE,"")</f>
        <v>Medium</v>
      </c>
      <c r="P852" s="8" t="str">
        <f>_xlfn.XLOOKUP(Table1[[#This Row],[Customer ID]],customers!$A$1:$A$1001,customers!$I$1:$I$1001," ",0)</f>
        <v>Yes</v>
      </c>
    </row>
    <row r="853" spans="1:16" x14ac:dyDescent="0.35">
      <c r="A853" s="7" t="s">
        <v>5299</v>
      </c>
      <c r="B853" s="14">
        <v>43900</v>
      </c>
      <c r="C853" s="7" t="s">
        <v>5300</v>
      </c>
      <c r="D853" s="8" t="s">
        <v>6169</v>
      </c>
      <c r="E853" s="7">
        <v>1</v>
      </c>
      <c r="F853" s="7" t="str">
        <f>_xlfn.XLOOKUP(C853,customers!$A$2:$A$1001,customers!$B$2:$B$1001," ",0)</f>
        <v>Perice Eberz</v>
      </c>
      <c r="G853" s="7" t="str">
        <f>IF(_xlfn.XLOOKUP(C853,customers!$A$2:$A$1001,customers!$C$2:$C$1001," ",0)=0," ",_xlfn.XLOOKUP(C853,customers!$A$2:$A$1001,customers!$C$2:$C$1001," ",0))</f>
        <v>peberznn@woothemes.com</v>
      </c>
      <c r="H853" s="7" t="str">
        <f>_xlfn.XLOOKUP(orders!C853,customers!$A$1:$A$1001,customers!$G$1:$G$1001)</f>
        <v>United States</v>
      </c>
      <c r="I853" s="8" t="str">
        <f>INDEX(products!$A$1:$G$49,MATCH(orders!$D853,products!$A$1:$A$49,0),MATCH(orders!I$1,products!$A$1:$G$1,0))</f>
        <v>Lib</v>
      </c>
      <c r="J853" s="8" t="str">
        <f>INDEX(products!$A$1:$G$49,MATCH(orders!$D853,products!$A$1:$A$49,0),MATCH(orders!J$1,products!$A$1:$G$1,0))</f>
        <v>D</v>
      </c>
      <c r="K853" s="9">
        <f>INDEX(products!$A$1:$G$49,MATCH(orders!$D853,products!$A$1:$A$49,0),MATCH(orders!K$1,products!$A$1:$G$1,0))</f>
        <v>0.5</v>
      </c>
      <c r="L853" s="10">
        <f>INDEX(products!$A$1:$G$49,MATCH(orders!$D853,products!$A$1:$A$49,0),MATCH(orders!L$1,products!$A$1:$G$1,0))</f>
        <v>7.77</v>
      </c>
      <c r="M853" s="10">
        <f t="shared" si="13"/>
        <v>7.77</v>
      </c>
      <c r="N853" s="8" t="str" cm="1">
        <f t="array" ref="N853">_xlfn.IFS(I853="Rob", "Robusta",I853="Exc","Excelsa",I853="Ara","Arabica",I853="Lib","Liberica",TRUE," ")</f>
        <v>Liberica</v>
      </c>
      <c r="O853" s="8" t="str" cm="1">
        <f t="array" ref="O853">_xlfn.IFS(J853="m","Medium",J853="l","Light",J853="d","Dark",TRUE,"")</f>
        <v>Dark</v>
      </c>
      <c r="P853" s="8" t="str">
        <f>_xlfn.XLOOKUP(Table1[[#This Row],[Customer ID]],customers!$A$1:$A$1001,customers!$I$1:$I$1001," ",0)</f>
        <v>Yes</v>
      </c>
    </row>
    <row r="854" spans="1:16" x14ac:dyDescent="0.35">
      <c r="A854" s="7" t="s">
        <v>5305</v>
      </c>
      <c r="B854" s="14">
        <v>44527</v>
      </c>
      <c r="C854" s="7" t="s">
        <v>5306</v>
      </c>
      <c r="D854" s="8" t="s">
        <v>6165</v>
      </c>
      <c r="E854" s="7">
        <v>4</v>
      </c>
      <c r="F854" s="7" t="str">
        <f>_xlfn.XLOOKUP(C854,customers!$A$2:$A$1001,customers!$B$2:$B$1001," ",0)</f>
        <v>Bear Gaish</v>
      </c>
      <c r="G854" s="7" t="str">
        <f>IF(_xlfn.XLOOKUP(C854,customers!$A$2:$A$1001,customers!$C$2:$C$1001," ",0)=0," ",_xlfn.XLOOKUP(C854,customers!$A$2:$A$1001,customers!$C$2:$C$1001," ",0))</f>
        <v>bgaishno@altervista.org</v>
      </c>
      <c r="H854" s="7" t="str">
        <f>_xlfn.XLOOKUP(orders!C854,customers!$A$1:$A$1001,customers!$G$1:$G$1001)</f>
        <v>United States</v>
      </c>
      <c r="I854" s="8" t="str">
        <f>INDEX(products!$A$1:$G$49,MATCH(orders!$D854,products!$A$1:$A$49,0),MATCH(orders!I$1,products!$A$1:$G$1,0))</f>
        <v>Lib</v>
      </c>
      <c r="J854" s="8" t="str">
        <f>INDEX(products!$A$1:$G$49,MATCH(orders!$D854,products!$A$1:$A$49,0),MATCH(orders!J$1,products!$A$1:$G$1,0))</f>
        <v>D</v>
      </c>
      <c r="K854" s="9">
        <f>INDEX(products!$A$1:$G$49,MATCH(orders!$D854,products!$A$1:$A$49,0),MATCH(orders!K$1,products!$A$1:$G$1,0))</f>
        <v>2.5</v>
      </c>
      <c r="L854" s="10">
        <f>INDEX(products!$A$1:$G$49,MATCH(orders!$D854,products!$A$1:$A$49,0),MATCH(orders!L$1,products!$A$1:$G$1,0))</f>
        <v>29.784999999999997</v>
      </c>
      <c r="M854" s="10">
        <f t="shared" si="13"/>
        <v>119.13999999999999</v>
      </c>
      <c r="N854" s="8" t="str" cm="1">
        <f t="array" ref="N854">_xlfn.IFS(I854="Rob", "Robusta",I854="Exc","Excelsa",I854="Ara","Arabica",I854="Lib","Liberica",TRUE," ")</f>
        <v>Liberica</v>
      </c>
      <c r="O854" s="8" t="str" cm="1">
        <f t="array" ref="O854">_xlfn.IFS(J854="m","Medium",J854="l","Light",J854="d","Dark",TRUE,"")</f>
        <v>Dark</v>
      </c>
      <c r="P854" s="8" t="str">
        <f>_xlfn.XLOOKUP(Table1[[#This Row],[Customer ID]],customers!$A$1:$A$1001,customers!$I$1:$I$1001," ",0)</f>
        <v>Yes</v>
      </c>
    </row>
    <row r="855" spans="1:16" x14ac:dyDescent="0.35">
      <c r="A855" s="7" t="s">
        <v>5310</v>
      </c>
      <c r="B855" s="14">
        <v>44259</v>
      </c>
      <c r="C855" s="7" t="s">
        <v>5311</v>
      </c>
      <c r="D855" s="8" t="s">
        <v>6147</v>
      </c>
      <c r="E855" s="7">
        <v>2</v>
      </c>
      <c r="F855" s="7" t="str">
        <f>_xlfn.XLOOKUP(C855,customers!$A$2:$A$1001,customers!$B$2:$B$1001," ",0)</f>
        <v>Lynnea Danton</v>
      </c>
      <c r="G855" s="7" t="str">
        <f>IF(_xlfn.XLOOKUP(C855,customers!$A$2:$A$1001,customers!$C$2:$C$1001," ",0)=0," ",_xlfn.XLOOKUP(C855,customers!$A$2:$A$1001,customers!$C$2:$C$1001," ",0))</f>
        <v>ldantonnp@miitbeian.gov.cn</v>
      </c>
      <c r="H855" s="7" t="str">
        <f>_xlfn.XLOOKUP(orders!C855,customers!$A$1:$A$1001,customers!$G$1:$G$1001)</f>
        <v>United States</v>
      </c>
      <c r="I855" s="8" t="str">
        <f>INDEX(products!$A$1:$G$49,MATCH(orders!$D855,products!$A$1:$A$49,0),MATCH(orders!I$1,products!$A$1:$G$1,0))</f>
        <v>Ara</v>
      </c>
      <c r="J855" s="8" t="str">
        <f>INDEX(products!$A$1:$G$49,MATCH(orders!$D855,products!$A$1:$A$49,0),MATCH(orders!J$1,products!$A$1:$G$1,0))</f>
        <v>D</v>
      </c>
      <c r="K855" s="9">
        <f>INDEX(products!$A$1:$G$49,MATCH(orders!$D855,products!$A$1:$A$49,0),MATCH(orders!K$1,products!$A$1:$G$1,0))</f>
        <v>1</v>
      </c>
      <c r="L855" s="10">
        <f>INDEX(products!$A$1:$G$49,MATCH(orders!$D855,products!$A$1:$A$49,0),MATCH(orders!L$1,products!$A$1:$G$1,0))</f>
        <v>9.9499999999999993</v>
      </c>
      <c r="M855" s="10">
        <f t="shared" si="13"/>
        <v>19.899999999999999</v>
      </c>
      <c r="N855" s="8" t="str" cm="1">
        <f t="array" ref="N855">_xlfn.IFS(I855="Rob", "Robusta",I855="Exc","Excelsa",I855="Ara","Arabica",I855="Lib","Liberica",TRUE," ")</f>
        <v>Arabica</v>
      </c>
      <c r="O855" s="8" t="str" cm="1">
        <f t="array" ref="O855">_xlfn.IFS(J855="m","Medium",J855="l","Light",J855="d","Dark",TRUE,"")</f>
        <v>Dark</v>
      </c>
      <c r="P855" s="8" t="str">
        <f>_xlfn.XLOOKUP(Table1[[#This Row],[Customer ID]],customers!$A$1:$A$1001,customers!$I$1:$I$1001," ",0)</f>
        <v>No</v>
      </c>
    </row>
    <row r="856" spans="1:16" x14ac:dyDescent="0.35">
      <c r="A856" s="7" t="s">
        <v>5315</v>
      </c>
      <c r="B856" s="14">
        <v>44516</v>
      </c>
      <c r="C856" s="7" t="s">
        <v>5316</v>
      </c>
      <c r="D856" s="8" t="s">
        <v>6173</v>
      </c>
      <c r="E856" s="7">
        <v>5</v>
      </c>
      <c r="F856" s="7" t="str">
        <f>_xlfn.XLOOKUP(C856,customers!$A$2:$A$1001,customers!$B$2:$B$1001," ",0)</f>
        <v>Skipton Morrall</v>
      </c>
      <c r="G856" s="7" t="str">
        <f>IF(_xlfn.XLOOKUP(C856,customers!$A$2:$A$1001,customers!$C$2:$C$1001," ",0)=0," ",_xlfn.XLOOKUP(C856,customers!$A$2:$A$1001,customers!$C$2:$C$1001," ",0))</f>
        <v>smorrallnq@answers.com</v>
      </c>
      <c r="H856" s="7" t="str">
        <f>_xlfn.XLOOKUP(orders!C856,customers!$A$1:$A$1001,customers!$G$1:$G$1001)</f>
        <v>United States</v>
      </c>
      <c r="I856" s="8" t="str">
        <f>INDEX(products!$A$1:$G$49,MATCH(orders!$D856,products!$A$1:$A$49,0),MATCH(orders!I$1,products!$A$1:$G$1,0))</f>
        <v>Rob</v>
      </c>
      <c r="J856" s="8" t="str">
        <f>INDEX(products!$A$1:$G$49,MATCH(orders!$D856,products!$A$1:$A$49,0),MATCH(orders!J$1,products!$A$1:$G$1,0))</f>
        <v>L</v>
      </c>
      <c r="K856" s="9">
        <f>INDEX(products!$A$1:$G$49,MATCH(orders!$D856,products!$A$1:$A$49,0),MATCH(orders!K$1,products!$A$1:$G$1,0))</f>
        <v>0.5</v>
      </c>
      <c r="L856" s="10">
        <f>INDEX(products!$A$1:$G$49,MATCH(orders!$D856,products!$A$1:$A$49,0),MATCH(orders!L$1,products!$A$1:$G$1,0))</f>
        <v>7.169999999999999</v>
      </c>
      <c r="M856" s="10">
        <f t="shared" si="13"/>
        <v>35.849999999999994</v>
      </c>
      <c r="N856" s="8" t="str" cm="1">
        <f t="array" ref="N856">_xlfn.IFS(I856="Rob", "Robusta",I856="Exc","Excelsa",I856="Ara","Arabica",I856="Lib","Liberica",TRUE," ")</f>
        <v>Robusta</v>
      </c>
      <c r="O856" s="8" t="str" cm="1">
        <f t="array" ref="O856">_xlfn.IFS(J856="m","Medium",J856="l","Light",J856="d","Dark",TRUE,"")</f>
        <v>Light</v>
      </c>
      <c r="P856" s="8" t="str">
        <f>_xlfn.XLOOKUP(Table1[[#This Row],[Customer ID]],customers!$A$1:$A$1001,customers!$I$1:$I$1001," ",0)</f>
        <v>Yes</v>
      </c>
    </row>
    <row r="857" spans="1:16" x14ac:dyDescent="0.35">
      <c r="A857" s="7" t="s">
        <v>5321</v>
      </c>
      <c r="B857" s="14">
        <v>43632</v>
      </c>
      <c r="C857" s="7" t="s">
        <v>5322</v>
      </c>
      <c r="D857" s="8" t="s">
        <v>6165</v>
      </c>
      <c r="E857" s="7">
        <v>3</v>
      </c>
      <c r="F857" s="7" t="str">
        <f>_xlfn.XLOOKUP(C857,customers!$A$2:$A$1001,customers!$B$2:$B$1001," ",0)</f>
        <v>Devan Crownshaw</v>
      </c>
      <c r="G857" s="7" t="str">
        <f>IF(_xlfn.XLOOKUP(C857,customers!$A$2:$A$1001,customers!$C$2:$C$1001," ",0)=0," ",_xlfn.XLOOKUP(C857,customers!$A$2:$A$1001,customers!$C$2:$C$1001," ",0))</f>
        <v>dcrownshawnr@photobucket.com</v>
      </c>
      <c r="H857" s="7" t="str">
        <f>_xlfn.XLOOKUP(orders!C857,customers!$A$1:$A$1001,customers!$G$1:$G$1001)</f>
        <v>United States</v>
      </c>
      <c r="I857" s="8" t="str">
        <f>INDEX(products!$A$1:$G$49,MATCH(orders!$D857,products!$A$1:$A$49,0),MATCH(orders!I$1,products!$A$1:$G$1,0))</f>
        <v>Lib</v>
      </c>
      <c r="J857" s="8" t="str">
        <f>INDEX(products!$A$1:$G$49,MATCH(orders!$D857,products!$A$1:$A$49,0),MATCH(orders!J$1,products!$A$1:$G$1,0))</f>
        <v>D</v>
      </c>
      <c r="K857" s="9">
        <f>INDEX(products!$A$1:$G$49,MATCH(orders!$D857,products!$A$1:$A$49,0),MATCH(orders!K$1,products!$A$1:$G$1,0))</f>
        <v>2.5</v>
      </c>
      <c r="L857" s="10">
        <f>INDEX(products!$A$1:$G$49,MATCH(orders!$D857,products!$A$1:$A$49,0),MATCH(orders!L$1,products!$A$1:$G$1,0))</f>
        <v>29.784999999999997</v>
      </c>
      <c r="M857" s="10">
        <f t="shared" si="13"/>
        <v>89.35499999999999</v>
      </c>
      <c r="N857" s="8" t="str" cm="1">
        <f t="array" ref="N857">_xlfn.IFS(I857="Rob", "Robusta",I857="Exc","Excelsa",I857="Ara","Arabica",I857="Lib","Liberica",TRUE," ")</f>
        <v>Liberica</v>
      </c>
      <c r="O857" s="8" t="str" cm="1">
        <f t="array" ref="O857">_xlfn.IFS(J857="m","Medium",J857="l","Light",J857="d","Dark",TRUE,"")</f>
        <v>Dark</v>
      </c>
      <c r="P857" s="8" t="str">
        <f>_xlfn.XLOOKUP(Table1[[#This Row],[Customer ID]],customers!$A$1:$A$1001,customers!$I$1:$I$1001," ",0)</f>
        <v>No</v>
      </c>
    </row>
    <row r="858" spans="1:16" x14ac:dyDescent="0.35">
      <c r="A858" s="7" t="s">
        <v>5327</v>
      </c>
      <c r="B858" s="14">
        <v>44031</v>
      </c>
      <c r="C858" s="7" t="s">
        <v>5188</v>
      </c>
      <c r="D858" s="8" t="s">
        <v>6159</v>
      </c>
      <c r="E858" s="7">
        <v>2</v>
      </c>
      <c r="F858" s="7" t="str">
        <f>_xlfn.XLOOKUP(C858,customers!$A$2:$A$1001,customers!$B$2:$B$1001," ",0)</f>
        <v>Odelia Skerme</v>
      </c>
      <c r="G858" s="7" t="str">
        <f>IF(_xlfn.XLOOKUP(C858,customers!$A$2:$A$1001,customers!$C$2:$C$1001," ",0)=0," ",_xlfn.XLOOKUP(C858,customers!$A$2:$A$1001,customers!$C$2:$C$1001," ",0))</f>
        <v>oskermen3@hatena.ne.jp</v>
      </c>
      <c r="H858" s="7" t="str">
        <f>_xlfn.XLOOKUP(orders!C858,customers!$A$1:$A$1001,customers!$G$1:$G$1001)</f>
        <v>United States</v>
      </c>
      <c r="I858" s="8" t="str">
        <f>INDEX(products!$A$1:$G$49,MATCH(orders!$D858,products!$A$1:$A$49,0),MATCH(orders!I$1,products!$A$1:$G$1,0))</f>
        <v>Lib</v>
      </c>
      <c r="J858" s="8" t="str">
        <f>INDEX(products!$A$1:$G$49,MATCH(orders!$D858,products!$A$1:$A$49,0),MATCH(orders!J$1,products!$A$1:$G$1,0))</f>
        <v>M</v>
      </c>
      <c r="K858" s="9">
        <f>INDEX(products!$A$1:$G$49,MATCH(orders!$D858,products!$A$1:$A$49,0),MATCH(orders!K$1,products!$A$1:$G$1,0))</f>
        <v>0.2</v>
      </c>
      <c r="L858" s="10">
        <f>INDEX(products!$A$1:$G$49,MATCH(orders!$D858,products!$A$1:$A$49,0),MATCH(orders!L$1,products!$A$1:$G$1,0))</f>
        <v>4.3650000000000002</v>
      </c>
      <c r="M858" s="10">
        <f t="shared" si="13"/>
        <v>8.73</v>
      </c>
      <c r="N858" s="8" t="str" cm="1">
        <f t="array" ref="N858">_xlfn.IFS(I858="Rob", "Robusta",I858="Exc","Excelsa",I858="Ara","Arabica",I858="Lib","Liberica",TRUE," ")</f>
        <v>Liberica</v>
      </c>
      <c r="O858" s="8" t="str" cm="1">
        <f t="array" ref="O858">_xlfn.IFS(J858="m","Medium",J858="l","Light",J858="d","Dark",TRUE,"")</f>
        <v>Medium</v>
      </c>
      <c r="P858" s="8" t="str">
        <f>_xlfn.XLOOKUP(Table1[[#This Row],[Customer ID]],customers!$A$1:$A$1001,customers!$I$1:$I$1001," ",0)</f>
        <v>Yes</v>
      </c>
    </row>
    <row r="859" spans="1:16" x14ac:dyDescent="0.35">
      <c r="A859" s="7" t="s">
        <v>5333</v>
      </c>
      <c r="B859" s="14">
        <v>43889</v>
      </c>
      <c r="C859" s="7" t="s">
        <v>5334</v>
      </c>
      <c r="D859" s="8" t="s">
        <v>6142</v>
      </c>
      <c r="E859" s="7">
        <v>5</v>
      </c>
      <c r="F859" s="7" t="str">
        <f>_xlfn.XLOOKUP(C859,customers!$A$2:$A$1001,customers!$B$2:$B$1001," ",0)</f>
        <v>Joceline Reddoch</v>
      </c>
      <c r="G859" s="7" t="str">
        <f>IF(_xlfn.XLOOKUP(C859,customers!$A$2:$A$1001,customers!$C$2:$C$1001," ",0)=0," ",_xlfn.XLOOKUP(C859,customers!$A$2:$A$1001,customers!$C$2:$C$1001," ",0))</f>
        <v>jreddochnt@sun.com</v>
      </c>
      <c r="H859" s="7" t="str">
        <f>_xlfn.XLOOKUP(orders!C859,customers!$A$1:$A$1001,customers!$G$1:$G$1001)</f>
        <v>United States</v>
      </c>
      <c r="I859" s="8" t="str">
        <f>INDEX(products!$A$1:$G$49,MATCH(orders!$D859,products!$A$1:$A$49,0),MATCH(orders!I$1,products!$A$1:$G$1,0))</f>
        <v>Rob</v>
      </c>
      <c r="J859" s="8" t="str">
        <f>INDEX(products!$A$1:$G$49,MATCH(orders!$D859,products!$A$1:$A$49,0),MATCH(orders!J$1,products!$A$1:$G$1,0))</f>
        <v>L</v>
      </c>
      <c r="K859" s="9">
        <f>INDEX(products!$A$1:$G$49,MATCH(orders!$D859,products!$A$1:$A$49,0),MATCH(orders!K$1,products!$A$1:$G$1,0))</f>
        <v>2.5</v>
      </c>
      <c r="L859" s="10">
        <f>INDEX(products!$A$1:$G$49,MATCH(orders!$D859,products!$A$1:$A$49,0),MATCH(orders!L$1,products!$A$1:$G$1,0))</f>
        <v>27.484999999999996</v>
      </c>
      <c r="M859" s="10">
        <f t="shared" si="13"/>
        <v>137.42499999999998</v>
      </c>
      <c r="N859" s="8" t="str" cm="1">
        <f t="array" ref="N859">_xlfn.IFS(I859="Rob", "Robusta",I859="Exc","Excelsa",I859="Ara","Arabica",I859="Lib","Liberica",TRUE," ")</f>
        <v>Robusta</v>
      </c>
      <c r="O859" s="8" t="str" cm="1">
        <f t="array" ref="O859">_xlfn.IFS(J859="m","Medium",J859="l","Light",J859="d","Dark",TRUE,"")</f>
        <v>Light</v>
      </c>
      <c r="P859" s="8" t="str">
        <f>_xlfn.XLOOKUP(Table1[[#This Row],[Customer ID]],customers!$A$1:$A$1001,customers!$I$1:$I$1001," ",0)</f>
        <v>No</v>
      </c>
    </row>
    <row r="860" spans="1:16" x14ac:dyDescent="0.35">
      <c r="A860" s="7" t="s">
        <v>5339</v>
      </c>
      <c r="B860" s="14">
        <v>43638</v>
      </c>
      <c r="C860" s="7" t="s">
        <v>5340</v>
      </c>
      <c r="D860" s="8" t="s">
        <v>6160</v>
      </c>
      <c r="E860" s="7">
        <v>4</v>
      </c>
      <c r="F860" s="7" t="str">
        <f>_xlfn.XLOOKUP(C860,customers!$A$2:$A$1001,customers!$B$2:$B$1001," ",0)</f>
        <v>Shelley Titley</v>
      </c>
      <c r="G860" s="7" t="str">
        <f>IF(_xlfn.XLOOKUP(C860,customers!$A$2:$A$1001,customers!$C$2:$C$1001," ",0)=0," ",_xlfn.XLOOKUP(C860,customers!$A$2:$A$1001,customers!$C$2:$C$1001," ",0))</f>
        <v>stitleynu@whitehouse.gov</v>
      </c>
      <c r="H860" s="7" t="str">
        <f>_xlfn.XLOOKUP(orders!C860,customers!$A$1:$A$1001,customers!$G$1:$G$1001)</f>
        <v>United States</v>
      </c>
      <c r="I860" s="8" t="str">
        <f>INDEX(products!$A$1:$G$49,MATCH(orders!$D860,products!$A$1:$A$49,0),MATCH(orders!I$1,products!$A$1:$G$1,0))</f>
        <v>Lib</v>
      </c>
      <c r="J860" s="8" t="str">
        <f>INDEX(products!$A$1:$G$49,MATCH(orders!$D860,products!$A$1:$A$49,0),MATCH(orders!J$1,products!$A$1:$G$1,0))</f>
        <v>M</v>
      </c>
      <c r="K860" s="9">
        <f>INDEX(products!$A$1:$G$49,MATCH(orders!$D860,products!$A$1:$A$49,0),MATCH(orders!K$1,products!$A$1:$G$1,0))</f>
        <v>0.5</v>
      </c>
      <c r="L860" s="10">
        <f>INDEX(products!$A$1:$G$49,MATCH(orders!$D860,products!$A$1:$A$49,0),MATCH(orders!L$1,products!$A$1:$G$1,0))</f>
        <v>8.73</v>
      </c>
      <c r="M860" s="10">
        <f t="shared" si="13"/>
        <v>34.92</v>
      </c>
      <c r="N860" s="8" t="str" cm="1">
        <f t="array" ref="N860">_xlfn.IFS(I860="Rob", "Robusta",I860="Exc","Excelsa",I860="Ara","Arabica",I860="Lib","Liberica",TRUE," ")</f>
        <v>Liberica</v>
      </c>
      <c r="O860" s="8" t="str" cm="1">
        <f t="array" ref="O860">_xlfn.IFS(J860="m","Medium",J860="l","Light",J860="d","Dark",TRUE,"")</f>
        <v>Medium</v>
      </c>
      <c r="P860" s="8" t="str">
        <f>_xlfn.XLOOKUP(Table1[[#This Row],[Customer ID]],customers!$A$1:$A$1001,customers!$I$1:$I$1001," ",0)</f>
        <v>No</v>
      </c>
    </row>
    <row r="861" spans="1:16" x14ac:dyDescent="0.35">
      <c r="A861" s="7" t="s">
        <v>5345</v>
      </c>
      <c r="B861" s="14">
        <v>43716</v>
      </c>
      <c r="C861" s="7" t="s">
        <v>5346</v>
      </c>
      <c r="D861" s="8" t="s">
        <v>6182</v>
      </c>
      <c r="E861" s="7">
        <v>6</v>
      </c>
      <c r="F861" s="7" t="str">
        <f>_xlfn.XLOOKUP(C861,customers!$A$2:$A$1001,customers!$B$2:$B$1001," ",0)</f>
        <v>Redd Simao</v>
      </c>
      <c r="G861" s="7" t="str">
        <f>IF(_xlfn.XLOOKUP(C861,customers!$A$2:$A$1001,customers!$C$2:$C$1001," ",0)=0," ",_xlfn.XLOOKUP(C861,customers!$A$2:$A$1001,customers!$C$2:$C$1001," ",0))</f>
        <v>rsimaonv@simplemachines.org</v>
      </c>
      <c r="H861" s="7" t="str">
        <f>_xlfn.XLOOKUP(orders!C861,customers!$A$1:$A$1001,customers!$G$1:$G$1001)</f>
        <v>United States</v>
      </c>
      <c r="I861" s="8" t="str">
        <f>INDEX(products!$A$1:$G$49,MATCH(orders!$D861,products!$A$1:$A$49,0),MATCH(orders!I$1,products!$A$1:$G$1,0))</f>
        <v>Ara</v>
      </c>
      <c r="J861" s="8" t="str">
        <f>INDEX(products!$A$1:$G$49,MATCH(orders!$D861,products!$A$1:$A$49,0),MATCH(orders!J$1,products!$A$1:$G$1,0))</f>
        <v>L</v>
      </c>
      <c r="K861" s="9">
        <f>INDEX(products!$A$1:$G$49,MATCH(orders!$D861,products!$A$1:$A$49,0),MATCH(orders!K$1,products!$A$1:$G$1,0))</f>
        <v>2.5</v>
      </c>
      <c r="L861" s="10">
        <f>INDEX(products!$A$1:$G$49,MATCH(orders!$D861,products!$A$1:$A$49,0),MATCH(orders!L$1,products!$A$1:$G$1,0))</f>
        <v>29.784999999999997</v>
      </c>
      <c r="M861" s="10">
        <f t="shared" si="13"/>
        <v>178.70999999999998</v>
      </c>
      <c r="N861" s="8" t="str" cm="1">
        <f t="array" ref="N861">_xlfn.IFS(I861="Rob", "Robusta",I861="Exc","Excelsa",I861="Ara","Arabica",I861="Lib","Liberica",TRUE," ")</f>
        <v>Arabica</v>
      </c>
      <c r="O861" s="8" t="str" cm="1">
        <f t="array" ref="O861">_xlfn.IFS(J861="m","Medium",J861="l","Light",J861="d","Dark",TRUE,"")</f>
        <v>Light</v>
      </c>
      <c r="P861" s="8" t="str">
        <f>_xlfn.XLOOKUP(Table1[[#This Row],[Customer ID]],customers!$A$1:$A$1001,customers!$I$1:$I$1001," ",0)</f>
        <v>No</v>
      </c>
    </row>
    <row r="862" spans="1:16" x14ac:dyDescent="0.35">
      <c r="A862" s="7" t="s">
        <v>5351</v>
      </c>
      <c r="B862" s="14">
        <v>44707</v>
      </c>
      <c r="C862" s="7" t="s">
        <v>5352</v>
      </c>
      <c r="D862" s="8" t="s">
        <v>6175</v>
      </c>
      <c r="E862" s="7">
        <v>1</v>
      </c>
      <c r="F862" s="7" t="str">
        <f>_xlfn.XLOOKUP(C862,customers!$A$2:$A$1001,customers!$B$2:$B$1001," ",0)</f>
        <v>Cece Inker</v>
      </c>
      <c r="G862" s="7" t="str">
        <f>IF(_xlfn.XLOOKUP(C862,customers!$A$2:$A$1001,customers!$C$2:$C$1001," ",0)=0," ",_xlfn.XLOOKUP(C862,customers!$A$2:$A$1001,customers!$C$2:$C$1001," ",0))</f>
        <v xml:space="preserve"> </v>
      </c>
      <c r="H862" s="7" t="str">
        <f>_xlfn.XLOOKUP(orders!C862,customers!$A$1:$A$1001,customers!$G$1:$G$1001)</f>
        <v>United States</v>
      </c>
      <c r="I862" s="8" t="str">
        <f>INDEX(products!$A$1:$G$49,MATCH(orders!$D862,products!$A$1:$A$49,0),MATCH(orders!I$1,products!$A$1:$G$1,0))</f>
        <v>Ara</v>
      </c>
      <c r="J862" s="8" t="str">
        <f>INDEX(products!$A$1:$G$49,MATCH(orders!$D862,products!$A$1:$A$49,0),MATCH(orders!J$1,products!$A$1:$G$1,0))</f>
        <v>M</v>
      </c>
      <c r="K862" s="9">
        <f>INDEX(products!$A$1:$G$49,MATCH(orders!$D862,products!$A$1:$A$49,0),MATCH(orders!K$1,products!$A$1:$G$1,0))</f>
        <v>2.5</v>
      </c>
      <c r="L862" s="10">
        <f>INDEX(products!$A$1:$G$49,MATCH(orders!$D862,products!$A$1:$A$49,0),MATCH(orders!L$1,products!$A$1:$G$1,0))</f>
        <v>25.874999999999996</v>
      </c>
      <c r="M862" s="10">
        <f t="shared" si="13"/>
        <v>25.874999999999996</v>
      </c>
      <c r="N862" s="8" t="str" cm="1">
        <f t="array" ref="N862">_xlfn.IFS(I862="Rob", "Robusta",I862="Exc","Excelsa",I862="Ara","Arabica",I862="Lib","Liberica",TRUE," ")</f>
        <v>Arabica</v>
      </c>
      <c r="O862" s="8" t="str" cm="1">
        <f t="array" ref="O862">_xlfn.IFS(J862="m","Medium",J862="l","Light",J862="d","Dark",TRUE,"")</f>
        <v>Medium</v>
      </c>
      <c r="P862" s="8" t="str">
        <f>_xlfn.XLOOKUP(Table1[[#This Row],[Customer ID]],customers!$A$1:$A$1001,customers!$I$1:$I$1001," ",0)</f>
        <v>No</v>
      </c>
    </row>
    <row r="863" spans="1:16" x14ac:dyDescent="0.35">
      <c r="A863" s="7" t="s">
        <v>5356</v>
      </c>
      <c r="B863" s="14">
        <v>43802</v>
      </c>
      <c r="C863" s="7" t="s">
        <v>5357</v>
      </c>
      <c r="D863" s="8" t="s">
        <v>6143</v>
      </c>
      <c r="E863" s="7">
        <v>6</v>
      </c>
      <c r="F863" s="7" t="str">
        <f>_xlfn.XLOOKUP(C863,customers!$A$2:$A$1001,customers!$B$2:$B$1001," ",0)</f>
        <v>Noel Chisholm</v>
      </c>
      <c r="G863" s="7" t="str">
        <f>IF(_xlfn.XLOOKUP(C863,customers!$A$2:$A$1001,customers!$C$2:$C$1001," ",0)=0," ",_xlfn.XLOOKUP(C863,customers!$A$2:$A$1001,customers!$C$2:$C$1001," ",0))</f>
        <v>nchisholmnx@example.com</v>
      </c>
      <c r="H863" s="7" t="str">
        <f>_xlfn.XLOOKUP(orders!C863,customers!$A$1:$A$1001,customers!$G$1:$G$1001)</f>
        <v>United States</v>
      </c>
      <c r="I863" s="8" t="str">
        <f>INDEX(products!$A$1:$G$49,MATCH(orders!$D863,products!$A$1:$A$49,0),MATCH(orders!I$1,products!$A$1:$G$1,0))</f>
        <v>Lib</v>
      </c>
      <c r="J863" s="8" t="str">
        <f>INDEX(products!$A$1:$G$49,MATCH(orders!$D863,products!$A$1:$A$49,0),MATCH(orders!J$1,products!$A$1:$G$1,0))</f>
        <v>D</v>
      </c>
      <c r="K863" s="9">
        <f>INDEX(products!$A$1:$G$49,MATCH(orders!$D863,products!$A$1:$A$49,0),MATCH(orders!K$1,products!$A$1:$G$1,0))</f>
        <v>1</v>
      </c>
      <c r="L863" s="10">
        <f>INDEX(products!$A$1:$G$49,MATCH(orders!$D863,products!$A$1:$A$49,0),MATCH(orders!L$1,products!$A$1:$G$1,0))</f>
        <v>12.95</v>
      </c>
      <c r="M863" s="10">
        <f t="shared" si="13"/>
        <v>77.699999999999989</v>
      </c>
      <c r="N863" s="8" t="str" cm="1">
        <f t="array" ref="N863">_xlfn.IFS(I863="Rob", "Robusta",I863="Exc","Excelsa",I863="Ara","Arabica",I863="Lib","Liberica",TRUE," ")</f>
        <v>Liberica</v>
      </c>
      <c r="O863" s="8" t="str" cm="1">
        <f t="array" ref="O863">_xlfn.IFS(J863="m","Medium",J863="l","Light",J863="d","Dark",TRUE,"")</f>
        <v>Dark</v>
      </c>
      <c r="P863" s="8" t="str">
        <f>_xlfn.XLOOKUP(Table1[[#This Row],[Customer ID]],customers!$A$1:$A$1001,customers!$I$1:$I$1001," ",0)</f>
        <v>Yes</v>
      </c>
    </row>
    <row r="864" spans="1:16" x14ac:dyDescent="0.35">
      <c r="A864" s="7" t="s">
        <v>5362</v>
      </c>
      <c r="B864" s="14">
        <v>43725</v>
      </c>
      <c r="C864" s="7" t="s">
        <v>5363</v>
      </c>
      <c r="D864" s="8" t="s">
        <v>6138</v>
      </c>
      <c r="E864" s="7">
        <v>1</v>
      </c>
      <c r="F864" s="7" t="str">
        <f>_xlfn.XLOOKUP(C864,customers!$A$2:$A$1001,customers!$B$2:$B$1001," ",0)</f>
        <v>Grazia Oats</v>
      </c>
      <c r="G864" s="7" t="str">
        <f>IF(_xlfn.XLOOKUP(C864,customers!$A$2:$A$1001,customers!$C$2:$C$1001," ",0)=0," ",_xlfn.XLOOKUP(C864,customers!$A$2:$A$1001,customers!$C$2:$C$1001," ",0))</f>
        <v>goatsny@live.com</v>
      </c>
      <c r="H864" s="7" t="str">
        <f>_xlfn.XLOOKUP(orders!C864,customers!$A$1:$A$1001,customers!$G$1:$G$1001)</f>
        <v>United States</v>
      </c>
      <c r="I864" s="8" t="str">
        <f>INDEX(products!$A$1:$G$49,MATCH(orders!$D864,products!$A$1:$A$49,0),MATCH(orders!I$1,products!$A$1:$G$1,0))</f>
        <v>Rob</v>
      </c>
      <c r="J864" s="8" t="str">
        <f>INDEX(products!$A$1:$G$49,MATCH(orders!$D864,products!$A$1:$A$49,0),MATCH(orders!J$1,products!$A$1:$G$1,0))</f>
        <v>M</v>
      </c>
      <c r="K864" s="9">
        <f>INDEX(products!$A$1:$G$49,MATCH(orders!$D864,products!$A$1:$A$49,0),MATCH(orders!K$1,products!$A$1:$G$1,0))</f>
        <v>1</v>
      </c>
      <c r="L864" s="10">
        <f>INDEX(products!$A$1:$G$49,MATCH(orders!$D864,products!$A$1:$A$49,0),MATCH(orders!L$1,products!$A$1:$G$1,0))</f>
        <v>9.9499999999999993</v>
      </c>
      <c r="M864" s="10">
        <f t="shared" si="13"/>
        <v>9.9499999999999993</v>
      </c>
      <c r="N864" s="8" t="str" cm="1">
        <f t="array" ref="N864">_xlfn.IFS(I864="Rob", "Robusta",I864="Exc","Excelsa",I864="Ara","Arabica",I864="Lib","Liberica",TRUE," ")</f>
        <v>Robusta</v>
      </c>
      <c r="O864" s="8" t="str" cm="1">
        <f t="array" ref="O864">_xlfn.IFS(J864="m","Medium",J864="l","Light",J864="d","Dark",TRUE,"")</f>
        <v>Medium</v>
      </c>
      <c r="P864" s="8" t="str">
        <f>_xlfn.XLOOKUP(Table1[[#This Row],[Customer ID]],customers!$A$1:$A$1001,customers!$I$1:$I$1001," ",0)</f>
        <v>Yes</v>
      </c>
    </row>
    <row r="865" spans="1:16" x14ac:dyDescent="0.35">
      <c r="A865" s="7" t="s">
        <v>5368</v>
      </c>
      <c r="B865" s="14">
        <v>44712</v>
      </c>
      <c r="C865" s="7" t="s">
        <v>5369</v>
      </c>
      <c r="D865" s="8" t="s">
        <v>6162</v>
      </c>
      <c r="E865" s="7">
        <v>2</v>
      </c>
      <c r="F865" s="7" t="str">
        <f>_xlfn.XLOOKUP(C865,customers!$A$2:$A$1001,customers!$B$2:$B$1001," ",0)</f>
        <v>Meade Birkin</v>
      </c>
      <c r="G865" s="7" t="str">
        <f>IF(_xlfn.XLOOKUP(C865,customers!$A$2:$A$1001,customers!$C$2:$C$1001," ",0)=0," ",_xlfn.XLOOKUP(C865,customers!$A$2:$A$1001,customers!$C$2:$C$1001," ",0))</f>
        <v>mbirkinnz@java.com</v>
      </c>
      <c r="H865" s="7" t="str">
        <f>_xlfn.XLOOKUP(orders!C865,customers!$A$1:$A$1001,customers!$G$1:$G$1001)</f>
        <v>United States</v>
      </c>
      <c r="I865" s="8" t="str">
        <f>INDEX(products!$A$1:$G$49,MATCH(orders!$D865,products!$A$1:$A$49,0),MATCH(orders!I$1,products!$A$1:$G$1,0))</f>
        <v>Lib</v>
      </c>
      <c r="J865" s="8" t="str">
        <f>INDEX(products!$A$1:$G$49,MATCH(orders!$D865,products!$A$1:$A$49,0),MATCH(orders!J$1,products!$A$1:$G$1,0))</f>
        <v>M</v>
      </c>
      <c r="K865" s="9">
        <f>INDEX(products!$A$1:$G$49,MATCH(orders!$D865,products!$A$1:$A$49,0),MATCH(orders!K$1,products!$A$1:$G$1,0))</f>
        <v>1</v>
      </c>
      <c r="L865" s="10">
        <f>INDEX(products!$A$1:$G$49,MATCH(orders!$D865,products!$A$1:$A$49,0),MATCH(orders!L$1,products!$A$1:$G$1,0))</f>
        <v>14.55</v>
      </c>
      <c r="M865" s="10">
        <f t="shared" si="13"/>
        <v>29.1</v>
      </c>
      <c r="N865" s="8" t="str" cm="1">
        <f t="array" ref="N865">_xlfn.IFS(I865="Rob", "Robusta",I865="Exc","Excelsa",I865="Ara","Arabica",I865="Lib","Liberica",TRUE," ")</f>
        <v>Liberica</v>
      </c>
      <c r="O865" s="8" t="str" cm="1">
        <f t="array" ref="O865">_xlfn.IFS(J865="m","Medium",J865="l","Light",J865="d","Dark",TRUE,"")</f>
        <v>Medium</v>
      </c>
      <c r="P865" s="8" t="str">
        <f>_xlfn.XLOOKUP(Table1[[#This Row],[Customer ID]],customers!$A$1:$A$1001,customers!$I$1:$I$1001," ",0)</f>
        <v>Yes</v>
      </c>
    </row>
    <row r="866" spans="1:16" x14ac:dyDescent="0.35">
      <c r="A866" s="7" t="s">
        <v>5374</v>
      </c>
      <c r="B866" s="14">
        <v>43759</v>
      </c>
      <c r="C866" s="7" t="s">
        <v>5375</v>
      </c>
      <c r="D866" s="8" t="s">
        <v>6178</v>
      </c>
      <c r="E866" s="7">
        <v>6</v>
      </c>
      <c r="F866" s="7" t="str">
        <f>_xlfn.XLOOKUP(C866,customers!$A$2:$A$1001,customers!$B$2:$B$1001," ",0)</f>
        <v>Ronda Pyson</v>
      </c>
      <c r="G866" s="7" t="str">
        <f>IF(_xlfn.XLOOKUP(C866,customers!$A$2:$A$1001,customers!$C$2:$C$1001," ",0)=0," ",_xlfn.XLOOKUP(C866,customers!$A$2:$A$1001,customers!$C$2:$C$1001," ",0))</f>
        <v>rpysono0@constantcontact.com</v>
      </c>
      <c r="H866" s="7" t="str">
        <f>_xlfn.XLOOKUP(orders!C866,customers!$A$1:$A$1001,customers!$G$1:$G$1001)</f>
        <v>Ireland</v>
      </c>
      <c r="I866" s="8" t="str">
        <f>INDEX(products!$A$1:$G$49,MATCH(orders!$D866,products!$A$1:$A$49,0),MATCH(orders!I$1,products!$A$1:$G$1,0))</f>
        <v>Rob</v>
      </c>
      <c r="J866" s="8" t="str">
        <f>INDEX(products!$A$1:$G$49,MATCH(orders!$D866,products!$A$1:$A$49,0),MATCH(orders!J$1,products!$A$1:$G$1,0))</f>
        <v>L</v>
      </c>
      <c r="K866" s="9">
        <f>INDEX(products!$A$1:$G$49,MATCH(orders!$D866,products!$A$1:$A$49,0),MATCH(orders!K$1,products!$A$1:$G$1,0))</f>
        <v>0.2</v>
      </c>
      <c r="L866" s="10">
        <f>INDEX(products!$A$1:$G$49,MATCH(orders!$D866,products!$A$1:$A$49,0),MATCH(orders!L$1,products!$A$1:$G$1,0))</f>
        <v>3.5849999999999995</v>
      </c>
      <c r="M866" s="10">
        <f t="shared" si="13"/>
        <v>21.509999999999998</v>
      </c>
      <c r="N866" s="8" t="str" cm="1">
        <f t="array" ref="N866">_xlfn.IFS(I866="Rob", "Robusta",I866="Exc","Excelsa",I866="Ara","Arabica",I866="Lib","Liberica",TRUE," ")</f>
        <v>Robusta</v>
      </c>
      <c r="O866" s="8" t="str" cm="1">
        <f t="array" ref="O866">_xlfn.IFS(J866="m","Medium",J866="l","Light",J866="d","Dark",TRUE,"")</f>
        <v>Light</v>
      </c>
      <c r="P866" s="8" t="str">
        <f>_xlfn.XLOOKUP(Table1[[#This Row],[Customer ID]],customers!$A$1:$A$1001,customers!$I$1:$I$1001," ",0)</f>
        <v>No</v>
      </c>
    </row>
    <row r="867" spans="1:16" x14ac:dyDescent="0.35">
      <c r="A867" s="7" t="s">
        <v>5380</v>
      </c>
      <c r="B867" s="14">
        <v>44675</v>
      </c>
      <c r="C867" s="7" t="s">
        <v>5428</v>
      </c>
      <c r="D867" s="8" t="s">
        <v>6157</v>
      </c>
      <c r="E867" s="7">
        <v>1</v>
      </c>
      <c r="F867" s="7" t="str">
        <f>_xlfn.XLOOKUP(C867,customers!$A$2:$A$1001,customers!$B$2:$B$1001," ",0)</f>
        <v>Modesty MacConnechie</v>
      </c>
      <c r="G867" s="7" t="str">
        <f>IF(_xlfn.XLOOKUP(C867,customers!$A$2:$A$1001,customers!$C$2:$C$1001," ",0)=0," ",_xlfn.XLOOKUP(C867,customers!$A$2:$A$1001,customers!$C$2:$C$1001," ",0))</f>
        <v>mmacconnechieo9@reuters.com</v>
      </c>
      <c r="H867" s="7" t="str">
        <f>_xlfn.XLOOKUP(orders!C867,customers!$A$1:$A$1001,customers!$G$1:$G$1001)</f>
        <v>United States</v>
      </c>
      <c r="I867" s="8" t="str">
        <f>INDEX(products!$A$1:$G$49,MATCH(orders!$D867,products!$A$1:$A$49,0),MATCH(orders!I$1,products!$A$1:$G$1,0))</f>
        <v>Ara</v>
      </c>
      <c r="J867" s="8" t="str">
        <f>INDEX(products!$A$1:$G$49,MATCH(orders!$D867,products!$A$1:$A$49,0),MATCH(orders!J$1,products!$A$1:$G$1,0))</f>
        <v>M</v>
      </c>
      <c r="K867" s="9">
        <f>INDEX(products!$A$1:$G$49,MATCH(orders!$D867,products!$A$1:$A$49,0),MATCH(orders!K$1,products!$A$1:$G$1,0))</f>
        <v>0.5</v>
      </c>
      <c r="L867" s="10">
        <f>INDEX(products!$A$1:$G$49,MATCH(orders!$D867,products!$A$1:$A$49,0),MATCH(orders!L$1,products!$A$1:$G$1,0))</f>
        <v>6.75</v>
      </c>
      <c r="M867" s="10">
        <f t="shared" si="13"/>
        <v>6.75</v>
      </c>
      <c r="N867" s="8" t="str" cm="1">
        <f t="array" ref="N867">_xlfn.IFS(I867="Rob", "Robusta",I867="Exc","Excelsa",I867="Ara","Arabica",I867="Lib","Liberica",TRUE," ")</f>
        <v>Arabica</v>
      </c>
      <c r="O867" s="8" t="str" cm="1">
        <f t="array" ref="O867">_xlfn.IFS(J867="m","Medium",J867="l","Light",J867="d","Dark",TRUE,"")</f>
        <v>Medium</v>
      </c>
      <c r="P867" s="8" t="str">
        <f>_xlfn.XLOOKUP(Table1[[#This Row],[Customer ID]],customers!$A$1:$A$1001,customers!$I$1:$I$1001," ",0)</f>
        <v>Yes</v>
      </c>
    </row>
    <row r="868" spans="1:16" x14ac:dyDescent="0.35">
      <c r="A868" s="7" t="s">
        <v>5385</v>
      </c>
      <c r="B868" s="14">
        <v>44209</v>
      </c>
      <c r="C868" s="7" t="s">
        <v>5386</v>
      </c>
      <c r="D868" s="8" t="s">
        <v>6158</v>
      </c>
      <c r="E868" s="7">
        <v>3</v>
      </c>
      <c r="F868" s="7" t="str">
        <f>_xlfn.XLOOKUP(C868,customers!$A$2:$A$1001,customers!$B$2:$B$1001," ",0)</f>
        <v>Rafaela Treacher</v>
      </c>
      <c r="G868" s="7" t="str">
        <f>IF(_xlfn.XLOOKUP(C868,customers!$A$2:$A$1001,customers!$C$2:$C$1001," ",0)=0," ",_xlfn.XLOOKUP(C868,customers!$A$2:$A$1001,customers!$C$2:$C$1001," ",0))</f>
        <v>rtreachero2@usa.gov</v>
      </c>
      <c r="H868" s="7" t="str">
        <f>_xlfn.XLOOKUP(orders!C868,customers!$A$1:$A$1001,customers!$G$1:$G$1001)</f>
        <v>Ireland</v>
      </c>
      <c r="I868" s="8" t="str">
        <f>INDEX(products!$A$1:$G$49,MATCH(orders!$D868,products!$A$1:$A$49,0),MATCH(orders!I$1,products!$A$1:$G$1,0))</f>
        <v>Ara</v>
      </c>
      <c r="J868" s="8" t="str">
        <f>INDEX(products!$A$1:$G$49,MATCH(orders!$D868,products!$A$1:$A$49,0),MATCH(orders!J$1,products!$A$1:$G$1,0))</f>
        <v>D</v>
      </c>
      <c r="K868" s="9">
        <f>INDEX(products!$A$1:$G$49,MATCH(orders!$D868,products!$A$1:$A$49,0),MATCH(orders!K$1,products!$A$1:$G$1,0))</f>
        <v>0.5</v>
      </c>
      <c r="L868" s="10">
        <f>INDEX(products!$A$1:$G$49,MATCH(orders!$D868,products!$A$1:$A$49,0),MATCH(orders!L$1,products!$A$1:$G$1,0))</f>
        <v>5.97</v>
      </c>
      <c r="M868" s="10">
        <f t="shared" si="13"/>
        <v>17.91</v>
      </c>
      <c r="N868" s="8" t="str" cm="1">
        <f t="array" ref="N868">_xlfn.IFS(I868="Rob", "Robusta",I868="Exc","Excelsa",I868="Ara","Arabica",I868="Lib","Liberica",TRUE," ")</f>
        <v>Arabica</v>
      </c>
      <c r="O868" s="8" t="str" cm="1">
        <f t="array" ref="O868">_xlfn.IFS(J868="m","Medium",J868="l","Light",J868="d","Dark",TRUE,"")</f>
        <v>Dark</v>
      </c>
      <c r="P868" s="8" t="str">
        <f>_xlfn.XLOOKUP(Table1[[#This Row],[Customer ID]],customers!$A$1:$A$1001,customers!$I$1:$I$1001," ",0)</f>
        <v>No</v>
      </c>
    </row>
    <row r="869" spans="1:16" x14ac:dyDescent="0.35">
      <c r="A869" s="7" t="s">
        <v>5391</v>
      </c>
      <c r="B869" s="14">
        <v>44792</v>
      </c>
      <c r="C869" s="7" t="s">
        <v>5392</v>
      </c>
      <c r="D869" s="8" t="s">
        <v>6182</v>
      </c>
      <c r="E869" s="7">
        <v>1</v>
      </c>
      <c r="F869" s="7" t="str">
        <f>_xlfn.XLOOKUP(C869,customers!$A$2:$A$1001,customers!$B$2:$B$1001," ",0)</f>
        <v>Bee Fattorini</v>
      </c>
      <c r="G869" s="7" t="str">
        <f>IF(_xlfn.XLOOKUP(C869,customers!$A$2:$A$1001,customers!$C$2:$C$1001," ",0)=0," ",_xlfn.XLOOKUP(C869,customers!$A$2:$A$1001,customers!$C$2:$C$1001," ",0))</f>
        <v>bfattorinio3@quantcast.com</v>
      </c>
      <c r="H869" s="7" t="str">
        <f>_xlfn.XLOOKUP(orders!C869,customers!$A$1:$A$1001,customers!$G$1:$G$1001)</f>
        <v>Ireland</v>
      </c>
      <c r="I869" s="8" t="str">
        <f>INDEX(products!$A$1:$G$49,MATCH(orders!$D869,products!$A$1:$A$49,0),MATCH(orders!I$1,products!$A$1:$G$1,0))</f>
        <v>Ara</v>
      </c>
      <c r="J869" s="8" t="str">
        <f>INDEX(products!$A$1:$G$49,MATCH(orders!$D869,products!$A$1:$A$49,0),MATCH(orders!J$1,products!$A$1:$G$1,0))</f>
        <v>L</v>
      </c>
      <c r="K869" s="9">
        <f>INDEX(products!$A$1:$G$49,MATCH(orders!$D869,products!$A$1:$A$49,0),MATCH(orders!K$1,products!$A$1:$G$1,0))</f>
        <v>2.5</v>
      </c>
      <c r="L869" s="10">
        <f>INDEX(products!$A$1:$G$49,MATCH(orders!$D869,products!$A$1:$A$49,0),MATCH(orders!L$1,products!$A$1:$G$1,0))</f>
        <v>29.784999999999997</v>
      </c>
      <c r="M869" s="10">
        <f t="shared" si="13"/>
        <v>29.784999999999997</v>
      </c>
      <c r="N869" s="8" t="str" cm="1">
        <f t="array" ref="N869">_xlfn.IFS(I869="Rob", "Robusta",I869="Exc","Excelsa",I869="Ara","Arabica",I869="Lib","Liberica",TRUE," ")</f>
        <v>Arabica</v>
      </c>
      <c r="O869" s="8" t="str" cm="1">
        <f t="array" ref="O869">_xlfn.IFS(J869="m","Medium",J869="l","Light",J869="d","Dark",TRUE,"")</f>
        <v>Light</v>
      </c>
      <c r="P869" s="8" t="str">
        <f>_xlfn.XLOOKUP(Table1[[#This Row],[Customer ID]],customers!$A$1:$A$1001,customers!$I$1:$I$1001," ",0)</f>
        <v>Yes</v>
      </c>
    </row>
    <row r="870" spans="1:16" x14ac:dyDescent="0.35">
      <c r="A870" s="7" t="s">
        <v>5396</v>
      </c>
      <c r="B870" s="14">
        <v>43526</v>
      </c>
      <c r="C870" s="7" t="s">
        <v>5397</v>
      </c>
      <c r="D870" s="8" t="s">
        <v>6139</v>
      </c>
      <c r="E870" s="7">
        <v>5</v>
      </c>
      <c r="F870" s="7" t="str">
        <f>_xlfn.XLOOKUP(C870,customers!$A$2:$A$1001,customers!$B$2:$B$1001," ",0)</f>
        <v>Margie Palleske</v>
      </c>
      <c r="G870" s="7" t="str">
        <f>IF(_xlfn.XLOOKUP(C870,customers!$A$2:$A$1001,customers!$C$2:$C$1001," ",0)=0," ",_xlfn.XLOOKUP(C870,customers!$A$2:$A$1001,customers!$C$2:$C$1001," ",0))</f>
        <v>mpalleskeo4@nyu.edu</v>
      </c>
      <c r="H870" s="7" t="str">
        <f>_xlfn.XLOOKUP(orders!C870,customers!$A$1:$A$1001,customers!$G$1:$G$1001)</f>
        <v>United States</v>
      </c>
      <c r="I870" s="8" t="str">
        <f>INDEX(products!$A$1:$G$49,MATCH(orders!$D870,products!$A$1:$A$49,0),MATCH(orders!I$1,products!$A$1:$G$1,0))</f>
        <v>Exc</v>
      </c>
      <c r="J870" s="8" t="str">
        <f>INDEX(products!$A$1:$G$49,MATCH(orders!$D870,products!$A$1:$A$49,0),MATCH(orders!J$1,products!$A$1:$G$1,0))</f>
        <v>M</v>
      </c>
      <c r="K870" s="9">
        <f>INDEX(products!$A$1:$G$49,MATCH(orders!$D870,products!$A$1:$A$49,0),MATCH(orders!K$1,products!$A$1:$G$1,0))</f>
        <v>0.5</v>
      </c>
      <c r="L870" s="10">
        <f>INDEX(products!$A$1:$G$49,MATCH(orders!$D870,products!$A$1:$A$49,0),MATCH(orders!L$1,products!$A$1:$G$1,0))</f>
        <v>8.25</v>
      </c>
      <c r="M870" s="10">
        <f t="shared" si="13"/>
        <v>41.25</v>
      </c>
      <c r="N870" s="8" t="str" cm="1">
        <f t="array" ref="N870">_xlfn.IFS(I870="Rob", "Robusta",I870="Exc","Excelsa",I870="Ara","Arabica",I870="Lib","Liberica",TRUE," ")</f>
        <v>Excelsa</v>
      </c>
      <c r="O870" s="8" t="str" cm="1">
        <f t="array" ref="O870">_xlfn.IFS(J870="m","Medium",J870="l","Light",J870="d","Dark",TRUE,"")</f>
        <v>Medium</v>
      </c>
      <c r="P870" s="8" t="str">
        <f>_xlfn.XLOOKUP(Table1[[#This Row],[Customer ID]],customers!$A$1:$A$1001,customers!$I$1:$I$1001," ",0)</f>
        <v>Yes</v>
      </c>
    </row>
    <row r="871" spans="1:16" x14ac:dyDescent="0.35">
      <c r="A871" s="7" t="s">
        <v>5402</v>
      </c>
      <c r="B871" s="14">
        <v>43851</v>
      </c>
      <c r="C871" s="7" t="s">
        <v>5403</v>
      </c>
      <c r="D871" s="8" t="s">
        <v>6146</v>
      </c>
      <c r="E871" s="7">
        <v>3</v>
      </c>
      <c r="F871" s="7" t="str">
        <f>_xlfn.XLOOKUP(C871,customers!$A$2:$A$1001,customers!$B$2:$B$1001," ",0)</f>
        <v>Alexina Randals</v>
      </c>
      <c r="G871" s="7" t="str">
        <f>IF(_xlfn.XLOOKUP(C871,customers!$A$2:$A$1001,customers!$C$2:$C$1001," ",0)=0," ",_xlfn.XLOOKUP(C871,customers!$A$2:$A$1001,customers!$C$2:$C$1001," ",0))</f>
        <v xml:space="preserve"> </v>
      </c>
      <c r="H871" s="7" t="str">
        <f>_xlfn.XLOOKUP(orders!C871,customers!$A$1:$A$1001,customers!$G$1:$G$1001)</f>
        <v>United States</v>
      </c>
      <c r="I871" s="8" t="str">
        <f>INDEX(products!$A$1:$G$49,MATCH(orders!$D871,products!$A$1:$A$49,0),MATCH(orders!I$1,products!$A$1:$G$1,0))</f>
        <v>Rob</v>
      </c>
      <c r="J871" s="8" t="str">
        <f>INDEX(products!$A$1:$G$49,MATCH(orders!$D871,products!$A$1:$A$49,0),MATCH(orders!J$1,products!$A$1:$G$1,0))</f>
        <v>M</v>
      </c>
      <c r="K871" s="9">
        <f>INDEX(products!$A$1:$G$49,MATCH(orders!$D871,products!$A$1:$A$49,0),MATCH(orders!K$1,products!$A$1:$G$1,0))</f>
        <v>0.5</v>
      </c>
      <c r="L871" s="10">
        <f>INDEX(products!$A$1:$G$49,MATCH(orders!$D871,products!$A$1:$A$49,0),MATCH(orders!L$1,products!$A$1:$G$1,0))</f>
        <v>5.97</v>
      </c>
      <c r="M871" s="10">
        <f t="shared" si="13"/>
        <v>17.91</v>
      </c>
      <c r="N871" s="8" t="str" cm="1">
        <f t="array" ref="N871">_xlfn.IFS(I871="Rob", "Robusta",I871="Exc","Excelsa",I871="Ara","Arabica",I871="Lib","Liberica",TRUE," ")</f>
        <v>Robusta</v>
      </c>
      <c r="O871" s="8" t="str" cm="1">
        <f t="array" ref="O871">_xlfn.IFS(J871="m","Medium",J871="l","Light",J871="d","Dark",TRUE,"")</f>
        <v>Medium</v>
      </c>
      <c r="P871" s="8" t="str">
        <f>_xlfn.XLOOKUP(Table1[[#This Row],[Customer ID]],customers!$A$1:$A$1001,customers!$I$1:$I$1001," ",0)</f>
        <v>Yes</v>
      </c>
    </row>
    <row r="872" spans="1:16" x14ac:dyDescent="0.35">
      <c r="A872" s="7" t="s">
        <v>5407</v>
      </c>
      <c r="B872" s="14">
        <v>44460</v>
      </c>
      <c r="C872" s="7" t="s">
        <v>5408</v>
      </c>
      <c r="D872" s="8" t="s">
        <v>6144</v>
      </c>
      <c r="E872" s="7">
        <v>1</v>
      </c>
      <c r="F872" s="7" t="str">
        <f>_xlfn.XLOOKUP(C872,customers!$A$2:$A$1001,customers!$B$2:$B$1001," ",0)</f>
        <v>Filip Antcliffe</v>
      </c>
      <c r="G872" s="7" t="str">
        <f>IF(_xlfn.XLOOKUP(C872,customers!$A$2:$A$1001,customers!$C$2:$C$1001," ",0)=0," ",_xlfn.XLOOKUP(C872,customers!$A$2:$A$1001,customers!$C$2:$C$1001," ",0))</f>
        <v>fantcliffeo6@amazon.co.jp</v>
      </c>
      <c r="H872" s="7" t="str">
        <f>_xlfn.XLOOKUP(orders!C872,customers!$A$1:$A$1001,customers!$G$1:$G$1001)</f>
        <v>Ireland</v>
      </c>
      <c r="I872" s="8" t="str">
        <f>INDEX(products!$A$1:$G$49,MATCH(orders!$D872,products!$A$1:$A$49,0),MATCH(orders!I$1,products!$A$1:$G$1,0))</f>
        <v>Exc</v>
      </c>
      <c r="J872" s="8" t="str">
        <f>INDEX(products!$A$1:$G$49,MATCH(orders!$D872,products!$A$1:$A$49,0),MATCH(orders!J$1,products!$A$1:$G$1,0))</f>
        <v>D</v>
      </c>
      <c r="K872" s="9">
        <f>INDEX(products!$A$1:$G$49,MATCH(orders!$D872,products!$A$1:$A$49,0),MATCH(orders!K$1,products!$A$1:$G$1,0))</f>
        <v>0.5</v>
      </c>
      <c r="L872" s="10">
        <f>INDEX(products!$A$1:$G$49,MATCH(orders!$D872,products!$A$1:$A$49,0),MATCH(orders!L$1,products!$A$1:$G$1,0))</f>
        <v>7.29</v>
      </c>
      <c r="M872" s="10">
        <f t="shared" si="13"/>
        <v>7.29</v>
      </c>
      <c r="N872" s="8" t="str" cm="1">
        <f t="array" ref="N872">_xlfn.IFS(I872="Rob", "Robusta",I872="Exc","Excelsa",I872="Ara","Arabica",I872="Lib","Liberica",TRUE," ")</f>
        <v>Excelsa</v>
      </c>
      <c r="O872" s="8" t="str" cm="1">
        <f t="array" ref="O872">_xlfn.IFS(J872="m","Medium",J872="l","Light",J872="d","Dark",TRUE,"")</f>
        <v>Dark</v>
      </c>
      <c r="P872" s="8" t="str">
        <f>_xlfn.XLOOKUP(Table1[[#This Row],[Customer ID]],customers!$A$1:$A$1001,customers!$I$1:$I$1001," ",0)</f>
        <v>Yes</v>
      </c>
    </row>
    <row r="873" spans="1:16" x14ac:dyDescent="0.35">
      <c r="A873" s="7" t="s">
        <v>5413</v>
      </c>
      <c r="B873" s="14">
        <v>43707</v>
      </c>
      <c r="C873" s="7" t="s">
        <v>5414</v>
      </c>
      <c r="D873" s="8" t="s">
        <v>6171</v>
      </c>
      <c r="E873" s="7">
        <v>2</v>
      </c>
      <c r="F873" s="7" t="str">
        <f>_xlfn.XLOOKUP(C873,customers!$A$2:$A$1001,customers!$B$2:$B$1001," ",0)</f>
        <v>Peyter Matignon</v>
      </c>
      <c r="G873" s="7" t="str">
        <f>IF(_xlfn.XLOOKUP(C873,customers!$A$2:$A$1001,customers!$C$2:$C$1001," ",0)=0," ",_xlfn.XLOOKUP(C873,customers!$A$2:$A$1001,customers!$C$2:$C$1001," ",0))</f>
        <v>pmatignono7@harvard.edu</v>
      </c>
      <c r="H873" s="7" t="str">
        <f>_xlfn.XLOOKUP(orders!C873,customers!$A$1:$A$1001,customers!$G$1:$G$1001)</f>
        <v>United Kingdom</v>
      </c>
      <c r="I873" s="8" t="str">
        <f>INDEX(products!$A$1:$G$49,MATCH(orders!$D873,products!$A$1:$A$49,0),MATCH(orders!I$1,products!$A$1:$G$1,0))</f>
        <v>Exc</v>
      </c>
      <c r="J873" s="8" t="str">
        <f>INDEX(products!$A$1:$G$49,MATCH(orders!$D873,products!$A$1:$A$49,0),MATCH(orders!J$1,products!$A$1:$G$1,0))</f>
        <v>L</v>
      </c>
      <c r="K873" s="9">
        <f>INDEX(products!$A$1:$G$49,MATCH(orders!$D873,products!$A$1:$A$49,0),MATCH(orders!K$1,products!$A$1:$G$1,0))</f>
        <v>1</v>
      </c>
      <c r="L873" s="10">
        <f>INDEX(products!$A$1:$G$49,MATCH(orders!$D873,products!$A$1:$A$49,0),MATCH(orders!L$1,products!$A$1:$G$1,0))</f>
        <v>14.85</v>
      </c>
      <c r="M873" s="10">
        <f t="shared" si="13"/>
        <v>29.7</v>
      </c>
      <c r="N873" s="8" t="str" cm="1">
        <f t="array" ref="N873">_xlfn.IFS(I873="Rob", "Robusta",I873="Exc","Excelsa",I873="Ara","Arabica",I873="Lib","Liberica",TRUE," ")</f>
        <v>Excelsa</v>
      </c>
      <c r="O873" s="8" t="str" cm="1">
        <f t="array" ref="O873">_xlfn.IFS(J873="m","Medium",J873="l","Light",J873="d","Dark",TRUE,"")</f>
        <v>Light</v>
      </c>
      <c r="P873" s="8" t="str">
        <f>_xlfn.XLOOKUP(Table1[[#This Row],[Customer ID]],customers!$A$1:$A$1001,customers!$I$1:$I$1001," ",0)</f>
        <v>Yes</v>
      </c>
    </row>
    <row r="874" spans="1:16" x14ac:dyDescent="0.35">
      <c r="A874" s="7" t="s">
        <v>5421</v>
      </c>
      <c r="B874" s="14">
        <v>43521</v>
      </c>
      <c r="C874" s="7" t="s">
        <v>5422</v>
      </c>
      <c r="D874" s="8" t="s">
        <v>6155</v>
      </c>
      <c r="E874" s="7">
        <v>2</v>
      </c>
      <c r="F874" s="7" t="str">
        <f>_xlfn.XLOOKUP(C874,customers!$A$2:$A$1001,customers!$B$2:$B$1001," ",0)</f>
        <v>Claudie Weond</v>
      </c>
      <c r="G874" s="7" t="str">
        <f>IF(_xlfn.XLOOKUP(C874,customers!$A$2:$A$1001,customers!$C$2:$C$1001," ",0)=0," ",_xlfn.XLOOKUP(C874,customers!$A$2:$A$1001,customers!$C$2:$C$1001," ",0))</f>
        <v>cweondo8@theglobeandmail.com</v>
      </c>
      <c r="H874" s="7" t="str">
        <f>_xlfn.XLOOKUP(orders!C874,customers!$A$1:$A$1001,customers!$G$1:$G$1001)</f>
        <v>United States</v>
      </c>
      <c r="I874" s="8" t="str">
        <f>INDEX(products!$A$1:$G$49,MATCH(orders!$D874,products!$A$1:$A$49,0),MATCH(orders!I$1,products!$A$1:$G$1,0))</f>
        <v>Ara</v>
      </c>
      <c r="J874" s="8" t="str">
        <f>INDEX(products!$A$1:$G$49,MATCH(orders!$D874,products!$A$1:$A$49,0),MATCH(orders!J$1,products!$A$1:$G$1,0))</f>
        <v>M</v>
      </c>
      <c r="K874" s="9">
        <f>INDEX(products!$A$1:$G$49,MATCH(orders!$D874,products!$A$1:$A$49,0),MATCH(orders!K$1,products!$A$1:$G$1,0))</f>
        <v>1</v>
      </c>
      <c r="L874" s="10">
        <f>INDEX(products!$A$1:$G$49,MATCH(orders!$D874,products!$A$1:$A$49,0),MATCH(orders!L$1,products!$A$1:$G$1,0))</f>
        <v>11.25</v>
      </c>
      <c r="M874" s="10">
        <f t="shared" si="13"/>
        <v>22.5</v>
      </c>
      <c r="N874" s="8" t="str" cm="1">
        <f t="array" ref="N874">_xlfn.IFS(I874="Rob", "Robusta",I874="Exc","Excelsa",I874="Ara","Arabica",I874="Lib","Liberica",TRUE," ")</f>
        <v>Arabica</v>
      </c>
      <c r="O874" s="8" t="str" cm="1">
        <f t="array" ref="O874">_xlfn.IFS(J874="m","Medium",J874="l","Light",J874="d","Dark",TRUE,"")</f>
        <v>Medium</v>
      </c>
      <c r="P874" s="8" t="str">
        <f>_xlfn.XLOOKUP(Table1[[#This Row],[Customer ID]],customers!$A$1:$A$1001,customers!$I$1:$I$1001," ",0)</f>
        <v>No</v>
      </c>
    </row>
    <row r="875" spans="1:16" x14ac:dyDescent="0.35">
      <c r="A875" s="7" t="s">
        <v>5427</v>
      </c>
      <c r="B875" s="14">
        <v>43725</v>
      </c>
      <c r="C875" s="7" t="s">
        <v>5428</v>
      </c>
      <c r="D875" s="8" t="s">
        <v>6174</v>
      </c>
      <c r="E875" s="7">
        <v>4</v>
      </c>
      <c r="F875" s="7" t="str">
        <f>_xlfn.XLOOKUP(C875,customers!$A$2:$A$1001,customers!$B$2:$B$1001," ",0)</f>
        <v>Modesty MacConnechie</v>
      </c>
      <c r="G875" s="7" t="str">
        <f>IF(_xlfn.XLOOKUP(C875,customers!$A$2:$A$1001,customers!$C$2:$C$1001," ",0)=0," ",_xlfn.XLOOKUP(C875,customers!$A$2:$A$1001,customers!$C$2:$C$1001," ",0))</f>
        <v>mmacconnechieo9@reuters.com</v>
      </c>
      <c r="H875" s="7" t="str">
        <f>_xlfn.XLOOKUP(orders!C875,customers!$A$1:$A$1001,customers!$G$1:$G$1001)</f>
        <v>United States</v>
      </c>
      <c r="I875" s="8" t="str">
        <f>INDEX(products!$A$1:$G$49,MATCH(orders!$D875,products!$A$1:$A$49,0),MATCH(orders!I$1,products!$A$1:$G$1,0))</f>
        <v>Rob</v>
      </c>
      <c r="J875" s="8" t="str">
        <f>INDEX(products!$A$1:$G$49,MATCH(orders!$D875,products!$A$1:$A$49,0),MATCH(orders!J$1,products!$A$1:$G$1,0))</f>
        <v>M</v>
      </c>
      <c r="K875" s="9">
        <f>INDEX(products!$A$1:$G$49,MATCH(orders!$D875,products!$A$1:$A$49,0),MATCH(orders!K$1,products!$A$1:$G$1,0))</f>
        <v>0.2</v>
      </c>
      <c r="L875" s="10">
        <f>INDEX(products!$A$1:$G$49,MATCH(orders!$D875,products!$A$1:$A$49,0),MATCH(orders!L$1,products!$A$1:$G$1,0))</f>
        <v>2.9849999999999999</v>
      </c>
      <c r="M875" s="10">
        <f t="shared" si="13"/>
        <v>11.94</v>
      </c>
      <c r="N875" s="8" t="str" cm="1">
        <f t="array" ref="N875">_xlfn.IFS(I875="Rob", "Robusta",I875="Exc","Excelsa",I875="Ara","Arabica",I875="Lib","Liberica",TRUE," ")</f>
        <v>Robusta</v>
      </c>
      <c r="O875" s="8" t="str" cm="1">
        <f t="array" ref="O875">_xlfn.IFS(J875="m","Medium",J875="l","Light",J875="d","Dark",TRUE,"")</f>
        <v>Medium</v>
      </c>
      <c r="P875" s="8" t="str">
        <f>_xlfn.XLOOKUP(Table1[[#This Row],[Customer ID]],customers!$A$1:$A$1001,customers!$I$1:$I$1001," ",0)</f>
        <v>Yes</v>
      </c>
    </row>
    <row r="876" spans="1:16" x14ac:dyDescent="0.35">
      <c r="A876" s="7" t="s">
        <v>5433</v>
      </c>
      <c r="B876" s="14">
        <v>43680</v>
      </c>
      <c r="C876" s="7" t="s">
        <v>5434</v>
      </c>
      <c r="D876" s="8" t="s">
        <v>6140</v>
      </c>
      <c r="E876" s="7">
        <v>2</v>
      </c>
      <c r="F876" s="7" t="str">
        <f>_xlfn.XLOOKUP(C876,customers!$A$2:$A$1001,customers!$B$2:$B$1001," ",0)</f>
        <v>Jaquenette Skentelbery</v>
      </c>
      <c r="G876" s="7" t="str">
        <f>IF(_xlfn.XLOOKUP(C876,customers!$A$2:$A$1001,customers!$C$2:$C$1001," ",0)=0," ",_xlfn.XLOOKUP(C876,customers!$A$2:$A$1001,customers!$C$2:$C$1001," ",0))</f>
        <v>jskentelberyoa@paypal.com</v>
      </c>
      <c r="H876" s="7" t="str">
        <f>_xlfn.XLOOKUP(orders!C876,customers!$A$1:$A$1001,customers!$G$1:$G$1001)</f>
        <v>United States</v>
      </c>
      <c r="I876" s="8" t="str">
        <f>INDEX(products!$A$1:$G$49,MATCH(orders!$D876,products!$A$1:$A$49,0),MATCH(orders!I$1,products!$A$1:$G$1,0))</f>
        <v>Ara</v>
      </c>
      <c r="J876" s="8" t="str">
        <f>INDEX(products!$A$1:$G$49,MATCH(orders!$D876,products!$A$1:$A$49,0),MATCH(orders!J$1,products!$A$1:$G$1,0))</f>
        <v>L</v>
      </c>
      <c r="K876" s="9">
        <f>INDEX(products!$A$1:$G$49,MATCH(orders!$D876,products!$A$1:$A$49,0),MATCH(orders!K$1,products!$A$1:$G$1,0))</f>
        <v>1</v>
      </c>
      <c r="L876" s="10">
        <f>INDEX(products!$A$1:$G$49,MATCH(orders!$D876,products!$A$1:$A$49,0),MATCH(orders!L$1,products!$A$1:$G$1,0))</f>
        <v>12.95</v>
      </c>
      <c r="M876" s="10">
        <f t="shared" si="13"/>
        <v>25.9</v>
      </c>
      <c r="N876" s="8" t="str" cm="1">
        <f t="array" ref="N876">_xlfn.IFS(I876="Rob", "Robusta",I876="Exc","Excelsa",I876="Ara","Arabica",I876="Lib","Liberica",TRUE," ")</f>
        <v>Arabica</v>
      </c>
      <c r="O876" s="8" t="str" cm="1">
        <f t="array" ref="O876">_xlfn.IFS(J876="m","Medium",J876="l","Light",J876="d","Dark",TRUE,"")</f>
        <v>Light</v>
      </c>
      <c r="P876" s="8" t="str">
        <f>_xlfn.XLOOKUP(Table1[[#This Row],[Customer ID]],customers!$A$1:$A$1001,customers!$I$1:$I$1001," ",0)</f>
        <v>No</v>
      </c>
    </row>
    <row r="877" spans="1:16" x14ac:dyDescent="0.35">
      <c r="A877" s="7" t="s">
        <v>5439</v>
      </c>
      <c r="B877" s="14">
        <v>44253</v>
      </c>
      <c r="C877" s="7" t="s">
        <v>5440</v>
      </c>
      <c r="D877" s="8" t="s">
        <v>6160</v>
      </c>
      <c r="E877" s="7">
        <v>5</v>
      </c>
      <c r="F877" s="7" t="str">
        <f>_xlfn.XLOOKUP(C877,customers!$A$2:$A$1001,customers!$B$2:$B$1001," ",0)</f>
        <v>Orazio Comber</v>
      </c>
      <c r="G877" s="7" t="str">
        <f>IF(_xlfn.XLOOKUP(C877,customers!$A$2:$A$1001,customers!$C$2:$C$1001," ",0)=0," ",_xlfn.XLOOKUP(C877,customers!$A$2:$A$1001,customers!$C$2:$C$1001," ",0))</f>
        <v>ocomberob@goo.gl</v>
      </c>
      <c r="H877" s="7" t="str">
        <f>_xlfn.XLOOKUP(orders!C877,customers!$A$1:$A$1001,customers!$G$1:$G$1001)</f>
        <v>Ireland</v>
      </c>
      <c r="I877" s="8" t="str">
        <f>INDEX(products!$A$1:$G$49,MATCH(orders!$D877,products!$A$1:$A$49,0),MATCH(orders!I$1,products!$A$1:$G$1,0))</f>
        <v>Lib</v>
      </c>
      <c r="J877" s="8" t="str">
        <f>INDEX(products!$A$1:$G$49,MATCH(orders!$D877,products!$A$1:$A$49,0),MATCH(orders!J$1,products!$A$1:$G$1,0))</f>
        <v>M</v>
      </c>
      <c r="K877" s="9">
        <f>INDEX(products!$A$1:$G$49,MATCH(orders!$D877,products!$A$1:$A$49,0),MATCH(orders!K$1,products!$A$1:$G$1,0))</f>
        <v>0.5</v>
      </c>
      <c r="L877" s="10">
        <f>INDEX(products!$A$1:$G$49,MATCH(orders!$D877,products!$A$1:$A$49,0),MATCH(orders!L$1,products!$A$1:$G$1,0))</f>
        <v>8.73</v>
      </c>
      <c r="M877" s="10">
        <f t="shared" si="13"/>
        <v>43.650000000000006</v>
      </c>
      <c r="N877" s="8" t="str" cm="1">
        <f t="array" ref="N877">_xlfn.IFS(I877="Rob", "Robusta",I877="Exc","Excelsa",I877="Ara","Arabica",I877="Lib","Liberica",TRUE," ")</f>
        <v>Liberica</v>
      </c>
      <c r="O877" s="8" t="str" cm="1">
        <f t="array" ref="O877">_xlfn.IFS(J877="m","Medium",J877="l","Light",J877="d","Dark",TRUE,"")</f>
        <v>Medium</v>
      </c>
      <c r="P877" s="8" t="str">
        <f>_xlfn.XLOOKUP(Table1[[#This Row],[Customer ID]],customers!$A$1:$A$1001,customers!$I$1:$I$1001," ",0)</f>
        <v>No</v>
      </c>
    </row>
    <row r="878" spans="1:16" x14ac:dyDescent="0.35">
      <c r="A878" s="7" t="s">
        <v>5439</v>
      </c>
      <c r="B878" s="14">
        <v>44253</v>
      </c>
      <c r="C878" s="7" t="s">
        <v>5440</v>
      </c>
      <c r="D878" s="8" t="s">
        <v>6180</v>
      </c>
      <c r="E878" s="7">
        <v>6</v>
      </c>
      <c r="F878" s="7" t="str">
        <f>_xlfn.XLOOKUP(C878,customers!$A$2:$A$1001,customers!$B$2:$B$1001," ",0)</f>
        <v>Orazio Comber</v>
      </c>
      <c r="G878" s="7" t="str">
        <f>IF(_xlfn.XLOOKUP(C878,customers!$A$2:$A$1001,customers!$C$2:$C$1001," ",0)=0," ",_xlfn.XLOOKUP(C878,customers!$A$2:$A$1001,customers!$C$2:$C$1001," ",0))</f>
        <v>ocomberob@goo.gl</v>
      </c>
      <c r="H878" s="7" t="str">
        <f>_xlfn.XLOOKUP(orders!C878,customers!$A$1:$A$1001,customers!$G$1:$G$1001)</f>
        <v>Ireland</v>
      </c>
      <c r="I878" s="8" t="str">
        <f>INDEX(products!$A$1:$G$49,MATCH(orders!$D878,products!$A$1:$A$49,0),MATCH(orders!I$1,products!$A$1:$G$1,0))</f>
        <v>Ara</v>
      </c>
      <c r="J878" s="8" t="str">
        <f>INDEX(products!$A$1:$G$49,MATCH(orders!$D878,products!$A$1:$A$49,0),MATCH(orders!J$1,products!$A$1:$G$1,0))</f>
        <v>L</v>
      </c>
      <c r="K878" s="9">
        <f>INDEX(products!$A$1:$G$49,MATCH(orders!$D878,products!$A$1:$A$49,0),MATCH(orders!K$1,products!$A$1:$G$1,0))</f>
        <v>0.5</v>
      </c>
      <c r="L878" s="10">
        <f>INDEX(products!$A$1:$G$49,MATCH(orders!$D878,products!$A$1:$A$49,0),MATCH(orders!L$1,products!$A$1:$G$1,0))</f>
        <v>7.77</v>
      </c>
      <c r="M878" s="10">
        <f t="shared" si="13"/>
        <v>46.62</v>
      </c>
      <c r="N878" s="8" t="str" cm="1">
        <f t="array" ref="N878">_xlfn.IFS(I878="Rob", "Robusta",I878="Exc","Excelsa",I878="Ara","Arabica",I878="Lib","Liberica",TRUE," ")</f>
        <v>Arabica</v>
      </c>
      <c r="O878" s="8" t="str" cm="1">
        <f t="array" ref="O878">_xlfn.IFS(J878="m","Medium",J878="l","Light",J878="d","Dark",TRUE,"")</f>
        <v>Light</v>
      </c>
      <c r="P878" s="8" t="str">
        <f>_xlfn.XLOOKUP(Table1[[#This Row],[Customer ID]],customers!$A$1:$A$1001,customers!$I$1:$I$1001," ",0)</f>
        <v>No</v>
      </c>
    </row>
    <row r="879" spans="1:16" x14ac:dyDescent="0.35">
      <c r="A879" s="7" t="s">
        <v>5450</v>
      </c>
      <c r="B879" s="14">
        <v>44411</v>
      </c>
      <c r="C879" s="7" t="s">
        <v>5451</v>
      </c>
      <c r="D879" s="8" t="s">
        <v>6161</v>
      </c>
      <c r="E879" s="7">
        <v>3</v>
      </c>
      <c r="F879" s="7" t="str">
        <f>_xlfn.XLOOKUP(C879,customers!$A$2:$A$1001,customers!$B$2:$B$1001," ",0)</f>
        <v>Zachary Tramel</v>
      </c>
      <c r="G879" s="7" t="str">
        <f>IF(_xlfn.XLOOKUP(C879,customers!$A$2:$A$1001,customers!$C$2:$C$1001," ",0)=0," ",_xlfn.XLOOKUP(C879,customers!$A$2:$A$1001,customers!$C$2:$C$1001," ",0))</f>
        <v>ztramelod@netlog.com</v>
      </c>
      <c r="H879" s="7" t="str">
        <f>_xlfn.XLOOKUP(orders!C879,customers!$A$1:$A$1001,customers!$G$1:$G$1001)</f>
        <v>United States</v>
      </c>
      <c r="I879" s="8" t="str">
        <f>INDEX(products!$A$1:$G$49,MATCH(orders!$D879,products!$A$1:$A$49,0),MATCH(orders!I$1,products!$A$1:$G$1,0))</f>
        <v>Lib</v>
      </c>
      <c r="J879" s="8" t="str">
        <f>INDEX(products!$A$1:$G$49,MATCH(orders!$D879,products!$A$1:$A$49,0),MATCH(orders!J$1,products!$A$1:$G$1,0))</f>
        <v>L</v>
      </c>
      <c r="K879" s="9">
        <f>INDEX(products!$A$1:$G$49,MATCH(orders!$D879,products!$A$1:$A$49,0),MATCH(orders!K$1,products!$A$1:$G$1,0))</f>
        <v>0.5</v>
      </c>
      <c r="L879" s="10">
        <f>INDEX(products!$A$1:$G$49,MATCH(orders!$D879,products!$A$1:$A$49,0),MATCH(orders!L$1,products!$A$1:$G$1,0))</f>
        <v>9.51</v>
      </c>
      <c r="M879" s="10">
        <f t="shared" si="13"/>
        <v>28.53</v>
      </c>
      <c r="N879" s="8" t="str" cm="1">
        <f t="array" ref="N879">_xlfn.IFS(I879="Rob", "Robusta",I879="Exc","Excelsa",I879="Ara","Arabica",I879="Lib","Liberica",TRUE," ")</f>
        <v>Liberica</v>
      </c>
      <c r="O879" s="8" t="str" cm="1">
        <f t="array" ref="O879">_xlfn.IFS(J879="m","Medium",J879="l","Light",J879="d","Dark",TRUE,"")</f>
        <v>Light</v>
      </c>
      <c r="P879" s="8" t="str">
        <f>_xlfn.XLOOKUP(Table1[[#This Row],[Customer ID]],customers!$A$1:$A$1001,customers!$I$1:$I$1001," ",0)</f>
        <v>No</v>
      </c>
    </row>
    <row r="880" spans="1:16" x14ac:dyDescent="0.35">
      <c r="A880" s="7" t="s">
        <v>5456</v>
      </c>
      <c r="B880" s="14">
        <v>44323</v>
      </c>
      <c r="C880" s="7" t="s">
        <v>5457</v>
      </c>
      <c r="D880" s="8" t="s">
        <v>6142</v>
      </c>
      <c r="E880" s="7">
        <v>1</v>
      </c>
      <c r="F880" s="7" t="str">
        <f>_xlfn.XLOOKUP(C880,customers!$A$2:$A$1001,customers!$B$2:$B$1001," ",0)</f>
        <v>Izaak Primak</v>
      </c>
      <c r="G880" s="7" t="str">
        <f>IF(_xlfn.XLOOKUP(C880,customers!$A$2:$A$1001,customers!$C$2:$C$1001," ",0)=0," ",_xlfn.XLOOKUP(C880,customers!$A$2:$A$1001,customers!$C$2:$C$1001," ",0))</f>
        <v xml:space="preserve"> </v>
      </c>
      <c r="H880" s="7" t="str">
        <f>_xlfn.XLOOKUP(orders!C880,customers!$A$1:$A$1001,customers!$G$1:$G$1001)</f>
        <v>United States</v>
      </c>
      <c r="I880" s="8" t="str">
        <f>INDEX(products!$A$1:$G$49,MATCH(orders!$D880,products!$A$1:$A$49,0),MATCH(orders!I$1,products!$A$1:$G$1,0))</f>
        <v>Rob</v>
      </c>
      <c r="J880" s="8" t="str">
        <f>INDEX(products!$A$1:$G$49,MATCH(orders!$D880,products!$A$1:$A$49,0),MATCH(orders!J$1,products!$A$1:$G$1,0))</f>
        <v>L</v>
      </c>
      <c r="K880" s="9">
        <f>INDEX(products!$A$1:$G$49,MATCH(orders!$D880,products!$A$1:$A$49,0),MATCH(orders!K$1,products!$A$1:$G$1,0))</f>
        <v>2.5</v>
      </c>
      <c r="L880" s="10">
        <f>INDEX(products!$A$1:$G$49,MATCH(orders!$D880,products!$A$1:$A$49,0),MATCH(orders!L$1,products!$A$1:$G$1,0))</f>
        <v>27.484999999999996</v>
      </c>
      <c r="M880" s="10">
        <f t="shared" si="13"/>
        <v>27.484999999999996</v>
      </c>
      <c r="N880" s="8" t="str" cm="1">
        <f t="array" ref="N880">_xlfn.IFS(I880="Rob", "Robusta",I880="Exc","Excelsa",I880="Ara","Arabica",I880="Lib","Liberica",TRUE," ")</f>
        <v>Robusta</v>
      </c>
      <c r="O880" s="8" t="str" cm="1">
        <f t="array" ref="O880">_xlfn.IFS(J880="m","Medium",J880="l","Light",J880="d","Dark",TRUE,"")</f>
        <v>Light</v>
      </c>
      <c r="P880" s="8" t="str">
        <f>_xlfn.XLOOKUP(Table1[[#This Row],[Customer ID]],customers!$A$1:$A$1001,customers!$I$1:$I$1001," ",0)</f>
        <v>Yes</v>
      </c>
    </row>
    <row r="881" spans="1:16" x14ac:dyDescent="0.35">
      <c r="A881" s="7" t="s">
        <v>5461</v>
      </c>
      <c r="B881" s="14">
        <v>43630</v>
      </c>
      <c r="C881" s="7" t="s">
        <v>5462</v>
      </c>
      <c r="D881" s="8" t="s">
        <v>6153</v>
      </c>
      <c r="E881" s="7">
        <v>3</v>
      </c>
      <c r="F881" s="7" t="str">
        <f>_xlfn.XLOOKUP(C881,customers!$A$2:$A$1001,customers!$B$2:$B$1001," ",0)</f>
        <v>Brittani Thoresbie</v>
      </c>
      <c r="G881" s="7" t="str">
        <f>IF(_xlfn.XLOOKUP(C881,customers!$A$2:$A$1001,customers!$C$2:$C$1001," ",0)=0," ",_xlfn.XLOOKUP(C881,customers!$A$2:$A$1001,customers!$C$2:$C$1001," ",0))</f>
        <v xml:space="preserve"> </v>
      </c>
      <c r="H881" s="7" t="str">
        <f>_xlfn.XLOOKUP(orders!C881,customers!$A$1:$A$1001,customers!$G$1:$G$1001)</f>
        <v>United States</v>
      </c>
      <c r="I881" s="8" t="str">
        <f>INDEX(products!$A$1:$G$49,MATCH(orders!$D881,products!$A$1:$A$49,0),MATCH(orders!I$1,products!$A$1:$G$1,0))</f>
        <v>Exc</v>
      </c>
      <c r="J881" s="8" t="str">
        <f>INDEX(products!$A$1:$G$49,MATCH(orders!$D881,products!$A$1:$A$49,0),MATCH(orders!J$1,products!$A$1:$G$1,0))</f>
        <v>D</v>
      </c>
      <c r="K881" s="9">
        <f>INDEX(products!$A$1:$G$49,MATCH(orders!$D881,products!$A$1:$A$49,0),MATCH(orders!K$1,products!$A$1:$G$1,0))</f>
        <v>0.2</v>
      </c>
      <c r="L881" s="10">
        <f>INDEX(products!$A$1:$G$49,MATCH(orders!$D881,products!$A$1:$A$49,0),MATCH(orders!L$1,products!$A$1:$G$1,0))</f>
        <v>3.645</v>
      </c>
      <c r="M881" s="10">
        <f t="shared" si="13"/>
        <v>10.935</v>
      </c>
      <c r="N881" s="8" t="str" cm="1">
        <f t="array" ref="N881">_xlfn.IFS(I881="Rob", "Robusta",I881="Exc","Excelsa",I881="Ara","Arabica",I881="Lib","Liberica",TRUE," ")</f>
        <v>Excelsa</v>
      </c>
      <c r="O881" s="8" t="str" cm="1">
        <f t="array" ref="O881">_xlfn.IFS(J881="m","Medium",J881="l","Light",J881="d","Dark",TRUE,"")</f>
        <v>Dark</v>
      </c>
      <c r="P881" s="8" t="str">
        <f>_xlfn.XLOOKUP(Table1[[#This Row],[Customer ID]],customers!$A$1:$A$1001,customers!$I$1:$I$1001," ",0)</f>
        <v>No</v>
      </c>
    </row>
    <row r="882" spans="1:16" x14ac:dyDescent="0.35">
      <c r="A882" s="7" t="s">
        <v>5466</v>
      </c>
      <c r="B882" s="14">
        <v>43790</v>
      </c>
      <c r="C882" s="7" t="s">
        <v>5467</v>
      </c>
      <c r="D882" s="8" t="s">
        <v>6178</v>
      </c>
      <c r="E882" s="7">
        <v>2</v>
      </c>
      <c r="F882" s="7" t="str">
        <f>_xlfn.XLOOKUP(C882,customers!$A$2:$A$1001,customers!$B$2:$B$1001," ",0)</f>
        <v>Constanta Hatfull</v>
      </c>
      <c r="G882" s="7" t="str">
        <f>IF(_xlfn.XLOOKUP(C882,customers!$A$2:$A$1001,customers!$C$2:$C$1001," ",0)=0," ",_xlfn.XLOOKUP(C882,customers!$A$2:$A$1001,customers!$C$2:$C$1001," ",0))</f>
        <v>chatfullog@ebay.com</v>
      </c>
      <c r="H882" s="7" t="str">
        <f>_xlfn.XLOOKUP(orders!C882,customers!$A$1:$A$1001,customers!$G$1:$G$1001)</f>
        <v>United States</v>
      </c>
      <c r="I882" s="8" t="str">
        <f>INDEX(products!$A$1:$G$49,MATCH(orders!$D882,products!$A$1:$A$49,0),MATCH(orders!I$1,products!$A$1:$G$1,0))</f>
        <v>Rob</v>
      </c>
      <c r="J882" s="8" t="str">
        <f>INDEX(products!$A$1:$G$49,MATCH(orders!$D882,products!$A$1:$A$49,0),MATCH(orders!J$1,products!$A$1:$G$1,0))</f>
        <v>L</v>
      </c>
      <c r="K882" s="9">
        <f>INDEX(products!$A$1:$G$49,MATCH(orders!$D882,products!$A$1:$A$49,0),MATCH(orders!K$1,products!$A$1:$G$1,0))</f>
        <v>0.2</v>
      </c>
      <c r="L882" s="10">
        <f>INDEX(products!$A$1:$G$49,MATCH(orders!$D882,products!$A$1:$A$49,0),MATCH(orders!L$1,products!$A$1:$G$1,0))</f>
        <v>3.5849999999999995</v>
      </c>
      <c r="M882" s="10">
        <f t="shared" si="13"/>
        <v>7.169999999999999</v>
      </c>
      <c r="N882" s="8" t="str" cm="1">
        <f t="array" ref="N882">_xlfn.IFS(I882="Rob", "Robusta",I882="Exc","Excelsa",I882="Ara","Arabica",I882="Lib","Liberica",TRUE," ")</f>
        <v>Robusta</v>
      </c>
      <c r="O882" s="8" t="str" cm="1">
        <f t="array" ref="O882">_xlfn.IFS(J882="m","Medium",J882="l","Light",J882="d","Dark",TRUE,"")</f>
        <v>Light</v>
      </c>
      <c r="P882" s="8" t="str">
        <f>_xlfn.XLOOKUP(Table1[[#This Row],[Customer ID]],customers!$A$1:$A$1001,customers!$I$1:$I$1001," ",0)</f>
        <v>No</v>
      </c>
    </row>
    <row r="883" spans="1:16" x14ac:dyDescent="0.35">
      <c r="A883" s="7" t="s">
        <v>5472</v>
      </c>
      <c r="B883" s="14">
        <v>44286</v>
      </c>
      <c r="C883" s="7" t="s">
        <v>5473</v>
      </c>
      <c r="D883" s="8" t="s">
        <v>6167</v>
      </c>
      <c r="E883" s="7">
        <v>6</v>
      </c>
      <c r="F883" s="7" t="str">
        <f>_xlfn.XLOOKUP(C883,customers!$A$2:$A$1001,customers!$B$2:$B$1001," ",0)</f>
        <v>Bobbe Castagneto</v>
      </c>
      <c r="G883" s="7" t="str">
        <f>IF(_xlfn.XLOOKUP(C883,customers!$A$2:$A$1001,customers!$C$2:$C$1001," ",0)=0," ",_xlfn.XLOOKUP(C883,customers!$A$2:$A$1001,customers!$C$2:$C$1001," ",0))</f>
        <v xml:space="preserve"> </v>
      </c>
      <c r="H883" s="7" t="str">
        <f>_xlfn.XLOOKUP(orders!C883,customers!$A$1:$A$1001,customers!$G$1:$G$1001)</f>
        <v>United States</v>
      </c>
      <c r="I883" s="8" t="str">
        <f>INDEX(products!$A$1:$G$49,MATCH(orders!$D883,products!$A$1:$A$49,0),MATCH(orders!I$1,products!$A$1:$G$1,0))</f>
        <v>Ara</v>
      </c>
      <c r="J883" s="8" t="str">
        <f>INDEX(products!$A$1:$G$49,MATCH(orders!$D883,products!$A$1:$A$49,0),MATCH(orders!J$1,products!$A$1:$G$1,0))</f>
        <v>L</v>
      </c>
      <c r="K883" s="9">
        <f>INDEX(products!$A$1:$G$49,MATCH(orders!$D883,products!$A$1:$A$49,0),MATCH(orders!K$1,products!$A$1:$G$1,0))</f>
        <v>0.2</v>
      </c>
      <c r="L883" s="10">
        <f>INDEX(products!$A$1:$G$49,MATCH(orders!$D883,products!$A$1:$A$49,0),MATCH(orders!L$1,products!$A$1:$G$1,0))</f>
        <v>3.8849999999999998</v>
      </c>
      <c r="M883" s="10">
        <f t="shared" si="13"/>
        <v>23.31</v>
      </c>
      <c r="N883" s="8" t="str" cm="1">
        <f t="array" ref="N883">_xlfn.IFS(I883="Rob", "Robusta",I883="Exc","Excelsa",I883="Ara","Arabica",I883="Lib","Liberica",TRUE," ")</f>
        <v>Arabica</v>
      </c>
      <c r="O883" s="8" t="str" cm="1">
        <f t="array" ref="O883">_xlfn.IFS(J883="m","Medium",J883="l","Light",J883="d","Dark",TRUE,"")</f>
        <v>Light</v>
      </c>
      <c r="P883" s="8" t="str">
        <f>_xlfn.XLOOKUP(Table1[[#This Row],[Customer ID]],customers!$A$1:$A$1001,customers!$I$1:$I$1001," ",0)</f>
        <v>Yes</v>
      </c>
    </row>
    <row r="884" spans="1:16" x14ac:dyDescent="0.35">
      <c r="A884" s="7" t="s">
        <v>5477</v>
      </c>
      <c r="B884" s="14">
        <v>43647</v>
      </c>
      <c r="C884" s="7" t="s">
        <v>5526</v>
      </c>
      <c r="D884" s="8" t="s">
        <v>6168</v>
      </c>
      <c r="E884" s="7">
        <v>5</v>
      </c>
      <c r="F884" s="7" t="str">
        <f>_xlfn.XLOOKUP(C884,customers!$A$2:$A$1001,customers!$B$2:$B$1001," ",0)</f>
        <v>Kippie Marrison</v>
      </c>
      <c r="G884" s="7" t="str">
        <f>IF(_xlfn.XLOOKUP(C884,customers!$A$2:$A$1001,customers!$C$2:$C$1001," ",0)=0," ",_xlfn.XLOOKUP(C884,customers!$A$2:$A$1001,customers!$C$2:$C$1001," ",0))</f>
        <v>kmarrisonoq@dropbox.com</v>
      </c>
      <c r="H884" s="7" t="str">
        <f>_xlfn.XLOOKUP(orders!C884,customers!$A$1:$A$1001,customers!$G$1:$G$1001)</f>
        <v>United States</v>
      </c>
      <c r="I884" s="8" t="str">
        <f>INDEX(products!$A$1:$G$49,MATCH(orders!$D884,products!$A$1:$A$49,0),MATCH(orders!I$1,products!$A$1:$G$1,0))</f>
        <v>Ara</v>
      </c>
      <c r="J884" s="8" t="str">
        <f>INDEX(products!$A$1:$G$49,MATCH(orders!$D884,products!$A$1:$A$49,0),MATCH(orders!J$1,products!$A$1:$G$1,0))</f>
        <v>D</v>
      </c>
      <c r="K884" s="9">
        <f>INDEX(products!$A$1:$G$49,MATCH(orders!$D884,products!$A$1:$A$49,0),MATCH(orders!K$1,products!$A$1:$G$1,0))</f>
        <v>2.5</v>
      </c>
      <c r="L884" s="10">
        <f>INDEX(products!$A$1:$G$49,MATCH(orders!$D884,products!$A$1:$A$49,0),MATCH(orders!L$1,products!$A$1:$G$1,0))</f>
        <v>22.884999999999998</v>
      </c>
      <c r="M884" s="10">
        <f t="shared" si="13"/>
        <v>114.42499999999998</v>
      </c>
      <c r="N884" s="8" t="str" cm="1">
        <f t="array" ref="N884">_xlfn.IFS(I884="Rob", "Robusta",I884="Exc","Excelsa",I884="Ara","Arabica",I884="Lib","Liberica",TRUE," ")</f>
        <v>Arabica</v>
      </c>
      <c r="O884" s="8" t="str" cm="1">
        <f t="array" ref="O884">_xlfn.IFS(J884="m","Medium",J884="l","Light",J884="d","Dark",TRUE,"")</f>
        <v>Dark</v>
      </c>
      <c r="P884" s="8" t="str">
        <f>_xlfn.XLOOKUP(Table1[[#This Row],[Customer ID]],customers!$A$1:$A$1001,customers!$I$1:$I$1001," ",0)</f>
        <v>Yes</v>
      </c>
    </row>
    <row r="885" spans="1:16" x14ac:dyDescent="0.35">
      <c r="A885" s="7" t="s">
        <v>5483</v>
      </c>
      <c r="B885" s="14">
        <v>43956</v>
      </c>
      <c r="C885" s="7" t="s">
        <v>5484</v>
      </c>
      <c r="D885" s="8" t="s">
        <v>6175</v>
      </c>
      <c r="E885" s="7">
        <v>3</v>
      </c>
      <c r="F885" s="7" t="str">
        <f>_xlfn.XLOOKUP(C885,customers!$A$2:$A$1001,customers!$B$2:$B$1001," ",0)</f>
        <v>Lindon Agnolo</v>
      </c>
      <c r="G885" s="7" t="str">
        <f>IF(_xlfn.XLOOKUP(C885,customers!$A$2:$A$1001,customers!$C$2:$C$1001," ",0)=0," ",_xlfn.XLOOKUP(C885,customers!$A$2:$A$1001,customers!$C$2:$C$1001," ",0))</f>
        <v>lagnolooj@pinterest.com</v>
      </c>
      <c r="H885" s="7" t="str">
        <f>_xlfn.XLOOKUP(orders!C885,customers!$A$1:$A$1001,customers!$G$1:$G$1001)</f>
        <v>United States</v>
      </c>
      <c r="I885" s="8" t="str">
        <f>INDEX(products!$A$1:$G$49,MATCH(orders!$D885,products!$A$1:$A$49,0),MATCH(orders!I$1,products!$A$1:$G$1,0))</f>
        <v>Ara</v>
      </c>
      <c r="J885" s="8" t="str">
        <f>INDEX(products!$A$1:$G$49,MATCH(orders!$D885,products!$A$1:$A$49,0),MATCH(orders!J$1,products!$A$1:$G$1,0))</f>
        <v>M</v>
      </c>
      <c r="K885" s="9">
        <f>INDEX(products!$A$1:$G$49,MATCH(orders!$D885,products!$A$1:$A$49,0),MATCH(orders!K$1,products!$A$1:$G$1,0))</f>
        <v>2.5</v>
      </c>
      <c r="L885" s="10">
        <f>INDEX(products!$A$1:$G$49,MATCH(orders!$D885,products!$A$1:$A$49,0),MATCH(orders!L$1,products!$A$1:$G$1,0))</f>
        <v>25.874999999999996</v>
      </c>
      <c r="M885" s="10">
        <f t="shared" si="13"/>
        <v>77.624999999999986</v>
      </c>
      <c r="N885" s="8" t="str" cm="1">
        <f t="array" ref="N885">_xlfn.IFS(I885="Rob", "Robusta",I885="Exc","Excelsa",I885="Ara","Arabica",I885="Lib","Liberica",TRUE," ")</f>
        <v>Arabica</v>
      </c>
      <c r="O885" s="8" t="str" cm="1">
        <f t="array" ref="O885">_xlfn.IFS(J885="m","Medium",J885="l","Light",J885="d","Dark",TRUE,"")</f>
        <v>Medium</v>
      </c>
      <c r="P885" s="8" t="str">
        <f>_xlfn.XLOOKUP(Table1[[#This Row],[Customer ID]],customers!$A$1:$A$1001,customers!$I$1:$I$1001," ",0)</f>
        <v>Yes</v>
      </c>
    </row>
    <row r="886" spans="1:16" x14ac:dyDescent="0.35">
      <c r="A886" s="7" t="s">
        <v>5489</v>
      </c>
      <c r="B886" s="14">
        <v>43941</v>
      </c>
      <c r="C886" s="7" t="s">
        <v>5490</v>
      </c>
      <c r="D886" s="8" t="s">
        <v>6172</v>
      </c>
      <c r="E886" s="7">
        <v>1</v>
      </c>
      <c r="F886" s="7" t="str">
        <f>_xlfn.XLOOKUP(C886,customers!$A$2:$A$1001,customers!$B$2:$B$1001," ",0)</f>
        <v>Delainey Kiddy</v>
      </c>
      <c r="G886" s="7" t="str">
        <f>IF(_xlfn.XLOOKUP(C886,customers!$A$2:$A$1001,customers!$C$2:$C$1001," ",0)=0," ",_xlfn.XLOOKUP(C886,customers!$A$2:$A$1001,customers!$C$2:$C$1001," ",0))</f>
        <v>dkiddyok@fda.gov</v>
      </c>
      <c r="H886" s="7" t="str">
        <f>_xlfn.XLOOKUP(orders!C886,customers!$A$1:$A$1001,customers!$G$1:$G$1001)</f>
        <v>United States</v>
      </c>
      <c r="I886" s="8" t="str">
        <f>INDEX(products!$A$1:$G$49,MATCH(orders!$D886,products!$A$1:$A$49,0),MATCH(orders!I$1,products!$A$1:$G$1,0))</f>
        <v>Rob</v>
      </c>
      <c r="J886" s="8" t="str">
        <f>INDEX(products!$A$1:$G$49,MATCH(orders!$D886,products!$A$1:$A$49,0),MATCH(orders!J$1,products!$A$1:$G$1,0))</f>
        <v>D</v>
      </c>
      <c r="K886" s="9">
        <f>INDEX(products!$A$1:$G$49,MATCH(orders!$D886,products!$A$1:$A$49,0),MATCH(orders!K$1,products!$A$1:$G$1,0))</f>
        <v>0.5</v>
      </c>
      <c r="L886" s="10">
        <f>INDEX(products!$A$1:$G$49,MATCH(orders!$D886,products!$A$1:$A$49,0),MATCH(orders!L$1,products!$A$1:$G$1,0))</f>
        <v>5.3699999999999992</v>
      </c>
      <c r="M886" s="10">
        <f t="shared" si="13"/>
        <v>5.3699999999999992</v>
      </c>
      <c r="N886" s="8" t="str" cm="1">
        <f t="array" ref="N886">_xlfn.IFS(I886="Rob", "Robusta",I886="Exc","Excelsa",I886="Ara","Arabica",I886="Lib","Liberica",TRUE," ")</f>
        <v>Robusta</v>
      </c>
      <c r="O886" s="8" t="str" cm="1">
        <f t="array" ref="O886">_xlfn.IFS(J886="m","Medium",J886="l","Light",J886="d","Dark",TRUE,"")</f>
        <v>Dark</v>
      </c>
      <c r="P886" s="8" t="str">
        <f>_xlfn.XLOOKUP(Table1[[#This Row],[Customer ID]],customers!$A$1:$A$1001,customers!$I$1:$I$1001," ",0)</f>
        <v>Yes</v>
      </c>
    </row>
    <row r="887" spans="1:16" x14ac:dyDescent="0.35">
      <c r="A887" s="7" t="s">
        <v>5495</v>
      </c>
      <c r="B887" s="14">
        <v>43664</v>
      </c>
      <c r="C887" s="7" t="s">
        <v>5496</v>
      </c>
      <c r="D887" s="8" t="s">
        <v>6149</v>
      </c>
      <c r="E887" s="7">
        <v>6</v>
      </c>
      <c r="F887" s="7" t="str">
        <f>_xlfn.XLOOKUP(C887,customers!$A$2:$A$1001,customers!$B$2:$B$1001," ",0)</f>
        <v>Helli Petroulis</v>
      </c>
      <c r="G887" s="7" t="str">
        <f>IF(_xlfn.XLOOKUP(C887,customers!$A$2:$A$1001,customers!$C$2:$C$1001," ",0)=0," ",_xlfn.XLOOKUP(C887,customers!$A$2:$A$1001,customers!$C$2:$C$1001," ",0))</f>
        <v>hpetroulisol@state.tx.us</v>
      </c>
      <c r="H887" s="7" t="str">
        <f>_xlfn.XLOOKUP(orders!C887,customers!$A$1:$A$1001,customers!$G$1:$G$1001)</f>
        <v>Ireland</v>
      </c>
      <c r="I887" s="8" t="str">
        <f>INDEX(products!$A$1:$G$49,MATCH(orders!$D887,products!$A$1:$A$49,0),MATCH(orders!I$1,products!$A$1:$G$1,0))</f>
        <v>Rob</v>
      </c>
      <c r="J887" s="8" t="str">
        <f>INDEX(products!$A$1:$G$49,MATCH(orders!$D887,products!$A$1:$A$49,0),MATCH(orders!J$1,products!$A$1:$G$1,0))</f>
        <v>D</v>
      </c>
      <c r="K887" s="9">
        <f>INDEX(products!$A$1:$G$49,MATCH(orders!$D887,products!$A$1:$A$49,0),MATCH(orders!K$1,products!$A$1:$G$1,0))</f>
        <v>2.5</v>
      </c>
      <c r="L887" s="10">
        <f>INDEX(products!$A$1:$G$49,MATCH(orders!$D887,products!$A$1:$A$49,0),MATCH(orders!L$1,products!$A$1:$G$1,0))</f>
        <v>20.584999999999997</v>
      </c>
      <c r="M887" s="10">
        <f t="shared" si="13"/>
        <v>123.50999999999999</v>
      </c>
      <c r="N887" s="8" t="str" cm="1">
        <f t="array" ref="N887">_xlfn.IFS(I887="Rob", "Robusta",I887="Exc","Excelsa",I887="Ara","Arabica",I887="Lib","Liberica",TRUE," ")</f>
        <v>Robusta</v>
      </c>
      <c r="O887" s="8" t="str" cm="1">
        <f t="array" ref="O887">_xlfn.IFS(J887="m","Medium",J887="l","Light",J887="d","Dark",TRUE,"")</f>
        <v>Dark</v>
      </c>
      <c r="P887" s="8" t="str">
        <f>_xlfn.XLOOKUP(Table1[[#This Row],[Customer ID]],customers!$A$1:$A$1001,customers!$I$1:$I$1001," ",0)</f>
        <v>No</v>
      </c>
    </row>
    <row r="888" spans="1:16" x14ac:dyDescent="0.35">
      <c r="A888" s="7" t="s">
        <v>5501</v>
      </c>
      <c r="B888" s="14">
        <v>44518</v>
      </c>
      <c r="C888" s="7" t="s">
        <v>5502</v>
      </c>
      <c r="D888" s="8" t="s">
        <v>6160</v>
      </c>
      <c r="E888" s="7">
        <v>2</v>
      </c>
      <c r="F888" s="7" t="str">
        <f>_xlfn.XLOOKUP(C888,customers!$A$2:$A$1001,customers!$B$2:$B$1001," ",0)</f>
        <v>Marty Scholl</v>
      </c>
      <c r="G888" s="7" t="str">
        <f>IF(_xlfn.XLOOKUP(C888,customers!$A$2:$A$1001,customers!$C$2:$C$1001," ",0)=0," ",_xlfn.XLOOKUP(C888,customers!$A$2:$A$1001,customers!$C$2:$C$1001," ",0))</f>
        <v>mschollom@taobao.com</v>
      </c>
      <c r="H888" s="7" t="str">
        <f>_xlfn.XLOOKUP(orders!C888,customers!$A$1:$A$1001,customers!$G$1:$G$1001)</f>
        <v>United States</v>
      </c>
      <c r="I888" s="8" t="str">
        <f>INDEX(products!$A$1:$G$49,MATCH(orders!$D888,products!$A$1:$A$49,0),MATCH(orders!I$1,products!$A$1:$G$1,0))</f>
        <v>Lib</v>
      </c>
      <c r="J888" s="8" t="str">
        <f>INDEX(products!$A$1:$G$49,MATCH(orders!$D888,products!$A$1:$A$49,0),MATCH(orders!J$1,products!$A$1:$G$1,0))</f>
        <v>M</v>
      </c>
      <c r="K888" s="9">
        <f>INDEX(products!$A$1:$G$49,MATCH(orders!$D888,products!$A$1:$A$49,0),MATCH(orders!K$1,products!$A$1:$G$1,0))</f>
        <v>0.5</v>
      </c>
      <c r="L888" s="10">
        <f>INDEX(products!$A$1:$G$49,MATCH(orders!$D888,products!$A$1:$A$49,0),MATCH(orders!L$1,products!$A$1:$G$1,0))</f>
        <v>8.73</v>
      </c>
      <c r="M888" s="10">
        <f t="shared" si="13"/>
        <v>17.46</v>
      </c>
      <c r="N888" s="8" t="str" cm="1">
        <f t="array" ref="N888">_xlfn.IFS(I888="Rob", "Robusta",I888="Exc","Excelsa",I888="Ara","Arabica",I888="Lib","Liberica",TRUE," ")</f>
        <v>Liberica</v>
      </c>
      <c r="O888" s="8" t="str" cm="1">
        <f t="array" ref="O888">_xlfn.IFS(J888="m","Medium",J888="l","Light",J888="d","Dark",TRUE,"")</f>
        <v>Medium</v>
      </c>
      <c r="P888" s="8" t="str">
        <f>_xlfn.XLOOKUP(Table1[[#This Row],[Customer ID]],customers!$A$1:$A$1001,customers!$I$1:$I$1001," ",0)</f>
        <v>No</v>
      </c>
    </row>
    <row r="889" spans="1:16" x14ac:dyDescent="0.35">
      <c r="A889" s="7" t="s">
        <v>5507</v>
      </c>
      <c r="B889" s="14">
        <v>44002</v>
      </c>
      <c r="C889" s="7" t="s">
        <v>5508</v>
      </c>
      <c r="D889" s="8" t="s">
        <v>6184</v>
      </c>
      <c r="E889" s="7">
        <v>3</v>
      </c>
      <c r="F889" s="7" t="str">
        <f>_xlfn.XLOOKUP(C889,customers!$A$2:$A$1001,customers!$B$2:$B$1001," ",0)</f>
        <v>Kienan Ferson</v>
      </c>
      <c r="G889" s="7" t="str">
        <f>IF(_xlfn.XLOOKUP(C889,customers!$A$2:$A$1001,customers!$C$2:$C$1001," ",0)=0," ",_xlfn.XLOOKUP(C889,customers!$A$2:$A$1001,customers!$C$2:$C$1001," ",0))</f>
        <v>kfersonon@g.co</v>
      </c>
      <c r="H889" s="7" t="str">
        <f>_xlfn.XLOOKUP(orders!C889,customers!$A$1:$A$1001,customers!$G$1:$G$1001)</f>
        <v>United States</v>
      </c>
      <c r="I889" s="8" t="str">
        <f>INDEX(products!$A$1:$G$49,MATCH(orders!$D889,products!$A$1:$A$49,0),MATCH(orders!I$1,products!$A$1:$G$1,0))</f>
        <v>Exc</v>
      </c>
      <c r="J889" s="8" t="str">
        <f>INDEX(products!$A$1:$G$49,MATCH(orders!$D889,products!$A$1:$A$49,0),MATCH(orders!J$1,products!$A$1:$G$1,0))</f>
        <v>L</v>
      </c>
      <c r="K889" s="9">
        <f>INDEX(products!$A$1:$G$49,MATCH(orders!$D889,products!$A$1:$A$49,0),MATCH(orders!K$1,products!$A$1:$G$1,0))</f>
        <v>0.2</v>
      </c>
      <c r="L889" s="10">
        <f>INDEX(products!$A$1:$G$49,MATCH(orders!$D889,products!$A$1:$A$49,0),MATCH(orders!L$1,products!$A$1:$G$1,0))</f>
        <v>4.4550000000000001</v>
      </c>
      <c r="M889" s="10">
        <f t="shared" si="13"/>
        <v>13.365</v>
      </c>
      <c r="N889" s="8" t="str" cm="1">
        <f t="array" ref="N889">_xlfn.IFS(I889="Rob", "Robusta",I889="Exc","Excelsa",I889="Ara","Arabica",I889="Lib","Liberica",TRUE," ")</f>
        <v>Excelsa</v>
      </c>
      <c r="O889" s="8" t="str" cm="1">
        <f t="array" ref="O889">_xlfn.IFS(J889="m","Medium",J889="l","Light",J889="d","Dark",TRUE,"")</f>
        <v>Light</v>
      </c>
      <c r="P889" s="8" t="str">
        <f>_xlfn.XLOOKUP(Table1[[#This Row],[Customer ID]],customers!$A$1:$A$1001,customers!$I$1:$I$1001," ",0)</f>
        <v>No</v>
      </c>
    </row>
    <row r="890" spans="1:16" x14ac:dyDescent="0.35">
      <c r="A890" s="7" t="s">
        <v>5513</v>
      </c>
      <c r="B890" s="14">
        <v>44292</v>
      </c>
      <c r="C890" s="7" t="s">
        <v>5514</v>
      </c>
      <c r="D890" s="8" t="s">
        <v>6167</v>
      </c>
      <c r="E890" s="7">
        <v>2</v>
      </c>
      <c r="F890" s="7" t="str">
        <f>_xlfn.XLOOKUP(C890,customers!$A$2:$A$1001,customers!$B$2:$B$1001," ",0)</f>
        <v>Blake Kelloway</v>
      </c>
      <c r="G890" s="7" t="str">
        <f>IF(_xlfn.XLOOKUP(C890,customers!$A$2:$A$1001,customers!$C$2:$C$1001," ",0)=0," ",_xlfn.XLOOKUP(C890,customers!$A$2:$A$1001,customers!$C$2:$C$1001," ",0))</f>
        <v>bkellowayoo@omniture.com</v>
      </c>
      <c r="H890" s="7" t="str">
        <f>_xlfn.XLOOKUP(orders!C890,customers!$A$1:$A$1001,customers!$G$1:$G$1001)</f>
        <v>United States</v>
      </c>
      <c r="I890" s="8" t="str">
        <f>INDEX(products!$A$1:$G$49,MATCH(orders!$D890,products!$A$1:$A$49,0),MATCH(orders!I$1,products!$A$1:$G$1,0))</f>
        <v>Ara</v>
      </c>
      <c r="J890" s="8" t="str">
        <f>INDEX(products!$A$1:$G$49,MATCH(orders!$D890,products!$A$1:$A$49,0),MATCH(orders!J$1,products!$A$1:$G$1,0))</f>
        <v>L</v>
      </c>
      <c r="K890" s="9">
        <f>INDEX(products!$A$1:$G$49,MATCH(orders!$D890,products!$A$1:$A$49,0),MATCH(orders!K$1,products!$A$1:$G$1,0))</f>
        <v>0.2</v>
      </c>
      <c r="L890" s="10">
        <f>INDEX(products!$A$1:$G$49,MATCH(orders!$D890,products!$A$1:$A$49,0),MATCH(orders!L$1,products!$A$1:$G$1,0))</f>
        <v>3.8849999999999998</v>
      </c>
      <c r="M890" s="10">
        <f t="shared" si="13"/>
        <v>7.77</v>
      </c>
      <c r="N890" s="8" t="str" cm="1">
        <f t="array" ref="N890">_xlfn.IFS(I890="Rob", "Robusta",I890="Exc","Excelsa",I890="Ara","Arabica",I890="Lib","Liberica",TRUE," ")</f>
        <v>Arabica</v>
      </c>
      <c r="O890" s="8" t="str" cm="1">
        <f t="array" ref="O890">_xlfn.IFS(J890="m","Medium",J890="l","Light",J890="d","Dark",TRUE,"")</f>
        <v>Light</v>
      </c>
      <c r="P890" s="8" t="str">
        <f>_xlfn.XLOOKUP(Table1[[#This Row],[Customer ID]],customers!$A$1:$A$1001,customers!$I$1:$I$1001," ",0)</f>
        <v>Yes</v>
      </c>
    </row>
    <row r="891" spans="1:16" x14ac:dyDescent="0.35">
      <c r="A891" s="7" t="s">
        <v>5519</v>
      </c>
      <c r="B891" s="14">
        <v>43633</v>
      </c>
      <c r="C891" s="7" t="s">
        <v>5520</v>
      </c>
      <c r="D891" s="8" t="s">
        <v>6163</v>
      </c>
      <c r="E891" s="7">
        <v>1</v>
      </c>
      <c r="F891" s="7" t="str">
        <f>_xlfn.XLOOKUP(C891,customers!$A$2:$A$1001,customers!$B$2:$B$1001," ",0)</f>
        <v>Scarlett Oliffe</v>
      </c>
      <c r="G891" s="7" t="str">
        <f>IF(_xlfn.XLOOKUP(C891,customers!$A$2:$A$1001,customers!$C$2:$C$1001," ",0)=0," ",_xlfn.XLOOKUP(C891,customers!$A$2:$A$1001,customers!$C$2:$C$1001," ",0))</f>
        <v>soliffeop@yellowbook.com</v>
      </c>
      <c r="H891" s="7" t="str">
        <f>_xlfn.XLOOKUP(orders!C891,customers!$A$1:$A$1001,customers!$G$1:$G$1001)</f>
        <v>United States</v>
      </c>
      <c r="I891" s="8" t="str">
        <f>INDEX(products!$A$1:$G$49,MATCH(orders!$D891,products!$A$1:$A$49,0),MATCH(orders!I$1,products!$A$1:$G$1,0))</f>
        <v>Rob</v>
      </c>
      <c r="J891" s="8" t="str">
        <f>INDEX(products!$A$1:$G$49,MATCH(orders!$D891,products!$A$1:$A$49,0),MATCH(orders!J$1,products!$A$1:$G$1,0))</f>
        <v>D</v>
      </c>
      <c r="K891" s="9">
        <f>INDEX(products!$A$1:$G$49,MATCH(orders!$D891,products!$A$1:$A$49,0),MATCH(orders!K$1,products!$A$1:$G$1,0))</f>
        <v>0.2</v>
      </c>
      <c r="L891" s="10">
        <f>INDEX(products!$A$1:$G$49,MATCH(orders!$D891,products!$A$1:$A$49,0),MATCH(orders!L$1,products!$A$1:$G$1,0))</f>
        <v>2.6849999999999996</v>
      </c>
      <c r="M891" s="10">
        <f t="shared" si="13"/>
        <v>2.6849999999999996</v>
      </c>
      <c r="N891" s="8" t="str" cm="1">
        <f t="array" ref="N891">_xlfn.IFS(I891="Rob", "Robusta",I891="Exc","Excelsa",I891="Ara","Arabica",I891="Lib","Liberica",TRUE," ")</f>
        <v>Robusta</v>
      </c>
      <c r="O891" s="8" t="str" cm="1">
        <f t="array" ref="O891">_xlfn.IFS(J891="m","Medium",J891="l","Light",J891="d","Dark",TRUE,"")</f>
        <v>Dark</v>
      </c>
      <c r="P891" s="8" t="str">
        <f>_xlfn.XLOOKUP(Table1[[#This Row],[Customer ID]],customers!$A$1:$A$1001,customers!$I$1:$I$1001," ",0)</f>
        <v>Yes</v>
      </c>
    </row>
    <row r="892" spans="1:16" x14ac:dyDescent="0.35">
      <c r="A892" s="7" t="s">
        <v>5525</v>
      </c>
      <c r="B892" s="14">
        <v>44646</v>
      </c>
      <c r="C892" s="7" t="s">
        <v>5526</v>
      </c>
      <c r="D892" s="8" t="s">
        <v>6149</v>
      </c>
      <c r="E892" s="7">
        <v>1</v>
      </c>
      <c r="F892" s="7" t="str">
        <f>_xlfn.XLOOKUP(C892,customers!$A$2:$A$1001,customers!$B$2:$B$1001," ",0)</f>
        <v>Kippie Marrison</v>
      </c>
      <c r="G892" s="7" t="str">
        <f>IF(_xlfn.XLOOKUP(C892,customers!$A$2:$A$1001,customers!$C$2:$C$1001," ",0)=0," ",_xlfn.XLOOKUP(C892,customers!$A$2:$A$1001,customers!$C$2:$C$1001," ",0))</f>
        <v>kmarrisonoq@dropbox.com</v>
      </c>
      <c r="H892" s="7" t="str">
        <f>_xlfn.XLOOKUP(orders!C892,customers!$A$1:$A$1001,customers!$G$1:$G$1001)</f>
        <v>United States</v>
      </c>
      <c r="I892" s="8" t="str">
        <f>INDEX(products!$A$1:$G$49,MATCH(orders!$D892,products!$A$1:$A$49,0),MATCH(orders!I$1,products!$A$1:$G$1,0))</f>
        <v>Rob</v>
      </c>
      <c r="J892" s="8" t="str">
        <f>INDEX(products!$A$1:$G$49,MATCH(orders!$D892,products!$A$1:$A$49,0),MATCH(orders!J$1,products!$A$1:$G$1,0))</f>
        <v>D</v>
      </c>
      <c r="K892" s="9">
        <f>INDEX(products!$A$1:$G$49,MATCH(orders!$D892,products!$A$1:$A$49,0),MATCH(orders!K$1,products!$A$1:$G$1,0))</f>
        <v>2.5</v>
      </c>
      <c r="L892" s="10">
        <f>INDEX(products!$A$1:$G$49,MATCH(orders!$D892,products!$A$1:$A$49,0),MATCH(orders!L$1,products!$A$1:$G$1,0))</f>
        <v>20.584999999999997</v>
      </c>
      <c r="M892" s="10">
        <f t="shared" si="13"/>
        <v>20.584999999999997</v>
      </c>
      <c r="N892" s="8" t="str" cm="1">
        <f t="array" ref="N892">_xlfn.IFS(I892="Rob", "Robusta",I892="Exc","Excelsa",I892="Ara","Arabica",I892="Lib","Liberica",TRUE," ")</f>
        <v>Robusta</v>
      </c>
      <c r="O892" s="8" t="str" cm="1">
        <f t="array" ref="O892">_xlfn.IFS(J892="m","Medium",J892="l","Light",J892="d","Dark",TRUE,"")</f>
        <v>Dark</v>
      </c>
      <c r="P892" s="8" t="str">
        <f>_xlfn.XLOOKUP(Table1[[#This Row],[Customer ID]],customers!$A$1:$A$1001,customers!$I$1:$I$1001," ",0)</f>
        <v>Yes</v>
      </c>
    </row>
    <row r="893" spans="1:16" x14ac:dyDescent="0.35">
      <c r="A893" s="7" t="s">
        <v>5531</v>
      </c>
      <c r="B893" s="14">
        <v>44469</v>
      </c>
      <c r="C893" s="7" t="s">
        <v>5532</v>
      </c>
      <c r="D893" s="8" t="s">
        <v>6168</v>
      </c>
      <c r="E893" s="7">
        <v>5</v>
      </c>
      <c r="F893" s="7" t="str">
        <f>_xlfn.XLOOKUP(C893,customers!$A$2:$A$1001,customers!$B$2:$B$1001," ",0)</f>
        <v>Celestia Dolohunty</v>
      </c>
      <c r="G893" s="7" t="str">
        <f>IF(_xlfn.XLOOKUP(C893,customers!$A$2:$A$1001,customers!$C$2:$C$1001," ",0)=0," ",_xlfn.XLOOKUP(C893,customers!$A$2:$A$1001,customers!$C$2:$C$1001," ",0))</f>
        <v>cdolohuntyor@dailymail.co.uk</v>
      </c>
      <c r="H893" s="7" t="str">
        <f>_xlfn.XLOOKUP(orders!C893,customers!$A$1:$A$1001,customers!$G$1:$G$1001)</f>
        <v>United States</v>
      </c>
      <c r="I893" s="8" t="str">
        <f>INDEX(products!$A$1:$G$49,MATCH(orders!$D893,products!$A$1:$A$49,0),MATCH(orders!I$1,products!$A$1:$G$1,0))</f>
        <v>Ara</v>
      </c>
      <c r="J893" s="8" t="str">
        <f>INDEX(products!$A$1:$G$49,MATCH(orders!$D893,products!$A$1:$A$49,0),MATCH(orders!J$1,products!$A$1:$G$1,0))</f>
        <v>D</v>
      </c>
      <c r="K893" s="9">
        <f>INDEX(products!$A$1:$G$49,MATCH(orders!$D893,products!$A$1:$A$49,0),MATCH(orders!K$1,products!$A$1:$G$1,0))</f>
        <v>2.5</v>
      </c>
      <c r="L893" s="10">
        <f>INDEX(products!$A$1:$G$49,MATCH(orders!$D893,products!$A$1:$A$49,0),MATCH(orders!L$1,products!$A$1:$G$1,0))</f>
        <v>22.884999999999998</v>
      </c>
      <c r="M893" s="10">
        <f t="shared" si="13"/>
        <v>114.42499999999998</v>
      </c>
      <c r="N893" s="8" t="str" cm="1">
        <f t="array" ref="N893">_xlfn.IFS(I893="Rob", "Robusta",I893="Exc","Excelsa",I893="Ara","Arabica",I893="Lib","Liberica",TRUE," ")</f>
        <v>Arabica</v>
      </c>
      <c r="O893" s="8" t="str" cm="1">
        <f t="array" ref="O893">_xlfn.IFS(J893="m","Medium",J893="l","Light",J893="d","Dark",TRUE,"")</f>
        <v>Dark</v>
      </c>
      <c r="P893" s="8" t="str">
        <f>_xlfn.XLOOKUP(Table1[[#This Row],[Customer ID]],customers!$A$1:$A$1001,customers!$I$1:$I$1001," ",0)</f>
        <v>Yes</v>
      </c>
    </row>
    <row r="894" spans="1:16" x14ac:dyDescent="0.35">
      <c r="A894" s="7" t="s">
        <v>5537</v>
      </c>
      <c r="B894" s="14">
        <v>43635</v>
      </c>
      <c r="C894" s="7" t="s">
        <v>5538</v>
      </c>
      <c r="D894" s="8" t="s">
        <v>6156</v>
      </c>
      <c r="E894" s="7">
        <v>5</v>
      </c>
      <c r="F894" s="7" t="str">
        <f>_xlfn.XLOOKUP(C894,customers!$A$2:$A$1001,customers!$B$2:$B$1001," ",0)</f>
        <v>Patsy Vasilenko</v>
      </c>
      <c r="G894" s="7" t="str">
        <f>IF(_xlfn.XLOOKUP(C894,customers!$A$2:$A$1001,customers!$C$2:$C$1001," ",0)=0," ",_xlfn.XLOOKUP(C894,customers!$A$2:$A$1001,customers!$C$2:$C$1001," ",0))</f>
        <v>pvasilenkoos@addtoany.com</v>
      </c>
      <c r="H894" s="7" t="str">
        <f>_xlfn.XLOOKUP(orders!C894,customers!$A$1:$A$1001,customers!$G$1:$G$1001)</f>
        <v>United Kingdom</v>
      </c>
      <c r="I894" s="8" t="str">
        <f>INDEX(products!$A$1:$G$49,MATCH(orders!$D894,products!$A$1:$A$49,0),MATCH(orders!I$1,products!$A$1:$G$1,0))</f>
        <v>Exc</v>
      </c>
      <c r="J894" s="8" t="str">
        <f>INDEX(products!$A$1:$G$49,MATCH(orders!$D894,products!$A$1:$A$49,0),MATCH(orders!J$1,products!$A$1:$G$1,0))</f>
        <v>M</v>
      </c>
      <c r="K894" s="9">
        <f>INDEX(products!$A$1:$G$49,MATCH(orders!$D894,products!$A$1:$A$49,0),MATCH(orders!K$1,products!$A$1:$G$1,0))</f>
        <v>0.2</v>
      </c>
      <c r="L894" s="10">
        <f>INDEX(products!$A$1:$G$49,MATCH(orders!$D894,products!$A$1:$A$49,0),MATCH(orders!L$1,products!$A$1:$G$1,0))</f>
        <v>4.125</v>
      </c>
      <c r="M894" s="10">
        <f t="shared" si="13"/>
        <v>20.625</v>
      </c>
      <c r="N894" s="8" t="str" cm="1">
        <f t="array" ref="N894">_xlfn.IFS(I894="Rob", "Robusta",I894="Exc","Excelsa",I894="Ara","Arabica",I894="Lib","Liberica",TRUE," ")</f>
        <v>Excelsa</v>
      </c>
      <c r="O894" s="8" t="str" cm="1">
        <f t="array" ref="O894">_xlfn.IFS(J894="m","Medium",J894="l","Light",J894="d","Dark",TRUE,"")</f>
        <v>Medium</v>
      </c>
      <c r="P894" s="8" t="str">
        <f>_xlfn.XLOOKUP(Table1[[#This Row],[Customer ID]],customers!$A$1:$A$1001,customers!$I$1:$I$1001," ",0)</f>
        <v>No</v>
      </c>
    </row>
    <row r="895" spans="1:16" x14ac:dyDescent="0.35">
      <c r="A895" s="7" t="s">
        <v>5543</v>
      </c>
      <c r="B895" s="14">
        <v>44651</v>
      </c>
      <c r="C895" s="7" t="s">
        <v>5544</v>
      </c>
      <c r="D895" s="8" t="s">
        <v>6161</v>
      </c>
      <c r="E895" s="7">
        <v>6</v>
      </c>
      <c r="F895" s="7" t="str">
        <f>_xlfn.XLOOKUP(C895,customers!$A$2:$A$1001,customers!$B$2:$B$1001," ",0)</f>
        <v>Raphaela Schankelborg</v>
      </c>
      <c r="G895" s="7" t="str">
        <f>IF(_xlfn.XLOOKUP(C895,customers!$A$2:$A$1001,customers!$C$2:$C$1001," ",0)=0," ",_xlfn.XLOOKUP(C895,customers!$A$2:$A$1001,customers!$C$2:$C$1001," ",0))</f>
        <v>rschankelborgot@ameblo.jp</v>
      </c>
      <c r="H895" s="7" t="str">
        <f>_xlfn.XLOOKUP(orders!C895,customers!$A$1:$A$1001,customers!$G$1:$G$1001)</f>
        <v>United States</v>
      </c>
      <c r="I895" s="8" t="str">
        <f>INDEX(products!$A$1:$G$49,MATCH(orders!$D895,products!$A$1:$A$49,0),MATCH(orders!I$1,products!$A$1:$G$1,0))</f>
        <v>Lib</v>
      </c>
      <c r="J895" s="8" t="str">
        <f>INDEX(products!$A$1:$G$49,MATCH(orders!$D895,products!$A$1:$A$49,0),MATCH(orders!J$1,products!$A$1:$G$1,0))</f>
        <v>L</v>
      </c>
      <c r="K895" s="9">
        <f>INDEX(products!$A$1:$G$49,MATCH(orders!$D895,products!$A$1:$A$49,0),MATCH(orders!K$1,products!$A$1:$G$1,0))</f>
        <v>0.5</v>
      </c>
      <c r="L895" s="10">
        <f>INDEX(products!$A$1:$G$49,MATCH(orders!$D895,products!$A$1:$A$49,0),MATCH(orders!L$1,products!$A$1:$G$1,0))</f>
        <v>9.51</v>
      </c>
      <c r="M895" s="10">
        <f t="shared" si="13"/>
        <v>57.06</v>
      </c>
      <c r="N895" s="8" t="str" cm="1">
        <f t="array" ref="N895">_xlfn.IFS(I895="Rob", "Robusta",I895="Exc","Excelsa",I895="Ara","Arabica",I895="Lib","Liberica",TRUE," ")</f>
        <v>Liberica</v>
      </c>
      <c r="O895" s="8" t="str" cm="1">
        <f t="array" ref="O895">_xlfn.IFS(J895="m","Medium",J895="l","Light",J895="d","Dark",TRUE,"")</f>
        <v>Light</v>
      </c>
      <c r="P895" s="8" t="str">
        <f>_xlfn.XLOOKUP(Table1[[#This Row],[Customer ID]],customers!$A$1:$A$1001,customers!$I$1:$I$1001," ",0)</f>
        <v>Yes</v>
      </c>
    </row>
    <row r="896" spans="1:16" x14ac:dyDescent="0.35">
      <c r="A896" s="7" t="s">
        <v>5548</v>
      </c>
      <c r="B896" s="14">
        <v>44016</v>
      </c>
      <c r="C896" s="7" t="s">
        <v>5549</v>
      </c>
      <c r="D896" s="8" t="s">
        <v>6149</v>
      </c>
      <c r="E896" s="7">
        <v>4</v>
      </c>
      <c r="F896" s="7" t="str">
        <f>_xlfn.XLOOKUP(C896,customers!$A$2:$A$1001,customers!$B$2:$B$1001," ",0)</f>
        <v>Sharity Wickens</v>
      </c>
      <c r="G896" s="7" t="str">
        <f>IF(_xlfn.XLOOKUP(C896,customers!$A$2:$A$1001,customers!$C$2:$C$1001," ",0)=0," ",_xlfn.XLOOKUP(C896,customers!$A$2:$A$1001,customers!$C$2:$C$1001," ",0))</f>
        <v xml:space="preserve"> </v>
      </c>
      <c r="H896" s="7" t="str">
        <f>_xlfn.XLOOKUP(orders!C896,customers!$A$1:$A$1001,customers!$G$1:$G$1001)</f>
        <v>Ireland</v>
      </c>
      <c r="I896" s="8" t="str">
        <f>INDEX(products!$A$1:$G$49,MATCH(orders!$D896,products!$A$1:$A$49,0),MATCH(orders!I$1,products!$A$1:$G$1,0))</f>
        <v>Rob</v>
      </c>
      <c r="J896" s="8" t="str">
        <f>INDEX(products!$A$1:$G$49,MATCH(orders!$D896,products!$A$1:$A$49,0),MATCH(orders!J$1,products!$A$1:$G$1,0))</f>
        <v>D</v>
      </c>
      <c r="K896" s="9">
        <f>INDEX(products!$A$1:$G$49,MATCH(orders!$D896,products!$A$1:$A$49,0),MATCH(orders!K$1,products!$A$1:$G$1,0))</f>
        <v>2.5</v>
      </c>
      <c r="L896" s="10">
        <f>INDEX(products!$A$1:$G$49,MATCH(orders!$D896,products!$A$1:$A$49,0),MATCH(orders!L$1,products!$A$1:$G$1,0))</f>
        <v>20.584999999999997</v>
      </c>
      <c r="M896" s="10">
        <f t="shared" si="13"/>
        <v>82.339999999999989</v>
      </c>
      <c r="N896" s="8" t="str" cm="1">
        <f t="array" ref="N896">_xlfn.IFS(I896="Rob", "Robusta",I896="Exc","Excelsa",I896="Ara","Arabica",I896="Lib","Liberica",TRUE," ")</f>
        <v>Robusta</v>
      </c>
      <c r="O896" s="8" t="str" cm="1">
        <f t="array" ref="O896">_xlfn.IFS(J896="m","Medium",J896="l","Light",J896="d","Dark",TRUE,"")</f>
        <v>Dark</v>
      </c>
      <c r="P896" s="8" t="str">
        <f>_xlfn.XLOOKUP(Table1[[#This Row],[Customer ID]],customers!$A$1:$A$1001,customers!$I$1:$I$1001," ",0)</f>
        <v>Yes</v>
      </c>
    </row>
    <row r="897" spans="1:16" x14ac:dyDescent="0.35">
      <c r="A897" s="7" t="s">
        <v>5553</v>
      </c>
      <c r="B897" s="14">
        <v>44521</v>
      </c>
      <c r="C897" s="7" t="s">
        <v>5554</v>
      </c>
      <c r="D897" s="8" t="s">
        <v>6166</v>
      </c>
      <c r="E897" s="7">
        <v>5</v>
      </c>
      <c r="F897" s="7" t="str">
        <f>_xlfn.XLOOKUP(C897,customers!$A$2:$A$1001,customers!$B$2:$B$1001," ",0)</f>
        <v>Derick Snow</v>
      </c>
      <c r="G897" s="7" t="str">
        <f>IF(_xlfn.XLOOKUP(C897,customers!$A$2:$A$1001,customers!$C$2:$C$1001," ",0)=0," ",_xlfn.XLOOKUP(C897,customers!$A$2:$A$1001,customers!$C$2:$C$1001," ",0))</f>
        <v xml:space="preserve"> </v>
      </c>
      <c r="H897" s="7" t="str">
        <f>_xlfn.XLOOKUP(orders!C897,customers!$A$1:$A$1001,customers!$G$1:$G$1001)</f>
        <v>United States</v>
      </c>
      <c r="I897" s="8" t="str">
        <f>INDEX(products!$A$1:$G$49,MATCH(orders!$D897,products!$A$1:$A$49,0),MATCH(orders!I$1,products!$A$1:$G$1,0))</f>
        <v>Exc</v>
      </c>
      <c r="J897" s="8" t="str">
        <f>INDEX(products!$A$1:$G$49,MATCH(orders!$D897,products!$A$1:$A$49,0),MATCH(orders!J$1,products!$A$1:$G$1,0))</f>
        <v>M</v>
      </c>
      <c r="K897" s="9">
        <f>INDEX(products!$A$1:$G$49,MATCH(orders!$D897,products!$A$1:$A$49,0),MATCH(orders!K$1,products!$A$1:$G$1,0))</f>
        <v>2.5</v>
      </c>
      <c r="L897" s="10">
        <f>INDEX(products!$A$1:$G$49,MATCH(orders!$D897,products!$A$1:$A$49,0),MATCH(orders!L$1,products!$A$1:$G$1,0))</f>
        <v>31.624999999999996</v>
      </c>
      <c r="M897" s="10">
        <f t="shared" si="13"/>
        <v>158.12499999999997</v>
      </c>
      <c r="N897" s="8" t="str" cm="1">
        <f t="array" ref="N897">_xlfn.IFS(I897="Rob", "Robusta",I897="Exc","Excelsa",I897="Ara","Arabica",I897="Lib","Liberica",TRUE," ")</f>
        <v>Excelsa</v>
      </c>
      <c r="O897" s="8" t="str" cm="1">
        <f t="array" ref="O897">_xlfn.IFS(J897="m","Medium",J897="l","Light",J897="d","Dark",TRUE,"")</f>
        <v>Medium</v>
      </c>
      <c r="P897" s="8" t="str">
        <f>_xlfn.XLOOKUP(Table1[[#This Row],[Customer ID]],customers!$A$1:$A$1001,customers!$I$1:$I$1001," ",0)</f>
        <v>No</v>
      </c>
    </row>
    <row r="898" spans="1:16" x14ac:dyDescent="0.35">
      <c r="A898" s="7" t="s">
        <v>5558</v>
      </c>
      <c r="B898" s="14">
        <v>44347</v>
      </c>
      <c r="C898" s="7" t="s">
        <v>5559</v>
      </c>
      <c r="D898" s="8" t="s">
        <v>6172</v>
      </c>
      <c r="E898" s="7">
        <v>6</v>
      </c>
      <c r="F898" s="7" t="str">
        <f>_xlfn.XLOOKUP(C898,customers!$A$2:$A$1001,customers!$B$2:$B$1001," ",0)</f>
        <v>Baxy Cargen</v>
      </c>
      <c r="G898" s="7" t="str">
        <f>IF(_xlfn.XLOOKUP(C898,customers!$A$2:$A$1001,customers!$C$2:$C$1001," ",0)=0," ",_xlfn.XLOOKUP(C898,customers!$A$2:$A$1001,customers!$C$2:$C$1001," ",0))</f>
        <v>bcargenow@geocities.jp</v>
      </c>
      <c r="H898" s="7" t="str">
        <f>_xlfn.XLOOKUP(orders!C898,customers!$A$1:$A$1001,customers!$G$1:$G$1001)</f>
        <v>United States</v>
      </c>
      <c r="I898" s="8" t="str">
        <f>INDEX(products!$A$1:$G$49,MATCH(orders!$D898,products!$A$1:$A$49,0),MATCH(orders!I$1,products!$A$1:$G$1,0))</f>
        <v>Rob</v>
      </c>
      <c r="J898" s="8" t="str">
        <f>INDEX(products!$A$1:$G$49,MATCH(orders!$D898,products!$A$1:$A$49,0),MATCH(orders!J$1,products!$A$1:$G$1,0))</f>
        <v>D</v>
      </c>
      <c r="K898" s="9">
        <f>INDEX(products!$A$1:$G$49,MATCH(orders!$D898,products!$A$1:$A$49,0),MATCH(orders!K$1,products!$A$1:$G$1,0))</f>
        <v>0.5</v>
      </c>
      <c r="L898" s="10">
        <f>INDEX(products!$A$1:$G$49,MATCH(orders!$D898,products!$A$1:$A$49,0),MATCH(orders!L$1,products!$A$1:$G$1,0))</f>
        <v>5.3699999999999992</v>
      </c>
      <c r="M898" s="10">
        <f t="shared" ref="M898:M961" si="14">L898*E898</f>
        <v>32.22</v>
      </c>
      <c r="N898" s="8" t="str" cm="1">
        <f t="array" ref="N898">_xlfn.IFS(I898="Rob", "Robusta",I898="Exc","Excelsa",I898="Ara","Arabica",I898="Lib","Liberica",TRUE," ")</f>
        <v>Robusta</v>
      </c>
      <c r="O898" s="8" t="str" cm="1">
        <f t="array" ref="O898">_xlfn.IFS(J898="m","Medium",J898="l","Light",J898="d","Dark",TRUE,"")</f>
        <v>Dark</v>
      </c>
      <c r="P898" s="8" t="str">
        <f>_xlfn.XLOOKUP(Table1[[#This Row],[Customer ID]],customers!$A$1:$A$1001,customers!$I$1:$I$1001," ",0)</f>
        <v>Yes</v>
      </c>
    </row>
    <row r="899" spans="1:16" x14ac:dyDescent="0.35">
      <c r="A899" s="7" t="s">
        <v>5564</v>
      </c>
      <c r="B899" s="14">
        <v>43932</v>
      </c>
      <c r="C899" s="7" t="s">
        <v>5565</v>
      </c>
      <c r="D899" s="8" t="s">
        <v>6183</v>
      </c>
      <c r="E899" s="7">
        <v>2</v>
      </c>
      <c r="F899" s="7" t="str">
        <f>_xlfn.XLOOKUP(C899,customers!$A$2:$A$1001,customers!$B$2:$B$1001," ",0)</f>
        <v>Ryann Stickler</v>
      </c>
      <c r="G899" s="7" t="str">
        <f>IF(_xlfn.XLOOKUP(C899,customers!$A$2:$A$1001,customers!$C$2:$C$1001," ",0)=0," ",_xlfn.XLOOKUP(C899,customers!$A$2:$A$1001,customers!$C$2:$C$1001," ",0))</f>
        <v>rsticklerox@printfriendly.com</v>
      </c>
      <c r="H899" s="7" t="str">
        <f>_xlfn.XLOOKUP(orders!C899,customers!$A$1:$A$1001,customers!$G$1:$G$1001)</f>
        <v>United Kingdom</v>
      </c>
      <c r="I899" s="8" t="str">
        <f>INDEX(products!$A$1:$G$49,MATCH(orders!$D899,products!$A$1:$A$49,0),MATCH(orders!I$1,products!$A$1:$G$1,0))</f>
        <v>Exc</v>
      </c>
      <c r="J899" s="8" t="str">
        <f>INDEX(products!$A$1:$G$49,MATCH(orders!$D899,products!$A$1:$A$49,0),MATCH(orders!J$1,products!$A$1:$G$1,0))</f>
        <v>D</v>
      </c>
      <c r="K899" s="9">
        <f>INDEX(products!$A$1:$G$49,MATCH(orders!$D899,products!$A$1:$A$49,0),MATCH(orders!K$1,products!$A$1:$G$1,0))</f>
        <v>1</v>
      </c>
      <c r="L899" s="10">
        <f>INDEX(products!$A$1:$G$49,MATCH(orders!$D899,products!$A$1:$A$49,0),MATCH(orders!L$1,products!$A$1:$G$1,0))</f>
        <v>12.15</v>
      </c>
      <c r="M899" s="10">
        <f t="shared" si="14"/>
        <v>24.3</v>
      </c>
      <c r="N899" s="8" t="str" cm="1">
        <f t="array" ref="N899">_xlfn.IFS(I899="Rob", "Robusta",I899="Exc","Excelsa",I899="Ara","Arabica",I899="Lib","Liberica",TRUE," ")</f>
        <v>Excelsa</v>
      </c>
      <c r="O899" s="8" t="str" cm="1">
        <f t="array" ref="O899">_xlfn.IFS(J899="m","Medium",J899="l","Light",J899="d","Dark",TRUE,"")</f>
        <v>Dark</v>
      </c>
      <c r="P899" s="8" t="str">
        <f>_xlfn.XLOOKUP(Table1[[#This Row],[Customer ID]],customers!$A$1:$A$1001,customers!$I$1:$I$1001," ",0)</f>
        <v>No</v>
      </c>
    </row>
    <row r="900" spans="1:16" x14ac:dyDescent="0.35">
      <c r="A900" s="7" t="s">
        <v>5570</v>
      </c>
      <c r="B900" s="14">
        <v>44089</v>
      </c>
      <c r="C900" s="7" t="s">
        <v>5571</v>
      </c>
      <c r="D900" s="8" t="s">
        <v>6173</v>
      </c>
      <c r="E900" s="7">
        <v>5</v>
      </c>
      <c r="F900" s="7" t="str">
        <f>_xlfn.XLOOKUP(C900,customers!$A$2:$A$1001,customers!$B$2:$B$1001," ",0)</f>
        <v>Daryn Cassius</v>
      </c>
      <c r="G900" s="7" t="str">
        <f>IF(_xlfn.XLOOKUP(C900,customers!$A$2:$A$1001,customers!$C$2:$C$1001," ",0)=0," ",_xlfn.XLOOKUP(C900,customers!$A$2:$A$1001,customers!$C$2:$C$1001," ",0))</f>
        <v xml:space="preserve"> </v>
      </c>
      <c r="H900" s="7" t="str">
        <f>_xlfn.XLOOKUP(orders!C900,customers!$A$1:$A$1001,customers!$G$1:$G$1001)</f>
        <v>United States</v>
      </c>
      <c r="I900" s="8" t="str">
        <f>INDEX(products!$A$1:$G$49,MATCH(orders!$D900,products!$A$1:$A$49,0),MATCH(orders!I$1,products!$A$1:$G$1,0))</f>
        <v>Rob</v>
      </c>
      <c r="J900" s="8" t="str">
        <f>INDEX(products!$A$1:$G$49,MATCH(orders!$D900,products!$A$1:$A$49,0),MATCH(orders!J$1,products!$A$1:$G$1,0))</f>
        <v>L</v>
      </c>
      <c r="K900" s="9">
        <f>INDEX(products!$A$1:$G$49,MATCH(orders!$D900,products!$A$1:$A$49,0),MATCH(orders!K$1,products!$A$1:$G$1,0))</f>
        <v>0.5</v>
      </c>
      <c r="L900" s="10">
        <f>INDEX(products!$A$1:$G$49,MATCH(orders!$D900,products!$A$1:$A$49,0),MATCH(orders!L$1,products!$A$1:$G$1,0))</f>
        <v>7.169999999999999</v>
      </c>
      <c r="M900" s="10">
        <f t="shared" si="14"/>
        <v>35.849999999999994</v>
      </c>
      <c r="N900" s="8" t="str" cm="1">
        <f t="array" ref="N900">_xlfn.IFS(I900="Rob", "Robusta",I900="Exc","Excelsa",I900="Ara","Arabica",I900="Lib","Liberica",TRUE," ")</f>
        <v>Robusta</v>
      </c>
      <c r="O900" s="8" t="str" cm="1">
        <f t="array" ref="O900">_xlfn.IFS(J900="m","Medium",J900="l","Light",J900="d","Dark",TRUE,"")</f>
        <v>Light</v>
      </c>
      <c r="P900" s="8" t="str">
        <f>_xlfn.XLOOKUP(Table1[[#This Row],[Customer ID]],customers!$A$1:$A$1001,customers!$I$1:$I$1001," ",0)</f>
        <v>No</v>
      </c>
    </row>
    <row r="901" spans="1:16" x14ac:dyDescent="0.35">
      <c r="A901" s="7" t="s">
        <v>5575</v>
      </c>
      <c r="B901" s="14">
        <v>44523</v>
      </c>
      <c r="C901" s="7" t="s">
        <v>5554</v>
      </c>
      <c r="D901" s="8" t="s">
        <v>6162</v>
      </c>
      <c r="E901" s="7">
        <v>5</v>
      </c>
      <c r="F901" s="7" t="str">
        <f>_xlfn.XLOOKUP(C901,customers!$A$2:$A$1001,customers!$B$2:$B$1001," ",0)</f>
        <v>Derick Snow</v>
      </c>
      <c r="G901" s="7" t="str">
        <f>IF(_xlfn.XLOOKUP(C901,customers!$A$2:$A$1001,customers!$C$2:$C$1001," ",0)=0," ",_xlfn.XLOOKUP(C901,customers!$A$2:$A$1001,customers!$C$2:$C$1001," ",0))</f>
        <v xml:space="preserve"> </v>
      </c>
      <c r="H901" s="7" t="str">
        <f>_xlfn.XLOOKUP(orders!C901,customers!$A$1:$A$1001,customers!$G$1:$G$1001)</f>
        <v>United States</v>
      </c>
      <c r="I901" s="8" t="str">
        <f>INDEX(products!$A$1:$G$49,MATCH(orders!$D901,products!$A$1:$A$49,0),MATCH(orders!I$1,products!$A$1:$G$1,0))</f>
        <v>Lib</v>
      </c>
      <c r="J901" s="8" t="str">
        <f>INDEX(products!$A$1:$G$49,MATCH(orders!$D901,products!$A$1:$A$49,0),MATCH(orders!J$1,products!$A$1:$G$1,0))</f>
        <v>M</v>
      </c>
      <c r="K901" s="9">
        <f>INDEX(products!$A$1:$G$49,MATCH(orders!$D901,products!$A$1:$A$49,0),MATCH(orders!K$1,products!$A$1:$G$1,0))</f>
        <v>1</v>
      </c>
      <c r="L901" s="10">
        <f>INDEX(products!$A$1:$G$49,MATCH(orders!$D901,products!$A$1:$A$49,0),MATCH(orders!L$1,products!$A$1:$G$1,0))</f>
        <v>14.55</v>
      </c>
      <c r="M901" s="10">
        <f t="shared" si="14"/>
        <v>72.75</v>
      </c>
      <c r="N901" s="8" t="str" cm="1">
        <f t="array" ref="N901">_xlfn.IFS(I901="Rob", "Robusta",I901="Exc","Excelsa",I901="Ara","Arabica",I901="Lib","Liberica",TRUE," ")</f>
        <v>Liberica</v>
      </c>
      <c r="O901" s="8" t="str" cm="1">
        <f t="array" ref="O901">_xlfn.IFS(J901="m","Medium",J901="l","Light",J901="d","Dark",TRUE,"")</f>
        <v>Medium</v>
      </c>
      <c r="P901" s="8" t="str">
        <f>_xlfn.XLOOKUP(Table1[[#This Row],[Customer ID]],customers!$A$1:$A$1001,customers!$I$1:$I$1001," ",0)</f>
        <v>No</v>
      </c>
    </row>
    <row r="902" spans="1:16" x14ac:dyDescent="0.35">
      <c r="A902" s="7" t="s">
        <v>5580</v>
      </c>
      <c r="B902" s="14">
        <v>44584</v>
      </c>
      <c r="C902" s="7" t="s">
        <v>5581</v>
      </c>
      <c r="D902" s="8" t="s">
        <v>6170</v>
      </c>
      <c r="E902" s="7">
        <v>3</v>
      </c>
      <c r="F902" s="7" t="str">
        <f>_xlfn.XLOOKUP(C902,customers!$A$2:$A$1001,customers!$B$2:$B$1001," ",0)</f>
        <v>Skelly Dolohunty</v>
      </c>
      <c r="G902" s="7" t="str">
        <f>IF(_xlfn.XLOOKUP(C902,customers!$A$2:$A$1001,customers!$C$2:$C$1001," ",0)=0," ",_xlfn.XLOOKUP(C902,customers!$A$2:$A$1001,customers!$C$2:$C$1001," ",0))</f>
        <v xml:space="preserve"> </v>
      </c>
      <c r="H902" s="7" t="str">
        <f>_xlfn.XLOOKUP(orders!C902,customers!$A$1:$A$1001,customers!$G$1:$G$1001)</f>
        <v>Ireland</v>
      </c>
      <c r="I902" s="8" t="str">
        <f>INDEX(products!$A$1:$G$49,MATCH(orders!$D902,products!$A$1:$A$49,0),MATCH(orders!I$1,products!$A$1:$G$1,0))</f>
        <v>Lib</v>
      </c>
      <c r="J902" s="8" t="str">
        <f>INDEX(products!$A$1:$G$49,MATCH(orders!$D902,products!$A$1:$A$49,0),MATCH(orders!J$1,products!$A$1:$G$1,0))</f>
        <v>L</v>
      </c>
      <c r="K902" s="9">
        <f>INDEX(products!$A$1:$G$49,MATCH(orders!$D902,products!$A$1:$A$49,0),MATCH(orders!K$1,products!$A$1:$G$1,0))</f>
        <v>1</v>
      </c>
      <c r="L902" s="10">
        <f>INDEX(products!$A$1:$G$49,MATCH(orders!$D902,products!$A$1:$A$49,0),MATCH(orders!L$1,products!$A$1:$G$1,0))</f>
        <v>15.85</v>
      </c>
      <c r="M902" s="10">
        <f t="shared" si="14"/>
        <v>47.55</v>
      </c>
      <c r="N902" s="8" t="str" cm="1">
        <f t="array" ref="N902">_xlfn.IFS(I902="Rob", "Robusta",I902="Exc","Excelsa",I902="Ara","Arabica",I902="Lib","Liberica",TRUE," ")</f>
        <v>Liberica</v>
      </c>
      <c r="O902" s="8" t="str" cm="1">
        <f t="array" ref="O902">_xlfn.IFS(J902="m","Medium",J902="l","Light",J902="d","Dark",TRUE,"")</f>
        <v>Light</v>
      </c>
      <c r="P902" s="8" t="str">
        <f>_xlfn.XLOOKUP(Table1[[#This Row],[Customer ID]],customers!$A$1:$A$1001,customers!$I$1:$I$1001," ",0)</f>
        <v>No</v>
      </c>
    </row>
    <row r="903" spans="1:16" x14ac:dyDescent="0.35">
      <c r="A903" s="7" t="s">
        <v>5585</v>
      </c>
      <c r="B903" s="14">
        <v>44223</v>
      </c>
      <c r="C903" s="7" t="s">
        <v>5586</v>
      </c>
      <c r="D903" s="8" t="s">
        <v>6178</v>
      </c>
      <c r="E903" s="7">
        <v>1</v>
      </c>
      <c r="F903" s="7" t="str">
        <f>_xlfn.XLOOKUP(C903,customers!$A$2:$A$1001,customers!$B$2:$B$1001," ",0)</f>
        <v>Drake Jevon</v>
      </c>
      <c r="G903" s="7" t="str">
        <f>IF(_xlfn.XLOOKUP(C903,customers!$A$2:$A$1001,customers!$C$2:$C$1001," ",0)=0," ",_xlfn.XLOOKUP(C903,customers!$A$2:$A$1001,customers!$C$2:$C$1001," ",0))</f>
        <v>djevonp1@ibm.com</v>
      </c>
      <c r="H903" s="7" t="str">
        <f>_xlfn.XLOOKUP(orders!C903,customers!$A$1:$A$1001,customers!$G$1:$G$1001)</f>
        <v>United States</v>
      </c>
      <c r="I903" s="8" t="str">
        <f>INDEX(products!$A$1:$G$49,MATCH(orders!$D903,products!$A$1:$A$49,0),MATCH(orders!I$1,products!$A$1:$G$1,0))</f>
        <v>Rob</v>
      </c>
      <c r="J903" s="8" t="str">
        <f>INDEX(products!$A$1:$G$49,MATCH(orders!$D903,products!$A$1:$A$49,0),MATCH(orders!J$1,products!$A$1:$G$1,0))</f>
        <v>L</v>
      </c>
      <c r="K903" s="9">
        <f>INDEX(products!$A$1:$G$49,MATCH(orders!$D903,products!$A$1:$A$49,0),MATCH(orders!K$1,products!$A$1:$G$1,0))</f>
        <v>0.2</v>
      </c>
      <c r="L903" s="10">
        <f>INDEX(products!$A$1:$G$49,MATCH(orders!$D903,products!$A$1:$A$49,0),MATCH(orders!L$1,products!$A$1:$G$1,0))</f>
        <v>3.5849999999999995</v>
      </c>
      <c r="M903" s="10">
        <f t="shared" si="14"/>
        <v>3.5849999999999995</v>
      </c>
      <c r="N903" s="8" t="str" cm="1">
        <f t="array" ref="N903">_xlfn.IFS(I903="Rob", "Robusta",I903="Exc","Excelsa",I903="Ara","Arabica",I903="Lib","Liberica",TRUE," ")</f>
        <v>Robusta</v>
      </c>
      <c r="O903" s="8" t="str" cm="1">
        <f t="array" ref="O903">_xlfn.IFS(J903="m","Medium",J903="l","Light",J903="d","Dark",TRUE,"")</f>
        <v>Light</v>
      </c>
      <c r="P903" s="8" t="str">
        <f>_xlfn.XLOOKUP(Table1[[#This Row],[Customer ID]],customers!$A$1:$A$1001,customers!$I$1:$I$1001," ",0)</f>
        <v>Yes</v>
      </c>
    </row>
    <row r="904" spans="1:16" x14ac:dyDescent="0.35">
      <c r="A904" s="7" t="s">
        <v>5591</v>
      </c>
      <c r="B904" s="14">
        <v>43640</v>
      </c>
      <c r="C904" s="7" t="s">
        <v>5592</v>
      </c>
      <c r="D904" s="8" t="s">
        <v>6166</v>
      </c>
      <c r="E904" s="7">
        <v>5</v>
      </c>
      <c r="F904" s="7" t="str">
        <f>_xlfn.XLOOKUP(C904,customers!$A$2:$A$1001,customers!$B$2:$B$1001," ",0)</f>
        <v>Hall Ranner</v>
      </c>
      <c r="G904" s="7" t="str">
        <f>IF(_xlfn.XLOOKUP(C904,customers!$A$2:$A$1001,customers!$C$2:$C$1001," ",0)=0," ",_xlfn.XLOOKUP(C904,customers!$A$2:$A$1001,customers!$C$2:$C$1001," ",0))</f>
        <v>hrannerp2@omniture.com</v>
      </c>
      <c r="H904" s="7" t="str">
        <f>_xlfn.XLOOKUP(orders!C904,customers!$A$1:$A$1001,customers!$G$1:$G$1001)</f>
        <v>United States</v>
      </c>
      <c r="I904" s="8" t="str">
        <f>INDEX(products!$A$1:$G$49,MATCH(orders!$D904,products!$A$1:$A$49,0),MATCH(orders!I$1,products!$A$1:$G$1,0))</f>
        <v>Exc</v>
      </c>
      <c r="J904" s="8" t="str">
        <f>INDEX(products!$A$1:$G$49,MATCH(orders!$D904,products!$A$1:$A$49,0),MATCH(orders!J$1,products!$A$1:$G$1,0))</f>
        <v>M</v>
      </c>
      <c r="K904" s="9">
        <f>INDEX(products!$A$1:$G$49,MATCH(orders!$D904,products!$A$1:$A$49,0),MATCH(orders!K$1,products!$A$1:$G$1,0))</f>
        <v>2.5</v>
      </c>
      <c r="L904" s="10">
        <f>INDEX(products!$A$1:$G$49,MATCH(orders!$D904,products!$A$1:$A$49,0),MATCH(orders!L$1,products!$A$1:$G$1,0))</f>
        <v>31.624999999999996</v>
      </c>
      <c r="M904" s="10">
        <f t="shared" si="14"/>
        <v>158.12499999999997</v>
      </c>
      <c r="N904" s="8" t="str" cm="1">
        <f t="array" ref="N904">_xlfn.IFS(I904="Rob", "Robusta",I904="Exc","Excelsa",I904="Ara","Arabica",I904="Lib","Liberica",TRUE," ")</f>
        <v>Excelsa</v>
      </c>
      <c r="O904" s="8" t="str" cm="1">
        <f t="array" ref="O904">_xlfn.IFS(J904="m","Medium",J904="l","Light",J904="d","Dark",TRUE,"")</f>
        <v>Medium</v>
      </c>
      <c r="P904" s="8" t="str">
        <f>_xlfn.XLOOKUP(Table1[[#This Row],[Customer ID]],customers!$A$1:$A$1001,customers!$I$1:$I$1001," ",0)</f>
        <v>No</v>
      </c>
    </row>
    <row r="905" spans="1:16" x14ac:dyDescent="0.35">
      <c r="A905" s="7" t="s">
        <v>5597</v>
      </c>
      <c r="B905" s="14">
        <v>43905</v>
      </c>
      <c r="C905" s="7" t="s">
        <v>5598</v>
      </c>
      <c r="D905" s="8" t="s">
        <v>6160</v>
      </c>
      <c r="E905" s="7">
        <v>2</v>
      </c>
      <c r="F905" s="7" t="str">
        <f>_xlfn.XLOOKUP(C905,customers!$A$2:$A$1001,customers!$B$2:$B$1001," ",0)</f>
        <v>Berkly Imrie</v>
      </c>
      <c r="G905" s="7" t="str">
        <f>IF(_xlfn.XLOOKUP(C905,customers!$A$2:$A$1001,customers!$C$2:$C$1001," ",0)=0," ",_xlfn.XLOOKUP(C905,customers!$A$2:$A$1001,customers!$C$2:$C$1001," ",0))</f>
        <v>bimriep3@addtoany.com</v>
      </c>
      <c r="H905" s="7" t="str">
        <f>_xlfn.XLOOKUP(orders!C905,customers!$A$1:$A$1001,customers!$G$1:$G$1001)</f>
        <v>United States</v>
      </c>
      <c r="I905" s="8" t="str">
        <f>INDEX(products!$A$1:$G$49,MATCH(orders!$D905,products!$A$1:$A$49,0),MATCH(orders!I$1,products!$A$1:$G$1,0))</f>
        <v>Lib</v>
      </c>
      <c r="J905" s="8" t="str">
        <f>INDEX(products!$A$1:$G$49,MATCH(orders!$D905,products!$A$1:$A$49,0),MATCH(orders!J$1,products!$A$1:$G$1,0))</f>
        <v>M</v>
      </c>
      <c r="K905" s="9">
        <f>INDEX(products!$A$1:$G$49,MATCH(orders!$D905,products!$A$1:$A$49,0),MATCH(orders!K$1,products!$A$1:$G$1,0))</f>
        <v>0.5</v>
      </c>
      <c r="L905" s="10">
        <f>INDEX(products!$A$1:$G$49,MATCH(orders!$D905,products!$A$1:$A$49,0),MATCH(orders!L$1,products!$A$1:$G$1,0))</f>
        <v>8.73</v>
      </c>
      <c r="M905" s="10">
        <f t="shared" si="14"/>
        <v>17.46</v>
      </c>
      <c r="N905" s="8" t="str" cm="1">
        <f t="array" ref="N905">_xlfn.IFS(I905="Rob", "Robusta",I905="Exc","Excelsa",I905="Ara","Arabica",I905="Lib","Liberica",TRUE," ")</f>
        <v>Liberica</v>
      </c>
      <c r="O905" s="8" t="str" cm="1">
        <f t="array" ref="O905">_xlfn.IFS(J905="m","Medium",J905="l","Light",J905="d","Dark",TRUE,"")</f>
        <v>Medium</v>
      </c>
      <c r="P905" s="8" t="str">
        <f>_xlfn.XLOOKUP(Table1[[#This Row],[Customer ID]],customers!$A$1:$A$1001,customers!$I$1:$I$1001," ",0)</f>
        <v>No</v>
      </c>
    </row>
    <row r="906" spans="1:16" x14ac:dyDescent="0.35">
      <c r="A906" s="7" t="s">
        <v>5603</v>
      </c>
      <c r="B906" s="14">
        <v>44463</v>
      </c>
      <c r="C906" s="7" t="s">
        <v>5604</v>
      </c>
      <c r="D906" s="8" t="s">
        <v>6182</v>
      </c>
      <c r="E906" s="7">
        <v>5</v>
      </c>
      <c r="F906" s="7" t="str">
        <f>_xlfn.XLOOKUP(C906,customers!$A$2:$A$1001,customers!$B$2:$B$1001," ",0)</f>
        <v>Dorey Sopper</v>
      </c>
      <c r="G906" s="7" t="str">
        <f>IF(_xlfn.XLOOKUP(C906,customers!$A$2:$A$1001,customers!$C$2:$C$1001," ",0)=0," ",_xlfn.XLOOKUP(C906,customers!$A$2:$A$1001,customers!$C$2:$C$1001," ",0))</f>
        <v>dsopperp4@eventbrite.com</v>
      </c>
      <c r="H906" s="7" t="str">
        <f>_xlfn.XLOOKUP(orders!C906,customers!$A$1:$A$1001,customers!$G$1:$G$1001)</f>
        <v>United States</v>
      </c>
      <c r="I906" s="8" t="str">
        <f>INDEX(products!$A$1:$G$49,MATCH(orders!$D906,products!$A$1:$A$49,0),MATCH(orders!I$1,products!$A$1:$G$1,0))</f>
        <v>Ara</v>
      </c>
      <c r="J906" s="8" t="str">
        <f>INDEX(products!$A$1:$G$49,MATCH(orders!$D906,products!$A$1:$A$49,0),MATCH(orders!J$1,products!$A$1:$G$1,0))</f>
        <v>L</v>
      </c>
      <c r="K906" s="9">
        <f>INDEX(products!$A$1:$G$49,MATCH(orders!$D906,products!$A$1:$A$49,0),MATCH(orders!K$1,products!$A$1:$G$1,0))</f>
        <v>2.5</v>
      </c>
      <c r="L906" s="10">
        <f>INDEX(products!$A$1:$G$49,MATCH(orders!$D906,products!$A$1:$A$49,0),MATCH(orders!L$1,products!$A$1:$G$1,0))</f>
        <v>29.784999999999997</v>
      </c>
      <c r="M906" s="10">
        <f t="shared" si="14"/>
        <v>148.92499999999998</v>
      </c>
      <c r="N906" s="8" t="str" cm="1">
        <f t="array" ref="N906">_xlfn.IFS(I906="Rob", "Robusta",I906="Exc","Excelsa",I906="Ara","Arabica",I906="Lib","Liberica",TRUE," ")</f>
        <v>Arabica</v>
      </c>
      <c r="O906" s="8" t="str" cm="1">
        <f t="array" ref="O906">_xlfn.IFS(J906="m","Medium",J906="l","Light",J906="d","Dark",TRUE,"")</f>
        <v>Light</v>
      </c>
      <c r="P906" s="8" t="str">
        <f>_xlfn.XLOOKUP(Table1[[#This Row],[Customer ID]],customers!$A$1:$A$1001,customers!$I$1:$I$1001," ",0)</f>
        <v>No</v>
      </c>
    </row>
    <row r="907" spans="1:16" x14ac:dyDescent="0.35">
      <c r="A907" s="7" t="s">
        <v>5609</v>
      </c>
      <c r="B907" s="14">
        <v>43560</v>
      </c>
      <c r="C907" s="7" t="s">
        <v>5610</v>
      </c>
      <c r="D907" s="8" t="s">
        <v>6157</v>
      </c>
      <c r="E907" s="7">
        <v>6</v>
      </c>
      <c r="F907" s="7" t="str">
        <f>_xlfn.XLOOKUP(C907,customers!$A$2:$A$1001,customers!$B$2:$B$1001," ",0)</f>
        <v>Darcy Lochran</v>
      </c>
      <c r="G907" s="7" t="str">
        <f>IF(_xlfn.XLOOKUP(C907,customers!$A$2:$A$1001,customers!$C$2:$C$1001," ",0)=0," ",_xlfn.XLOOKUP(C907,customers!$A$2:$A$1001,customers!$C$2:$C$1001," ",0))</f>
        <v xml:space="preserve"> </v>
      </c>
      <c r="H907" s="7" t="str">
        <f>_xlfn.XLOOKUP(orders!C907,customers!$A$1:$A$1001,customers!$G$1:$G$1001)</f>
        <v>United States</v>
      </c>
      <c r="I907" s="8" t="str">
        <f>INDEX(products!$A$1:$G$49,MATCH(orders!$D907,products!$A$1:$A$49,0),MATCH(orders!I$1,products!$A$1:$G$1,0))</f>
        <v>Ara</v>
      </c>
      <c r="J907" s="8" t="str">
        <f>INDEX(products!$A$1:$G$49,MATCH(orders!$D907,products!$A$1:$A$49,0),MATCH(orders!J$1,products!$A$1:$G$1,0))</f>
        <v>M</v>
      </c>
      <c r="K907" s="9">
        <f>INDEX(products!$A$1:$G$49,MATCH(orders!$D907,products!$A$1:$A$49,0),MATCH(orders!K$1,products!$A$1:$G$1,0))</f>
        <v>0.5</v>
      </c>
      <c r="L907" s="10">
        <f>INDEX(products!$A$1:$G$49,MATCH(orders!$D907,products!$A$1:$A$49,0),MATCH(orders!L$1,products!$A$1:$G$1,0))</f>
        <v>6.75</v>
      </c>
      <c r="M907" s="10">
        <f t="shared" si="14"/>
        <v>40.5</v>
      </c>
      <c r="N907" s="8" t="str" cm="1">
        <f t="array" ref="N907">_xlfn.IFS(I907="Rob", "Robusta",I907="Exc","Excelsa",I907="Ara","Arabica",I907="Lib","Liberica",TRUE," ")</f>
        <v>Arabica</v>
      </c>
      <c r="O907" s="8" t="str" cm="1">
        <f t="array" ref="O907">_xlfn.IFS(J907="m","Medium",J907="l","Light",J907="d","Dark",TRUE,"")</f>
        <v>Medium</v>
      </c>
      <c r="P907" s="8" t="str">
        <f>_xlfn.XLOOKUP(Table1[[#This Row],[Customer ID]],customers!$A$1:$A$1001,customers!$I$1:$I$1001," ",0)</f>
        <v>Yes</v>
      </c>
    </row>
    <row r="908" spans="1:16" x14ac:dyDescent="0.35">
      <c r="A908" s="7" t="s">
        <v>5614</v>
      </c>
      <c r="B908" s="14">
        <v>44588</v>
      </c>
      <c r="C908" s="7" t="s">
        <v>5615</v>
      </c>
      <c r="D908" s="8" t="s">
        <v>6157</v>
      </c>
      <c r="E908" s="7">
        <v>4</v>
      </c>
      <c r="F908" s="7" t="str">
        <f>_xlfn.XLOOKUP(C908,customers!$A$2:$A$1001,customers!$B$2:$B$1001," ",0)</f>
        <v>Lauritz Ledgley</v>
      </c>
      <c r="G908" s="7" t="str">
        <f>IF(_xlfn.XLOOKUP(C908,customers!$A$2:$A$1001,customers!$C$2:$C$1001," ",0)=0," ",_xlfn.XLOOKUP(C908,customers!$A$2:$A$1001,customers!$C$2:$C$1001," ",0))</f>
        <v>lledgleyp6@de.vu</v>
      </c>
      <c r="H908" s="7" t="str">
        <f>_xlfn.XLOOKUP(orders!C908,customers!$A$1:$A$1001,customers!$G$1:$G$1001)</f>
        <v>United States</v>
      </c>
      <c r="I908" s="8" t="str">
        <f>INDEX(products!$A$1:$G$49,MATCH(orders!$D908,products!$A$1:$A$49,0),MATCH(orders!I$1,products!$A$1:$G$1,0))</f>
        <v>Ara</v>
      </c>
      <c r="J908" s="8" t="str">
        <f>INDEX(products!$A$1:$G$49,MATCH(orders!$D908,products!$A$1:$A$49,0),MATCH(orders!J$1,products!$A$1:$G$1,0))</f>
        <v>M</v>
      </c>
      <c r="K908" s="9">
        <f>INDEX(products!$A$1:$G$49,MATCH(orders!$D908,products!$A$1:$A$49,0),MATCH(orders!K$1,products!$A$1:$G$1,0))</f>
        <v>0.5</v>
      </c>
      <c r="L908" s="10">
        <f>INDEX(products!$A$1:$G$49,MATCH(orders!$D908,products!$A$1:$A$49,0),MATCH(orders!L$1,products!$A$1:$G$1,0))</f>
        <v>6.75</v>
      </c>
      <c r="M908" s="10">
        <f t="shared" si="14"/>
        <v>27</v>
      </c>
      <c r="N908" s="8" t="str" cm="1">
        <f t="array" ref="N908">_xlfn.IFS(I908="Rob", "Robusta",I908="Exc","Excelsa",I908="Ara","Arabica",I908="Lib","Liberica",TRUE," ")</f>
        <v>Arabica</v>
      </c>
      <c r="O908" s="8" t="str" cm="1">
        <f t="array" ref="O908">_xlfn.IFS(J908="m","Medium",J908="l","Light",J908="d","Dark",TRUE,"")</f>
        <v>Medium</v>
      </c>
      <c r="P908" s="8" t="str">
        <f>_xlfn.XLOOKUP(Table1[[#This Row],[Customer ID]],customers!$A$1:$A$1001,customers!$I$1:$I$1001," ",0)</f>
        <v>Yes</v>
      </c>
    </row>
    <row r="909" spans="1:16" x14ac:dyDescent="0.35">
      <c r="A909" s="7" t="s">
        <v>5620</v>
      </c>
      <c r="B909" s="14">
        <v>44449</v>
      </c>
      <c r="C909" s="7" t="s">
        <v>5621</v>
      </c>
      <c r="D909" s="8" t="s">
        <v>6143</v>
      </c>
      <c r="E909" s="7">
        <v>3</v>
      </c>
      <c r="F909" s="7" t="str">
        <f>_xlfn.XLOOKUP(C909,customers!$A$2:$A$1001,customers!$B$2:$B$1001," ",0)</f>
        <v>Tawnya Menary</v>
      </c>
      <c r="G909" s="7" t="str">
        <f>IF(_xlfn.XLOOKUP(C909,customers!$A$2:$A$1001,customers!$C$2:$C$1001," ",0)=0," ",_xlfn.XLOOKUP(C909,customers!$A$2:$A$1001,customers!$C$2:$C$1001," ",0))</f>
        <v>tmenaryp7@phoca.cz</v>
      </c>
      <c r="H909" s="7" t="str">
        <f>_xlfn.XLOOKUP(orders!C909,customers!$A$1:$A$1001,customers!$G$1:$G$1001)</f>
        <v>United States</v>
      </c>
      <c r="I909" s="8" t="str">
        <f>INDEX(products!$A$1:$G$49,MATCH(orders!$D909,products!$A$1:$A$49,0),MATCH(orders!I$1,products!$A$1:$G$1,0))</f>
        <v>Lib</v>
      </c>
      <c r="J909" s="8" t="str">
        <f>INDEX(products!$A$1:$G$49,MATCH(orders!$D909,products!$A$1:$A$49,0),MATCH(orders!J$1,products!$A$1:$G$1,0))</f>
        <v>D</v>
      </c>
      <c r="K909" s="9">
        <f>INDEX(products!$A$1:$G$49,MATCH(orders!$D909,products!$A$1:$A$49,0),MATCH(orders!K$1,products!$A$1:$G$1,0))</f>
        <v>1</v>
      </c>
      <c r="L909" s="10">
        <f>INDEX(products!$A$1:$G$49,MATCH(orders!$D909,products!$A$1:$A$49,0),MATCH(orders!L$1,products!$A$1:$G$1,0))</f>
        <v>12.95</v>
      </c>
      <c r="M909" s="10">
        <f t="shared" si="14"/>
        <v>38.849999999999994</v>
      </c>
      <c r="N909" s="8" t="str" cm="1">
        <f t="array" ref="N909">_xlfn.IFS(I909="Rob", "Robusta",I909="Exc","Excelsa",I909="Ara","Arabica",I909="Lib","Liberica",TRUE," ")</f>
        <v>Liberica</v>
      </c>
      <c r="O909" s="8" t="str" cm="1">
        <f t="array" ref="O909">_xlfn.IFS(J909="m","Medium",J909="l","Light",J909="d","Dark",TRUE,"")</f>
        <v>Dark</v>
      </c>
      <c r="P909" s="8" t="str">
        <f>_xlfn.XLOOKUP(Table1[[#This Row],[Customer ID]],customers!$A$1:$A$1001,customers!$I$1:$I$1001," ",0)</f>
        <v>No</v>
      </c>
    </row>
    <row r="910" spans="1:16" x14ac:dyDescent="0.35">
      <c r="A910" s="7" t="s">
        <v>5626</v>
      </c>
      <c r="B910" s="14">
        <v>43836</v>
      </c>
      <c r="C910" s="7" t="s">
        <v>5627</v>
      </c>
      <c r="D910" s="8" t="s">
        <v>6179</v>
      </c>
      <c r="E910" s="7">
        <v>5</v>
      </c>
      <c r="F910" s="7" t="str">
        <f>_xlfn.XLOOKUP(C910,customers!$A$2:$A$1001,customers!$B$2:$B$1001," ",0)</f>
        <v>Gustaf Ciccotti</v>
      </c>
      <c r="G910" s="7" t="str">
        <f>IF(_xlfn.XLOOKUP(C910,customers!$A$2:$A$1001,customers!$C$2:$C$1001," ",0)=0," ",_xlfn.XLOOKUP(C910,customers!$A$2:$A$1001,customers!$C$2:$C$1001," ",0))</f>
        <v>gciccottip8@so-net.ne.jp</v>
      </c>
      <c r="H910" s="7" t="str">
        <f>_xlfn.XLOOKUP(orders!C910,customers!$A$1:$A$1001,customers!$G$1:$G$1001)</f>
        <v>United States</v>
      </c>
      <c r="I910" s="8" t="str">
        <f>INDEX(products!$A$1:$G$49,MATCH(orders!$D910,products!$A$1:$A$49,0),MATCH(orders!I$1,products!$A$1:$G$1,0))</f>
        <v>Rob</v>
      </c>
      <c r="J910" s="8" t="str">
        <f>INDEX(products!$A$1:$G$49,MATCH(orders!$D910,products!$A$1:$A$49,0),MATCH(orders!J$1,products!$A$1:$G$1,0))</f>
        <v>L</v>
      </c>
      <c r="K910" s="9">
        <f>INDEX(products!$A$1:$G$49,MATCH(orders!$D910,products!$A$1:$A$49,0),MATCH(orders!K$1,products!$A$1:$G$1,0))</f>
        <v>1</v>
      </c>
      <c r="L910" s="10">
        <f>INDEX(products!$A$1:$G$49,MATCH(orders!$D910,products!$A$1:$A$49,0),MATCH(orders!L$1,products!$A$1:$G$1,0))</f>
        <v>11.95</v>
      </c>
      <c r="M910" s="10">
        <f t="shared" si="14"/>
        <v>59.75</v>
      </c>
      <c r="N910" s="8" t="str" cm="1">
        <f t="array" ref="N910">_xlfn.IFS(I910="Rob", "Robusta",I910="Exc","Excelsa",I910="Ara","Arabica",I910="Lib","Liberica",TRUE," ")</f>
        <v>Robusta</v>
      </c>
      <c r="O910" s="8" t="str" cm="1">
        <f t="array" ref="O910">_xlfn.IFS(J910="m","Medium",J910="l","Light",J910="d","Dark",TRUE,"")</f>
        <v>Light</v>
      </c>
      <c r="P910" s="8" t="str">
        <f>_xlfn.XLOOKUP(Table1[[#This Row],[Customer ID]],customers!$A$1:$A$1001,customers!$I$1:$I$1001," ",0)</f>
        <v>No</v>
      </c>
    </row>
    <row r="911" spans="1:16" x14ac:dyDescent="0.35">
      <c r="A911" s="7" t="s">
        <v>5632</v>
      </c>
      <c r="B911" s="14">
        <v>44635</v>
      </c>
      <c r="C911" s="7" t="s">
        <v>5633</v>
      </c>
      <c r="D911" s="8" t="s">
        <v>6178</v>
      </c>
      <c r="E911" s="7">
        <v>3</v>
      </c>
      <c r="F911" s="7" t="str">
        <f>_xlfn.XLOOKUP(C911,customers!$A$2:$A$1001,customers!$B$2:$B$1001," ",0)</f>
        <v>Bobbe Renner</v>
      </c>
      <c r="G911" s="7" t="str">
        <f>IF(_xlfn.XLOOKUP(C911,customers!$A$2:$A$1001,customers!$C$2:$C$1001," ",0)=0," ",_xlfn.XLOOKUP(C911,customers!$A$2:$A$1001,customers!$C$2:$C$1001," ",0))</f>
        <v xml:space="preserve"> </v>
      </c>
      <c r="H911" s="7" t="str">
        <f>_xlfn.XLOOKUP(orders!C911,customers!$A$1:$A$1001,customers!$G$1:$G$1001)</f>
        <v>United States</v>
      </c>
      <c r="I911" s="8" t="str">
        <f>INDEX(products!$A$1:$G$49,MATCH(orders!$D911,products!$A$1:$A$49,0),MATCH(orders!I$1,products!$A$1:$G$1,0))</f>
        <v>Rob</v>
      </c>
      <c r="J911" s="8" t="str">
        <f>INDEX(products!$A$1:$G$49,MATCH(orders!$D911,products!$A$1:$A$49,0),MATCH(orders!J$1,products!$A$1:$G$1,0))</f>
        <v>L</v>
      </c>
      <c r="K911" s="9">
        <f>INDEX(products!$A$1:$G$49,MATCH(orders!$D911,products!$A$1:$A$49,0),MATCH(orders!K$1,products!$A$1:$G$1,0))</f>
        <v>0.2</v>
      </c>
      <c r="L911" s="10">
        <f>INDEX(products!$A$1:$G$49,MATCH(orders!$D911,products!$A$1:$A$49,0),MATCH(orders!L$1,products!$A$1:$G$1,0))</f>
        <v>3.5849999999999995</v>
      </c>
      <c r="M911" s="10">
        <f t="shared" si="14"/>
        <v>10.754999999999999</v>
      </c>
      <c r="N911" s="8" t="str" cm="1">
        <f t="array" ref="N911">_xlfn.IFS(I911="Rob", "Robusta",I911="Exc","Excelsa",I911="Ara","Arabica",I911="Lib","Liberica",TRUE," ")</f>
        <v>Robusta</v>
      </c>
      <c r="O911" s="8" t="str" cm="1">
        <f t="array" ref="O911">_xlfn.IFS(J911="m","Medium",J911="l","Light",J911="d","Dark",TRUE,"")</f>
        <v>Light</v>
      </c>
      <c r="P911" s="8" t="str">
        <f>_xlfn.XLOOKUP(Table1[[#This Row],[Customer ID]],customers!$A$1:$A$1001,customers!$I$1:$I$1001," ",0)</f>
        <v>No</v>
      </c>
    </row>
    <row r="912" spans="1:16" x14ac:dyDescent="0.35">
      <c r="A912" s="7" t="s">
        <v>5637</v>
      </c>
      <c r="B912" s="14">
        <v>44447</v>
      </c>
      <c r="C912" s="7" t="s">
        <v>5638</v>
      </c>
      <c r="D912" s="8" t="s">
        <v>6168</v>
      </c>
      <c r="E912" s="7">
        <v>4</v>
      </c>
      <c r="F912" s="7" t="str">
        <f>_xlfn.XLOOKUP(C912,customers!$A$2:$A$1001,customers!$B$2:$B$1001," ",0)</f>
        <v>Wilton Jallin</v>
      </c>
      <c r="G912" s="7" t="str">
        <f>IF(_xlfn.XLOOKUP(C912,customers!$A$2:$A$1001,customers!$C$2:$C$1001," ",0)=0," ",_xlfn.XLOOKUP(C912,customers!$A$2:$A$1001,customers!$C$2:$C$1001," ",0))</f>
        <v>wjallinpa@pcworld.com</v>
      </c>
      <c r="H912" s="7" t="str">
        <f>_xlfn.XLOOKUP(orders!C912,customers!$A$1:$A$1001,customers!$G$1:$G$1001)</f>
        <v>United States</v>
      </c>
      <c r="I912" s="8" t="str">
        <f>INDEX(products!$A$1:$G$49,MATCH(orders!$D912,products!$A$1:$A$49,0),MATCH(orders!I$1,products!$A$1:$G$1,0))</f>
        <v>Ara</v>
      </c>
      <c r="J912" s="8" t="str">
        <f>INDEX(products!$A$1:$G$49,MATCH(orders!$D912,products!$A$1:$A$49,0),MATCH(orders!J$1,products!$A$1:$G$1,0))</f>
        <v>D</v>
      </c>
      <c r="K912" s="9">
        <f>INDEX(products!$A$1:$G$49,MATCH(orders!$D912,products!$A$1:$A$49,0),MATCH(orders!K$1,products!$A$1:$G$1,0))</f>
        <v>2.5</v>
      </c>
      <c r="L912" s="10">
        <f>INDEX(products!$A$1:$G$49,MATCH(orders!$D912,products!$A$1:$A$49,0),MATCH(orders!L$1,products!$A$1:$G$1,0))</f>
        <v>22.884999999999998</v>
      </c>
      <c r="M912" s="10">
        <f t="shared" si="14"/>
        <v>91.539999999999992</v>
      </c>
      <c r="N912" s="8" t="str" cm="1">
        <f t="array" ref="N912">_xlfn.IFS(I912="Rob", "Robusta",I912="Exc","Excelsa",I912="Ara","Arabica",I912="Lib","Liberica",TRUE," ")</f>
        <v>Arabica</v>
      </c>
      <c r="O912" s="8" t="str" cm="1">
        <f t="array" ref="O912">_xlfn.IFS(J912="m","Medium",J912="l","Light",J912="d","Dark",TRUE,"")</f>
        <v>Dark</v>
      </c>
      <c r="P912" s="8" t="str">
        <f>_xlfn.XLOOKUP(Table1[[#This Row],[Customer ID]],customers!$A$1:$A$1001,customers!$I$1:$I$1001," ",0)</f>
        <v>No</v>
      </c>
    </row>
    <row r="913" spans="1:16" x14ac:dyDescent="0.35">
      <c r="A913" s="7" t="s">
        <v>5643</v>
      </c>
      <c r="B913" s="14">
        <v>44511</v>
      </c>
      <c r="C913" s="7" t="s">
        <v>5644</v>
      </c>
      <c r="D913" s="8" t="s">
        <v>6155</v>
      </c>
      <c r="E913" s="7">
        <v>4</v>
      </c>
      <c r="F913" s="7" t="str">
        <f>_xlfn.XLOOKUP(C913,customers!$A$2:$A$1001,customers!$B$2:$B$1001," ",0)</f>
        <v>Mindy Bogey</v>
      </c>
      <c r="G913" s="7" t="str">
        <f>IF(_xlfn.XLOOKUP(C913,customers!$A$2:$A$1001,customers!$C$2:$C$1001," ",0)=0," ",_xlfn.XLOOKUP(C913,customers!$A$2:$A$1001,customers!$C$2:$C$1001," ",0))</f>
        <v>mbogeypb@thetimes.co.uk</v>
      </c>
      <c r="H913" s="7" t="str">
        <f>_xlfn.XLOOKUP(orders!C913,customers!$A$1:$A$1001,customers!$G$1:$G$1001)</f>
        <v>United States</v>
      </c>
      <c r="I913" s="8" t="str">
        <f>INDEX(products!$A$1:$G$49,MATCH(orders!$D913,products!$A$1:$A$49,0),MATCH(orders!I$1,products!$A$1:$G$1,0))</f>
        <v>Ara</v>
      </c>
      <c r="J913" s="8" t="str">
        <f>INDEX(products!$A$1:$G$49,MATCH(orders!$D913,products!$A$1:$A$49,0),MATCH(orders!J$1,products!$A$1:$G$1,0))</f>
        <v>M</v>
      </c>
      <c r="K913" s="9">
        <f>INDEX(products!$A$1:$G$49,MATCH(orders!$D913,products!$A$1:$A$49,0),MATCH(orders!K$1,products!$A$1:$G$1,0))</f>
        <v>1</v>
      </c>
      <c r="L913" s="10">
        <f>INDEX(products!$A$1:$G$49,MATCH(orders!$D913,products!$A$1:$A$49,0),MATCH(orders!L$1,products!$A$1:$G$1,0))</f>
        <v>11.25</v>
      </c>
      <c r="M913" s="10">
        <f t="shared" si="14"/>
        <v>45</v>
      </c>
      <c r="N913" s="8" t="str" cm="1">
        <f t="array" ref="N913">_xlfn.IFS(I913="Rob", "Robusta",I913="Exc","Excelsa",I913="Ara","Arabica",I913="Lib","Liberica",TRUE," ")</f>
        <v>Arabica</v>
      </c>
      <c r="O913" s="8" t="str" cm="1">
        <f t="array" ref="O913">_xlfn.IFS(J913="m","Medium",J913="l","Light",J913="d","Dark",TRUE,"")</f>
        <v>Medium</v>
      </c>
      <c r="P913" s="8" t="str">
        <f>_xlfn.XLOOKUP(Table1[[#This Row],[Customer ID]],customers!$A$1:$A$1001,customers!$I$1:$I$1001," ",0)</f>
        <v>Yes</v>
      </c>
    </row>
    <row r="914" spans="1:16" x14ac:dyDescent="0.35">
      <c r="A914" s="7" t="s">
        <v>5649</v>
      </c>
      <c r="B914" s="14">
        <v>43726</v>
      </c>
      <c r="C914" s="7" t="s">
        <v>5650</v>
      </c>
      <c r="D914" s="8" t="s">
        <v>6151</v>
      </c>
      <c r="E914" s="7">
        <v>6</v>
      </c>
      <c r="F914" s="7" t="str">
        <f>_xlfn.XLOOKUP(C914,customers!$A$2:$A$1001,customers!$B$2:$B$1001," ",0)</f>
        <v>Paulie Fonzone</v>
      </c>
      <c r="G914" s="7" t="str">
        <f>IF(_xlfn.XLOOKUP(C914,customers!$A$2:$A$1001,customers!$C$2:$C$1001," ",0)=0," ",_xlfn.XLOOKUP(C914,customers!$A$2:$A$1001,customers!$C$2:$C$1001," ",0))</f>
        <v xml:space="preserve"> </v>
      </c>
      <c r="H914" s="7" t="str">
        <f>_xlfn.XLOOKUP(orders!C914,customers!$A$1:$A$1001,customers!$G$1:$G$1001)</f>
        <v>United States</v>
      </c>
      <c r="I914" s="8" t="str">
        <f>INDEX(products!$A$1:$G$49,MATCH(orders!$D914,products!$A$1:$A$49,0),MATCH(orders!I$1,products!$A$1:$G$1,0))</f>
        <v>Rob</v>
      </c>
      <c r="J914" s="8" t="str">
        <f>INDEX(products!$A$1:$G$49,MATCH(orders!$D914,products!$A$1:$A$49,0),MATCH(orders!J$1,products!$A$1:$G$1,0))</f>
        <v>M</v>
      </c>
      <c r="K914" s="9">
        <f>INDEX(products!$A$1:$G$49,MATCH(orders!$D914,products!$A$1:$A$49,0),MATCH(orders!K$1,products!$A$1:$G$1,0))</f>
        <v>2.5</v>
      </c>
      <c r="L914" s="10">
        <f>INDEX(products!$A$1:$G$49,MATCH(orders!$D914,products!$A$1:$A$49,0),MATCH(orders!L$1,products!$A$1:$G$1,0))</f>
        <v>22.884999999999998</v>
      </c>
      <c r="M914" s="10">
        <f t="shared" si="14"/>
        <v>137.31</v>
      </c>
      <c r="N914" s="8" t="str" cm="1">
        <f t="array" ref="N914">_xlfn.IFS(I914="Rob", "Robusta",I914="Exc","Excelsa",I914="Ara","Arabica",I914="Lib","Liberica",TRUE," ")</f>
        <v>Robusta</v>
      </c>
      <c r="O914" s="8" t="str" cm="1">
        <f t="array" ref="O914">_xlfn.IFS(J914="m","Medium",J914="l","Light",J914="d","Dark",TRUE,"")</f>
        <v>Medium</v>
      </c>
      <c r="P914" s="8" t="str">
        <f>_xlfn.XLOOKUP(Table1[[#This Row],[Customer ID]],customers!$A$1:$A$1001,customers!$I$1:$I$1001," ",0)</f>
        <v>Yes</v>
      </c>
    </row>
    <row r="915" spans="1:16" x14ac:dyDescent="0.35">
      <c r="A915" s="7" t="s">
        <v>5654</v>
      </c>
      <c r="B915" s="14">
        <v>44406</v>
      </c>
      <c r="C915" s="7" t="s">
        <v>5655</v>
      </c>
      <c r="D915" s="8" t="s">
        <v>6157</v>
      </c>
      <c r="E915" s="7">
        <v>1</v>
      </c>
      <c r="F915" s="7" t="str">
        <f>_xlfn.XLOOKUP(C915,customers!$A$2:$A$1001,customers!$B$2:$B$1001," ",0)</f>
        <v>Merrile Cobbledick</v>
      </c>
      <c r="G915" s="7" t="str">
        <f>IF(_xlfn.XLOOKUP(C915,customers!$A$2:$A$1001,customers!$C$2:$C$1001," ",0)=0," ",_xlfn.XLOOKUP(C915,customers!$A$2:$A$1001,customers!$C$2:$C$1001," ",0))</f>
        <v>mcobbledickpd@ucsd.edu</v>
      </c>
      <c r="H915" s="7" t="str">
        <f>_xlfn.XLOOKUP(orders!C915,customers!$A$1:$A$1001,customers!$G$1:$G$1001)</f>
        <v>United States</v>
      </c>
      <c r="I915" s="8" t="str">
        <f>INDEX(products!$A$1:$G$49,MATCH(orders!$D915,products!$A$1:$A$49,0),MATCH(orders!I$1,products!$A$1:$G$1,0))</f>
        <v>Ara</v>
      </c>
      <c r="J915" s="8" t="str">
        <f>INDEX(products!$A$1:$G$49,MATCH(orders!$D915,products!$A$1:$A$49,0),MATCH(orders!J$1,products!$A$1:$G$1,0))</f>
        <v>M</v>
      </c>
      <c r="K915" s="9">
        <f>INDEX(products!$A$1:$G$49,MATCH(orders!$D915,products!$A$1:$A$49,0),MATCH(orders!K$1,products!$A$1:$G$1,0))</f>
        <v>0.5</v>
      </c>
      <c r="L915" s="10">
        <f>INDEX(products!$A$1:$G$49,MATCH(orders!$D915,products!$A$1:$A$49,0),MATCH(orders!L$1,products!$A$1:$G$1,0))</f>
        <v>6.75</v>
      </c>
      <c r="M915" s="10">
        <f t="shared" si="14"/>
        <v>6.75</v>
      </c>
      <c r="N915" s="8" t="str" cm="1">
        <f t="array" ref="N915">_xlfn.IFS(I915="Rob", "Robusta",I915="Exc","Excelsa",I915="Ara","Arabica",I915="Lib","Liberica",TRUE," ")</f>
        <v>Arabica</v>
      </c>
      <c r="O915" s="8" t="str" cm="1">
        <f t="array" ref="O915">_xlfn.IFS(J915="m","Medium",J915="l","Light",J915="d","Dark",TRUE,"")</f>
        <v>Medium</v>
      </c>
      <c r="P915" s="8" t="str">
        <f>_xlfn.XLOOKUP(Table1[[#This Row],[Customer ID]],customers!$A$1:$A$1001,customers!$I$1:$I$1001," ",0)</f>
        <v>No</v>
      </c>
    </row>
    <row r="916" spans="1:16" x14ac:dyDescent="0.35">
      <c r="A916" s="7" t="s">
        <v>5660</v>
      </c>
      <c r="B916" s="14">
        <v>44640</v>
      </c>
      <c r="C916" s="7" t="s">
        <v>5661</v>
      </c>
      <c r="D916" s="8" t="s">
        <v>6155</v>
      </c>
      <c r="E916" s="7">
        <v>4</v>
      </c>
      <c r="F916" s="7" t="str">
        <f>_xlfn.XLOOKUP(C916,customers!$A$2:$A$1001,customers!$B$2:$B$1001," ",0)</f>
        <v>Antonius Lewry</v>
      </c>
      <c r="G916" s="7" t="str">
        <f>IF(_xlfn.XLOOKUP(C916,customers!$A$2:$A$1001,customers!$C$2:$C$1001," ",0)=0," ",_xlfn.XLOOKUP(C916,customers!$A$2:$A$1001,customers!$C$2:$C$1001," ",0))</f>
        <v>alewrype@whitehouse.gov</v>
      </c>
      <c r="H916" s="7" t="str">
        <f>_xlfn.XLOOKUP(orders!C916,customers!$A$1:$A$1001,customers!$G$1:$G$1001)</f>
        <v>United States</v>
      </c>
      <c r="I916" s="8" t="str">
        <f>INDEX(products!$A$1:$G$49,MATCH(orders!$D916,products!$A$1:$A$49,0),MATCH(orders!I$1,products!$A$1:$G$1,0))</f>
        <v>Ara</v>
      </c>
      <c r="J916" s="8" t="str">
        <f>INDEX(products!$A$1:$G$49,MATCH(orders!$D916,products!$A$1:$A$49,0),MATCH(orders!J$1,products!$A$1:$G$1,0))</f>
        <v>M</v>
      </c>
      <c r="K916" s="9">
        <f>INDEX(products!$A$1:$G$49,MATCH(orders!$D916,products!$A$1:$A$49,0),MATCH(orders!K$1,products!$A$1:$G$1,0))</f>
        <v>1</v>
      </c>
      <c r="L916" s="10">
        <f>INDEX(products!$A$1:$G$49,MATCH(orders!$D916,products!$A$1:$A$49,0),MATCH(orders!L$1,products!$A$1:$G$1,0))</f>
        <v>11.25</v>
      </c>
      <c r="M916" s="10">
        <f t="shared" si="14"/>
        <v>45</v>
      </c>
      <c r="N916" s="8" t="str" cm="1">
        <f t="array" ref="N916">_xlfn.IFS(I916="Rob", "Robusta",I916="Exc","Excelsa",I916="Ara","Arabica",I916="Lib","Liberica",TRUE," ")</f>
        <v>Arabica</v>
      </c>
      <c r="O916" s="8" t="str" cm="1">
        <f t="array" ref="O916">_xlfn.IFS(J916="m","Medium",J916="l","Light",J916="d","Dark",TRUE,"")</f>
        <v>Medium</v>
      </c>
      <c r="P916" s="8" t="str">
        <f>_xlfn.XLOOKUP(Table1[[#This Row],[Customer ID]],customers!$A$1:$A$1001,customers!$I$1:$I$1001," ",0)</f>
        <v>No</v>
      </c>
    </row>
    <row r="917" spans="1:16" x14ac:dyDescent="0.35">
      <c r="A917" s="7" t="s">
        <v>5666</v>
      </c>
      <c r="B917" s="14">
        <v>43955</v>
      </c>
      <c r="C917" s="7" t="s">
        <v>5667</v>
      </c>
      <c r="D917" s="8" t="s">
        <v>6185</v>
      </c>
      <c r="E917" s="7">
        <v>3</v>
      </c>
      <c r="F917" s="7" t="str">
        <f>_xlfn.XLOOKUP(C917,customers!$A$2:$A$1001,customers!$B$2:$B$1001," ",0)</f>
        <v>Isis Hessel</v>
      </c>
      <c r="G917" s="7" t="str">
        <f>IF(_xlfn.XLOOKUP(C917,customers!$A$2:$A$1001,customers!$C$2:$C$1001," ",0)=0," ",_xlfn.XLOOKUP(C917,customers!$A$2:$A$1001,customers!$C$2:$C$1001," ",0))</f>
        <v>ihesselpf@ox.ac.uk</v>
      </c>
      <c r="H917" s="7" t="str">
        <f>_xlfn.XLOOKUP(orders!C917,customers!$A$1:$A$1001,customers!$G$1:$G$1001)</f>
        <v>United States</v>
      </c>
      <c r="I917" s="8" t="str">
        <f>INDEX(products!$A$1:$G$49,MATCH(orders!$D917,products!$A$1:$A$49,0),MATCH(orders!I$1,products!$A$1:$G$1,0))</f>
        <v>Exc</v>
      </c>
      <c r="J917" s="8" t="str">
        <f>INDEX(products!$A$1:$G$49,MATCH(orders!$D917,products!$A$1:$A$49,0),MATCH(orders!J$1,products!$A$1:$G$1,0))</f>
        <v>D</v>
      </c>
      <c r="K917" s="9">
        <f>INDEX(products!$A$1:$G$49,MATCH(orders!$D917,products!$A$1:$A$49,0),MATCH(orders!K$1,products!$A$1:$G$1,0))</f>
        <v>2.5</v>
      </c>
      <c r="L917" s="10">
        <f>INDEX(products!$A$1:$G$49,MATCH(orders!$D917,products!$A$1:$A$49,0),MATCH(orders!L$1,products!$A$1:$G$1,0))</f>
        <v>27.945</v>
      </c>
      <c r="M917" s="10">
        <f t="shared" si="14"/>
        <v>83.835000000000008</v>
      </c>
      <c r="N917" s="8" t="str" cm="1">
        <f t="array" ref="N917">_xlfn.IFS(I917="Rob", "Robusta",I917="Exc","Excelsa",I917="Ara","Arabica",I917="Lib","Liberica",TRUE," ")</f>
        <v>Excelsa</v>
      </c>
      <c r="O917" s="8" t="str" cm="1">
        <f t="array" ref="O917">_xlfn.IFS(J917="m","Medium",J917="l","Light",J917="d","Dark",TRUE,"")</f>
        <v>Dark</v>
      </c>
      <c r="P917" s="8" t="str">
        <f>_xlfn.XLOOKUP(Table1[[#This Row],[Customer ID]],customers!$A$1:$A$1001,customers!$I$1:$I$1001," ",0)</f>
        <v>Yes</v>
      </c>
    </row>
    <row r="918" spans="1:16" x14ac:dyDescent="0.35">
      <c r="A918" s="7" t="s">
        <v>5672</v>
      </c>
      <c r="B918" s="14">
        <v>44291</v>
      </c>
      <c r="C918" s="7" t="s">
        <v>5673</v>
      </c>
      <c r="D918" s="8" t="s">
        <v>6153</v>
      </c>
      <c r="E918" s="7">
        <v>1</v>
      </c>
      <c r="F918" s="7" t="str">
        <f>_xlfn.XLOOKUP(C918,customers!$A$2:$A$1001,customers!$B$2:$B$1001," ",0)</f>
        <v>Harland Trematick</v>
      </c>
      <c r="G918" s="7" t="str">
        <f>IF(_xlfn.XLOOKUP(C918,customers!$A$2:$A$1001,customers!$C$2:$C$1001," ",0)=0," ",_xlfn.XLOOKUP(C918,customers!$A$2:$A$1001,customers!$C$2:$C$1001," ",0))</f>
        <v xml:space="preserve"> </v>
      </c>
      <c r="H918" s="7" t="str">
        <f>_xlfn.XLOOKUP(orders!C918,customers!$A$1:$A$1001,customers!$G$1:$G$1001)</f>
        <v>Ireland</v>
      </c>
      <c r="I918" s="8" t="str">
        <f>INDEX(products!$A$1:$G$49,MATCH(orders!$D918,products!$A$1:$A$49,0),MATCH(orders!I$1,products!$A$1:$G$1,0))</f>
        <v>Exc</v>
      </c>
      <c r="J918" s="8" t="str">
        <f>INDEX(products!$A$1:$G$49,MATCH(orders!$D918,products!$A$1:$A$49,0),MATCH(orders!J$1,products!$A$1:$G$1,0))</f>
        <v>D</v>
      </c>
      <c r="K918" s="9">
        <f>INDEX(products!$A$1:$G$49,MATCH(orders!$D918,products!$A$1:$A$49,0),MATCH(orders!K$1,products!$A$1:$G$1,0))</f>
        <v>0.2</v>
      </c>
      <c r="L918" s="10">
        <f>INDEX(products!$A$1:$G$49,MATCH(orders!$D918,products!$A$1:$A$49,0),MATCH(orders!L$1,products!$A$1:$G$1,0))</f>
        <v>3.645</v>
      </c>
      <c r="M918" s="10">
        <f t="shared" si="14"/>
        <v>3.645</v>
      </c>
      <c r="N918" s="8" t="str" cm="1">
        <f t="array" ref="N918">_xlfn.IFS(I918="Rob", "Robusta",I918="Exc","Excelsa",I918="Ara","Arabica",I918="Lib","Liberica",TRUE," ")</f>
        <v>Excelsa</v>
      </c>
      <c r="O918" s="8" t="str" cm="1">
        <f t="array" ref="O918">_xlfn.IFS(J918="m","Medium",J918="l","Light",J918="d","Dark",TRUE,"")</f>
        <v>Dark</v>
      </c>
      <c r="P918" s="8" t="str">
        <f>_xlfn.XLOOKUP(Table1[[#This Row],[Customer ID]],customers!$A$1:$A$1001,customers!$I$1:$I$1001," ",0)</f>
        <v>Yes</v>
      </c>
    </row>
    <row r="919" spans="1:16" x14ac:dyDescent="0.35">
      <c r="A919" s="7" t="s">
        <v>5676</v>
      </c>
      <c r="B919" s="14">
        <v>44573</v>
      </c>
      <c r="C919" s="7" t="s">
        <v>5677</v>
      </c>
      <c r="D919" s="8" t="s">
        <v>6157</v>
      </c>
      <c r="E919" s="7">
        <v>1</v>
      </c>
      <c r="F919" s="7" t="str">
        <f>_xlfn.XLOOKUP(C919,customers!$A$2:$A$1001,customers!$B$2:$B$1001," ",0)</f>
        <v>Chloris Sorrell</v>
      </c>
      <c r="G919" s="7" t="str">
        <f>IF(_xlfn.XLOOKUP(C919,customers!$A$2:$A$1001,customers!$C$2:$C$1001," ",0)=0," ",_xlfn.XLOOKUP(C919,customers!$A$2:$A$1001,customers!$C$2:$C$1001," ",0))</f>
        <v>csorrellph@amazon.com</v>
      </c>
      <c r="H919" s="7" t="str">
        <f>_xlfn.XLOOKUP(orders!C919,customers!$A$1:$A$1001,customers!$G$1:$G$1001)</f>
        <v>United Kingdom</v>
      </c>
      <c r="I919" s="8" t="str">
        <f>INDEX(products!$A$1:$G$49,MATCH(orders!$D919,products!$A$1:$A$49,0),MATCH(orders!I$1,products!$A$1:$G$1,0))</f>
        <v>Ara</v>
      </c>
      <c r="J919" s="8" t="str">
        <f>INDEX(products!$A$1:$G$49,MATCH(orders!$D919,products!$A$1:$A$49,0),MATCH(orders!J$1,products!$A$1:$G$1,0))</f>
        <v>M</v>
      </c>
      <c r="K919" s="9">
        <f>INDEX(products!$A$1:$G$49,MATCH(orders!$D919,products!$A$1:$A$49,0),MATCH(orders!K$1,products!$A$1:$G$1,0))</f>
        <v>0.5</v>
      </c>
      <c r="L919" s="10">
        <f>INDEX(products!$A$1:$G$49,MATCH(orders!$D919,products!$A$1:$A$49,0),MATCH(orders!L$1,products!$A$1:$G$1,0))</f>
        <v>6.75</v>
      </c>
      <c r="M919" s="10">
        <f t="shared" si="14"/>
        <v>6.75</v>
      </c>
      <c r="N919" s="8" t="str" cm="1">
        <f t="array" ref="N919">_xlfn.IFS(I919="Rob", "Robusta",I919="Exc","Excelsa",I919="Ara","Arabica",I919="Lib","Liberica",TRUE," ")</f>
        <v>Arabica</v>
      </c>
      <c r="O919" s="8" t="str" cm="1">
        <f t="array" ref="O919">_xlfn.IFS(J919="m","Medium",J919="l","Light",J919="d","Dark",TRUE,"")</f>
        <v>Medium</v>
      </c>
      <c r="P919" s="8" t="str">
        <f>_xlfn.XLOOKUP(Table1[[#This Row],[Customer ID]],customers!$A$1:$A$1001,customers!$I$1:$I$1001," ",0)</f>
        <v>No</v>
      </c>
    </row>
    <row r="920" spans="1:16" x14ac:dyDescent="0.35">
      <c r="A920" s="7" t="s">
        <v>5676</v>
      </c>
      <c r="B920" s="14">
        <v>44573</v>
      </c>
      <c r="C920" s="7" t="s">
        <v>5677</v>
      </c>
      <c r="D920" s="8" t="s">
        <v>6144</v>
      </c>
      <c r="E920" s="7">
        <v>3</v>
      </c>
      <c r="F920" s="7" t="str">
        <f>_xlfn.XLOOKUP(C920,customers!$A$2:$A$1001,customers!$B$2:$B$1001," ",0)</f>
        <v>Chloris Sorrell</v>
      </c>
      <c r="G920" s="7" t="str">
        <f>IF(_xlfn.XLOOKUP(C920,customers!$A$2:$A$1001,customers!$C$2:$C$1001," ",0)=0," ",_xlfn.XLOOKUP(C920,customers!$A$2:$A$1001,customers!$C$2:$C$1001," ",0))</f>
        <v>csorrellph@amazon.com</v>
      </c>
      <c r="H920" s="7" t="str">
        <f>_xlfn.XLOOKUP(orders!C920,customers!$A$1:$A$1001,customers!$G$1:$G$1001)</f>
        <v>United Kingdom</v>
      </c>
      <c r="I920" s="8" t="str">
        <f>INDEX(products!$A$1:$G$49,MATCH(orders!$D920,products!$A$1:$A$49,0),MATCH(orders!I$1,products!$A$1:$G$1,0))</f>
        <v>Exc</v>
      </c>
      <c r="J920" s="8" t="str">
        <f>INDEX(products!$A$1:$G$49,MATCH(orders!$D920,products!$A$1:$A$49,0),MATCH(orders!J$1,products!$A$1:$G$1,0))</f>
        <v>D</v>
      </c>
      <c r="K920" s="9">
        <f>INDEX(products!$A$1:$G$49,MATCH(orders!$D920,products!$A$1:$A$49,0),MATCH(orders!K$1,products!$A$1:$G$1,0))</f>
        <v>0.5</v>
      </c>
      <c r="L920" s="10">
        <f>INDEX(products!$A$1:$G$49,MATCH(orders!$D920,products!$A$1:$A$49,0),MATCH(orders!L$1,products!$A$1:$G$1,0))</f>
        <v>7.29</v>
      </c>
      <c r="M920" s="10">
        <f t="shared" si="14"/>
        <v>21.87</v>
      </c>
      <c r="N920" s="8" t="str" cm="1">
        <f t="array" ref="N920">_xlfn.IFS(I920="Rob", "Robusta",I920="Exc","Excelsa",I920="Ara","Arabica",I920="Lib","Liberica",TRUE," ")</f>
        <v>Excelsa</v>
      </c>
      <c r="O920" s="8" t="str" cm="1">
        <f t="array" ref="O920">_xlfn.IFS(J920="m","Medium",J920="l","Light",J920="d","Dark",TRUE,"")</f>
        <v>Dark</v>
      </c>
      <c r="P920" s="8" t="str">
        <f>_xlfn.XLOOKUP(Table1[[#This Row],[Customer ID]],customers!$A$1:$A$1001,customers!$I$1:$I$1001," ",0)</f>
        <v>No</v>
      </c>
    </row>
    <row r="921" spans="1:16" x14ac:dyDescent="0.35">
      <c r="A921" s="7" t="s">
        <v>5687</v>
      </c>
      <c r="B921" s="14">
        <v>44181</v>
      </c>
      <c r="C921" s="7" t="s">
        <v>5688</v>
      </c>
      <c r="D921" s="8" t="s">
        <v>6163</v>
      </c>
      <c r="E921" s="7">
        <v>5</v>
      </c>
      <c r="F921" s="7" t="str">
        <f>_xlfn.XLOOKUP(C921,customers!$A$2:$A$1001,customers!$B$2:$B$1001," ",0)</f>
        <v>Quintina Heavyside</v>
      </c>
      <c r="G921" s="7" t="str">
        <f>IF(_xlfn.XLOOKUP(C921,customers!$A$2:$A$1001,customers!$C$2:$C$1001," ",0)=0," ",_xlfn.XLOOKUP(C921,customers!$A$2:$A$1001,customers!$C$2:$C$1001," ",0))</f>
        <v>qheavysidepj@unc.edu</v>
      </c>
      <c r="H921" s="7" t="str">
        <f>_xlfn.XLOOKUP(orders!C921,customers!$A$1:$A$1001,customers!$G$1:$G$1001)</f>
        <v>United States</v>
      </c>
      <c r="I921" s="8" t="str">
        <f>INDEX(products!$A$1:$G$49,MATCH(orders!$D921,products!$A$1:$A$49,0),MATCH(orders!I$1,products!$A$1:$G$1,0))</f>
        <v>Rob</v>
      </c>
      <c r="J921" s="8" t="str">
        <f>INDEX(products!$A$1:$G$49,MATCH(orders!$D921,products!$A$1:$A$49,0),MATCH(orders!J$1,products!$A$1:$G$1,0))</f>
        <v>D</v>
      </c>
      <c r="K921" s="9">
        <f>INDEX(products!$A$1:$G$49,MATCH(orders!$D921,products!$A$1:$A$49,0),MATCH(orders!K$1,products!$A$1:$G$1,0))</f>
        <v>0.2</v>
      </c>
      <c r="L921" s="10">
        <f>INDEX(products!$A$1:$G$49,MATCH(orders!$D921,products!$A$1:$A$49,0),MATCH(orders!L$1,products!$A$1:$G$1,0))</f>
        <v>2.6849999999999996</v>
      </c>
      <c r="M921" s="10">
        <f t="shared" si="14"/>
        <v>13.424999999999997</v>
      </c>
      <c r="N921" s="8" t="str" cm="1">
        <f t="array" ref="N921">_xlfn.IFS(I921="Rob", "Robusta",I921="Exc","Excelsa",I921="Ara","Arabica",I921="Lib","Liberica",TRUE," ")</f>
        <v>Robusta</v>
      </c>
      <c r="O921" s="8" t="str" cm="1">
        <f t="array" ref="O921">_xlfn.IFS(J921="m","Medium",J921="l","Light",J921="d","Dark",TRUE,"")</f>
        <v>Dark</v>
      </c>
      <c r="P921" s="8" t="str">
        <f>_xlfn.XLOOKUP(Table1[[#This Row],[Customer ID]],customers!$A$1:$A$1001,customers!$I$1:$I$1001," ",0)</f>
        <v>Yes</v>
      </c>
    </row>
    <row r="922" spans="1:16" x14ac:dyDescent="0.35">
      <c r="A922" s="7" t="s">
        <v>5693</v>
      </c>
      <c r="B922" s="14">
        <v>44711</v>
      </c>
      <c r="C922" s="7" t="s">
        <v>5694</v>
      </c>
      <c r="D922" s="8" t="s">
        <v>6149</v>
      </c>
      <c r="E922" s="7">
        <v>6</v>
      </c>
      <c r="F922" s="7" t="str">
        <f>_xlfn.XLOOKUP(C922,customers!$A$2:$A$1001,customers!$B$2:$B$1001," ",0)</f>
        <v>Hadley Reuven</v>
      </c>
      <c r="G922" s="7" t="str">
        <f>IF(_xlfn.XLOOKUP(C922,customers!$A$2:$A$1001,customers!$C$2:$C$1001," ",0)=0," ",_xlfn.XLOOKUP(C922,customers!$A$2:$A$1001,customers!$C$2:$C$1001," ",0))</f>
        <v>hreuvenpk@whitehouse.gov</v>
      </c>
      <c r="H922" s="7" t="str">
        <f>_xlfn.XLOOKUP(orders!C922,customers!$A$1:$A$1001,customers!$G$1:$G$1001)</f>
        <v>United States</v>
      </c>
      <c r="I922" s="8" t="str">
        <f>INDEX(products!$A$1:$G$49,MATCH(orders!$D922,products!$A$1:$A$49,0),MATCH(orders!I$1,products!$A$1:$G$1,0))</f>
        <v>Rob</v>
      </c>
      <c r="J922" s="8" t="str">
        <f>INDEX(products!$A$1:$G$49,MATCH(orders!$D922,products!$A$1:$A$49,0),MATCH(orders!J$1,products!$A$1:$G$1,0))</f>
        <v>D</v>
      </c>
      <c r="K922" s="9">
        <f>INDEX(products!$A$1:$G$49,MATCH(orders!$D922,products!$A$1:$A$49,0),MATCH(orders!K$1,products!$A$1:$G$1,0))</f>
        <v>2.5</v>
      </c>
      <c r="L922" s="10">
        <f>INDEX(products!$A$1:$G$49,MATCH(orders!$D922,products!$A$1:$A$49,0),MATCH(orders!L$1,products!$A$1:$G$1,0))</f>
        <v>20.584999999999997</v>
      </c>
      <c r="M922" s="10">
        <f t="shared" si="14"/>
        <v>123.50999999999999</v>
      </c>
      <c r="N922" s="8" t="str" cm="1">
        <f t="array" ref="N922">_xlfn.IFS(I922="Rob", "Robusta",I922="Exc","Excelsa",I922="Ara","Arabica",I922="Lib","Liberica",TRUE," ")</f>
        <v>Robusta</v>
      </c>
      <c r="O922" s="8" t="str" cm="1">
        <f t="array" ref="O922">_xlfn.IFS(J922="m","Medium",J922="l","Light",J922="d","Dark",TRUE,"")</f>
        <v>Dark</v>
      </c>
      <c r="P922" s="8" t="str">
        <f>_xlfn.XLOOKUP(Table1[[#This Row],[Customer ID]],customers!$A$1:$A$1001,customers!$I$1:$I$1001," ",0)</f>
        <v>No</v>
      </c>
    </row>
    <row r="923" spans="1:16" x14ac:dyDescent="0.35">
      <c r="A923" s="7" t="s">
        <v>5699</v>
      </c>
      <c r="B923" s="14">
        <v>44509</v>
      </c>
      <c r="C923" s="7" t="s">
        <v>5700</v>
      </c>
      <c r="D923" s="8" t="s">
        <v>6150</v>
      </c>
      <c r="E923" s="7">
        <v>2</v>
      </c>
      <c r="F923" s="7" t="str">
        <f>_xlfn.XLOOKUP(C923,customers!$A$2:$A$1001,customers!$B$2:$B$1001," ",0)</f>
        <v>Mitch Attwool</v>
      </c>
      <c r="G923" s="7" t="str">
        <f>IF(_xlfn.XLOOKUP(C923,customers!$A$2:$A$1001,customers!$C$2:$C$1001," ",0)=0," ",_xlfn.XLOOKUP(C923,customers!$A$2:$A$1001,customers!$C$2:$C$1001," ",0))</f>
        <v>mattwoolpl@nba.com</v>
      </c>
      <c r="H923" s="7" t="str">
        <f>_xlfn.XLOOKUP(orders!C923,customers!$A$1:$A$1001,customers!$G$1:$G$1001)</f>
        <v>United States</v>
      </c>
      <c r="I923" s="8" t="str">
        <f>INDEX(products!$A$1:$G$49,MATCH(orders!$D923,products!$A$1:$A$49,0),MATCH(orders!I$1,products!$A$1:$G$1,0))</f>
        <v>Lib</v>
      </c>
      <c r="J923" s="8" t="str">
        <f>INDEX(products!$A$1:$G$49,MATCH(orders!$D923,products!$A$1:$A$49,0),MATCH(orders!J$1,products!$A$1:$G$1,0))</f>
        <v>D</v>
      </c>
      <c r="K923" s="9">
        <f>INDEX(products!$A$1:$G$49,MATCH(orders!$D923,products!$A$1:$A$49,0),MATCH(orders!K$1,products!$A$1:$G$1,0))</f>
        <v>0.2</v>
      </c>
      <c r="L923" s="10">
        <f>INDEX(products!$A$1:$G$49,MATCH(orders!$D923,products!$A$1:$A$49,0),MATCH(orders!L$1,products!$A$1:$G$1,0))</f>
        <v>3.8849999999999998</v>
      </c>
      <c r="M923" s="10">
        <f t="shared" si="14"/>
        <v>7.77</v>
      </c>
      <c r="N923" s="8" t="str" cm="1">
        <f t="array" ref="N923">_xlfn.IFS(I923="Rob", "Robusta",I923="Exc","Excelsa",I923="Ara","Arabica",I923="Lib","Liberica",TRUE," ")</f>
        <v>Liberica</v>
      </c>
      <c r="O923" s="8" t="str" cm="1">
        <f t="array" ref="O923">_xlfn.IFS(J923="m","Medium",J923="l","Light",J923="d","Dark",TRUE,"")</f>
        <v>Dark</v>
      </c>
      <c r="P923" s="8" t="str">
        <f>_xlfn.XLOOKUP(Table1[[#This Row],[Customer ID]],customers!$A$1:$A$1001,customers!$I$1:$I$1001," ",0)</f>
        <v>No</v>
      </c>
    </row>
    <row r="924" spans="1:16" x14ac:dyDescent="0.35">
      <c r="A924" s="7" t="s">
        <v>5705</v>
      </c>
      <c r="B924" s="14">
        <v>44659</v>
      </c>
      <c r="C924" s="7" t="s">
        <v>5706</v>
      </c>
      <c r="D924" s="8" t="s">
        <v>6155</v>
      </c>
      <c r="E924" s="7">
        <v>6</v>
      </c>
      <c r="F924" s="7" t="str">
        <f>_xlfn.XLOOKUP(C924,customers!$A$2:$A$1001,customers!$B$2:$B$1001," ",0)</f>
        <v>Charin Maplethorp</v>
      </c>
      <c r="G924" s="7" t="str">
        <f>IF(_xlfn.XLOOKUP(C924,customers!$A$2:$A$1001,customers!$C$2:$C$1001," ",0)=0," ",_xlfn.XLOOKUP(C924,customers!$A$2:$A$1001,customers!$C$2:$C$1001," ",0))</f>
        <v xml:space="preserve"> </v>
      </c>
      <c r="H924" s="7" t="str">
        <f>_xlfn.XLOOKUP(orders!C924,customers!$A$1:$A$1001,customers!$G$1:$G$1001)</f>
        <v>United States</v>
      </c>
      <c r="I924" s="8" t="str">
        <f>INDEX(products!$A$1:$G$49,MATCH(orders!$D924,products!$A$1:$A$49,0),MATCH(orders!I$1,products!$A$1:$G$1,0))</f>
        <v>Ara</v>
      </c>
      <c r="J924" s="8" t="str">
        <f>INDEX(products!$A$1:$G$49,MATCH(orders!$D924,products!$A$1:$A$49,0),MATCH(orders!J$1,products!$A$1:$G$1,0))</f>
        <v>M</v>
      </c>
      <c r="K924" s="9">
        <f>INDEX(products!$A$1:$G$49,MATCH(orders!$D924,products!$A$1:$A$49,0),MATCH(orders!K$1,products!$A$1:$G$1,0))</f>
        <v>1</v>
      </c>
      <c r="L924" s="10">
        <f>INDEX(products!$A$1:$G$49,MATCH(orders!$D924,products!$A$1:$A$49,0),MATCH(orders!L$1,products!$A$1:$G$1,0))</f>
        <v>11.25</v>
      </c>
      <c r="M924" s="10">
        <f t="shared" si="14"/>
        <v>67.5</v>
      </c>
      <c r="N924" s="8" t="str" cm="1">
        <f t="array" ref="N924">_xlfn.IFS(I924="Rob", "Robusta",I924="Exc","Excelsa",I924="Ara","Arabica",I924="Lib","Liberica",TRUE," ")</f>
        <v>Arabica</v>
      </c>
      <c r="O924" s="8" t="str" cm="1">
        <f t="array" ref="O924">_xlfn.IFS(J924="m","Medium",J924="l","Light",J924="d","Dark",TRUE,"")</f>
        <v>Medium</v>
      </c>
      <c r="P924" s="8" t="str">
        <f>_xlfn.XLOOKUP(Table1[[#This Row],[Customer ID]],customers!$A$1:$A$1001,customers!$I$1:$I$1001," ",0)</f>
        <v>Yes</v>
      </c>
    </row>
    <row r="925" spans="1:16" x14ac:dyDescent="0.35">
      <c r="A925" s="7" t="s">
        <v>5709</v>
      </c>
      <c r="B925" s="14">
        <v>43746</v>
      </c>
      <c r="C925" s="7" t="s">
        <v>5710</v>
      </c>
      <c r="D925" s="8" t="s">
        <v>6185</v>
      </c>
      <c r="E925" s="7">
        <v>1</v>
      </c>
      <c r="F925" s="7" t="str">
        <f>_xlfn.XLOOKUP(C925,customers!$A$2:$A$1001,customers!$B$2:$B$1001," ",0)</f>
        <v>Goldie Wynes</v>
      </c>
      <c r="G925" s="7" t="str">
        <f>IF(_xlfn.XLOOKUP(C925,customers!$A$2:$A$1001,customers!$C$2:$C$1001," ",0)=0," ",_xlfn.XLOOKUP(C925,customers!$A$2:$A$1001,customers!$C$2:$C$1001," ",0))</f>
        <v>gwynespn@dagondesign.com</v>
      </c>
      <c r="H925" s="7" t="str">
        <f>_xlfn.XLOOKUP(orders!C925,customers!$A$1:$A$1001,customers!$G$1:$G$1001)</f>
        <v>United States</v>
      </c>
      <c r="I925" s="8" t="str">
        <f>INDEX(products!$A$1:$G$49,MATCH(orders!$D925,products!$A$1:$A$49,0),MATCH(orders!I$1,products!$A$1:$G$1,0))</f>
        <v>Exc</v>
      </c>
      <c r="J925" s="8" t="str">
        <f>INDEX(products!$A$1:$G$49,MATCH(orders!$D925,products!$A$1:$A$49,0),MATCH(orders!J$1,products!$A$1:$G$1,0))</f>
        <v>D</v>
      </c>
      <c r="K925" s="9">
        <f>INDEX(products!$A$1:$G$49,MATCH(orders!$D925,products!$A$1:$A$49,0),MATCH(orders!K$1,products!$A$1:$G$1,0))</f>
        <v>2.5</v>
      </c>
      <c r="L925" s="10">
        <f>INDEX(products!$A$1:$G$49,MATCH(orders!$D925,products!$A$1:$A$49,0),MATCH(orders!L$1,products!$A$1:$G$1,0))</f>
        <v>27.945</v>
      </c>
      <c r="M925" s="10">
        <f t="shared" si="14"/>
        <v>27.945</v>
      </c>
      <c r="N925" s="8" t="str" cm="1">
        <f t="array" ref="N925">_xlfn.IFS(I925="Rob", "Robusta",I925="Exc","Excelsa",I925="Ara","Arabica",I925="Lib","Liberica",TRUE," ")</f>
        <v>Excelsa</v>
      </c>
      <c r="O925" s="8" t="str" cm="1">
        <f t="array" ref="O925">_xlfn.IFS(J925="m","Medium",J925="l","Light",J925="d","Dark",TRUE,"")</f>
        <v>Dark</v>
      </c>
      <c r="P925" s="8" t="str">
        <f>_xlfn.XLOOKUP(Table1[[#This Row],[Customer ID]],customers!$A$1:$A$1001,customers!$I$1:$I$1001," ",0)</f>
        <v>No</v>
      </c>
    </row>
    <row r="926" spans="1:16" x14ac:dyDescent="0.35">
      <c r="A926" s="7" t="s">
        <v>5715</v>
      </c>
      <c r="B926" s="14">
        <v>44451</v>
      </c>
      <c r="C926" s="7" t="s">
        <v>5716</v>
      </c>
      <c r="D926" s="8" t="s">
        <v>6182</v>
      </c>
      <c r="E926" s="7">
        <v>3</v>
      </c>
      <c r="F926" s="7" t="str">
        <f>_xlfn.XLOOKUP(C926,customers!$A$2:$A$1001,customers!$B$2:$B$1001," ",0)</f>
        <v>Celie MacCourt</v>
      </c>
      <c r="G926" s="7" t="str">
        <f>IF(_xlfn.XLOOKUP(C926,customers!$A$2:$A$1001,customers!$C$2:$C$1001," ",0)=0," ",_xlfn.XLOOKUP(C926,customers!$A$2:$A$1001,customers!$C$2:$C$1001," ",0))</f>
        <v>cmaccourtpo@amazon.com</v>
      </c>
      <c r="H926" s="7" t="str">
        <f>_xlfn.XLOOKUP(orders!C926,customers!$A$1:$A$1001,customers!$G$1:$G$1001)</f>
        <v>United States</v>
      </c>
      <c r="I926" s="8" t="str">
        <f>INDEX(products!$A$1:$G$49,MATCH(orders!$D926,products!$A$1:$A$49,0),MATCH(orders!I$1,products!$A$1:$G$1,0))</f>
        <v>Ara</v>
      </c>
      <c r="J926" s="8" t="str">
        <f>INDEX(products!$A$1:$G$49,MATCH(orders!$D926,products!$A$1:$A$49,0),MATCH(orders!J$1,products!$A$1:$G$1,0))</f>
        <v>L</v>
      </c>
      <c r="K926" s="9">
        <f>INDEX(products!$A$1:$G$49,MATCH(orders!$D926,products!$A$1:$A$49,0),MATCH(orders!K$1,products!$A$1:$G$1,0))</f>
        <v>2.5</v>
      </c>
      <c r="L926" s="10">
        <f>INDEX(products!$A$1:$G$49,MATCH(orders!$D926,products!$A$1:$A$49,0),MATCH(orders!L$1,products!$A$1:$G$1,0))</f>
        <v>29.784999999999997</v>
      </c>
      <c r="M926" s="10">
        <f t="shared" si="14"/>
        <v>89.35499999999999</v>
      </c>
      <c r="N926" s="8" t="str" cm="1">
        <f t="array" ref="N926">_xlfn.IFS(I926="Rob", "Robusta",I926="Exc","Excelsa",I926="Ara","Arabica",I926="Lib","Liberica",TRUE," ")</f>
        <v>Arabica</v>
      </c>
      <c r="O926" s="8" t="str" cm="1">
        <f t="array" ref="O926">_xlfn.IFS(J926="m","Medium",J926="l","Light",J926="d","Dark",TRUE,"")</f>
        <v>Light</v>
      </c>
      <c r="P926" s="8" t="str">
        <f>_xlfn.XLOOKUP(Table1[[#This Row],[Customer ID]],customers!$A$1:$A$1001,customers!$I$1:$I$1001," ",0)</f>
        <v>No</v>
      </c>
    </row>
    <row r="927" spans="1:16" x14ac:dyDescent="0.35">
      <c r="A927" s="7" t="s">
        <v>5720</v>
      </c>
      <c r="B927" s="14">
        <v>44770</v>
      </c>
      <c r="C927" s="7" t="s">
        <v>5554</v>
      </c>
      <c r="D927" s="8" t="s">
        <v>6157</v>
      </c>
      <c r="E927" s="7">
        <v>3</v>
      </c>
      <c r="F927" s="7" t="str">
        <f>_xlfn.XLOOKUP(C927,customers!$A$2:$A$1001,customers!$B$2:$B$1001," ",0)</f>
        <v>Derick Snow</v>
      </c>
      <c r="G927" s="7" t="str">
        <f>IF(_xlfn.XLOOKUP(C927,customers!$A$2:$A$1001,customers!$C$2:$C$1001," ",0)=0," ",_xlfn.XLOOKUP(C927,customers!$A$2:$A$1001,customers!$C$2:$C$1001," ",0))</f>
        <v xml:space="preserve"> </v>
      </c>
      <c r="H927" s="7" t="str">
        <f>_xlfn.XLOOKUP(orders!C927,customers!$A$1:$A$1001,customers!$G$1:$G$1001)</f>
        <v>United States</v>
      </c>
      <c r="I927" s="8" t="str">
        <f>INDEX(products!$A$1:$G$49,MATCH(orders!$D927,products!$A$1:$A$49,0),MATCH(orders!I$1,products!$A$1:$G$1,0))</f>
        <v>Ara</v>
      </c>
      <c r="J927" s="8" t="str">
        <f>INDEX(products!$A$1:$G$49,MATCH(orders!$D927,products!$A$1:$A$49,0),MATCH(orders!J$1,products!$A$1:$G$1,0))</f>
        <v>M</v>
      </c>
      <c r="K927" s="9">
        <f>INDEX(products!$A$1:$G$49,MATCH(orders!$D927,products!$A$1:$A$49,0),MATCH(orders!K$1,products!$A$1:$G$1,0))</f>
        <v>0.5</v>
      </c>
      <c r="L927" s="10">
        <f>INDEX(products!$A$1:$G$49,MATCH(orders!$D927,products!$A$1:$A$49,0),MATCH(orders!L$1,products!$A$1:$G$1,0))</f>
        <v>6.75</v>
      </c>
      <c r="M927" s="10">
        <f t="shared" si="14"/>
        <v>20.25</v>
      </c>
      <c r="N927" s="8" t="str" cm="1">
        <f t="array" ref="N927">_xlfn.IFS(I927="Rob", "Robusta",I927="Exc","Excelsa",I927="Ara","Arabica",I927="Lib","Liberica",TRUE," ")</f>
        <v>Arabica</v>
      </c>
      <c r="O927" s="8" t="str" cm="1">
        <f t="array" ref="O927">_xlfn.IFS(J927="m","Medium",J927="l","Light",J927="d","Dark",TRUE,"")</f>
        <v>Medium</v>
      </c>
      <c r="P927" s="8" t="str">
        <f>_xlfn.XLOOKUP(Table1[[#This Row],[Customer ID]],customers!$A$1:$A$1001,customers!$I$1:$I$1001," ",0)</f>
        <v>No</v>
      </c>
    </row>
    <row r="928" spans="1:16" x14ac:dyDescent="0.35">
      <c r="A928" s="7" t="s">
        <v>5725</v>
      </c>
      <c r="B928" s="14">
        <v>44012</v>
      </c>
      <c r="C928" s="7" t="s">
        <v>5726</v>
      </c>
      <c r="D928" s="8" t="s">
        <v>6157</v>
      </c>
      <c r="E928" s="7">
        <v>5</v>
      </c>
      <c r="F928" s="7" t="str">
        <f>_xlfn.XLOOKUP(C928,customers!$A$2:$A$1001,customers!$B$2:$B$1001," ",0)</f>
        <v>Evy Wilsone</v>
      </c>
      <c r="G928" s="7" t="str">
        <f>IF(_xlfn.XLOOKUP(C928,customers!$A$2:$A$1001,customers!$C$2:$C$1001," ",0)=0," ",_xlfn.XLOOKUP(C928,customers!$A$2:$A$1001,customers!$C$2:$C$1001," ",0))</f>
        <v>ewilsonepq@eepurl.com</v>
      </c>
      <c r="H928" s="7" t="str">
        <f>_xlfn.XLOOKUP(orders!C928,customers!$A$1:$A$1001,customers!$G$1:$G$1001)</f>
        <v>United States</v>
      </c>
      <c r="I928" s="8" t="str">
        <f>INDEX(products!$A$1:$G$49,MATCH(orders!$D928,products!$A$1:$A$49,0),MATCH(orders!I$1,products!$A$1:$G$1,0))</f>
        <v>Ara</v>
      </c>
      <c r="J928" s="8" t="str">
        <f>INDEX(products!$A$1:$G$49,MATCH(orders!$D928,products!$A$1:$A$49,0),MATCH(orders!J$1,products!$A$1:$G$1,0))</f>
        <v>M</v>
      </c>
      <c r="K928" s="9">
        <f>INDEX(products!$A$1:$G$49,MATCH(orders!$D928,products!$A$1:$A$49,0),MATCH(orders!K$1,products!$A$1:$G$1,0))</f>
        <v>0.5</v>
      </c>
      <c r="L928" s="10">
        <f>INDEX(products!$A$1:$G$49,MATCH(orders!$D928,products!$A$1:$A$49,0),MATCH(orders!L$1,products!$A$1:$G$1,0))</f>
        <v>6.75</v>
      </c>
      <c r="M928" s="10">
        <f t="shared" si="14"/>
        <v>33.75</v>
      </c>
      <c r="N928" s="8" t="str" cm="1">
        <f t="array" ref="N928">_xlfn.IFS(I928="Rob", "Robusta",I928="Exc","Excelsa",I928="Ara","Arabica",I928="Lib","Liberica",TRUE," ")</f>
        <v>Arabica</v>
      </c>
      <c r="O928" s="8" t="str" cm="1">
        <f t="array" ref="O928">_xlfn.IFS(J928="m","Medium",J928="l","Light",J928="d","Dark",TRUE,"")</f>
        <v>Medium</v>
      </c>
      <c r="P928" s="8" t="str">
        <f>_xlfn.XLOOKUP(Table1[[#This Row],[Customer ID]],customers!$A$1:$A$1001,customers!$I$1:$I$1001," ",0)</f>
        <v>Yes</v>
      </c>
    </row>
    <row r="929" spans="1:16" x14ac:dyDescent="0.35">
      <c r="A929" s="7" t="s">
        <v>5731</v>
      </c>
      <c r="B929" s="14">
        <v>43474</v>
      </c>
      <c r="C929" s="7" t="s">
        <v>5732</v>
      </c>
      <c r="D929" s="8" t="s">
        <v>6185</v>
      </c>
      <c r="E929" s="7">
        <v>4</v>
      </c>
      <c r="F929" s="7" t="str">
        <f>_xlfn.XLOOKUP(C929,customers!$A$2:$A$1001,customers!$B$2:$B$1001," ",0)</f>
        <v>Dolores Duffie</v>
      </c>
      <c r="G929" s="7" t="str">
        <f>IF(_xlfn.XLOOKUP(C929,customers!$A$2:$A$1001,customers!$C$2:$C$1001," ",0)=0," ",_xlfn.XLOOKUP(C929,customers!$A$2:$A$1001,customers!$C$2:$C$1001," ",0))</f>
        <v>dduffiepr@time.com</v>
      </c>
      <c r="H929" s="7" t="str">
        <f>_xlfn.XLOOKUP(orders!C929,customers!$A$1:$A$1001,customers!$G$1:$G$1001)</f>
        <v>United States</v>
      </c>
      <c r="I929" s="8" t="str">
        <f>INDEX(products!$A$1:$G$49,MATCH(orders!$D929,products!$A$1:$A$49,0),MATCH(orders!I$1,products!$A$1:$G$1,0))</f>
        <v>Exc</v>
      </c>
      <c r="J929" s="8" t="str">
        <f>INDEX(products!$A$1:$G$49,MATCH(orders!$D929,products!$A$1:$A$49,0),MATCH(orders!J$1,products!$A$1:$G$1,0))</f>
        <v>D</v>
      </c>
      <c r="K929" s="9">
        <f>INDEX(products!$A$1:$G$49,MATCH(orders!$D929,products!$A$1:$A$49,0),MATCH(orders!K$1,products!$A$1:$G$1,0))</f>
        <v>2.5</v>
      </c>
      <c r="L929" s="10">
        <f>INDEX(products!$A$1:$G$49,MATCH(orders!$D929,products!$A$1:$A$49,0),MATCH(orders!L$1,products!$A$1:$G$1,0))</f>
        <v>27.945</v>
      </c>
      <c r="M929" s="10">
        <f t="shared" si="14"/>
        <v>111.78</v>
      </c>
      <c r="N929" s="8" t="str" cm="1">
        <f t="array" ref="N929">_xlfn.IFS(I929="Rob", "Robusta",I929="Exc","Excelsa",I929="Ara","Arabica",I929="Lib","Liberica",TRUE," ")</f>
        <v>Excelsa</v>
      </c>
      <c r="O929" s="8" t="str" cm="1">
        <f t="array" ref="O929">_xlfn.IFS(J929="m","Medium",J929="l","Light",J929="d","Dark",TRUE,"")</f>
        <v>Dark</v>
      </c>
      <c r="P929" s="8" t="str">
        <f>_xlfn.XLOOKUP(Table1[[#This Row],[Customer ID]],customers!$A$1:$A$1001,customers!$I$1:$I$1001," ",0)</f>
        <v>No</v>
      </c>
    </row>
    <row r="930" spans="1:16" x14ac:dyDescent="0.35">
      <c r="A930" s="7" t="s">
        <v>5737</v>
      </c>
      <c r="B930" s="14">
        <v>44754</v>
      </c>
      <c r="C930" s="7" t="s">
        <v>5738</v>
      </c>
      <c r="D930" s="8" t="s">
        <v>6166</v>
      </c>
      <c r="E930" s="7">
        <v>2</v>
      </c>
      <c r="F930" s="7" t="str">
        <f>_xlfn.XLOOKUP(C930,customers!$A$2:$A$1001,customers!$B$2:$B$1001," ",0)</f>
        <v>Mathilda Matiasek</v>
      </c>
      <c r="G930" s="7" t="str">
        <f>IF(_xlfn.XLOOKUP(C930,customers!$A$2:$A$1001,customers!$C$2:$C$1001," ",0)=0," ",_xlfn.XLOOKUP(C930,customers!$A$2:$A$1001,customers!$C$2:$C$1001," ",0))</f>
        <v>mmatiasekps@ucoz.ru</v>
      </c>
      <c r="H930" s="7" t="str">
        <f>_xlfn.XLOOKUP(orders!C930,customers!$A$1:$A$1001,customers!$G$1:$G$1001)</f>
        <v>United States</v>
      </c>
      <c r="I930" s="8" t="str">
        <f>INDEX(products!$A$1:$G$49,MATCH(orders!$D930,products!$A$1:$A$49,0),MATCH(orders!I$1,products!$A$1:$G$1,0))</f>
        <v>Exc</v>
      </c>
      <c r="J930" s="8" t="str">
        <f>INDEX(products!$A$1:$G$49,MATCH(orders!$D930,products!$A$1:$A$49,0),MATCH(orders!J$1,products!$A$1:$G$1,0))</f>
        <v>M</v>
      </c>
      <c r="K930" s="9">
        <f>INDEX(products!$A$1:$G$49,MATCH(orders!$D930,products!$A$1:$A$49,0),MATCH(orders!K$1,products!$A$1:$G$1,0))</f>
        <v>2.5</v>
      </c>
      <c r="L930" s="10">
        <f>INDEX(products!$A$1:$G$49,MATCH(orders!$D930,products!$A$1:$A$49,0),MATCH(orders!L$1,products!$A$1:$G$1,0))</f>
        <v>31.624999999999996</v>
      </c>
      <c r="M930" s="10">
        <f t="shared" si="14"/>
        <v>63.249999999999993</v>
      </c>
      <c r="N930" s="8" t="str" cm="1">
        <f t="array" ref="N930">_xlfn.IFS(I930="Rob", "Robusta",I930="Exc","Excelsa",I930="Ara","Arabica",I930="Lib","Liberica",TRUE," ")</f>
        <v>Excelsa</v>
      </c>
      <c r="O930" s="8" t="str" cm="1">
        <f t="array" ref="O930">_xlfn.IFS(J930="m","Medium",J930="l","Light",J930="d","Dark",TRUE,"")</f>
        <v>Medium</v>
      </c>
      <c r="P930" s="8" t="str">
        <f>_xlfn.XLOOKUP(Table1[[#This Row],[Customer ID]],customers!$A$1:$A$1001,customers!$I$1:$I$1001," ",0)</f>
        <v>Yes</v>
      </c>
    </row>
    <row r="931" spans="1:16" x14ac:dyDescent="0.35">
      <c r="A931" s="7" t="s">
        <v>5742</v>
      </c>
      <c r="B931" s="14">
        <v>44165</v>
      </c>
      <c r="C931" s="7" t="s">
        <v>5743</v>
      </c>
      <c r="D931" s="8" t="s">
        <v>6184</v>
      </c>
      <c r="E931" s="7">
        <v>2</v>
      </c>
      <c r="F931" s="7" t="str">
        <f>_xlfn.XLOOKUP(C931,customers!$A$2:$A$1001,customers!$B$2:$B$1001," ",0)</f>
        <v>Jarred Camillo</v>
      </c>
      <c r="G931" s="7" t="str">
        <f>IF(_xlfn.XLOOKUP(C931,customers!$A$2:$A$1001,customers!$C$2:$C$1001," ",0)=0," ",_xlfn.XLOOKUP(C931,customers!$A$2:$A$1001,customers!$C$2:$C$1001," ",0))</f>
        <v>jcamillopt@shinystat.com</v>
      </c>
      <c r="H931" s="7" t="str">
        <f>_xlfn.XLOOKUP(orders!C931,customers!$A$1:$A$1001,customers!$G$1:$G$1001)</f>
        <v>United States</v>
      </c>
      <c r="I931" s="8" t="str">
        <f>INDEX(products!$A$1:$G$49,MATCH(orders!$D931,products!$A$1:$A$49,0),MATCH(orders!I$1,products!$A$1:$G$1,0))</f>
        <v>Exc</v>
      </c>
      <c r="J931" s="8" t="str">
        <f>INDEX(products!$A$1:$G$49,MATCH(orders!$D931,products!$A$1:$A$49,0),MATCH(orders!J$1,products!$A$1:$G$1,0))</f>
        <v>L</v>
      </c>
      <c r="K931" s="9">
        <f>INDEX(products!$A$1:$G$49,MATCH(orders!$D931,products!$A$1:$A$49,0),MATCH(orders!K$1,products!$A$1:$G$1,0))</f>
        <v>0.2</v>
      </c>
      <c r="L931" s="10">
        <f>INDEX(products!$A$1:$G$49,MATCH(orders!$D931,products!$A$1:$A$49,0),MATCH(orders!L$1,products!$A$1:$G$1,0))</f>
        <v>4.4550000000000001</v>
      </c>
      <c r="M931" s="10">
        <f t="shared" si="14"/>
        <v>8.91</v>
      </c>
      <c r="N931" s="8" t="str" cm="1">
        <f t="array" ref="N931">_xlfn.IFS(I931="Rob", "Robusta",I931="Exc","Excelsa",I931="Ara","Arabica",I931="Lib","Liberica",TRUE," ")</f>
        <v>Excelsa</v>
      </c>
      <c r="O931" s="8" t="str" cm="1">
        <f t="array" ref="O931">_xlfn.IFS(J931="m","Medium",J931="l","Light",J931="d","Dark",TRUE,"")</f>
        <v>Light</v>
      </c>
      <c r="P931" s="8" t="str">
        <f>_xlfn.XLOOKUP(Table1[[#This Row],[Customer ID]],customers!$A$1:$A$1001,customers!$I$1:$I$1001," ",0)</f>
        <v>Yes</v>
      </c>
    </row>
    <row r="932" spans="1:16" x14ac:dyDescent="0.35">
      <c r="A932" s="7" t="s">
        <v>5748</v>
      </c>
      <c r="B932" s="14">
        <v>43546</v>
      </c>
      <c r="C932" s="7" t="s">
        <v>5749</v>
      </c>
      <c r="D932" s="8" t="s">
        <v>6183</v>
      </c>
      <c r="E932" s="7">
        <v>1</v>
      </c>
      <c r="F932" s="7" t="str">
        <f>_xlfn.XLOOKUP(C932,customers!$A$2:$A$1001,customers!$B$2:$B$1001," ",0)</f>
        <v>Kameko Philbrick</v>
      </c>
      <c r="G932" s="7" t="str">
        <f>IF(_xlfn.XLOOKUP(C932,customers!$A$2:$A$1001,customers!$C$2:$C$1001," ",0)=0," ",_xlfn.XLOOKUP(C932,customers!$A$2:$A$1001,customers!$C$2:$C$1001," ",0))</f>
        <v>kphilbrickpu@cdc.gov</v>
      </c>
      <c r="H932" s="7" t="str">
        <f>_xlfn.XLOOKUP(orders!C932,customers!$A$1:$A$1001,customers!$G$1:$G$1001)</f>
        <v>United States</v>
      </c>
      <c r="I932" s="8" t="str">
        <f>INDEX(products!$A$1:$G$49,MATCH(orders!$D932,products!$A$1:$A$49,0),MATCH(orders!I$1,products!$A$1:$G$1,0))</f>
        <v>Exc</v>
      </c>
      <c r="J932" s="8" t="str">
        <f>INDEX(products!$A$1:$G$49,MATCH(orders!$D932,products!$A$1:$A$49,0),MATCH(orders!J$1,products!$A$1:$G$1,0))</f>
        <v>D</v>
      </c>
      <c r="K932" s="9">
        <f>INDEX(products!$A$1:$G$49,MATCH(orders!$D932,products!$A$1:$A$49,0),MATCH(orders!K$1,products!$A$1:$G$1,0))</f>
        <v>1</v>
      </c>
      <c r="L932" s="10">
        <f>INDEX(products!$A$1:$G$49,MATCH(orders!$D932,products!$A$1:$A$49,0),MATCH(orders!L$1,products!$A$1:$G$1,0))</f>
        <v>12.15</v>
      </c>
      <c r="M932" s="10">
        <f t="shared" si="14"/>
        <v>12.15</v>
      </c>
      <c r="N932" s="8" t="str" cm="1">
        <f t="array" ref="N932">_xlfn.IFS(I932="Rob", "Robusta",I932="Exc","Excelsa",I932="Ara","Arabica",I932="Lib","Liberica",TRUE," ")</f>
        <v>Excelsa</v>
      </c>
      <c r="O932" s="8" t="str" cm="1">
        <f t="array" ref="O932">_xlfn.IFS(J932="m","Medium",J932="l","Light",J932="d","Dark",TRUE,"")</f>
        <v>Dark</v>
      </c>
      <c r="P932" s="8" t="str">
        <f>_xlfn.XLOOKUP(Table1[[#This Row],[Customer ID]],customers!$A$1:$A$1001,customers!$I$1:$I$1001," ",0)</f>
        <v>Yes</v>
      </c>
    </row>
    <row r="933" spans="1:16" x14ac:dyDescent="0.35">
      <c r="A933" s="7" t="s">
        <v>5753</v>
      </c>
      <c r="B933" s="14">
        <v>44607</v>
      </c>
      <c r="C933" s="7" t="s">
        <v>5754</v>
      </c>
      <c r="D933" s="8" t="s">
        <v>6158</v>
      </c>
      <c r="E933" s="7">
        <v>4</v>
      </c>
      <c r="F933" s="7" t="str">
        <f>_xlfn.XLOOKUP(C933,customers!$A$2:$A$1001,customers!$B$2:$B$1001," ",0)</f>
        <v>Mallory Shrimpling</v>
      </c>
      <c r="G933" s="7" t="str">
        <f>IF(_xlfn.XLOOKUP(C933,customers!$A$2:$A$1001,customers!$C$2:$C$1001," ",0)=0," ",_xlfn.XLOOKUP(C933,customers!$A$2:$A$1001,customers!$C$2:$C$1001," ",0))</f>
        <v xml:space="preserve"> </v>
      </c>
      <c r="H933" s="7" t="str">
        <f>_xlfn.XLOOKUP(orders!C933,customers!$A$1:$A$1001,customers!$G$1:$G$1001)</f>
        <v>United States</v>
      </c>
      <c r="I933" s="8" t="str">
        <f>INDEX(products!$A$1:$G$49,MATCH(orders!$D933,products!$A$1:$A$49,0),MATCH(orders!I$1,products!$A$1:$G$1,0))</f>
        <v>Ara</v>
      </c>
      <c r="J933" s="8" t="str">
        <f>INDEX(products!$A$1:$G$49,MATCH(orders!$D933,products!$A$1:$A$49,0),MATCH(orders!J$1,products!$A$1:$G$1,0))</f>
        <v>D</v>
      </c>
      <c r="K933" s="9">
        <f>INDEX(products!$A$1:$G$49,MATCH(orders!$D933,products!$A$1:$A$49,0),MATCH(orders!K$1,products!$A$1:$G$1,0))</f>
        <v>0.5</v>
      </c>
      <c r="L933" s="10">
        <f>INDEX(products!$A$1:$G$49,MATCH(orders!$D933,products!$A$1:$A$49,0),MATCH(orders!L$1,products!$A$1:$G$1,0))</f>
        <v>5.97</v>
      </c>
      <c r="M933" s="10">
        <f t="shared" si="14"/>
        <v>23.88</v>
      </c>
      <c r="N933" s="8" t="str" cm="1">
        <f t="array" ref="N933">_xlfn.IFS(I933="Rob", "Robusta",I933="Exc","Excelsa",I933="Ara","Arabica",I933="Lib","Liberica",TRUE," ")</f>
        <v>Arabica</v>
      </c>
      <c r="O933" s="8" t="str" cm="1">
        <f t="array" ref="O933">_xlfn.IFS(J933="m","Medium",J933="l","Light",J933="d","Dark",TRUE,"")</f>
        <v>Dark</v>
      </c>
      <c r="P933" s="8" t="str">
        <f>_xlfn.XLOOKUP(Table1[[#This Row],[Customer ID]],customers!$A$1:$A$1001,customers!$I$1:$I$1001," ",0)</f>
        <v>Yes</v>
      </c>
    </row>
    <row r="934" spans="1:16" x14ac:dyDescent="0.35">
      <c r="A934" s="7" t="s">
        <v>5757</v>
      </c>
      <c r="B934" s="14">
        <v>44117</v>
      </c>
      <c r="C934" s="7" t="s">
        <v>5758</v>
      </c>
      <c r="D934" s="8" t="s">
        <v>6141</v>
      </c>
      <c r="E934" s="7">
        <v>4</v>
      </c>
      <c r="F934" s="7" t="str">
        <f>_xlfn.XLOOKUP(C934,customers!$A$2:$A$1001,customers!$B$2:$B$1001," ",0)</f>
        <v>Barnett Sillis</v>
      </c>
      <c r="G934" s="7" t="str">
        <f>IF(_xlfn.XLOOKUP(C934,customers!$A$2:$A$1001,customers!$C$2:$C$1001," ",0)=0," ",_xlfn.XLOOKUP(C934,customers!$A$2:$A$1001,customers!$C$2:$C$1001," ",0))</f>
        <v>bsillispw@istockphoto.com</v>
      </c>
      <c r="H934" s="7" t="str">
        <f>_xlfn.XLOOKUP(orders!C934,customers!$A$1:$A$1001,customers!$G$1:$G$1001)</f>
        <v>United States</v>
      </c>
      <c r="I934" s="8" t="str">
        <f>INDEX(products!$A$1:$G$49,MATCH(orders!$D934,products!$A$1:$A$49,0),MATCH(orders!I$1,products!$A$1:$G$1,0))</f>
        <v>Exc</v>
      </c>
      <c r="J934" s="8" t="str">
        <f>INDEX(products!$A$1:$G$49,MATCH(orders!$D934,products!$A$1:$A$49,0),MATCH(orders!J$1,products!$A$1:$G$1,0))</f>
        <v>M</v>
      </c>
      <c r="K934" s="9">
        <f>INDEX(products!$A$1:$G$49,MATCH(orders!$D934,products!$A$1:$A$49,0),MATCH(orders!K$1,products!$A$1:$G$1,0))</f>
        <v>1</v>
      </c>
      <c r="L934" s="10">
        <f>INDEX(products!$A$1:$G$49,MATCH(orders!$D934,products!$A$1:$A$49,0),MATCH(orders!L$1,products!$A$1:$G$1,0))</f>
        <v>13.75</v>
      </c>
      <c r="M934" s="10">
        <f t="shared" si="14"/>
        <v>55</v>
      </c>
      <c r="N934" s="8" t="str" cm="1">
        <f t="array" ref="N934">_xlfn.IFS(I934="Rob", "Robusta",I934="Exc","Excelsa",I934="Ara","Arabica",I934="Lib","Liberica",TRUE," ")</f>
        <v>Excelsa</v>
      </c>
      <c r="O934" s="8" t="str" cm="1">
        <f t="array" ref="O934">_xlfn.IFS(J934="m","Medium",J934="l","Light",J934="d","Dark",TRUE,"")</f>
        <v>Medium</v>
      </c>
      <c r="P934" s="8" t="str">
        <f>_xlfn.XLOOKUP(Table1[[#This Row],[Customer ID]],customers!$A$1:$A$1001,customers!$I$1:$I$1001," ",0)</f>
        <v>No</v>
      </c>
    </row>
    <row r="935" spans="1:16" x14ac:dyDescent="0.35">
      <c r="A935" s="7" t="s">
        <v>5763</v>
      </c>
      <c r="B935" s="14">
        <v>44557</v>
      </c>
      <c r="C935" s="7" t="s">
        <v>5764</v>
      </c>
      <c r="D935" s="8" t="s">
        <v>6177</v>
      </c>
      <c r="E935" s="7">
        <v>3</v>
      </c>
      <c r="F935" s="7" t="str">
        <f>_xlfn.XLOOKUP(C935,customers!$A$2:$A$1001,customers!$B$2:$B$1001," ",0)</f>
        <v>Brenn Dundredge</v>
      </c>
      <c r="G935" s="7" t="str">
        <f>IF(_xlfn.XLOOKUP(C935,customers!$A$2:$A$1001,customers!$C$2:$C$1001," ",0)=0," ",_xlfn.XLOOKUP(C935,customers!$A$2:$A$1001,customers!$C$2:$C$1001," ",0))</f>
        <v xml:space="preserve"> </v>
      </c>
      <c r="H935" s="7" t="str">
        <f>_xlfn.XLOOKUP(orders!C935,customers!$A$1:$A$1001,customers!$G$1:$G$1001)</f>
        <v>United States</v>
      </c>
      <c r="I935" s="8" t="str">
        <f>INDEX(products!$A$1:$G$49,MATCH(orders!$D935,products!$A$1:$A$49,0),MATCH(orders!I$1,products!$A$1:$G$1,0))</f>
        <v>Rob</v>
      </c>
      <c r="J935" s="8" t="str">
        <f>INDEX(products!$A$1:$G$49,MATCH(orders!$D935,products!$A$1:$A$49,0),MATCH(orders!J$1,products!$A$1:$G$1,0))</f>
        <v>D</v>
      </c>
      <c r="K935" s="9">
        <f>INDEX(products!$A$1:$G$49,MATCH(orders!$D935,products!$A$1:$A$49,0),MATCH(orders!K$1,products!$A$1:$G$1,0))</f>
        <v>1</v>
      </c>
      <c r="L935" s="10">
        <f>INDEX(products!$A$1:$G$49,MATCH(orders!$D935,products!$A$1:$A$49,0),MATCH(orders!L$1,products!$A$1:$G$1,0))</f>
        <v>8.9499999999999993</v>
      </c>
      <c r="M935" s="10">
        <f t="shared" si="14"/>
        <v>26.849999999999998</v>
      </c>
      <c r="N935" s="8" t="str" cm="1">
        <f t="array" ref="N935">_xlfn.IFS(I935="Rob", "Robusta",I935="Exc","Excelsa",I935="Ara","Arabica",I935="Lib","Liberica",TRUE," ")</f>
        <v>Robusta</v>
      </c>
      <c r="O935" s="8" t="str" cm="1">
        <f t="array" ref="O935">_xlfn.IFS(J935="m","Medium",J935="l","Light",J935="d","Dark",TRUE,"")</f>
        <v>Dark</v>
      </c>
      <c r="P935" s="8" t="str">
        <f>_xlfn.XLOOKUP(Table1[[#This Row],[Customer ID]],customers!$A$1:$A$1001,customers!$I$1:$I$1001," ",0)</f>
        <v>Yes</v>
      </c>
    </row>
    <row r="936" spans="1:16" x14ac:dyDescent="0.35">
      <c r="A936" s="7" t="s">
        <v>5768</v>
      </c>
      <c r="B936" s="14">
        <v>44409</v>
      </c>
      <c r="C936" s="7" t="s">
        <v>5769</v>
      </c>
      <c r="D936" s="8" t="s">
        <v>6151</v>
      </c>
      <c r="E936" s="7">
        <v>5</v>
      </c>
      <c r="F936" s="7" t="str">
        <f>_xlfn.XLOOKUP(C936,customers!$A$2:$A$1001,customers!$B$2:$B$1001," ",0)</f>
        <v>Read Cutts</v>
      </c>
      <c r="G936" s="7" t="str">
        <f>IF(_xlfn.XLOOKUP(C936,customers!$A$2:$A$1001,customers!$C$2:$C$1001," ",0)=0," ",_xlfn.XLOOKUP(C936,customers!$A$2:$A$1001,customers!$C$2:$C$1001," ",0))</f>
        <v>rcuttspy@techcrunch.com</v>
      </c>
      <c r="H936" s="7" t="str">
        <f>_xlfn.XLOOKUP(orders!C936,customers!$A$1:$A$1001,customers!$G$1:$G$1001)</f>
        <v>United States</v>
      </c>
      <c r="I936" s="8" t="str">
        <f>INDEX(products!$A$1:$G$49,MATCH(orders!$D936,products!$A$1:$A$49,0),MATCH(orders!I$1,products!$A$1:$G$1,0))</f>
        <v>Rob</v>
      </c>
      <c r="J936" s="8" t="str">
        <f>INDEX(products!$A$1:$G$49,MATCH(orders!$D936,products!$A$1:$A$49,0),MATCH(orders!J$1,products!$A$1:$G$1,0))</f>
        <v>M</v>
      </c>
      <c r="K936" s="9">
        <f>INDEX(products!$A$1:$G$49,MATCH(orders!$D936,products!$A$1:$A$49,0),MATCH(orders!K$1,products!$A$1:$G$1,0))</f>
        <v>2.5</v>
      </c>
      <c r="L936" s="10">
        <f>INDEX(products!$A$1:$G$49,MATCH(orders!$D936,products!$A$1:$A$49,0),MATCH(orders!L$1,products!$A$1:$G$1,0))</f>
        <v>22.884999999999998</v>
      </c>
      <c r="M936" s="10">
        <f t="shared" si="14"/>
        <v>114.42499999999998</v>
      </c>
      <c r="N936" s="8" t="str" cm="1">
        <f t="array" ref="N936">_xlfn.IFS(I936="Rob", "Robusta",I936="Exc","Excelsa",I936="Ara","Arabica",I936="Lib","Liberica",TRUE," ")</f>
        <v>Robusta</v>
      </c>
      <c r="O936" s="8" t="str" cm="1">
        <f t="array" ref="O936">_xlfn.IFS(J936="m","Medium",J936="l","Light",J936="d","Dark",TRUE,"")</f>
        <v>Medium</v>
      </c>
      <c r="P936" s="8" t="str">
        <f>_xlfn.XLOOKUP(Table1[[#This Row],[Customer ID]],customers!$A$1:$A$1001,customers!$I$1:$I$1001," ",0)</f>
        <v>No</v>
      </c>
    </row>
    <row r="937" spans="1:16" x14ac:dyDescent="0.35">
      <c r="A937" s="7" t="s">
        <v>5774</v>
      </c>
      <c r="B937" s="14">
        <v>44153</v>
      </c>
      <c r="C937" s="7" t="s">
        <v>5775</v>
      </c>
      <c r="D937" s="8" t="s">
        <v>6175</v>
      </c>
      <c r="E937" s="7">
        <v>6</v>
      </c>
      <c r="F937" s="7" t="str">
        <f>_xlfn.XLOOKUP(C937,customers!$A$2:$A$1001,customers!$B$2:$B$1001," ",0)</f>
        <v>Michale Delves</v>
      </c>
      <c r="G937" s="7" t="str">
        <f>IF(_xlfn.XLOOKUP(C937,customers!$A$2:$A$1001,customers!$C$2:$C$1001," ",0)=0," ",_xlfn.XLOOKUP(C937,customers!$A$2:$A$1001,customers!$C$2:$C$1001," ",0))</f>
        <v>mdelvespz@nature.com</v>
      </c>
      <c r="H937" s="7" t="str">
        <f>_xlfn.XLOOKUP(orders!C937,customers!$A$1:$A$1001,customers!$G$1:$G$1001)</f>
        <v>United States</v>
      </c>
      <c r="I937" s="8" t="str">
        <f>INDEX(products!$A$1:$G$49,MATCH(orders!$D937,products!$A$1:$A$49,0),MATCH(orders!I$1,products!$A$1:$G$1,0))</f>
        <v>Ara</v>
      </c>
      <c r="J937" s="8" t="str">
        <f>INDEX(products!$A$1:$G$49,MATCH(orders!$D937,products!$A$1:$A$49,0),MATCH(orders!J$1,products!$A$1:$G$1,0))</f>
        <v>M</v>
      </c>
      <c r="K937" s="9">
        <f>INDEX(products!$A$1:$G$49,MATCH(orders!$D937,products!$A$1:$A$49,0),MATCH(orders!K$1,products!$A$1:$G$1,0))</f>
        <v>2.5</v>
      </c>
      <c r="L937" s="10">
        <f>INDEX(products!$A$1:$G$49,MATCH(orders!$D937,products!$A$1:$A$49,0),MATCH(orders!L$1,products!$A$1:$G$1,0))</f>
        <v>25.874999999999996</v>
      </c>
      <c r="M937" s="10">
        <f t="shared" si="14"/>
        <v>155.24999999999997</v>
      </c>
      <c r="N937" s="8" t="str" cm="1">
        <f t="array" ref="N937">_xlfn.IFS(I937="Rob", "Robusta",I937="Exc","Excelsa",I937="Ara","Arabica",I937="Lib","Liberica",TRUE," ")</f>
        <v>Arabica</v>
      </c>
      <c r="O937" s="8" t="str" cm="1">
        <f t="array" ref="O937">_xlfn.IFS(J937="m","Medium",J937="l","Light",J937="d","Dark",TRUE,"")</f>
        <v>Medium</v>
      </c>
      <c r="P937" s="8" t="str">
        <f>_xlfn.XLOOKUP(Table1[[#This Row],[Customer ID]],customers!$A$1:$A$1001,customers!$I$1:$I$1001," ",0)</f>
        <v>Yes</v>
      </c>
    </row>
    <row r="938" spans="1:16" x14ac:dyDescent="0.35">
      <c r="A938" s="7" t="s">
        <v>5780</v>
      </c>
      <c r="B938" s="14">
        <v>44493</v>
      </c>
      <c r="C938" s="7" t="s">
        <v>5781</v>
      </c>
      <c r="D938" s="8" t="s">
        <v>6169</v>
      </c>
      <c r="E938" s="7">
        <v>3</v>
      </c>
      <c r="F938" s="7" t="str">
        <f>_xlfn.XLOOKUP(C938,customers!$A$2:$A$1001,customers!$B$2:$B$1001," ",0)</f>
        <v>Devland Gritton</v>
      </c>
      <c r="G938" s="7" t="str">
        <f>IF(_xlfn.XLOOKUP(C938,customers!$A$2:$A$1001,customers!$C$2:$C$1001," ",0)=0," ",_xlfn.XLOOKUP(C938,customers!$A$2:$A$1001,customers!$C$2:$C$1001," ",0))</f>
        <v>dgrittonq0@nydailynews.com</v>
      </c>
      <c r="H938" s="7" t="str">
        <f>_xlfn.XLOOKUP(orders!C938,customers!$A$1:$A$1001,customers!$G$1:$G$1001)</f>
        <v>United States</v>
      </c>
      <c r="I938" s="8" t="str">
        <f>INDEX(products!$A$1:$G$49,MATCH(orders!$D938,products!$A$1:$A$49,0),MATCH(orders!I$1,products!$A$1:$G$1,0))</f>
        <v>Lib</v>
      </c>
      <c r="J938" s="8" t="str">
        <f>INDEX(products!$A$1:$G$49,MATCH(orders!$D938,products!$A$1:$A$49,0),MATCH(orders!J$1,products!$A$1:$G$1,0))</f>
        <v>D</v>
      </c>
      <c r="K938" s="9">
        <f>INDEX(products!$A$1:$G$49,MATCH(orders!$D938,products!$A$1:$A$49,0),MATCH(orders!K$1,products!$A$1:$G$1,0))</f>
        <v>0.5</v>
      </c>
      <c r="L938" s="10">
        <f>INDEX(products!$A$1:$G$49,MATCH(orders!$D938,products!$A$1:$A$49,0),MATCH(orders!L$1,products!$A$1:$G$1,0))</f>
        <v>7.77</v>
      </c>
      <c r="M938" s="10">
        <f t="shared" si="14"/>
        <v>23.31</v>
      </c>
      <c r="N938" s="8" t="str" cm="1">
        <f t="array" ref="N938">_xlfn.IFS(I938="Rob", "Robusta",I938="Exc","Excelsa",I938="Ara","Arabica",I938="Lib","Liberica",TRUE," ")</f>
        <v>Liberica</v>
      </c>
      <c r="O938" s="8" t="str" cm="1">
        <f t="array" ref="O938">_xlfn.IFS(J938="m","Medium",J938="l","Light",J938="d","Dark",TRUE,"")</f>
        <v>Dark</v>
      </c>
      <c r="P938" s="8" t="str">
        <f>_xlfn.XLOOKUP(Table1[[#This Row],[Customer ID]],customers!$A$1:$A$1001,customers!$I$1:$I$1001," ",0)</f>
        <v>Yes</v>
      </c>
    </row>
    <row r="939" spans="1:16" x14ac:dyDescent="0.35">
      <c r="A939" s="7" t="s">
        <v>5780</v>
      </c>
      <c r="B939" s="14">
        <v>44493</v>
      </c>
      <c r="C939" s="7" t="s">
        <v>5781</v>
      </c>
      <c r="D939" s="8" t="s">
        <v>6151</v>
      </c>
      <c r="E939" s="7">
        <v>4</v>
      </c>
      <c r="F939" s="7" t="str">
        <f>_xlfn.XLOOKUP(C939,customers!$A$2:$A$1001,customers!$B$2:$B$1001," ",0)</f>
        <v>Devland Gritton</v>
      </c>
      <c r="G939" s="7" t="str">
        <f>IF(_xlfn.XLOOKUP(C939,customers!$A$2:$A$1001,customers!$C$2:$C$1001," ",0)=0," ",_xlfn.XLOOKUP(C939,customers!$A$2:$A$1001,customers!$C$2:$C$1001," ",0))</f>
        <v>dgrittonq0@nydailynews.com</v>
      </c>
      <c r="H939" s="7" t="str">
        <f>_xlfn.XLOOKUP(orders!C939,customers!$A$1:$A$1001,customers!$G$1:$G$1001)</f>
        <v>United States</v>
      </c>
      <c r="I939" s="8" t="str">
        <f>INDEX(products!$A$1:$G$49,MATCH(orders!$D939,products!$A$1:$A$49,0),MATCH(orders!I$1,products!$A$1:$G$1,0))</f>
        <v>Rob</v>
      </c>
      <c r="J939" s="8" t="str">
        <f>INDEX(products!$A$1:$G$49,MATCH(orders!$D939,products!$A$1:$A$49,0),MATCH(orders!J$1,products!$A$1:$G$1,0))</f>
        <v>M</v>
      </c>
      <c r="K939" s="9">
        <f>INDEX(products!$A$1:$G$49,MATCH(orders!$D939,products!$A$1:$A$49,0),MATCH(orders!K$1,products!$A$1:$G$1,0))</f>
        <v>2.5</v>
      </c>
      <c r="L939" s="10">
        <f>INDEX(products!$A$1:$G$49,MATCH(orders!$D939,products!$A$1:$A$49,0),MATCH(orders!L$1,products!$A$1:$G$1,0))</f>
        <v>22.884999999999998</v>
      </c>
      <c r="M939" s="10">
        <f t="shared" si="14"/>
        <v>91.539999999999992</v>
      </c>
      <c r="N939" s="8" t="str" cm="1">
        <f t="array" ref="N939">_xlfn.IFS(I939="Rob", "Robusta",I939="Exc","Excelsa",I939="Ara","Arabica",I939="Lib","Liberica",TRUE," ")</f>
        <v>Robusta</v>
      </c>
      <c r="O939" s="8" t="str" cm="1">
        <f t="array" ref="O939">_xlfn.IFS(J939="m","Medium",J939="l","Light",J939="d","Dark",TRUE,"")</f>
        <v>Medium</v>
      </c>
      <c r="P939" s="8" t="str">
        <f>_xlfn.XLOOKUP(Table1[[#This Row],[Customer ID]],customers!$A$1:$A$1001,customers!$I$1:$I$1001," ",0)</f>
        <v>Yes</v>
      </c>
    </row>
    <row r="940" spans="1:16" x14ac:dyDescent="0.35">
      <c r="A940" s="7" t="s">
        <v>5791</v>
      </c>
      <c r="B940" s="14">
        <v>43829</v>
      </c>
      <c r="C940" s="7" t="s">
        <v>5792</v>
      </c>
      <c r="D940" s="8" t="s">
        <v>6171</v>
      </c>
      <c r="E940" s="7">
        <v>5</v>
      </c>
      <c r="F940" s="7" t="str">
        <f>_xlfn.XLOOKUP(C940,customers!$A$2:$A$1001,customers!$B$2:$B$1001," ",0)</f>
        <v>Dell Gut</v>
      </c>
      <c r="G940" s="7" t="str">
        <f>IF(_xlfn.XLOOKUP(C940,customers!$A$2:$A$1001,customers!$C$2:$C$1001," ",0)=0," ",_xlfn.XLOOKUP(C940,customers!$A$2:$A$1001,customers!$C$2:$C$1001," ",0))</f>
        <v>dgutq2@umich.edu</v>
      </c>
      <c r="H940" s="7" t="str">
        <f>_xlfn.XLOOKUP(orders!C940,customers!$A$1:$A$1001,customers!$G$1:$G$1001)</f>
        <v>United States</v>
      </c>
      <c r="I940" s="8" t="str">
        <f>INDEX(products!$A$1:$G$49,MATCH(orders!$D940,products!$A$1:$A$49,0),MATCH(orders!I$1,products!$A$1:$G$1,0))</f>
        <v>Exc</v>
      </c>
      <c r="J940" s="8" t="str">
        <f>INDEX(products!$A$1:$G$49,MATCH(orders!$D940,products!$A$1:$A$49,0),MATCH(orders!J$1,products!$A$1:$G$1,0))</f>
        <v>L</v>
      </c>
      <c r="K940" s="9">
        <f>INDEX(products!$A$1:$G$49,MATCH(orders!$D940,products!$A$1:$A$49,0),MATCH(orders!K$1,products!$A$1:$G$1,0))</f>
        <v>1</v>
      </c>
      <c r="L940" s="10">
        <f>INDEX(products!$A$1:$G$49,MATCH(orders!$D940,products!$A$1:$A$49,0),MATCH(orders!L$1,products!$A$1:$G$1,0))</f>
        <v>14.85</v>
      </c>
      <c r="M940" s="10">
        <f t="shared" si="14"/>
        <v>74.25</v>
      </c>
      <c r="N940" s="8" t="str" cm="1">
        <f t="array" ref="N940">_xlfn.IFS(I940="Rob", "Robusta",I940="Exc","Excelsa",I940="Ara","Arabica",I940="Lib","Liberica",TRUE," ")</f>
        <v>Excelsa</v>
      </c>
      <c r="O940" s="8" t="str" cm="1">
        <f t="array" ref="O940">_xlfn.IFS(J940="m","Medium",J940="l","Light",J940="d","Dark",TRUE,"")</f>
        <v>Light</v>
      </c>
      <c r="P940" s="8" t="str">
        <f>_xlfn.XLOOKUP(Table1[[#This Row],[Customer ID]],customers!$A$1:$A$1001,customers!$I$1:$I$1001," ",0)</f>
        <v>Yes</v>
      </c>
    </row>
    <row r="941" spans="1:16" x14ac:dyDescent="0.35">
      <c r="A941" s="7" t="s">
        <v>5797</v>
      </c>
      <c r="B941" s="14">
        <v>44229</v>
      </c>
      <c r="C941" s="7" t="s">
        <v>5798</v>
      </c>
      <c r="D941" s="8" t="s">
        <v>6145</v>
      </c>
      <c r="E941" s="7">
        <v>6</v>
      </c>
      <c r="F941" s="7" t="str">
        <f>_xlfn.XLOOKUP(C941,customers!$A$2:$A$1001,customers!$B$2:$B$1001," ",0)</f>
        <v>Willy Pummery</v>
      </c>
      <c r="G941" s="7" t="str">
        <f>IF(_xlfn.XLOOKUP(C941,customers!$A$2:$A$1001,customers!$C$2:$C$1001," ",0)=0," ",_xlfn.XLOOKUP(C941,customers!$A$2:$A$1001,customers!$C$2:$C$1001," ",0))</f>
        <v>wpummeryq3@topsy.com</v>
      </c>
      <c r="H941" s="7" t="str">
        <f>_xlfn.XLOOKUP(orders!C941,customers!$A$1:$A$1001,customers!$G$1:$G$1001)</f>
        <v>United States</v>
      </c>
      <c r="I941" s="8" t="str">
        <f>INDEX(products!$A$1:$G$49,MATCH(orders!$D941,products!$A$1:$A$49,0),MATCH(orders!I$1,products!$A$1:$G$1,0))</f>
        <v>Lib</v>
      </c>
      <c r="J941" s="8" t="str">
        <f>INDEX(products!$A$1:$G$49,MATCH(orders!$D941,products!$A$1:$A$49,0),MATCH(orders!J$1,products!$A$1:$G$1,0))</f>
        <v>L</v>
      </c>
      <c r="K941" s="9">
        <f>INDEX(products!$A$1:$G$49,MATCH(orders!$D941,products!$A$1:$A$49,0),MATCH(orders!K$1,products!$A$1:$G$1,0))</f>
        <v>0.2</v>
      </c>
      <c r="L941" s="10">
        <f>INDEX(products!$A$1:$G$49,MATCH(orders!$D941,products!$A$1:$A$49,0),MATCH(orders!L$1,products!$A$1:$G$1,0))</f>
        <v>4.7549999999999999</v>
      </c>
      <c r="M941" s="10">
        <f t="shared" si="14"/>
        <v>28.53</v>
      </c>
      <c r="N941" s="8" t="str" cm="1">
        <f t="array" ref="N941">_xlfn.IFS(I941="Rob", "Robusta",I941="Exc","Excelsa",I941="Ara","Arabica",I941="Lib","Liberica",TRUE," ")</f>
        <v>Liberica</v>
      </c>
      <c r="O941" s="8" t="str" cm="1">
        <f t="array" ref="O941">_xlfn.IFS(J941="m","Medium",J941="l","Light",J941="d","Dark",TRUE,"")</f>
        <v>Light</v>
      </c>
      <c r="P941" s="8" t="str">
        <f>_xlfn.XLOOKUP(Table1[[#This Row],[Customer ID]],customers!$A$1:$A$1001,customers!$I$1:$I$1001," ",0)</f>
        <v>No</v>
      </c>
    </row>
    <row r="942" spans="1:16" x14ac:dyDescent="0.35">
      <c r="A942" s="7" t="s">
        <v>5803</v>
      </c>
      <c r="B942" s="14">
        <v>44332</v>
      </c>
      <c r="C942" s="7" t="s">
        <v>5804</v>
      </c>
      <c r="D942" s="8" t="s">
        <v>6173</v>
      </c>
      <c r="E942" s="7">
        <v>2</v>
      </c>
      <c r="F942" s="7" t="str">
        <f>_xlfn.XLOOKUP(C942,customers!$A$2:$A$1001,customers!$B$2:$B$1001," ",0)</f>
        <v>Geoffrey Siuda</v>
      </c>
      <c r="G942" s="7" t="str">
        <f>IF(_xlfn.XLOOKUP(C942,customers!$A$2:$A$1001,customers!$C$2:$C$1001," ",0)=0," ",_xlfn.XLOOKUP(C942,customers!$A$2:$A$1001,customers!$C$2:$C$1001," ",0))</f>
        <v>gsiudaq4@nytimes.com</v>
      </c>
      <c r="H942" s="7" t="str">
        <f>_xlfn.XLOOKUP(orders!C942,customers!$A$1:$A$1001,customers!$G$1:$G$1001)</f>
        <v>United States</v>
      </c>
      <c r="I942" s="8" t="str">
        <f>INDEX(products!$A$1:$G$49,MATCH(orders!$D942,products!$A$1:$A$49,0),MATCH(orders!I$1,products!$A$1:$G$1,0))</f>
        <v>Rob</v>
      </c>
      <c r="J942" s="8" t="str">
        <f>INDEX(products!$A$1:$G$49,MATCH(orders!$D942,products!$A$1:$A$49,0),MATCH(orders!J$1,products!$A$1:$G$1,0))</f>
        <v>L</v>
      </c>
      <c r="K942" s="9">
        <f>INDEX(products!$A$1:$G$49,MATCH(orders!$D942,products!$A$1:$A$49,0),MATCH(orders!K$1,products!$A$1:$G$1,0))</f>
        <v>0.5</v>
      </c>
      <c r="L942" s="10">
        <f>INDEX(products!$A$1:$G$49,MATCH(orders!$D942,products!$A$1:$A$49,0),MATCH(orders!L$1,products!$A$1:$G$1,0))</f>
        <v>7.169999999999999</v>
      </c>
      <c r="M942" s="10">
        <f t="shared" si="14"/>
        <v>14.339999999999998</v>
      </c>
      <c r="N942" s="8" t="str" cm="1">
        <f t="array" ref="N942">_xlfn.IFS(I942="Rob", "Robusta",I942="Exc","Excelsa",I942="Ara","Arabica",I942="Lib","Liberica",TRUE," ")</f>
        <v>Robusta</v>
      </c>
      <c r="O942" s="8" t="str" cm="1">
        <f t="array" ref="O942">_xlfn.IFS(J942="m","Medium",J942="l","Light",J942="d","Dark",TRUE,"")</f>
        <v>Light</v>
      </c>
      <c r="P942" s="8" t="str">
        <f>_xlfn.XLOOKUP(Table1[[#This Row],[Customer ID]],customers!$A$1:$A$1001,customers!$I$1:$I$1001," ",0)</f>
        <v>Yes</v>
      </c>
    </row>
    <row r="943" spans="1:16" x14ac:dyDescent="0.35">
      <c r="A943" s="7" t="s">
        <v>5809</v>
      </c>
      <c r="B943" s="14">
        <v>44674</v>
      </c>
      <c r="C943" s="7" t="s">
        <v>5810</v>
      </c>
      <c r="D943" s="8" t="s">
        <v>6180</v>
      </c>
      <c r="E943" s="7">
        <v>2</v>
      </c>
      <c r="F943" s="7" t="str">
        <f>_xlfn.XLOOKUP(C943,customers!$A$2:$A$1001,customers!$B$2:$B$1001," ",0)</f>
        <v>Henderson Crowne</v>
      </c>
      <c r="G943" s="7" t="str">
        <f>IF(_xlfn.XLOOKUP(C943,customers!$A$2:$A$1001,customers!$C$2:$C$1001," ",0)=0," ",_xlfn.XLOOKUP(C943,customers!$A$2:$A$1001,customers!$C$2:$C$1001," ",0))</f>
        <v>hcrowneq5@wufoo.com</v>
      </c>
      <c r="H943" s="7" t="str">
        <f>_xlfn.XLOOKUP(orders!C943,customers!$A$1:$A$1001,customers!$G$1:$G$1001)</f>
        <v>Ireland</v>
      </c>
      <c r="I943" s="8" t="str">
        <f>INDEX(products!$A$1:$G$49,MATCH(orders!$D943,products!$A$1:$A$49,0),MATCH(orders!I$1,products!$A$1:$G$1,0))</f>
        <v>Ara</v>
      </c>
      <c r="J943" s="8" t="str">
        <f>INDEX(products!$A$1:$G$49,MATCH(orders!$D943,products!$A$1:$A$49,0),MATCH(orders!J$1,products!$A$1:$G$1,0))</f>
        <v>L</v>
      </c>
      <c r="K943" s="9">
        <f>INDEX(products!$A$1:$G$49,MATCH(orders!$D943,products!$A$1:$A$49,0),MATCH(orders!K$1,products!$A$1:$G$1,0))</f>
        <v>0.5</v>
      </c>
      <c r="L943" s="10">
        <f>INDEX(products!$A$1:$G$49,MATCH(orders!$D943,products!$A$1:$A$49,0),MATCH(orders!L$1,products!$A$1:$G$1,0))</f>
        <v>7.77</v>
      </c>
      <c r="M943" s="10">
        <f t="shared" si="14"/>
        <v>15.54</v>
      </c>
      <c r="N943" s="8" t="str" cm="1">
        <f t="array" ref="N943">_xlfn.IFS(I943="Rob", "Robusta",I943="Exc","Excelsa",I943="Ara","Arabica",I943="Lib","Liberica",TRUE," ")</f>
        <v>Arabica</v>
      </c>
      <c r="O943" s="8" t="str" cm="1">
        <f t="array" ref="O943">_xlfn.IFS(J943="m","Medium",J943="l","Light",J943="d","Dark",TRUE,"")</f>
        <v>Light</v>
      </c>
      <c r="P943" s="8" t="str">
        <f>_xlfn.XLOOKUP(Table1[[#This Row],[Customer ID]],customers!$A$1:$A$1001,customers!$I$1:$I$1001," ",0)</f>
        <v>Yes</v>
      </c>
    </row>
    <row r="944" spans="1:16" x14ac:dyDescent="0.35">
      <c r="A944" s="7" t="s">
        <v>5816</v>
      </c>
      <c r="B944" s="14">
        <v>44464</v>
      </c>
      <c r="C944" s="7" t="s">
        <v>5817</v>
      </c>
      <c r="D944" s="8" t="s">
        <v>6179</v>
      </c>
      <c r="E944" s="7">
        <v>3</v>
      </c>
      <c r="F944" s="7" t="str">
        <f>_xlfn.XLOOKUP(C944,customers!$A$2:$A$1001,customers!$B$2:$B$1001," ",0)</f>
        <v>Vernor Pawsey</v>
      </c>
      <c r="G944" s="7" t="str">
        <f>IF(_xlfn.XLOOKUP(C944,customers!$A$2:$A$1001,customers!$C$2:$C$1001," ",0)=0," ",_xlfn.XLOOKUP(C944,customers!$A$2:$A$1001,customers!$C$2:$C$1001," ",0))</f>
        <v>vpawseyq6@tiny.cc</v>
      </c>
      <c r="H944" s="7" t="str">
        <f>_xlfn.XLOOKUP(orders!C944,customers!$A$1:$A$1001,customers!$G$1:$G$1001)</f>
        <v>United States</v>
      </c>
      <c r="I944" s="8" t="str">
        <f>INDEX(products!$A$1:$G$49,MATCH(orders!$D944,products!$A$1:$A$49,0),MATCH(orders!I$1,products!$A$1:$G$1,0))</f>
        <v>Rob</v>
      </c>
      <c r="J944" s="8" t="str">
        <f>INDEX(products!$A$1:$G$49,MATCH(orders!$D944,products!$A$1:$A$49,0),MATCH(orders!J$1,products!$A$1:$G$1,0))</f>
        <v>L</v>
      </c>
      <c r="K944" s="9">
        <f>INDEX(products!$A$1:$G$49,MATCH(orders!$D944,products!$A$1:$A$49,0),MATCH(orders!K$1,products!$A$1:$G$1,0))</f>
        <v>1</v>
      </c>
      <c r="L944" s="10">
        <f>INDEX(products!$A$1:$G$49,MATCH(orders!$D944,products!$A$1:$A$49,0),MATCH(orders!L$1,products!$A$1:$G$1,0))</f>
        <v>11.95</v>
      </c>
      <c r="M944" s="10">
        <f t="shared" si="14"/>
        <v>35.849999999999994</v>
      </c>
      <c r="N944" s="8" t="str" cm="1">
        <f t="array" ref="N944">_xlfn.IFS(I944="Rob", "Robusta",I944="Exc","Excelsa",I944="Ara","Arabica",I944="Lib","Liberica",TRUE," ")</f>
        <v>Robusta</v>
      </c>
      <c r="O944" s="8" t="str" cm="1">
        <f t="array" ref="O944">_xlfn.IFS(J944="m","Medium",J944="l","Light",J944="d","Dark",TRUE,"")</f>
        <v>Light</v>
      </c>
      <c r="P944" s="8" t="str">
        <f>_xlfn.XLOOKUP(Table1[[#This Row],[Customer ID]],customers!$A$1:$A$1001,customers!$I$1:$I$1001," ",0)</f>
        <v>No</v>
      </c>
    </row>
    <row r="945" spans="1:16" x14ac:dyDescent="0.35">
      <c r="A945" s="7" t="s">
        <v>5822</v>
      </c>
      <c r="B945" s="14">
        <v>44719</v>
      </c>
      <c r="C945" s="7" t="s">
        <v>5823</v>
      </c>
      <c r="D945" s="8" t="s">
        <v>6180</v>
      </c>
      <c r="E945" s="7">
        <v>6</v>
      </c>
      <c r="F945" s="7" t="str">
        <f>_xlfn.XLOOKUP(C945,customers!$A$2:$A$1001,customers!$B$2:$B$1001," ",0)</f>
        <v>Augustin Waterhouse</v>
      </c>
      <c r="G945" s="7" t="str">
        <f>IF(_xlfn.XLOOKUP(C945,customers!$A$2:$A$1001,customers!$C$2:$C$1001," ",0)=0," ",_xlfn.XLOOKUP(C945,customers!$A$2:$A$1001,customers!$C$2:$C$1001," ",0))</f>
        <v>awaterhouseq7@istockphoto.com</v>
      </c>
      <c r="H945" s="7" t="str">
        <f>_xlfn.XLOOKUP(orders!C945,customers!$A$1:$A$1001,customers!$G$1:$G$1001)</f>
        <v>United States</v>
      </c>
      <c r="I945" s="8" t="str">
        <f>INDEX(products!$A$1:$G$49,MATCH(orders!$D945,products!$A$1:$A$49,0),MATCH(orders!I$1,products!$A$1:$G$1,0))</f>
        <v>Ara</v>
      </c>
      <c r="J945" s="8" t="str">
        <f>INDEX(products!$A$1:$G$49,MATCH(orders!$D945,products!$A$1:$A$49,0),MATCH(orders!J$1,products!$A$1:$G$1,0))</f>
        <v>L</v>
      </c>
      <c r="K945" s="9">
        <f>INDEX(products!$A$1:$G$49,MATCH(orders!$D945,products!$A$1:$A$49,0),MATCH(orders!K$1,products!$A$1:$G$1,0))</f>
        <v>0.5</v>
      </c>
      <c r="L945" s="10">
        <f>INDEX(products!$A$1:$G$49,MATCH(orders!$D945,products!$A$1:$A$49,0),MATCH(orders!L$1,products!$A$1:$G$1,0))</f>
        <v>7.77</v>
      </c>
      <c r="M945" s="10">
        <f t="shared" si="14"/>
        <v>46.62</v>
      </c>
      <c r="N945" s="8" t="str" cm="1">
        <f t="array" ref="N945">_xlfn.IFS(I945="Rob", "Robusta",I945="Exc","Excelsa",I945="Ara","Arabica",I945="Lib","Liberica",TRUE," ")</f>
        <v>Arabica</v>
      </c>
      <c r="O945" s="8" t="str" cm="1">
        <f t="array" ref="O945">_xlfn.IFS(J945="m","Medium",J945="l","Light",J945="d","Dark",TRUE,"")</f>
        <v>Light</v>
      </c>
      <c r="P945" s="8" t="str">
        <f>_xlfn.XLOOKUP(Table1[[#This Row],[Customer ID]],customers!$A$1:$A$1001,customers!$I$1:$I$1001," ",0)</f>
        <v>No</v>
      </c>
    </row>
    <row r="946" spans="1:16" x14ac:dyDescent="0.35">
      <c r="A946" s="7" t="s">
        <v>5828</v>
      </c>
      <c r="B946" s="14">
        <v>44054</v>
      </c>
      <c r="C946" s="7" t="s">
        <v>5829</v>
      </c>
      <c r="D946" s="8" t="s">
        <v>6173</v>
      </c>
      <c r="E946" s="7">
        <v>5</v>
      </c>
      <c r="F946" s="7" t="str">
        <f>_xlfn.XLOOKUP(C946,customers!$A$2:$A$1001,customers!$B$2:$B$1001," ",0)</f>
        <v>Fanchon Haughian</v>
      </c>
      <c r="G946" s="7" t="str">
        <f>IF(_xlfn.XLOOKUP(C946,customers!$A$2:$A$1001,customers!$C$2:$C$1001," ",0)=0," ",_xlfn.XLOOKUP(C946,customers!$A$2:$A$1001,customers!$C$2:$C$1001," ",0))</f>
        <v>fhaughianq8@1688.com</v>
      </c>
      <c r="H946" s="7" t="str">
        <f>_xlfn.XLOOKUP(orders!C946,customers!$A$1:$A$1001,customers!$G$1:$G$1001)</f>
        <v>United States</v>
      </c>
      <c r="I946" s="8" t="str">
        <f>INDEX(products!$A$1:$G$49,MATCH(orders!$D946,products!$A$1:$A$49,0),MATCH(orders!I$1,products!$A$1:$G$1,0))</f>
        <v>Rob</v>
      </c>
      <c r="J946" s="8" t="str">
        <f>INDEX(products!$A$1:$G$49,MATCH(orders!$D946,products!$A$1:$A$49,0),MATCH(orders!J$1,products!$A$1:$G$1,0))</f>
        <v>L</v>
      </c>
      <c r="K946" s="9">
        <f>INDEX(products!$A$1:$G$49,MATCH(orders!$D946,products!$A$1:$A$49,0),MATCH(orders!K$1,products!$A$1:$G$1,0))</f>
        <v>0.5</v>
      </c>
      <c r="L946" s="10">
        <f>INDEX(products!$A$1:$G$49,MATCH(orders!$D946,products!$A$1:$A$49,0),MATCH(orders!L$1,products!$A$1:$G$1,0))</f>
        <v>7.169999999999999</v>
      </c>
      <c r="M946" s="10">
        <f t="shared" si="14"/>
        <v>35.849999999999994</v>
      </c>
      <c r="N946" s="8" t="str" cm="1">
        <f t="array" ref="N946">_xlfn.IFS(I946="Rob", "Robusta",I946="Exc","Excelsa",I946="Ara","Arabica",I946="Lib","Liberica",TRUE," ")</f>
        <v>Robusta</v>
      </c>
      <c r="O946" s="8" t="str" cm="1">
        <f t="array" ref="O946">_xlfn.IFS(J946="m","Medium",J946="l","Light",J946="d","Dark",TRUE,"")</f>
        <v>Light</v>
      </c>
      <c r="P946" s="8" t="str">
        <f>_xlfn.XLOOKUP(Table1[[#This Row],[Customer ID]],customers!$A$1:$A$1001,customers!$I$1:$I$1001," ",0)</f>
        <v>No</v>
      </c>
    </row>
    <row r="947" spans="1:16" x14ac:dyDescent="0.35">
      <c r="A947" s="7" t="s">
        <v>5834</v>
      </c>
      <c r="B947" s="14">
        <v>43524</v>
      </c>
      <c r="C947" s="7" t="s">
        <v>5835</v>
      </c>
      <c r="D947" s="8" t="s">
        <v>6165</v>
      </c>
      <c r="E947" s="7">
        <v>4</v>
      </c>
      <c r="F947" s="7" t="str">
        <f>_xlfn.XLOOKUP(C947,customers!$A$2:$A$1001,customers!$B$2:$B$1001," ",0)</f>
        <v>Jaimie Hatz</v>
      </c>
      <c r="G947" s="7" t="str">
        <f>IF(_xlfn.XLOOKUP(C947,customers!$A$2:$A$1001,customers!$C$2:$C$1001," ",0)=0," ",_xlfn.XLOOKUP(C947,customers!$A$2:$A$1001,customers!$C$2:$C$1001," ",0))</f>
        <v xml:space="preserve"> </v>
      </c>
      <c r="H947" s="7" t="str">
        <f>_xlfn.XLOOKUP(orders!C947,customers!$A$1:$A$1001,customers!$G$1:$G$1001)</f>
        <v>United States</v>
      </c>
      <c r="I947" s="8" t="str">
        <f>INDEX(products!$A$1:$G$49,MATCH(orders!$D947,products!$A$1:$A$49,0),MATCH(orders!I$1,products!$A$1:$G$1,0))</f>
        <v>Lib</v>
      </c>
      <c r="J947" s="8" t="str">
        <f>INDEX(products!$A$1:$G$49,MATCH(orders!$D947,products!$A$1:$A$49,0),MATCH(orders!J$1,products!$A$1:$G$1,0))</f>
        <v>D</v>
      </c>
      <c r="K947" s="9">
        <f>INDEX(products!$A$1:$G$49,MATCH(orders!$D947,products!$A$1:$A$49,0),MATCH(orders!K$1,products!$A$1:$G$1,0))</f>
        <v>2.5</v>
      </c>
      <c r="L947" s="10">
        <f>INDEX(products!$A$1:$G$49,MATCH(orders!$D947,products!$A$1:$A$49,0),MATCH(orders!L$1,products!$A$1:$G$1,0))</f>
        <v>29.784999999999997</v>
      </c>
      <c r="M947" s="10">
        <f t="shared" si="14"/>
        <v>119.13999999999999</v>
      </c>
      <c r="N947" s="8" t="str" cm="1">
        <f t="array" ref="N947">_xlfn.IFS(I947="Rob", "Robusta",I947="Exc","Excelsa",I947="Ara","Arabica",I947="Lib","Liberica",TRUE," ")</f>
        <v>Liberica</v>
      </c>
      <c r="O947" s="8" t="str" cm="1">
        <f t="array" ref="O947">_xlfn.IFS(J947="m","Medium",J947="l","Light",J947="d","Dark",TRUE,"")</f>
        <v>Dark</v>
      </c>
      <c r="P947" s="8" t="str">
        <f>_xlfn.XLOOKUP(Table1[[#This Row],[Customer ID]],customers!$A$1:$A$1001,customers!$I$1:$I$1001," ",0)</f>
        <v>No</v>
      </c>
    </row>
    <row r="948" spans="1:16" x14ac:dyDescent="0.35">
      <c r="A948" s="7" t="s">
        <v>5839</v>
      </c>
      <c r="B948" s="14">
        <v>43719</v>
      </c>
      <c r="C948" s="7" t="s">
        <v>5840</v>
      </c>
      <c r="D948" s="8" t="s">
        <v>6169</v>
      </c>
      <c r="E948" s="7">
        <v>3</v>
      </c>
      <c r="F948" s="7" t="str">
        <f>_xlfn.XLOOKUP(C948,customers!$A$2:$A$1001,customers!$B$2:$B$1001," ",0)</f>
        <v>Edeline Edney</v>
      </c>
      <c r="G948" s="7" t="str">
        <f>IF(_xlfn.XLOOKUP(C948,customers!$A$2:$A$1001,customers!$C$2:$C$1001," ",0)=0," ",_xlfn.XLOOKUP(C948,customers!$A$2:$A$1001,customers!$C$2:$C$1001," ",0))</f>
        <v xml:space="preserve"> </v>
      </c>
      <c r="H948" s="7" t="str">
        <f>_xlfn.XLOOKUP(orders!C948,customers!$A$1:$A$1001,customers!$G$1:$G$1001)</f>
        <v>United States</v>
      </c>
      <c r="I948" s="8" t="str">
        <f>INDEX(products!$A$1:$G$49,MATCH(orders!$D948,products!$A$1:$A$49,0),MATCH(orders!I$1,products!$A$1:$G$1,0))</f>
        <v>Lib</v>
      </c>
      <c r="J948" s="8" t="str">
        <f>INDEX(products!$A$1:$G$49,MATCH(orders!$D948,products!$A$1:$A$49,0),MATCH(orders!J$1,products!$A$1:$G$1,0))</f>
        <v>D</v>
      </c>
      <c r="K948" s="9">
        <f>INDEX(products!$A$1:$G$49,MATCH(orders!$D948,products!$A$1:$A$49,0),MATCH(orders!K$1,products!$A$1:$G$1,0))</f>
        <v>0.5</v>
      </c>
      <c r="L948" s="10">
        <f>INDEX(products!$A$1:$G$49,MATCH(orders!$D948,products!$A$1:$A$49,0),MATCH(orders!L$1,products!$A$1:$G$1,0))</f>
        <v>7.77</v>
      </c>
      <c r="M948" s="10">
        <f t="shared" si="14"/>
        <v>23.31</v>
      </c>
      <c r="N948" s="8" t="str" cm="1">
        <f t="array" ref="N948">_xlfn.IFS(I948="Rob", "Robusta",I948="Exc","Excelsa",I948="Ara","Arabica",I948="Lib","Liberica",TRUE," ")</f>
        <v>Liberica</v>
      </c>
      <c r="O948" s="8" t="str" cm="1">
        <f t="array" ref="O948">_xlfn.IFS(J948="m","Medium",J948="l","Light",J948="d","Dark",TRUE,"")</f>
        <v>Dark</v>
      </c>
      <c r="P948" s="8" t="str">
        <f>_xlfn.XLOOKUP(Table1[[#This Row],[Customer ID]],customers!$A$1:$A$1001,customers!$I$1:$I$1001," ",0)</f>
        <v>No</v>
      </c>
    </row>
    <row r="949" spans="1:16" x14ac:dyDescent="0.35">
      <c r="A949" s="7" t="s">
        <v>5844</v>
      </c>
      <c r="B949" s="14">
        <v>44294</v>
      </c>
      <c r="C949" s="7" t="s">
        <v>5845</v>
      </c>
      <c r="D949" s="8" t="s">
        <v>6155</v>
      </c>
      <c r="E949" s="7">
        <v>1</v>
      </c>
      <c r="F949" s="7" t="str">
        <f>_xlfn.XLOOKUP(C949,customers!$A$2:$A$1001,customers!$B$2:$B$1001," ",0)</f>
        <v>Rickie Faltin</v>
      </c>
      <c r="G949" s="7" t="str">
        <f>IF(_xlfn.XLOOKUP(C949,customers!$A$2:$A$1001,customers!$C$2:$C$1001," ",0)=0," ",_xlfn.XLOOKUP(C949,customers!$A$2:$A$1001,customers!$C$2:$C$1001," ",0))</f>
        <v>rfaltinqb@topsy.com</v>
      </c>
      <c r="H949" s="7" t="str">
        <f>_xlfn.XLOOKUP(orders!C949,customers!$A$1:$A$1001,customers!$G$1:$G$1001)</f>
        <v>Ireland</v>
      </c>
      <c r="I949" s="8" t="str">
        <f>INDEX(products!$A$1:$G$49,MATCH(orders!$D949,products!$A$1:$A$49,0),MATCH(orders!I$1,products!$A$1:$G$1,0))</f>
        <v>Ara</v>
      </c>
      <c r="J949" s="8" t="str">
        <f>INDEX(products!$A$1:$G$49,MATCH(orders!$D949,products!$A$1:$A$49,0),MATCH(orders!J$1,products!$A$1:$G$1,0))</f>
        <v>M</v>
      </c>
      <c r="K949" s="9">
        <f>INDEX(products!$A$1:$G$49,MATCH(orders!$D949,products!$A$1:$A$49,0),MATCH(orders!K$1,products!$A$1:$G$1,0))</f>
        <v>1</v>
      </c>
      <c r="L949" s="10">
        <f>INDEX(products!$A$1:$G$49,MATCH(orders!$D949,products!$A$1:$A$49,0),MATCH(orders!L$1,products!$A$1:$G$1,0))</f>
        <v>11.25</v>
      </c>
      <c r="M949" s="10">
        <f t="shared" si="14"/>
        <v>11.25</v>
      </c>
      <c r="N949" s="8" t="str" cm="1">
        <f t="array" ref="N949">_xlfn.IFS(I949="Rob", "Robusta",I949="Exc","Excelsa",I949="Ara","Arabica",I949="Lib","Liberica",TRUE," ")</f>
        <v>Arabica</v>
      </c>
      <c r="O949" s="8" t="str" cm="1">
        <f t="array" ref="O949">_xlfn.IFS(J949="m","Medium",J949="l","Light",J949="d","Dark",TRUE,"")</f>
        <v>Medium</v>
      </c>
      <c r="P949" s="8" t="str">
        <f>_xlfn.XLOOKUP(Table1[[#This Row],[Customer ID]],customers!$A$1:$A$1001,customers!$I$1:$I$1001," ",0)</f>
        <v>No</v>
      </c>
    </row>
    <row r="950" spans="1:16" x14ac:dyDescent="0.35">
      <c r="A950" s="7" t="s">
        <v>5849</v>
      </c>
      <c r="B950" s="14">
        <v>44445</v>
      </c>
      <c r="C950" s="7" t="s">
        <v>5850</v>
      </c>
      <c r="D950" s="8" t="s">
        <v>6185</v>
      </c>
      <c r="E950" s="7">
        <v>3</v>
      </c>
      <c r="F950" s="7" t="str">
        <f>_xlfn.XLOOKUP(C950,customers!$A$2:$A$1001,customers!$B$2:$B$1001," ",0)</f>
        <v>Gnni Cheeke</v>
      </c>
      <c r="G950" s="7" t="str">
        <f>IF(_xlfn.XLOOKUP(C950,customers!$A$2:$A$1001,customers!$C$2:$C$1001," ",0)=0," ",_xlfn.XLOOKUP(C950,customers!$A$2:$A$1001,customers!$C$2:$C$1001," ",0))</f>
        <v>gcheekeqc@sitemeter.com</v>
      </c>
      <c r="H950" s="7" t="str">
        <f>_xlfn.XLOOKUP(orders!C950,customers!$A$1:$A$1001,customers!$G$1:$G$1001)</f>
        <v>United Kingdom</v>
      </c>
      <c r="I950" s="8" t="str">
        <f>INDEX(products!$A$1:$G$49,MATCH(orders!$D950,products!$A$1:$A$49,0),MATCH(orders!I$1,products!$A$1:$G$1,0))</f>
        <v>Exc</v>
      </c>
      <c r="J950" s="8" t="str">
        <f>INDEX(products!$A$1:$G$49,MATCH(orders!$D950,products!$A$1:$A$49,0),MATCH(orders!J$1,products!$A$1:$G$1,0))</f>
        <v>D</v>
      </c>
      <c r="K950" s="9">
        <f>INDEX(products!$A$1:$G$49,MATCH(orders!$D950,products!$A$1:$A$49,0),MATCH(orders!K$1,products!$A$1:$G$1,0))</f>
        <v>2.5</v>
      </c>
      <c r="L950" s="10">
        <f>INDEX(products!$A$1:$G$49,MATCH(orders!$D950,products!$A$1:$A$49,0),MATCH(orders!L$1,products!$A$1:$G$1,0))</f>
        <v>27.945</v>
      </c>
      <c r="M950" s="10">
        <f t="shared" si="14"/>
        <v>83.835000000000008</v>
      </c>
      <c r="N950" s="8" t="str" cm="1">
        <f t="array" ref="N950">_xlfn.IFS(I950="Rob", "Robusta",I950="Exc","Excelsa",I950="Ara","Arabica",I950="Lib","Liberica",TRUE," ")</f>
        <v>Excelsa</v>
      </c>
      <c r="O950" s="8" t="str" cm="1">
        <f t="array" ref="O950">_xlfn.IFS(J950="m","Medium",J950="l","Light",J950="d","Dark",TRUE,"")</f>
        <v>Dark</v>
      </c>
      <c r="P950" s="8" t="str">
        <f>_xlfn.XLOOKUP(Table1[[#This Row],[Customer ID]],customers!$A$1:$A$1001,customers!$I$1:$I$1001," ",0)</f>
        <v>Yes</v>
      </c>
    </row>
    <row r="951" spans="1:16" x14ac:dyDescent="0.35">
      <c r="A951" s="7" t="s">
        <v>5855</v>
      </c>
      <c r="B951" s="14">
        <v>44449</v>
      </c>
      <c r="C951" s="7" t="s">
        <v>5856</v>
      </c>
      <c r="D951" s="8" t="s">
        <v>6142</v>
      </c>
      <c r="E951" s="7">
        <v>4</v>
      </c>
      <c r="F951" s="7" t="str">
        <f>_xlfn.XLOOKUP(C951,customers!$A$2:$A$1001,customers!$B$2:$B$1001," ",0)</f>
        <v>Gwenni Ratt</v>
      </c>
      <c r="G951" s="7" t="str">
        <f>IF(_xlfn.XLOOKUP(C951,customers!$A$2:$A$1001,customers!$C$2:$C$1001," ",0)=0," ",_xlfn.XLOOKUP(C951,customers!$A$2:$A$1001,customers!$C$2:$C$1001," ",0))</f>
        <v>grattqd@phpbb.com</v>
      </c>
      <c r="H951" s="7" t="str">
        <f>_xlfn.XLOOKUP(orders!C951,customers!$A$1:$A$1001,customers!$G$1:$G$1001)</f>
        <v>Ireland</v>
      </c>
      <c r="I951" s="8" t="str">
        <f>INDEX(products!$A$1:$G$49,MATCH(orders!$D951,products!$A$1:$A$49,0),MATCH(orders!I$1,products!$A$1:$G$1,0))</f>
        <v>Rob</v>
      </c>
      <c r="J951" s="8" t="str">
        <f>INDEX(products!$A$1:$G$49,MATCH(orders!$D951,products!$A$1:$A$49,0),MATCH(orders!J$1,products!$A$1:$G$1,0))</f>
        <v>L</v>
      </c>
      <c r="K951" s="9">
        <f>INDEX(products!$A$1:$G$49,MATCH(orders!$D951,products!$A$1:$A$49,0),MATCH(orders!K$1,products!$A$1:$G$1,0))</f>
        <v>2.5</v>
      </c>
      <c r="L951" s="10">
        <f>INDEX(products!$A$1:$G$49,MATCH(orders!$D951,products!$A$1:$A$49,0),MATCH(orders!L$1,products!$A$1:$G$1,0))</f>
        <v>27.484999999999996</v>
      </c>
      <c r="M951" s="10">
        <f t="shared" si="14"/>
        <v>109.93999999999998</v>
      </c>
      <c r="N951" s="8" t="str" cm="1">
        <f t="array" ref="N951">_xlfn.IFS(I951="Rob", "Robusta",I951="Exc","Excelsa",I951="Ara","Arabica",I951="Lib","Liberica",TRUE," ")</f>
        <v>Robusta</v>
      </c>
      <c r="O951" s="8" t="str" cm="1">
        <f t="array" ref="O951">_xlfn.IFS(J951="m","Medium",J951="l","Light",J951="d","Dark",TRUE,"")</f>
        <v>Light</v>
      </c>
      <c r="P951" s="8" t="str">
        <f>_xlfn.XLOOKUP(Table1[[#This Row],[Customer ID]],customers!$A$1:$A$1001,customers!$I$1:$I$1001," ",0)</f>
        <v>No</v>
      </c>
    </row>
    <row r="952" spans="1:16" x14ac:dyDescent="0.35">
      <c r="A952" s="7" t="s">
        <v>5861</v>
      </c>
      <c r="B952" s="14">
        <v>44703</v>
      </c>
      <c r="C952" s="7" t="s">
        <v>5862</v>
      </c>
      <c r="D952" s="8" t="s">
        <v>6178</v>
      </c>
      <c r="E952" s="7">
        <v>4</v>
      </c>
      <c r="F952" s="7" t="str">
        <f>_xlfn.XLOOKUP(C952,customers!$A$2:$A$1001,customers!$B$2:$B$1001," ",0)</f>
        <v>Johnath Fairebrother</v>
      </c>
      <c r="G952" s="7" t="str">
        <f>IF(_xlfn.XLOOKUP(C952,customers!$A$2:$A$1001,customers!$C$2:$C$1001," ",0)=0," ",_xlfn.XLOOKUP(C952,customers!$A$2:$A$1001,customers!$C$2:$C$1001," ",0))</f>
        <v xml:space="preserve"> </v>
      </c>
      <c r="H952" s="7" t="str">
        <f>_xlfn.XLOOKUP(orders!C952,customers!$A$1:$A$1001,customers!$G$1:$G$1001)</f>
        <v>United States</v>
      </c>
      <c r="I952" s="8" t="str">
        <f>INDEX(products!$A$1:$G$49,MATCH(orders!$D952,products!$A$1:$A$49,0),MATCH(orders!I$1,products!$A$1:$G$1,0))</f>
        <v>Rob</v>
      </c>
      <c r="J952" s="8" t="str">
        <f>INDEX(products!$A$1:$G$49,MATCH(orders!$D952,products!$A$1:$A$49,0),MATCH(orders!J$1,products!$A$1:$G$1,0))</f>
        <v>L</v>
      </c>
      <c r="K952" s="9">
        <f>INDEX(products!$A$1:$G$49,MATCH(orders!$D952,products!$A$1:$A$49,0),MATCH(orders!K$1,products!$A$1:$G$1,0))</f>
        <v>0.2</v>
      </c>
      <c r="L952" s="10">
        <f>INDEX(products!$A$1:$G$49,MATCH(orders!$D952,products!$A$1:$A$49,0),MATCH(orders!L$1,products!$A$1:$G$1,0))</f>
        <v>3.5849999999999995</v>
      </c>
      <c r="M952" s="10">
        <f t="shared" si="14"/>
        <v>14.339999999999998</v>
      </c>
      <c r="N952" s="8" t="str" cm="1">
        <f t="array" ref="N952">_xlfn.IFS(I952="Rob", "Robusta",I952="Exc","Excelsa",I952="Ara","Arabica",I952="Lib","Liberica",TRUE," ")</f>
        <v>Robusta</v>
      </c>
      <c r="O952" s="8" t="str" cm="1">
        <f t="array" ref="O952">_xlfn.IFS(J952="m","Medium",J952="l","Light",J952="d","Dark",TRUE,"")</f>
        <v>Light</v>
      </c>
      <c r="P952" s="8" t="str">
        <f>_xlfn.XLOOKUP(Table1[[#This Row],[Customer ID]],customers!$A$1:$A$1001,customers!$I$1:$I$1001," ",0)</f>
        <v>Yes</v>
      </c>
    </row>
    <row r="953" spans="1:16" x14ac:dyDescent="0.35">
      <c r="A953" s="7" t="s">
        <v>5866</v>
      </c>
      <c r="B953" s="14">
        <v>44092</v>
      </c>
      <c r="C953" s="7" t="s">
        <v>5867</v>
      </c>
      <c r="D953" s="8" t="s">
        <v>6178</v>
      </c>
      <c r="E953" s="7">
        <v>6</v>
      </c>
      <c r="F953" s="7" t="str">
        <f>_xlfn.XLOOKUP(C953,customers!$A$2:$A$1001,customers!$B$2:$B$1001," ",0)</f>
        <v>Ingamar Eberlein</v>
      </c>
      <c r="G953" s="7" t="str">
        <f>IF(_xlfn.XLOOKUP(C953,customers!$A$2:$A$1001,customers!$C$2:$C$1001," ",0)=0," ",_xlfn.XLOOKUP(C953,customers!$A$2:$A$1001,customers!$C$2:$C$1001," ",0))</f>
        <v>ieberleinqf@hc360.com</v>
      </c>
      <c r="H953" s="7" t="str">
        <f>_xlfn.XLOOKUP(orders!C953,customers!$A$1:$A$1001,customers!$G$1:$G$1001)</f>
        <v>United States</v>
      </c>
      <c r="I953" s="8" t="str">
        <f>INDEX(products!$A$1:$G$49,MATCH(orders!$D953,products!$A$1:$A$49,0),MATCH(orders!I$1,products!$A$1:$G$1,0))</f>
        <v>Rob</v>
      </c>
      <c r="J953" s="8" t="str">
        <f>INDEX(products!$A$1:$G$49,MATCH(orders!$D953,products!$A$1:$A$49,0),MATCH(orders!J$1,products!$A$1:$G$1,0))</f>
        <v>L</v>
      </c>
      <c r="K953" s="9">
        <f>INDEX(products!$A$1:$G$49,MATCH(orders!$D953,products!$A$1:$A$49,0),MATCH(orders!K$1,products!$A$1:$G$1,0))</f>
        <v>0.2</v>
      </c>
      <c r="L953" s="10">
        <f>INDEX(products!$A$1:$G$49,MATCH(orders!$D953,products!$A$1:$A$49,0),MATCH(orders!L$1,products!$A$1:$G$1,0))</f>
        <v>3.5849999999999995</v>
      </c>
      <c r="M953" s="10">
        <f t="shared" si="14"/>
        <v>21.509999999999998</v>
      </c>
      <c r="N953" s="8" t="str" cm="1">
        <f t="array" ref="N953">_xlfn.IFS(I953="Rob", "Robusta",I953="Exc","Excelsa",I953="Ara","Arabica",I953="Lib","Liberica",TRUE," ")</f>
        <v>Robusta</v>
      </c>
      <c r="O953" s="8" t="str" cm="1">
        <f t="array" ref="O953">_xlfn.IFS(J953="m","Medium",J953="l","Light",J953="d","Dark",TRUE,"")</f>
        <v>Light</v>
      </c>
      <c r="P953" s="8" t="str">
        <f>_xlfn.XLOOKUP(Table1[[#This Row],[Customer ID]],customers!$A$1:$A$1001,customers!$I$1:$I$1001," ",0)</f>
        <v>No</v>
      </c>
    </row>
    <row r="954" spans="1:16" x14ac:dyDescent="0.35">
      <c r="A954" s="7" t="s">
        <v>5872</v>
      </c>
      <c r="B954" s="14">
        <v>44439</v>
      </c>
      <c r="C954" s="7" t="s">
        <v>5873</v>
      </c>
      <c r="D954" s="8" t="s">
        <v>6155</v>
      </c>
      <c r="E954" s="7">
        <v>2</v>
      </c>
      <c r="F954" s="7" t="str">
        <f>_xlfn.XLOOKUP(C954,customers!$A$2:$A$1001,customers!$B$2:$B$1001," ",0)</f>
        <v>Jilly Dreng</v>
      </c>
      <c r="G954" s="7" t="str">
        <f>IF(_xlfn.XLOOKUP(C954,customers!$A$2:$A$1001,customers!$C$2:$C$1001," ",0)=0," ",_xlfn.XLOOKUP(C954,customers!$A$2:$A$1001,customers!$C$2:$C$1001," ",0))</f>
        <v>jdrengqg@uiuc.edu</v>
      </c>
      <c r="H954" s="7" t="str">
        <f>_xlfn.XLOOKUP(orders!C954,customers!$A$1:$A$1001,customers!$G$1:$G$1001)</f>
        <v>Ireland</v>
      </c>
      <c r="I954" s="8" t="str">
        <f>INDEX(products!$A$1:$G$49,MATCH(orders!$D954,products!$A$1:$A$49,0),MATCH(orders!I$1,products!$A$1:$G$1,0))</f>
        <v>Ara</v>
      </c>
      <c r="J954" s="8" t="str">
        <f>INDEX(products!$A$1:$G$49,MATCH(orders!$D954,products!$A$1:$A$49,0),MATCH(orders!J$1,products!$A$1:$G$1,0))</f>
        <v>M</v>
      </c>
      <c r="K954" s="9">
        <f>INDEX(products!$A$1:$G$49,MATCH(orders!$D954,products!$A$1:$A$49,0),MATCH(orders!K$1,products!$A$1:$G$1,0))</f>
        <v>1</v>
      </c>
      <c r="L954" s="10">
        <f>INDEX(products!$A$1:$G$49,MATCH(orders!$D954,products!$A$1:$A$49,0),MATCH(orders!L$1,products!$A$1:$G$1,0))</f>
        <v>11.25</v>
      </c>
      <c r="M954" s="10">
        <f t="shared" si="14"/>
        <v>22.5</v>
      </c>
      <c r="N954" s="8" t="str" cm="1">
        <f t="array" ref="N954">_xlfn.IFS(I954="Rob", "Robusta",I954="Exc","Excelsa",I954="Ara","Arabica",I954="Lib","Liberica",TRUE," ")</f>
        <v>Arabica</v>
      </c>
      <c r="O954" s="8" t="str" cm="1">
        <f t="array" ref="O954">_xlfn.IFS(J954="m","Medium",J954="l","Light",J954="d","Dark",TRUE,"")</f>
        <v>Medium</v>
      </c>
      <c r="P954" s="8" t="str">
        <f>_xlfn.XLOOKUP(Table1[[#This Row],[Customer ID]],customers!$A$1:$A$1001,customers!$I$1:$I$1001," ",0)</f>
        <v>Yes</v>
      </c>
    </row>
    <row r="955" spans="1:16" x14ac:dyDescent="0.35">
      <c r="A955" s="7" t="s">
        <v>5878</v>
      </c>
      <c r="B955" s="14">
        <v>44582</v>
      </c>
      <c r="C955" s="7" t="s">
        <v>5764</v>
      </c>
      <c r="D955" s="8" t="s">
        <v>6167</v>
      </c>
      <c r="E955" s="7">
        <v>1</v>
      </c>
      <c r="F955" s="7" t="str">
        <f>_xlfn.XLOOKUP(C955,customers!$A$2:$A$1001,customers!$B$2:$B$1001," ",0)</f>
        <v>Brenn Dundredge</v>
      </c>
      <c r="G955" s="7" t="str">
        <f>IF(_xlfn.XLOOKUP(C955,customers!$A$2:$A$1001,customers!$C$2:$C$1001," ",0)=0," ",_xlfn.XLOOKUP(C955,customers!$A$2:$A$1001,customers!$C$2:$C$1001," ",0))</f>
        <v xml:space="preserve"> </v>
      </c>
      <c r="H955" s="7" t="str">
        <f>_xlfn.XLOOKUP(orders!C955,customers!$A$1:$A$1001,customers!$G$1:$G$1001)</f>
        <v>United States</v>
      </c>
      <c r="I955" s="8" t="str">
        <f>INDEX(products!$A$1:$G$49,MATCH(orders!$D955,products!$A$1:$A$49,0),MATCH(orders!I$1,products!$A$1:$G$1,0))</f>
        <v>Ara</v>
      </c>
      <c r="J955" s="8" t="str">
        <f>INDEX(products!$A$1:$G$49,MATCH(orders!$D955,products!$A$1:$A$49,0),MATCH(orders!J$1,products!$A$1:$G$1,0))</f>
        <v>L</v>
      </c>
      <c r="K955" s="9">
        <f>INDEX(products!$A$1:$G$49,MATCH(orders!$D955,products!$A$1:$A$49,0),MATCH(orders!K$1,products!$A$1:$G$1,0))</f>
        <v>0.2</v>
      </c>
      <c r="L955" s="10">
        <f>INDEX(products!$A$1:$G$49,MATCH(orders!$D955,products!$A$1:$A$49,0),MATCH(orders!L$1,products!$A$1:$G$1,0))</f>
        <v>3.8849999999999998</v>
      </c>
      <c r="M955" s="10">
        <f t="shared" si="14"/>
        <v>3.8849999999999998</v>
      </c>
      <c r="N955" s="8" t="str" cm="1">
        <f t="array" ref="N955">_xlfn.IFS(I955="Rob", "Robusta",I955="Exc","Excelsa",I955="Ara","Arabica",I955="Lib","Liberica",TRUE," ")</f>
        <v>Arabica</v>
      </c>
      <c r="O955" s="8" t="str" cm="1">
        <f t="array" ref="O955">_xlfn.IFS(J955="m","Medium",J955="l","Light",J955="d","Dark",TRUE,"")</f>
        <v>Light</v>
      </c>
      <c r="P955" s="8" t="str">
        <f>_xlfn.XLOOKUP(Table1[[#This Row],[Customer ID]],customers!$A$1:$A$1001,customers!$I$1:$I$1001," ",0)</f>
        <v>Yes</v>
      </c>
    </row>
    <row r="956" spans="1:16" x14ac:dyDescent="0.35">
      <c r="A956" s="7" t="s">
        <v>5884</v>
      </c>
      <c r="B956" s="14">
        <v>44722</v>
      </c>
      <c r="C956" s="7" t="s">
        <v>5764</v>
      </c>
      <c r="D956" s="8" t="s">
        <v>6185</v>
      </c>
      <c r="E956" s="7">
        <v>1</v>
      </c>
      <c r="F956" s="7" t="str">
        <f>_xlfn.XLOOKUP(C956,customers!$A$2:$A$1001,customers!$B$2:$B$1001," ",0)</f>
        <v>Brenn Dundredge</v>
      </c>
      <c r="G956" s="7" t="str">
        <f>IF(_xlfn.XLOOKUP(C956,customers!$A$2:$A$1001,customers!$C$2:$C$1001," ",0)=0," ",_xlfn.XLOOKUP(C956,customers!$A$2:$A$1001,customers!$C$2:$C$1001," ",0))</f>
        <v xml:space="preserve"> </v>
      </c>
      <c r="H956" s="7" t="str">
        <f>_xlfn.XLOOKUP(orders!C956,customers!$A$1:$A$1001,customers!$G$1:$G$1001)</f>
        <v>United States</v>
      </c>
      <c r="I956" s="8" t="str">
        <f>INDEX(products!$A$1:$G$49,MATCH(orders!$D956,products!$A$1:$A$49,0),MATCH(orders!I$1,products!$A$1:$G$1,0))</f>
        <v>Exc</v>
      </c>
      <c r="J956" s="8" t="str">
        <f>INDEX(products!$A$1:$G$49,MATCH(orders!$D956,products!$A$1:$A$49,0),MATCH(orders!J$1,products!$A$1:$G$1,0))</f>
        <v>D</v>
      </c>
      <c r="K956" s="9">
        <f>INDEX(products!$A$1:$G$49,MATCH(orders!$D956,products!$A$1:$A$49,0),MATCH(orders!K$1,products!$A$1:$G$1,0))</f>
        <v>2.5</v>
      </c>
      <c r="L956" s="10">
        <f>INDEX(products!$A$1:$G$49,MATCH(orders!$D956,products!$A$1:$A$49,0),MATCH(orders!L$1,products!$A$1:$G$1,0))</f>
        <v>27.945</v>
      </c>
      <c r="M956" s="10">
        <f t="shared" si="14"/>
        <v>27.945</v>
      </c>
      <c r="N956" s="8" t="str" cm="1">
        <f t="array" ref="N956">_xlfn.IFS(I956="Rob", "Robusta",I956="Exc","Excelsa",I956="Ara","Arabica",I956="Lib","Liberica",TRUE," ")</f>
        <v>Excelsa</v>
      </c>
      <c r="O956" s="8" t="str" cm="1">
        <f t="array" ref="O956">_xlfn.IFS(J956="m","Medium",J956="l","Light",J956="d","Dark",TRUE,"")</f>
        <v>Dark</v>
      </c>
      <c r="P956" s="8" t="str">
        <f>_xlfn.XLOOKUP(Table1[[#This Row],[Customer ID]],customers!$A$1:$A$1001,customers!$I$1:$I$1001," ",0)</f>
        <v>Yes</v>
      </c>
    </row>
    <row r="957" spans="1:16" x14ac:dyDescent="0.35">
      <c r="A957" s="7" t="s">
        <v>5890</v>
      </c>
      <c r="B957" s="14">
        <v>43582</v>
      </c>
      <c r="C957" s="7" t="s">
        <v>5764</v>
      </c>
      <c r="D957" s="8" t="s">
        <v>6148</v>
      </c>
      <c r="E957" s="7">
        <v>5</v>
      </c>
      <c r="F957" s="7" t="str">
        <f>_xlfn.XLOOKUP(C957,customers!$A$2:$A$1001,customers!$B$2:$B$1001," ",0)</f>
        <v>Brenn Dundredge</v>
      </c>
      <c r="G957" s="7" t="str">
        <f>IF(_xlfn.XLOOKUP(C957,customers!$A$2:$A$1001,customers!$C$2:$C$1001," ",0)=0," ",_xlfn.XLOOKUP(C957,customers!$A$2:$A$1001,customers!$C$2:$C$1001," ",0))</f>
        <v xml:space="preserve"> </v>
      </c>
      <c r="H957" s="7" t="str">
        <f>_xlfn.XLOOKUP(orders!C957,customers!$A$1:$A$1001,customers!$G$1:$G$1001)</f>
        <v>United States</v>
      </c>
      <c r="I957" s="8" t="str">
        <f>INDEX(products!$A$1:$G$49,MATCH(orders!$D957,products!$A$1:$A$49,0),MATCH(orders!I$1,products!$A$1:$G$1,0))</f>
        <v>Exc</v>
      </c>
      <c r="J957" s="8" t="str">
        <f>INDEX(products!$A$1:$G$49,MATCH(orders!$D957,products!$A$1:$A$49,0),MATCH(orders!J$1,products!$A$1:$G$1,0))</f>
        <v>L</v>
      </c>
      <c r="K957" s="9">
        <f>INDEX(products!$A$1:$G$49,MATCH(orders!$D957,products!$A$1:$A$49,0),MATCH(orders!K$1,products!$A$1:$G$1,0))</f>
        <v>2.5</v>
      </c>
      <c r="L957" s="10">
        <f>INDEX(products!$A$1:$G$49,MATCH(orders!$D957,products!$A$1:$A$49,0),MATCH(orders!L$1,products!$A$1:$G$1,0))</f>
        <v>34.154999999999994</v>
      </c>
      <c r="M957" s="10">
        <f t="shared" si="14"/>
        <v>170.77499999999998</v>
      </c>
      <c r="N957" s="8" t="str" cm="1">
        <f t="array" ref="N957">_xlfn.IFS(I957="Rob", "Robusta",I957="Exc","Excelsa",I957="Ara","Arabica",I957="Lib","Liberica",TRUE," ")</f>
        <v>Excelsa</v>
      </c>
      <c r="O957" s="8" t="str" cm="1">
        <f t="array" ref="O957">_xlfn.IFS(J957="m","Medium",J957="l","Light",J957="d","Dark",TRUE,"")</f>
        <v>Light</v>
      </c>
      <c r="P957" s="8" t="str">
        <f>_xlfn.XLOOKUP(Table1[[#This Row],[Customer ID]],customers!$A$1:$A$1001,customers!$I$1:$I$1001," ",0)</f>
        <v>Yes</v>
      </c>
    </row>
    <row r="958" spans="1:16" x14ac:dyDescent="0.35">
      <c r="A958" s="7" t="s">
        <v>5890</v>
      </c>
      <c r="B958" s="14">
        <v>43582</v>
      </c>
      <c r="C958" s="7" t="s">
        <v>5764</v>
      </c>
      <c r="D958" s="8" t="s">
        <v>6142</v>
      </c>
      <c r="E958" s="7">
        <v>2</v>
      </c>
      <c r="F958" s="7" t="str">
        <f>_xlfn.XLOOKUP(C958,customers!$A$2:$A$1001,customers!$B$2:$B$1001," ",0)</f>
        <v>Brenn Dundredge</v>
      </c>
      <c r="G958" s="7" t="str">
        <f>IF(_xlfn.XLOOKUP(C958,customers!$A$2:$A$1001,customers!$C$2:$C$1001," ",0)=0," ",_xlfn.XLOOKUP(C958,customers!$A$2:$A$1001,customers!$C$2:$C$1001," ",0))</f>
        <v xml:space="preserve"> </v>
      </c>
      <c r="H958" s="7" t="str">
        <f>_xlfn.XLOOKUP(orders!C958,customers!$A$1:$A$1001,customers!$G$1:$G$1001)</f>
        <v>United States</v>
      </c>
      <c r="I958" s="8" t="str">
        <f>INDEX(products!$A$1:$G$49,MATCH(orders!$D958,products!$A$1:$A$49,0),MATCH(orders!I$1,products!$A$1:$G$1,0))</f>
        <v>Rob</v>
      </c>
      <c r="J958" s="8" t="str">
        <f>INDEX(products!$A$1:$G$49,MATCH(orders!$D958,products!$A$1:$A$49,0),MATCH(orders!J$1,products!$A$1:$G$1,0))</f>
        <v>L</v>
      </c>
      <c r="K958" s="9">
        <f>INDEX(products!$A$1:$G$49,MATCH(orders!$D958,products!$A$1:$A$49,0),MATCH(orders!K$1,products!$A$1:$G$1,0))</f>
        <v>2.5</v>
      </c>
      <c r="L958" s="10">
        <f>INDEX(products!$A$1:$G$49,MATCH(orders!$D958,products!$A$1:$A$49,0),MATCH(orders!L$1,products!$A$1:$G$1,0))</f>
        <v>27.484999999999996</v>
      </c>
      <c r="M958" s="10">
        <f t="shared" si="14"/>
        <v>54.969999999999992</v>
      </c>
      <c r="N958" s="8" t="str" cm="1">
        <f t="array" ref="N958">_xlfn.IFS(I958="Rob", "Robusta",I958="Exc","Excelsa",I958="Ara","Arabica",I958="Lib","Liberica",TRUE," ")</f>
        <v>Robusta</v>
      </c>
      <c r="O958" s="8" t="str" cm="1">
        <f t="array" ref="O958">_xlfn.IFS(J958="m","Medium",J958="l","Light",J958="d","Dark",TRUE,"")</f>
        <v>Light</v>
      </c>
      <c r="P958" s="8" t="str">
        <f>_xlfn.XLOOKUP(Table1[[#This Row],[Customer ID]],customers!$A$1:$A$1001,customers!$I$1:$I$1001," ",0)</f>
        <v>Yes</v>
      </c>
    </row>
    <row r="959" spans="1:16" x14ac:dyDescent="0.35">
      <c r="A959" s="7" t="s">
        <v>5890</v>
      </c>
      <c r="B959" s="14">
        <v>43582</v>
      </c>
      <c r="C959" s="7" t="s">
        <v>5764</v>
      </c>
      <c r="D959" s="8" t="s">
        <v>6171</v>
      </c>
      <c r="E959" s="7">
        <v>1</v>
      </c>
      <c r="F959" s="7" t="str">
        <f>_xlfn.XLOOKUP(C959,customers!$A$2:$A$1001,customers!$B$2:$B$1001," ",0)</f>
        <v>Brenn Dundredge</v>
      </c>
      <c r="G959" s="7" t="str">
        <f>IF(_xlfn.XLOOKUP(C959,customers!$A$2:$A$1001,customers!$C$2:$C$1001," ",0)=0," ",_xlfn.XLOOKUP(C959,customers!$A$2:$A$1001,customers!$C$2:$C$1001," ",0))</f>
        <v xml:space="preserve"> </v>
      </c>
      <c r="H959" s="7" t="str">
        <f>_xlfn.XLOOKUP(orders!C959,customers!$A$1:$A$1001,customers!$G$1:$G$1001)</f>
        <v>United States</v>
      </c>
      <c r="I959" s="8" t="str">
        <f>INDEX(products!$A$1:$G$49,MATCH(orders!$D959,products!$A$1:$A$49,0),MATCH(orders!I$1,products!$A$1:$G$1,0))</f>
        <v>Exc</v>
      </c>
      <c r="J959" s="8" t="str">
        <f>INDEX(products!$A$1:$G$49,MATCH(orders!$D959,products!$A$1:$A$49,0),MATCH(orders!J$1,products!$A$1:$G$1,0))</f>
        <v>L</v>
      </c>
      <c r="K959" s="9">
        <f>INDEX(products!$A$1:$G$49,MATCH(orders!$D959,products!$A$1:$A$49,0),MATCH(orders!K$1,products!$A$1:$G$1,0))</f>
        <v>1</v>
      </c>
      <c r="L959" s="10">
        <f>INDEX(products!$A$1:$G$49,MATCH(orders!$D959,products!$A$1:$A$49,0),MATCH(orders!L$1,products!$A$1:$G$1,0))</f>
        <v>14.85</v>
      </c>
      <c r="M959" s="10">
        <f t="shared" si="14"/>
        <v>14.85</v>
      </c>
      <c r="N959" s="8" t="str" cm="1">
        <f t="array" ref="N959">_xlfn.IFS(I959="Rob", "Robusta",I959="Exc","Excelsa",I959="Ara","Arabica",I959="Lib","Liberica",TRUE," ")</f>
        <v>Excelsa</v>
      </c>
      <c r="O959" s="8" t="str" cm="1">
        <f t="array" ref="O959">_xlfn.IFS(J959="m","Medium",J959="l","Light",J959="d","Dark",TRUE,"")</f>
        <v>Light</v>
      </c>
      <c r="P959" s="8" t="str">
        <f>_xlfn.XLOOKUP(Table1[[#This Row],[Customer ID]],customers!$A$1:$A$1001,customers!$I$1:$I$1001," ",0)</f>
        <v>Yes</v>
      </c>
    </row>
    <row r="960" spans="1:16" x14ac:dyDescent="0.35">
      <c r="A960" s="7" t="s">
        <v>5890</v>
      </c>
      <c r="B960" s="14">
        <v>43582</v>
      </c>
      <c r="C960" s="7" t="s">
        <v>5764</v>
      </c>
      <c r="D960" s="8" t="s">
        <v>6167</v>
      </c>
      <c r="E960" s="7">
        <v>2</v>
      </c>
      <c r="F960" s="7" t="str">
        <f>_xlfn.XLOOKUP(C960,customers!$A$2:$A$1001,customers!$B$2:$B$1001," ",0)</f>
        <v>Brenn Dundredge</v>
      </c>
      <c r="G960" s="7" t="str">
        <f>IF(_xlfn.XLOOKUP(C960,customers!$A$2:$A$1001,customers!$C$2:$C$1001," ",0)=0," ",_xlfn.XLOOKUP(C960,customers!$A$2:$A$1001,customers!$C$2:$C$1001," ",0))</f>
        <v xml:space="preserve"> </v>
      </c>
      <c r="H960" s="7" t="str">
        <f>_xlfn.XLOOKUP(orders!C960,customers!$A$1:$A$1001,customers!$G$1:$G$1001)</f>
        <v>United States</v>
      </c>
      <c r="I960" s="8" t="str">
        <f>INDEX(products!$A$1:$G$49,MATCH(orders!$D960,products!$A$1:$A$49,0),MATCH(orders!I$1,products!$A$1:$G$1,0))</f>
        <v>Ara</v>
      </c>
      <c r="J960" s="8" t="str">
        <f>INDEX(products!$A$1:$G$49,MATCH(orders!$D960,products!$A$1:$A$49,0),MATCH(orders!J$1,products!$A$1:$G$1,0))</f>
        <v>L</v>
      </c>
      <c r="K960" s="9">
        <f>INDEX(products!$A$1:$G$49,MATCH(orders!$D960,products!$A$1:$A$49,0),MATCH(orders!K$1,products!$A$1:$G$1,0))</f>
        <v>0.2</v>
      </c>
      <c r="L960" s="10">
        <f>INDEX(products!$A$1:$G$49,MATCH(orders!$D960,products!$A$1:$A$49,0),MATCH(orders!L$1,products!$A$1:$G$1,0))</f>
        <v>3.8849999999999998</v>
      </c>
      <c r="M960" s="10">
        <f t="shared" si="14"/>
        <v>7.77</v>
      </c>
      <c r="N960" s="8" t="str" cm="1">
        <f t="array" ref="N960">_xlfn.IFS(I960="Rob", "Robusta",I960="Exc","Excelsa",I960="Ara","Arabica",I960="Lib","Liberica",TRUE," ")</f>
        <v>Arabica</v>
      </c>
      <c r="O960" s="8" t="str" cm="1">
        <f t="array" ref="O960">_xlfn.IFS(J960="m","Medium",J960="l","Light",J960="d","Dark",TRUE,"")</f>
        <v>Light</v>
      </c>
      <c r="P960" s="8" t="str">
        <f>_xlfn.XLOOKUP(Table1[[#This Row],[Customer ID]],customers!$A$1:$A$1001,customers!$I$1:$I$1001," ",0)</f>
        <v>Yes</v>
      </c>
    </row>
    <row r="961" spans="1:16" x14ac:dyDescent="0.35">
      <c r="A961" s="7" t="s">
        <v>5910</v>
      </c>
      <c r="B961" s="14">
        <v>44598</v>
      </c>
      <c r="C961" s="7" t="s">
        <v>5911</v>
      </c>
      <c r="D961" s="8" t="s">
        <v>6145</v>
      </c>
      <c r="E961" s="7">
        <v>5</v>
      </c>
      <c r="F961" s="7" t="str">
        <f>_xlfn.XLOOKUP(C961,customers!$A$2:$A$1001,customers!$B$2:$B$1001," ",0)</f>
        <v>Rhodie Strathern</v>
      </c>
      <c r="G961" s="7" t="str">
        <f>IF(_xlfn.XLOOKUP(C961,customers!$A$2:$A$1001,customers!$C$2:$C$1001," ",0)=0," ",_xlfn.XLOOKUP(C961,customers!$A$2:$A$1001,customers!$C$2:$C$1001," ",0))</f>
        <v>rstrathernqn@devhub.com</v>
      </c>
      <c r="H961" s="7" t="str">
        <f>_xlfn.XLOOKUP(orders!C961,customers!$A$1:$A$1001,customers!$G$1:$G$1001)</f>
        <v>United States</v>
      </c>
      <c r="I961" s="8" t="str">
        <f>INDEX(products!$A$1:$G$49,MATCH(orders!$D961,products!$A$1:$A$49,0),MATCH(orders!I$1,products!$A$1:$G$1,0))</f>
        <v>Lib</v>
      </c>
      <c r="J961" s="8" t="str">
        <f>INDEX(products!$A$1:$G$49,MATCH(orders!$D961,products!$A$1:$A$49,0),MATCH(orders!J$1,products!$A$1:$G$1,0))</f>
        <v>L</v>
      </c>
      <c r="K961" s="9">
        <f>INDEX(products!$A$1:$G$49,MATCH(orders!$D961,products!$A$1:$A$49,0),MATCH(orders!K$1,products!$A$1:$G$1,0))</f>
        <v>0.2</v>
      </c>
      <c r="L961" s="10">
        <f>INDEX(products!$A$1:$G$49,MATCH(orders!$D961,products!$A$1:$A$49,0),MATCH(orders!L$1,products!$A$1:$G$1,0))</f>
        <v>4.7549999999999999</v>
      </c>
      <c r="M961" s="10">
        <f t="shared" si="14"/>
        <v>23.774999999999999</v>
      </c>
      <c r="N961" s="8" t="str" cm="1">
        <f t="array" ref="N961">_xlfn.IFS(I961="Rob", "Robusta",I961="Exc","Excelsa",I961="Ara","Arabica",I961="Lib","Liberica",TRUE," ")</f>
        <v>Liberica</v>
      </c>
      <c r="O961" s="8" t="str" cm="1">
        <f t="array" ref="O961">_xlfn.IFS(J961="m","Medium",J961="l","Light",J961="d","Dark",TRUE,"")</f>
        <v>Light</v>
      </c>
      <c r="P961" s="8" t="str">
        <f>_xlfn.XLOOKUP(Table1[[#This Row],[Customer ID]],customers!$A$1:$A$1001,customers!$I$1:$I$1001," ",0)</f>
        <v>Yes</v>
      </c>
    </row>
    <row r="962" spans="1:16" x14ac:dyDescent="0.35">
      <c r="A962" s="7" t="s">
        <v>5915</v>
      </c>
      <c r="B962" s="14">
        <v>44591</v>
      </c>
      <c r="C962" s="7" t="s">
        <v>5916</v>
      </c>
      <c r="D962" s="8" t="s">
        <v>6170</v>
      </c>
      <c r="E962" s="7">
        <v>5</v>
      </c>
      <c r="F962" s="7" t="str">
        <f>_xlfn.XLOOKUP(C962,customers!$A$2:$A$1001,customers!$B$2:$B$1001," ",0)</f>
        <v>Chad Miguel</v>
      </c>
      <c r="G962" s="7" t="str">
        <f>IF(_xlfn.XLOOKUP(C962,customers!$A$2:$A$1001,customers!$C$2:$C$1001," ",0)=0," ",_xlfn.XLOOKUP(C962,customers!$A$2:$A$1001,customers!$C$2:$C$1001," ",0))</f>
        <v>cmiguelqo@exblog.jp</v>
      </c>
      <c r="H962" s="7" t="str">
        <f>_xlfn.XLOOKUP(orders!C962,customers!$A$1:$A$1001,customers!$G$1:$G$1001)</f>
        <v>United States</v>
      </c>
      <c r="I962" s="8" t="str">
        <f>INDEX(products!$A$1:$G$49,MATCH(orders!$D962,products!$A$1:$A$49,0),MATCH(orders!I$1,products!$A$1:$G$1,0))</f>
        <v>Lib</v>
      </c>
      <c r="J962" s="8" t="str">
        <f>INDEX(products!$A$1:$G$49,MATCH(orders!$D962,products!$A$1:$A$49,0),MATCH(orders!J$1,products!$A$1:$G$1,0))</f>
        <v>L</v>
      </c>
      <c r="K962" s="9">
        <f>INDEX(products!$A$1:$G$49,MATCH(orders!$D962,products!$A$1:$A$49,0),MATCH(orders!K$1,products!$A$1:$G$1,0))</f>
        <v>1</v>
      </c>
      <c r="L962" s="10">
        <f>INDEX(products!$A$1:$G$49,MATCH(orders!$D962,products!$A$1:$A$49,0),MATCH(orders!L$1,products!$A$1:$G$1,0))</f>
        <v>15.85</v>
      </c>
      <c r="M962" s="10">
        <f t="shared" ref="M962:M1002" si="15">L962*E962</f>
        <v>79.25</v>
      </c>
      <c r="N962" s="8" t="str" cm="1">
        <f t="array" ref="N962">_xlfn.IFS(I962="Rob", "Robusta",I962="Exc","Excelsa",I962="Ara","Arabica",I962="Lib","Liberica",TRUE," ")</f>
        <v>Liberica</v>
      </c>
      <c r="O962" s="8" t="str" cm="1">
        <f t="array" ref="O962">_xlfn.IFS(J962="m","Medium",J962="l","Light",J962="d","Dark",TRUE,"")</f>
        <v>Light</v>
      </c>
      <c r="P962" s="8" t="str">
        <f>_xlfn.XLOOKUP(Table1[[#This Row],[Customer ID]],customers!$A$1:$A$1001,customers!$I$1:$I$1001," ",0)</f>
        <v>Yes</v>
      </c>
    </row>
    <row r="963" spans="1:16" x14ac:dyDescent="0.35">
      <c r="A963" s="7" t="s">
        <v>5921</v>
      </c>
      <c r="B963" s="14">
        <v>44158</v>
      </c>
      <c r="C963" s="7" t="s">
        <v>5922</v>
      </c>
      <c r="D963" s="8" t="s">
        <v>6168</v>
      </c>
      <c r="E963" s="7">
        <v>2</v>
      </c>
      <c r="F963" s="7" t="str">
        <f>_xlfn.XLOOKUP(C963,customers!$A$2:$A$1001,customers!$B$2:$B$1001," ",0)</f>
        <v>Florinda Matusovsky</v>
      </c>
      <c r="G963" s="7" t="str">
        <f>IF(_xlfn.XLOOKUP(C963,customers!$A$2:$A$1001,customers!$C$2:$C$1001," ",0)=0," ",_xlfn.XLOOKUP(C963,customers!$A$2:$A$1001,customers!$C$2:$C$1001," ",0))</f>
        <v xml:space="preserve"> </v>
      </c>
      <c r="H963" s="7" t="str">
        <f>_xlfn.XLOOKUP(orders!C963,customers!$A$1:$A$1001,customers!$G$1:$G$1001)</f>
        <v>United States</v>
      </c>
      <c r="I963" s="8" t="str">
        <f>INDEX(products!$A$1:$G$49,MATCH(orders!$D963,products!$A$1:$A$49,0),MATCH(orders!I$1,products!$A$1:$G$1,0))</f>
        <v>Ara</v>
      </c>
      <c r="J963" s="8" t="str">
        <f>INDEX(products!$A$1:$G$49,MATCH(orders!$D963,products!$A$1:$A$49,0),MATCH(orders!J$1,products!$A$1:$G$1,0))</f>
        <v>D</v>
      </c>
      <c r="K963" s="9">
        <f>INDEX(products!$A$1:$G$49,MATCH(orders!$D963,products!$A$1:$A$49,0),MATCH(orders!K$1,products!$A$1:$G$1,0))</f>
        <v>2.5</v>
      </c>
      <c r="L963" s="10">
        <f>INDEX(products!$A$1:$G$49,MATCH(orders!$D963,products!$A$1:$A$49,0),MATCH(orders!L$1,products!$A$1:$G$1,0))</f>
        <v>22.884999999999998</v>
      </c>
      <c r="M963" s="10">
        <f t="shared" si="15"/>
        <v>45.769999999999996</v>
      </c>
      <c r="N963" s="8" t="str" cm="1">
        <f t="array" ref="N963">_xlfn.IFS(I963="Rob", "Robusta",I963="Exc","Excelsa",I963="Ara","Arabica",I963="Lib","Liberica",TRUE," ")</f>
        <v>Arabica</v>
      </c>
      <c r="O963" s="8" t="str" cm="1">
        <f t="array" ref="O963">_xlfn.IFS(J963="m","Medium",J963="l","Light",J963="d","Dark",TRUE,"")</f>
        <v>Dark</v>
      </c>
      <c r="P963" s="8" t="str">
        <f>_xlfn.XLOOKUP(Table1[[#This Row],[Customer ID]],customers!$A$1:$A$1001,customers!$I$1:$I$1001," ",0)</f>
        <v>Yes</v>
      </c>
    </row>
    <row r="964" spans="1:16" x14ac:dyDescent="0.35">
      <c r="A964" s="7" t="s">
        <v>5926</v>
      </c>
      <c r="B964" s="14">
        <v>44664</v>
      </c>
      <c r="C964" s="7" t="s">
        <v>5927</v>
      </c>
      <c r="D964" s="8" t="s">
        <v>6177</v>
      </c>
      <c r="E964" s="7">
        <v>1</v>
      </c>
      <c r="F964" s="7" t="str">
        <f>_xlfn.XLOOKUP(C964,customers!$A$2:$A$1001,customers!$B$2:$B$1001," ",0)</f>
        <v>Morly Rocks</v>
      </c>
      <c r="G964" s="7" t="str">
        <f>IF(_xlfn.XLOOKUP(C964,customers!$A$2:$A$1001,customers!$C$2:$C$1001," ",0)=0," ",_xlfn.XLOOKUP(C964,customers!$A$2:$A$1001,customers!$C$2:$C$1001," ",0))</f>
        <v>mrocksqq@exblog.jp</v>
      </c>
      <c r="H964" s="7" t="str">
        <f>_xlfn.XLOOKUP(orders!C964,customers!$A$1:$A$1001,customers!$G$1:$G$1001)</f>
        <v>Ireland</v>
      </c>
      <c r="I964" s="8" t="str">
        <f>INDEX(products!$A$1:$G$49,MATCH(orders!$D964,products!$A$1:$A$49,0),MATCH(orders!I$1,products!$A$1:$G$1,0))</f>
        <v>Rob</v>
      </c>
      <c r="J964" s="8" t="str">
        <f>INDEX(products!$A$1:$G$49,MATCH(orders!$D964,products!$A$1:$A$49,0),MATCH(orders!J$1,products!$A$1:$G$1,0))</f>
        <v>D</v>
      </c>
      <c r="K964" s="9">
        <f>INDEX(products!$A$1:$G$49,MATCH(orders!$D964,products!$A$1:$A$49,0),MATCH(orders!K$1,products!$A$1:$G$1,0))</f>
        <v>1</v>
      </c>
      <c r="L964" s="10">
        <f>INDEX(products!$A$1:$G$49,MATCH(orders!$D964,products!$A$1:$A$49,0),MATCH(orders!L$1,products!$A$1:$G$1,0))</f>
        <v>8.9499999999999993</v>
      </c>
      <c r="M964" s="10">
        <f t="shared" si="15"/>
        <v>8.9499999999999993</v>
      </c>
      <c r="N964" s="8" t="str" cm="1">
        <f t="array" ref="N964">_xlfn.IFS(I964="Rob", "Robusta",I964="Exc","Excelsa",I964="Ara","Arabica",I964="Lib","Liberica",TRUE," ")</f>
        <v>Robusta</v>
      </c>
      <c r="O964" s="8" t="str" cm="1">
        <f t="array" ref="O964">_xlfn.IFS(J964="m","Medium",J964="l","Light",J964="d","Dark",TRUE,"")</f>
        <v>Dark</v>
      </c>
      <c r="P964" s="8" t="str">
        <f>_xlfn.XLOOKUP(Table1[[#This Row],[Customer ID]],customers!$A$1:$A$1001,customers!$I$1:$I$1001," ",0)</f>
        <v>Yes</v>
      </c>
    </row>
    <row r="965" spans="1:16" x14ac:dyDescent="0.35">
      <c r="A965" s="7" t="s">
        <v>5932</v>
      </c>
      <c r="B965" s="14">
        <v>44203</v>
      </c>
      <c r="C965" s="7" t="s">
        <v>5933</v>
      </c>
      <c r="D965" s="8" t="s">
        <v>6146</v>
      </c>
      <c r="E965" s="7">
        <v>4</v>
      </c>
      <c r="F965" s="7" t="str">
        <f>_xlfn.XLOOKUP(C965,customers!$A$2:$A$1001,customers!$B$2:$B$1001," ",0)</f>
        <v>Yuri Burrells</v>
      </c>
      <c r="G965" s="7" t="str">
        <f>IF(_xlfn.XLOOKUP(C965,customers!$A$2:$A$1001,customers!$C$2:$C$1001," ",0)=0," ",_xlfn.XLOOKUP(C965,customers!$A$2:$A$1001,customers!$C$2:$C$1001," ",0))</f>
        <v>yburrellsqr@vinaora.com</v>
      </c>
      <c r="H965" s="7" t="str">
        <f>_xlfn.XLOOKUP(orders!C965,customers!$A$1:$A$1001,customers!$G$1:$G$1001)</f>
        <v>United States</v>
      </c>
      <c r="I965" s="8" t="str">
        <f>INDEX(products!$A$1:$G$49,MATCH(orders!$D965,products!$A$1:$A$49,0),MATCH(orders!I$1,products!$A$1:$G$1,0))</f>
        <v>Rob</v>
      </c>
      <c r="J965" s="8" t="str">
        <f>INDEX(products!$A$1:$G$49,MATCH(orders!$D965,products!$A$1:$A$49,0),MATCH(orders!J$1,products!$A$1:$G$1,0))</f>
        <v>M</v>
      </c>
      <c r="K965" s="9">
        <f>INDEX(products!$A$1:$G$49,MATCH(orders!$D965,products!$A$1:$A$49,0),MATCH(orders!K$1,products!$A$1:$G$1,0))</f>
        <v>0.5</v>
      </c>
      <c r="L965" s="10">
        <f>INDEX(products!$A$1:$G$49,MATCH(orders!$D965,products!$A$1:$A$49,0),MATCH(orders!L$1,products!$A$1:$G$1,0))</f>
        <v>5.97</v>
      </c>
      <c r="M965" s="10">
        <f t="shared" si="15"/>
        <v>23.88</v>
      </c>
      <c r="N965" s="8" t="str" cm="1">
        <f t="array" ref="N965">_xlfn.IFS(I965="Rob", "Robusta",I965="Exc","Excelsa",I965="Ara","Arabica",I965="Lib","Liberica",TRUE," ")</f>
        <v>Robusta</v>
      </c>
      <c r="O965" s="8" t="str" cm="1">
        <f t="array" ref="O965">_xlfn.IFS(J965="m","Medium",J965="l","Light",J965="d","Dark",TRUE,"")</f>
        <v>Medium</v>
      </c>
      <c r="P965" s="8" t="str">
        <f>_xlfn.XLOOKUP(Table1[[#This Row],[Customer ID]],customers!$A$1:$A$1001,customers!$I$1:$I$1001," ",0)</f>
        <v>Yes</v>
      </c>
    </row>
    <row r="966" spans="1:16" x14ac:dyDescent="0.35">
      <c r="A966" s="7" t="s">
        <v>5938</v>
      </c>
      <c r="B966" s="14">
        <v>43865</v>
      </c>
      <c r="C966" s="7" t="s">
        <v>5939</v>
      </c>
      <c r="D966" s="8" t="s">
        <v>6184</v>
      </c>
      <c r="E966" s="7">
        <v>5</v>
      </c>
      <c r="F966" s="7" t="str">
        <f>_xlfn.XLOOKUP(C966,customers!$A$2:$A$1001,customers!$B$2:$B$1001," ",0)</f>
        <v>Cleopatra Goodrum</v>
      </c>
      <c r="G966" s="7" t="str">
        <f>IF(_xlfn.XLOOKUP(C966,customers!$A$2:$A$1001,customers!$C$2:$C$1001," ",0)=0," ",_xlfn.XLOOKUP(C966,customers!$A$2:$A$1001,customers!$C$2:$C$1001," ",0))</f>
        <v>cgoodrumqs@goodreads.com</v>
      </c>
      <c r="H966" s="7" t="str">
        <f>_xlfn.XLOOKUP(orders!C966,customers!$A$1:$A$1001,customers!$G$1:$G$1001)</f>
        <v>United States</v>
      </c>
      <c r="I966" s="8" t="str">
        <f>INDEX(products!$A$1:$G$49,MATCH(orders!$D966,products!$A$1:$A$49,0),MATCH(orders!I$1,products!$A$1:$G$1,0))</f>
        <v>Exc</v>
      </c>
      <c r="J966" s="8" t="str">
        <f>INDEX(products!$A$1:$G$49,MATCH(orders!$D966,products!$A$1:$A$49,0),MATCH(orders!J$1,products!$A$1:$G$1,0))</f>
        <v>L</v>
      </c>
      <c r="K966" s="9">
        <f>INDEX(products!$A$1:$G$49,MATCH(orders!$D966,products!$A$1:$A$49,0),MATCH(orders!K$1,products!$A$1:$G$1,0))</f>
        <v>0.2</v>
      </c>
      <c r="L966" s="10">
        <f>INDEX(products!$A$1:$G$49,MATCH(orders!$D966,products!$A$1:$A$49,0),MATCH(orders!L$1,products!$A$1:$G$1,0))</f>
        <v>4.4550000000000001</v>
      </c>
      <c r="M966" s="10">
        <f t="shared" si="15"/>
        <v>22.274999999999999</v>
      </c>
      <c r="N966" s="8" t="str" cm="1">
        <f t="array" ref="N966">_xlfn.IFS(I966="Rob", "Robusta",I966="Exc","Excelsa",I966="Ara","Arabica",I966="Lib","Liberica",TRUE," ")</f>
        <v>Excelsa</v>
      </c>
      <c r="O966" s="8" t="str" cm="1">
        <f t="array" ref="O966">_xlfn.IFS(J966="m","Medium",J966="l","Light",J966="d","Dark",TRUE,"")</f>
        <v>Light</v>
      </c>
      <c r="P966" s="8" t="str">
        <f>_xlfn.XLOOKUP(Table1[[#This Row],[Customer ID]],customers!$A$1:$A$1001,customers!$I$1:$I$1001," ",0)</f>
        <v>No</v>
      </c>
    </row>
    <row r="967" spans="1:16" x14ac:dyDescent="0.35">
      <c r="A967" s="7" t="s">
        <v>5944</v>
      </c>
      <c r="B967" s="14">
        <v>43724</v>
      </c>
      <c r="C967" s="7" t="s">
        <v>5945</v>
      </c>
      <c r="D967" s="8" t="s">
        <v>6138</v>
      </c>
      <c r="E967" s="7">
        <v>3</v>
      </c>
      <c r="F967" s="7" t="str">
        <f>_xlfn.XLOOKUP(C967,customers!$A$2:$A$1001,customers!$B$2:$B$1001," ",0)</f>
        <v>Joey Jefferys</v>
      </c>
      <c r="G967" s="7" t="str">
        <f>IF(_xlfn.XLOOKUP(C967,customers!$A$2:$A$1001,customers!$C$2:$C$1001," ",0)=0," ",_xlfn.XLOOKUP(C967,customers!$A$2:$A$1001,customers!$C$2:$C$1001," ",0))</f>
        <v>jjefferysqt@blog.com</v>
      </c>
      <c r="H967" s="7" t="str">
        <f>_xlfn.XLOOKUP(orders!C967,customers!$A$1:$A$1001,customers!$G$1:$G$1001)</f>
        <v>United States</v>
      </c>
      <c r="I967" s="8" t="str">
        <f>INDEX(products!$A$1:$G$49,MATCH(orders!$D967,products!$A$1:$A$49,0),MATCH(orders!I$1,products!$A$1:$G$1,0))</f>
        <v>Rob</v>
      </c>
      <c r="J967" s="8" t="str">
        <f>INDEX(products!$A$1:$G$49,MATCH(orders!$D967,products!$A$1:$A$49,0),MATCH(orders!J$1,products!$A$1:$G$1,0))</f>
        <v>M</v>
      </c>
      <c r="K967" s="9">
        <f>INDEX(products!$A$1:$G$49,MATCH(orders!$D967,products!$A$1:$A$49,0),MATCH(orders!K$1,products!$A$1:$G$1,0))</f>
        <v>1</v>
      </c>
      <c r="L967" s="10">
        <f>INDEX(products!$A$1:$G$49,MATCH(orders!$D967,products!$A$1:$A$49,0),MATCH(orders!L$1,products!$A$1:$G$1,0))</f>
        <v>9.9499999999999993</v>
      </c>
      <c r="M967" s="10">
        <f t="shared" si="15"/>
        <v>29.849999999999998</v>
      </c>
      <c r="N967" s="8" t="str" cm="1">
        <f t="array" ref="N967">_xlfn.IFS(I967="Rob", "Robusta",I967="Exc","Excelsa",I967="Ara","Arabica",I967="Lib","Liberica",TRUE," ")</f>
        <v>Robusta</v>
      </c>
      <c r="O967" s="8" t="str" cm="1">
        <f t="array" ref="O967">_xlfn.IFS(J967="m","Medium",J967="l","Light",J967="d","Dark",TRUE,"")</f>
        <v>Medium</v>
      </c>
      <c r="P967" s="8" t="str">
        <f>_xlfn.XLOOKUP(Table1[[#This Row],[Customer ID]],customers!$A$1:$A$1001,customers!$I$1:$I$1001," ",0)</f>
        <v>Yes</v>
      </c>
    </row>
    <row r="968" spans="1:16" x14ac:dyDescent="0.35">
      <c r="A968" s="7" t="s">
        <v>5949</v>
      </c>
      <c r="B968" s="14">
        <v>43491</v>
      </c>
      <c r="C968" s="7" t="s">
        <v>5950</v>
      </c>
      <c r="D968" s="8" t="s">
        <v>6176</v>
      </c>
      <c r="E968" s="7">
        <v>6</v>
      </c>
      <c r="F968" s="7" t="str">
        <f>_xlfn.XLOOKUP(C968,customers!$A$2:$A$1001,customers!$B$2:$B$1001," ",0)</f>
        <v>Bearnard Wardell</v>
      </c>
      <c r="G968" s="7" t="str">
        <f>IF(_xlfn.XLOOKUP(C968,customers!$A$2:$A$1001,customers!$C$2:$C$1001," ",0)=0," ",_xlfn.XLOOKUP(C968,customers!$A$2:$A$1001,customers!$C$2:$C$1001," ",0))</f>
        <v>bwardellqu@adobe.com</v>
      </c>
      <c r="H968" s="7" t="str">
        <f>_xlfn.XLOOKUP(orders!C968,customers!$A$1:$A$1001,customers!$G$1:$G$1001)</f>
        <v>United States</v>
      </c>
      <c r="I968" s="8" t="str">
        <f>INDEX(products!$A$1:$G$49,MATCH(orders!$D968,products!$A$1:$A$49,0),MATCH(orders!I$1,products!$A$1:$G$1,0))</f>
        <v>Exc</v>
      </c>
      <c r="J968" s="8" t="str">
        <f>INDEX(products!$A$1:$G$49,MATCH(orders!$D968,products!$A$1:$A$49,0),MATCH(orders!J$1,products!$A$1:$G$1,0))</f>
        <v>L</v>
      </c>
      <c r="K968" s="9">
        <f>INDEX(products!$A$1:$G$49,MATCH(orders!$D968,products!$A$1:$A$49,0),MATCH(orders!K$1,products!$A$1:$G$1,0))</f>
        <v>0.5</v>
      </c>
      <c r="L968" s="10">
        <f>INDEX(products!$A$1:$G$49,MATCH(orders!$D968,products!$A$1:$A$49,0),MATCH(orders!L$1,products!$A$1:$G$1,0))</f>
        <v>8.91</v>
      </c>
      <c r="M968" s="10">
        <f t="shared" si="15"/>
        <v>53.46</v>
      </c>
      <c r="N968" s="8" t="str" cm="1">
        <f t="array" ref="N968">_xlfn.IFS(I968="Rob", "Robusta",I968="Exc","Excelsa",I968="Ara","Arabica",I968="Lib","Liberica",TRUE," ")</f>
        <v>Excelsa</v>
      </c>
      <c r="O968" s="8" t="str" cm="1">
        <f t="array" ref="O968">_xlfn.IFS(J968="m","Medium",J968="l","Light",J968="d","Dark",TRUE,"")</f>
        <v>Light</v>
      </c>
      <c r="P968" s="8" t="str">
        <f>_xlfn.XLOOKUP(Table1[[#This Row],[Customer ID]],customers!$A$1:$A$1001,customers!$I$1:$I$1001," ",0)</f>
        <v>Yes</v>
      </c>
    </row>
    <row r="969" spans="1:16" x14ac:dyDescent="0.35">
      <c r="A969" s="7" t="s">
        <v>5955</v>
      </c>
      <c r="B969" s="14">
        <v>44246</v>
      </c>
      <c r="C969" s="7" t="s">
        <v>5956</v>
      </c>
      <c r="D969" s="8" t="s">
        <v>6163</v>
      </c>
      <c r="E969" s="7">
        <v>1</v>
      </c>
      <c r="F969" s="7" t="str">
        <f>_xlfn.XLOOKUP(C969,customers!$A$2:$A$1001,customers!$B$2:$B$1001," ",0)</f>
        <v>Zeke Walisiak</v>
      </c>
      <c r="G969" s="7" t="str">
        <f>IF(_xlfn.XLOOKUP(C969,customers!$A$2:$A$1001,customers!$C$2:$C$1001," ",0)=0," ",_xlfn.XLOOKUP(C969,customers!$A$2:$A$1001,customers!$C$2:$C$1001," ",0))</f>
        <v>zwalisiakqv@ucsd.edu</v>
      </c>
      <c r="H969" s="7" t="str">
        <f>_xlfn.XLOOKUP(orders!C969,customers!$A$1:$A$1001,customers!$G$1:$G$1001)</f>
        <v>Ireland</v>
      </c>
      <c r="I969" s="8" t="str">
        <f>INDEX(products!$A$1:$G$49,MATCH(orders!$D969,products!$A$1:$A$49,0),MATCH(orders!I$1,products!$A$1:$G$1,0))</f>
        <v>Rob</v>
      </c>
      <c r="J969" s="8" t="str">
        <f>INDEX(products!$A$1:$G$49,MATCH(orders!$D969,products!$A$1:$A$49,0),MATCH(orders!J$1,products!$A$1:$G$1,0))</f>
        <v>D</v>
      </c>
      <c r="K969" s="9">
        <f>INDEX(products!$A$1:$G$49,MATCH(orders!$D969,products!$A$1:$A$49,0),MATCH(orders!K$1,products!$A$1:$G$1,0))</f>
        <v>0.2</v>
      </c>
      <c r="L969" s="10">
        <f>INDEX(products!$A$1:$G$49,MATCH(orders!$D969,products!$A$1:$A$49,0),MATCH(orders!L$1,products!$A$1:$G$1,0))</f>
        <v>2.6849999999999996</v>
      </c>
      <c r="M969" s="10">
        <f t="shared" si="15"/>
        <v>2.6849999999999996</v>
      </c>
      <c r="N969" s="8" t="str" cm="1">
        <f t="array" ref="N969">_xlfn.IFS(I969="Rob", "Robusta",I969="Exc","Excelsa",I969="Ara","Arabica",I969="Lib","Liberica",TRUE," ")</f>
        <v>Robusta</v>
      </c>
      <c r="O969" s="8" t="str" cm="1">
        <f t="array" ref="O969">_xlfn.IFS(J969="m","Medium",J969="l","Light",J969="d","Dark",TRUE,"")</f>
        <v>Dark</v>
      </c>
      <c r="P969" s="8" t="str">
        <f>_xlfn.XLOOKUP(Table1[[#This Row],[Customer ID]],customers!$A$1:$A$1001,customers!$I$1:$I$1001," ",0)</f>
        <v>Yes</v>
      </c>
    </row>
    <row r="970" spans="1:16" x14ac:dyDescent="0.35">
      <c r="A970" s="7" t="s">
        <v>5961</v>
      </c>
      <c r="B970" s="14">
        <v>44642</v>
      </c>
      <c r="C970" s="7" t="s">
        <v>5962</v>
      </c>
      <c r="D970" s="8" t="s">
        <v>6174</v>
      </c>
      <c r="E970" s="7">
        <v>2</v>
      </c>
      <c r="F970" s="7" t="str">
        <f>_xlfn.XLOOKUP(C970,customers!$A$2:$A$1001,customers!$B$2:$B$1001," ",0)</f>
        <v>Wiley Leopold</v>
      </c>
      <c r="G970" s="7" t="str">
        <f>IF(_xlfn.XLOOKUP(C970,customers!$A$2:$A$1001,customers!$C$2:$C$1001," ",0)=0," ",_xlfn.XLOOKUP(C970,customers!$A$2:$A$1001,customers!$C$2:$C$1001," ",0))</f>
        <v>wleopoldqw@blogspot.com</v>
      </c>
      <c r="H970" s="7" t="str">
        <f>_xlfn.XLOOKUP(orders!C970,customers!$A$1:$A$1001,customers!$G$1:$G$1001)</f>
        <v>United States</v>
      </c>
      <c r="I970" s="8" t="str">
        <f>INDEX(products!$A$1:$G$49,MATCH(orders!$D970,products!$A$1:$A$49,0),MATCH(orders!I$1,products!$A$1:$G$1,0))</f>
        <v>Rob</v>
      </c>
      <c r="J970" s="8" t="str">
        <f>INDEX(products!$A$1:$G$49,MATCH(orders!$D970,products!$A$1:$A$49,0),MATCH(orders!J$1,products!$A$1:$G$1,0))</f>
        <v>M</v>
      </c>
      <c r="K970" s="9">
        <f>INDEX(products!$A$1:$G$49,MATCH(orders!$D970,products!$A$1:$A$49,0),MATCH(orders!K$1,products!$A$1:$G$1,0))</f>
        <v>0.2</v>
      </c>
      <c r="L970" s="10">
        <f>INDEX(products!$A$1:$G$49,MATCH(orders!$D970,products!$A$1:$A$49,0),MATCH(orders!L$1,products!$A$1:$G$1,0))</f>
        <v>2.9849999999999999</v>
      </c>
      <c r="M970" s="10">
        <f t="shared" si="15"/>
        <v>5.97</v>
      </c>
      <c r="N970" s="8" t="str" cm="1">
        <f t="array" ref="N970">_xlfn.IFS(I970="Rob", "Robusta",I970="Exc","Excelsa",I970="Ara","Arabica",I970="Lib","Liberica",TRUE," ")</f>
        <v>Robusta</v>
      </c>
      <c r="O970" s="8" t="str" cm="1">
        <f t="array" ref="O970">_xlfn.IFS(J970="m","Medium",J970="l","Light",J970="d","Dark",TRUE,"")</f>
        <v>Medium</v>
      </c>
      <c r="P970" s="8" t="str">
        <f>_xlfn.XLOOKUP(Table1[[#This Row],[Customer ID]],customers!$A$1:$A$1001,customers!$I$1:$I$1001," ",0)</f>
        <v>No</v>
      </c>
    </row>
    <row r="971" spans="1:16" x14ac:dyDescent="0.35">
      <c r="A971" s="7" t="s">
        <v>5967</v>
      </c>
      <c r="B971" s="14">
        <v>43649</v>
      </c>
      <c r="C971" s="7" t="s">
        <v>5968</v>
      </c>
      <c r="D971" s="8" t="s">
        <v>6143</v>
      </c>
      <c r="E971" s="7">
        <v>1</v>
      </c>
      <c r="F971" s="7" t="str">
        <f>_xlfn.XLOOKUP(C971,customers!$A$2:$A$1001,customers!$B$2:$B$1001," ",0)</f>
        <v>Chiarra Shalders</v>
      </c>
      <c r="G971" s="7" t="str">
        <f>IF(_xlfn.XLOOKUP(C971,customers!$A$2:$A$1001,customers!$C$2:$C$1001," ",0)=0," ",_xlfn.XLOOKUP(C971,customers!$A$2:$A$1001,customers!$C$2:$C$1001," ",0))</f>
        <v>cshaldersqx@cisco.com</v>
      </c>
      <c r="H971" s="7" t="str">
        <f>_xlfn.XLOOKUP(orders!C971,customers!$A$1:$A$1001,customers!$G$1:$G$1001)</f>
        <v>United States</v>
      </c>
      <c r="I971" s="8" t="str">
        <f>INDEX(products!$A$1:$G$49,MATCH(orders!$D971,products!$A$1:$A$49,0),MATCH(orders!I$1,products!$A$1:$G$1,0))</f>
        <v>Lib</v>
      </c>
      <c r="J971" s="8" t="str">
        <f>INDEX(products!$A$1:$G$49,MATCH(orders!$D971,products!$A$1:$A$49,0),MATCH(orders!J$1,products!$A$1:$G$1,0))</f>
        <v>D</v>
      </c>
      <c r="K971" s="9">
        <f>INDEX(products!$A$1:$G$49,MATCH(orders!$D971,products!$A$1:$A$49,0),MATCH(orders!K$1,products!$A$1:$G$1,0))</f>
        <v>1</v>
      </c>
      <c r="L971" s="10">
        <f>INDEX(products!$A$1:$G$49,MATCH(orders!$D971,products!$A$1:$A$49,0),MATCH(orders!L$1,products!$A$1:$G$1,0))</f>
        <v>12.95</v>
      </c>
      <c r="M971" s="10">
        <f t="shared" si="15"/>
        <v>12.95</v>
      </c>
      <c r="N971" s="8" t="str" cm="1">
        <f t="array" ref="N971">_xlfn.IFS(I971="Rob", "Robusta",I971="Exc","Excelsa",I971="Ara","Arabica",I971="Lib","Liberica",TRUE," ")</f>
        <v>Liberica</v>
      </c>
      <c r="O971" s="8" t="str" cm="1">
        <f t="array" ref="O971">_xlfn.IFS(J971="m","Medium",J971="l","Light",J971="d","Dark",TRUE,"")</f>
        <v>Dark</v>
      </c>
      <c r="P971" s="8" t="str">
        <f>_xlfn.XLOOKUP(Table1[[#This Row],[Customer ID]],customers!$A$1:$A$1001,customers!$I$1:$I$1001," ",0)</f>
        <v>Yes</v>
      </c>
    </row>
    <row r="972" spans="1:16" x14ac:dyDescent="0.35">
      <c r="A972" s="7" t="s">
        <v>5973</v>
      </c>
      <c r="B972" s="14">
        <v>43729</v>
      </c>
      <c r="C972" s="7" t="s">
        <v>5974</v>
      </c>
      <c r="D972" s="8" t="s">
        <v>6139</v>
      </c>
      <c r="E972" s="7">
        <v>1</v>
      </c>
      <c r="F972" s="7" t="str">
        <f>_xlfn.XLOOKUP(C972,customers!$A$2:$A$1001,customers!$B$2:$B$1001," ",0)</f>
        <v>Sharl Southerill</v>
      </c>
      <c r="G972" s="7" t="str">
        <f>IF(_xlfn.XLOOKUP(C972,customers!$A$2:$A$1001,customers!$C$2:$C$1001," ",0)=0," ",_xlfn.XLOOKUP(C972,customers!$A$2:$A$1001,customers!$C$2:$C$1001," ",0))</f>
        <v xml:space="preserve"> </v>
      </c>
      <c r="H972" s="7" t="str">
        <f>_xlfn.XLOOKUP(orders!C972,customers!$A$1:$A$1001,customers!$G$1:$G$1001)</f>
        <v>United States</v>
      </c>
      <c r="I972" s="8" t="str">
        <f>INDEX(products!$A$1:$G$49,MATCH(orders!$D972,products!$A$1:$A$49,0),MATCH(orders!I$1,products!$A$1:$G$1,0))</f>
        <v>Exc</v>
      </c>
      <c r="J972" s="8" t="str">
        <f>INDEX(products!$A$1:$G$49,MATCH(orders!$D972,products!$A$1:$A$49,0),MATCH(orders!J$1,products!$A$1:$G$1,0))</f>
        <v>M</v>
      </c>
      <c r="K972" s="9">
        <f>INDEX(products!$A$1:$G$49,MATCH(orders!$D972,products!$A$1:$A$49,0),MATCH(orders!K$1,products!$A$1:$G$1,0))</f>
        <v>0.5</v>
      </c>
      <c r="L972" s="10">
        <f>INDEX(products!$A$1:$G$49,MATCH(orders!$D972,products!$A$1:$A$49,0),MATCH(orders!L$1,products!$A$1:$G$1,0))</f>
        <v>8.25</v>
      </c>
      <c r="M972" s="10">
        <f t="shared" si="15"/>
        <v>8.25</v>
      </c>
      <c r="N972" s="8" t="str" cm="1">
        <f t="array" ref="N972">_xlfn.IFS(I972="Rob", "Robusta",I972="Exc","Excelsa",I972="Ara","Arabica",I972="Lib","Liberica",TRUE," ")</f>
        <v>Excelsa</v>
      </c>
      <c r="O972" s="8" t="str" cm="1">
        <f t="array" ref="O972">_xlfn.IFS(J972="m","Medium",J972="l","Light",J972="d","Dark",TRUE,"")</f>
        <v>Medium</v>
      </c>
      <c r="P972" s="8" t="str">
        <f>_xlfn.XLOOKUP(Table1[[#This Row],[Customer ID]],customers!$A$1:$A$1001,customers!$I$1:$I$1001," ",0)</f>
        <v>No</v>
      </c>
    </row>
    <row r="973" spans="1:16" x14ac:dyDescent="0.35">
      <c r="A973" s="7" t="s">
        <v>5978</v>
      </c>
      <c r="B973" s="14">
        <v>43703</v>
      </c>
      <c r="C973" s="7" t="s">
        <v>5979</v>
      </c>
      <c r="D973" s="8" t="s">
        <v>6182</v>
      </c>
      <c r="E973" s="7">
        <v>5</v>
      </c>
      <c r="F973" s="7" t="str">
        <f>_xlfn.XLOOKUP(C973,customers!$A$2:$A$1001,customers!$B$2:$B$1001," ",0)</f>
        <v>Noni Furber</v>
      </c>
      <c r="G973" s="7" t="str">
        <f>IF(_xlfn.XLOOKUP(C973,customers!$A$2:$A$1001,customers!$C$2:$C$1001," ",0)=0," ",_xlfn.XLOOKUP(C973,customers!$A$2:$A$1001,customers!$C$2:$C$1001," ",0))</f>
        <v>nfurberqz@jugem.jp</v>
      </c>
      <c r="H973" s="7" t="str">
        <f>_xlfn.XLOOKUP(orders!C973,customers!$A$1:$A$1001,customers!$G$1:$G$1001)</f>
        <v>United States</v>
      </c>
      <c r="I973" s="8" t="str">
        <f>INDEX(products!$A$1:$G$49,MATCH(orders!$D973,products!$A$1:$A$49,0),MATCH(orders!I$1,products!$A$1:$G$1,0))</f>
        <v>Ara</v>
      </c>
      <c r="J973" s="8" t="str">
        <f>INDEX(products!$A$1:$G$49,MATCH(orders!$D973,products!$A$1:$A$49,0),MATCH(orders!J$1,products!$A$1:$G$1,0))</f>
        <v>L</v>
      </c>
      <c r="K973" s="9">
        <f>INDEX(products!$A$1:$G$49,MATCH(orders!$D973,products!$A$1:$A$49,0),MATCH(orders!K$1,products!$A$1:$G$1,0))</f>
        <v>2.5</v>
      </c>
      <c r="L973" s="10">
        <f>INDEX(products!$A$1:$G$49,MATCH(orders!$D973,products!$A$1:$A$49,0),MATCH(orders!L$1,products!$A$1:$G$1,0))</f>
        <v>29.784999999999997</v>
      </c>
      <c r="M973" s="10">
        <f t="shared" si="15"/>
        <v>148.92499999999998</v>
      </c>
      <c r="N973" s="8" t="str" cm="1">
        <f t="array" ref="N973">_xlfn.IFS(I973="Rob", "Robusta",I973="Exc","Excelsa",I973="Ara","Arabica",I973="Lib","Liberica",TRUE," ")</f>
        <v>Arabica</v>
      </c>
      <c r="O973" s="8" t="str" cm="1">
        <f t="array" ref="O973">_xlfn.IFS(J973="m","Medium",J973="l","Light",J973="d","Dark",TRUE,"")</f>
        <v>Light</v>
      </c>
      <c r="P973" s="8" t="str">
        <f>_xlfn.XLOOKUP(Table1[[#This Row],[Customer ID]],customers!$A$1:$A$1001,customers!$I$1:$I$1001," ",0)</f>
        <v>No</v>
      </c>
    </row>
    <row r="974" spans="1:16" x14ac:dyDescent="0.35">
      <c r="A974" s="7" t="s">
        <v>5984</v>
      </c>
      <c r="B974" s="14">
        <v>44411</v>
      </c>
      <c r="C974" s="7" t="s">
        <v>5985</v>
      </c>
      <c r="D974" s="8" t="s">
        <v>6182</v>
      </c>
      <c r="E974" s="7">
        <v>3</v>
      </c>
      <c r="F974" s="7" t="str">
        <f>_xlfn.XLOOKUP(C974,customers!$A$2:$A$1001,customers!$B$2:$B$1001," ",0)</f>
        <v>Dinah Crutcher</v>
      </c>
      <c r="G974" s="7" t="str">
        <f>IF(_xlfn.XLOOKUP(C974,customers!$A$2:$A$1001,customers!$C$2:$C$1001," ",0)=0," ",_xlfn.XLOOKUP(C974,customers!$A$2:$A$1001,customers!$C$2:$C$1001," ",0))</f>
        <v xml:space="preserve"> </v>
      </c>
      <c r="H974" s="7" t="str">
        <f>_xlfn.XLOOKUP(orders!C974,customers!$A$1:$A$1001,customers!$G$1:$G$1001)</f>
        <v>Ireland</v>
      </c>
      <c r="I974" s="8" t="str">
        <f>INDEX(products!$A$1:$G$49,MATCH(orders!$D974,products!$A$1:$A$49,0),MATCH(orders!I$1,products!$A$1:$G$1,0))</f>
        <v>Ara</v>
      </c>
      <c r="J974" s="8" t="str">
        <f>INDEX(products!$A$1:$G$49,MATCH(orders!$D974,products!$A$1:$A$49,0),MATCH(orders!J$1,products!$A$1:$G$1,0))</f>
        <v>L</v>
      </c>
      <c r="K974" s="9">
        <f>INDEX(products!$A$1:$G$49,MATCH(orders!$D974,products!$A$1:$A$49,0),MATCH(orders!K$1,products!$A$1:$G$1,0))</f>
        <v>2.5</v>
      </c>
      <c r="L974" s="10">
        <f>INDEX(products!$A$1:$G$49,MATCH(orders!$D974,products!$A$1:$A$49,0),MATCH(orders!L$1,products!$A$1:$G$1,0))</f>
        <v>29.784999999999997</v>
      </c>
      <c r="M974" s="10">
        <f t="shared" si="15"/>
        <v>89.35499999999999</v>
      </c>
      <c r="N974" s="8" t="str" cm="1">
        <f t="array" ref="N974">_xlfn.IFS(I974="Rob", "Robusta",I974="Exc","Excelsa",I974="Ara","Arabica",I974="Lib","Liberica",TRUE," ")</f>
        <v>Arabica</v>
      </c>
      <c r="O974" s="8" t="str" cm="1">
        <f t="array" ref="O974">_xlfn.IFS(J974="m","Medium",J974="l","Light",J974="d","Dark",TRUE,"")</f>
        <v>Light</v>
      </c>
      <c r="P974" s="8" t="str">
        <f>_xlfn.XLOOKUP(Table1[[#This Row],[Customer ID]],customers!$A$1:$A$1001,customers!$I$1:$I$1001," ",0)</f>
        <v>Yes</v>
      </c>
    </row>
    <row r="975" spans="1:16" x14ac:dyDescent="0.35">
      <c r="A975" s="7" t="s">
        <v>5989</v>
      </c>
      <c r="B975" s="14">
        <v>44493</v>
      </c>
      <c r="C975" s="7" t="s">
        <v>5990</v>
      </c>
      <c r="D975" s="8" t="s">
        <v>6162</v>
      </c>
      <c r="E975" s="7">
        <v>6</v>
      </c>
      <c r="F975" s="7" t="str">
        <f>_xlfn.XLOOKUP(C975,customers!$A$2:$A$1001,customers!$B$2:$B$1001," ",0)</f>
        <v>Charlean Keave</v>
      </c>
      <c r="G975" s="7" t="str">
        <f>IF(_xlfn.XLOOKUP(C975,customers!$A$2:$A$1001,customers!$C$2:$C$1001," ",0)=0," ",_xlfn.XLOOKUP(C975,customers!$A$2:$A$1001,customers!$C$2:$C$1001," ",0))</f>
        <v>ckeaver1@ucoz.com</v>
      </c>
      <c r="H975" s="7" t="str">
        <f>_xlfn.XLOOKUP(orders!C975,customers!$A$1:$A$1001,customers!$G$1:$G$1001)</f>
        <v>United States</v>
      </c>
      <c r="I975" s="8" t="str">
        <f>INDEX(products!$A$1:$G$49,MATCH(orders!$D975,products!$A$1:$A$49,0),MATCH(orders!I$1,products!$A$1:$G$1,0))</f>
        <v>Lib</v>
      </c>
      <c r="J975" s="8" t="str">
        <f>INDEX(products!$A$1:$G$49,MATCH(orders!$D975,products!$A$1:$A$49,0),MATCH(orders!J$1,products!$A$1:$G$1,0))</f>
        <v>M</v>
      </c>
      <c r="K975" s="9">
        <f>INDEX(products!$A$1:$G$49,MATCH(orders!$D975,products!$A$1:$A$49,0),MATCH(orders!K$1,products!$A$1:$G$1,0))</f>
        <v>1</v>
      </c>
      <c r="L975" s="10">
        <f>INDEX(products!$A$1:$G$49,MATCH(orders!$D975,products!$A$1:$A$49,0),MATCH(orders!L$1,products!$A$1:$G$1,0))</f>
        <v>14.55</v>
      </c>
      <c r="M975" s="10">
        <f t="shared" si="15"/>
        <v>87.300000000000011</v>
      </c>
      <c r="N975" s="8" t="str" cm="1">
        <f t="array" ref="N975">_xlfn.IFS(I975="Rob", "Robusta",I975="Exc","Excelsa",I975="Ara","Arabica",I975="Lib","Liberica",TRUE," ")</f>
        <v>Liberica</v>
      </c>
      <c r="O975" s="8" t="str" cm="1">
        <f t="array" ref="O975">_xlfn.IFS(J975="m","Medium",J975="l","Light",J975="d","Dark",TRUE,"")</f>
        <v>Medium</v>
      </c>
      <c r="P975" s="8" t="str">
        <f>_xlfn.XLOOKUP(Table1[[#This Row],[Customer ID]],customers!$A$1:$A$1001,customers!$I$1:$I$1001," ",0)</f>
        <v>No</v>
      </c>
    </row>
    <row r="976" spans="1:16" x14ac:dyDescent="0.35">
      <c r="A976" s="7" t="s">
        <v>5995</v>
      </c>
      <c r="B976" s="14">
        <v>43556</v>
      </c>
      <c r="C976" s="7" t="s">
        <v>5996</v>
      </c>
      <c r="D976" s="8" t="s">
        <v>6172</v>
      </c>
      <c r="E976" s="7">
        <v>1</v>
      </c>
      <c r="F976" s="7" t="str">
        <f>_xlfn.XLOOKUP(C976,customers!$A$2:$A$1001,customers!$B$2:$B$1001," ",0)</f>
        <v>Sada Roseborough</v>
      </c>
      <c r="G976" s="7" t="str">
        <f>IF(_xlfn.XLOOKUP(C976,customers!$A$2:$A$1001,customers!$C$2:$C$1001," ",0)=0," ",_xlfn.XLOOKUP(C976,customers!$A$2:$A$1001,customers!$C$2:$C$1001," ",0))</f>
        <v>sroseboroughr2@virginia.edu</v>
      </c>
      <c r="H976" s="7" t="str">
        <f>_xlfn.XLOOKUP(orders!C976,customers!$A$1:$A$1001,customers!$G$1:$G$1001)</f>
        <v>United States</v>
      </c>
      <c r="I976" s="8" t="str">
        <f>INDEX(products!$A$1:$G$49,MATCH(orders!$D976,products!$A$1:$A$49,0),MATCH(orders!I$1,products!$A$1:$G$1,0))</f>
        <v>Rob</v>
      </c>
      <c r="J976" s="8" t="str">
        <f>INDEX(products!$A$1:$G$49,MATCH(orders!$D976,products!$A$1:$A$49,0),MATCH(orders!J$1,products!$A$1:$G$1,0))</f>
        <v>D</v>
      </c>
      <c r="K976" s="9">
        <f>INDEX(products!$A$1:$G$49,MATCH(orders!$D976,products!$A$1:$A$49,0),MATCH(orders!K$1,products!$A$1:$G$1,0))</f>
        <v>0.5</v>
      </c>
      <c r="L976" s="10">
        <f>INDEX(products!$A$1:$G$49,MATCH(orders!$D976,products!$A$1:$A$49,0),MATCH(orders!L$1,products!$A$1:$G$1,0))</f>
        <v>5.3699999999999992</v>
      </c>
      <c r="M976" s="10">
        <f t="shared" si="15"/>
        <v>5.3699999999999992</v>
      </c>
      <c r="N976" s="8" t="str" cm="1">
        <f t="array" ref="N976">_xlfn.IFS(I976="Rob", "Robusta",I976="Exc","Excelsa",I976="Ara","Arabica",I976="Lib","Liberica",TRUE," ")</f>
        <v>Robusta</v>
      </c>
      <c r="O976" s="8" t="str" cm="1">
        <f t="array" ref="O976">_xlfn.IFS(J976="m","Medium",J976="l","Light",J976="d","Dark",TRUE,"")</f>
        <v>Dark</v>
      </c>
      <c r="P976" s="8" t="str">
        <f>_xlfn.XLOOKUP(Table1[[#This Row],[Customer ID]],customers!$A$1:$A$1001,customers!$I$1:$I$1001," ",0)</f>
        <v>Yes</v>
      </c>
    </row>
    <row r="977" spans="1:16" x14ac:dyDescent="0.35">
      <c r="A977" s="7" t="s">
        <v>6001</v>
      </c>
      <c r="B977" s="14">
        <v>44538</v>
      </c>
      <c r="C977" s="7" t="s">
        <v>6002</v>
      </c>
      <c r="D977" s="8" t="s">
        <v>6154</v>
      </c>
      <c r="E977" s="7">
        <v>3</v>
      </c>
      <c r="F977" s="7" t="str">
        <f>_xlfn.XLOOKUP(C977,customers!$A$2:$A$1001,customers!$B$2:$B$1001," ",0)</f>
        <v>Clayton Kingwell</v>
      </c>
      <c r="G977" s="7" t="str">
        <f>IF(_xlfn.XLOOKUP(C977,customers!$A$2:$A$1001,customers!$C$2:$C$1001," ",0)=0," ",_xlfn.XLOOKUP(C977,customers!$A$2:$A$1001,customers!$C$2:$C$1001," ",0))</f>
        <v>ckingwellr3@squarespace.com</v>
      </c>
      <c r="H977" s="7" t="str">
        <f>_xlfn.XLOOKUP(orders!C977,customers!$A$1:$A$1001,customers!$G$1:$G$1001)</f>
        <v>Ireland</v>
      </c>
      <c r="I977" s="8" t="str">
        <f>INDEX(products!$A$1:$G$49,MATCH(orders!$D977,products!$A$1:$A$49,0),MATCH(orders!I$1,products!$A$1:$G$1,0))</f>
        <v>Ara</v>
      </c>
      <c r="J977" s="8" t="str">
        <f>INDEX(products!$A$1:$G$49,MATCH(orders!$D977,products!$A$1:$A$49,0),MATCH(orders!J$1,products!$A$1:$G$1,0))</f>
        <v>D</v>
      </c>
      <c r="K977" s="9">
        <f>INDEX(products!$A$1:$G$49,MATCH(orders!$D977,products!$A$1:$A$49,0),MATCH(orders!K$1,products!$A$1:$G$1,0))</f>
        <v>0.2</v>
      </c>
      <c r="L977" s="10">
        <f>INDEX(products!$A$1:$G$49,MATCH(orders!$D977,products!$A$1:$A$49,0),MATCH(orders!L$1,products!$A$1:$G$1,0))</f>
        <v>2.9849999999999999</v>
      </c>
      <c r="M977" s="10">
        <f t="shared" si="15"/>
        <v>8.9550000000000001</v>
      </c>
      <c r="N977" s="8" t="str" cm="1">
        <f t="array" ref="N977">_xlfn.IFS(I977="Rob", "Robusta",I977="Exc","Excelsa",I977="Ara","Arabica",I977="Lib","Liberica",TRUE," ")</f>
        <v>Arabica</v>
      </c>
      <c r="O977" s="8" t="str" cm="1">
        <f t="array" ref="O977">_xlfn.IFS(J977="m","Medium",J977="l","Light",J977="d","Dark",TRUE,"")</f>
        <v>Dark</v>
      </c>
      <c r="P977" s="8" t="str">
        <f>_xlfn.XLOOKUP(Table1[[#This Row],[Customer ID]],customers!$A$1:$A$1001,customers!$I$1:$I$1001," ",0)</f>
        <v>Yes</v>
      </c>
    </row>
    <row r="978" spans="1:16" x14ac:dyDescent="0.35">
      <c r="A978" s="7" t="s">
        <v>6007</v>
      </c>
      <c r="B978" s="14">
        <v>43643</v>
      </c>
      <c r="C978" s="7" t="s">
        <v>6008</v>
      </c>
      <c r="D978" s="8" t="s">
        <v>6142</v>
      </c>
      <c r="E978" s="7">
        <v>5</v>
      </c>
      <c r="F978" s="7" t="str">
        <f>_xlfn.XLOOKUP(C978,customers!$A$2:$A$1001,customers!$B$2:$B$1001," ",0)</f>
        <v>Kacy Canto</v>
      </c>
      <c r="G978" s="7" t="str">
        <f>IF(_xlfn.XLOOKUP(C978,customers!$A$2:$A$1001,customers!$C$2:$C$1001," ",0)=0," ",_xlfn.XLOOKUP(C978,customers!$A$2:$A$1001,customers!$C$2:$C$1001," ",0))</f>
        <v>kcantor4@gmpg.org</v>
      </c>
      <c r="H978" s="7" t="str">
        <f>_xlfn.XLOOKUP(orders!C978,customers!$A$1:$A$1001,customers!$G$1:$G$1001)</f>
        <v>United States</v>
      </c>
      <c r="I978" s="8" t="str">
        <f>INDEX(products!$A$1:$G$49,MATCH(orders!$D978,products!$A$1:$A$49,0),MATCH(orders!I$1,products!$A$1:$G$1,0))</f>
        <v>Rob</v>
      </c>
      <c r="J978" s="8" t="str">
        <f>INDEX(products!$A$1:$G$49,MATCH(orders!$D978,products!$A$1:$A$49,0),MATCH(orders!J$1,products!$A$1:$G$1,0))</f>
        <v>L</v>
      </c>
      <c r="K978" s="9">
        <f>INDEX(products!$A$1:$G$49,MATCH(orders!$D978,products!$A$1:$A$49,0),MATCH(orders!K$1,products!$A$1:$G$1,0))</f>
        <v>2.5</v>
      </c>
      <c r="L978" s="10">
        <f>INDEX(products!$A$1:$G$49,MATCH(orders!$D978,products!$A$1:$A$49,0),MATCH(orders!L$1,products!$A$1:$G$1,0))</f>
        <v>27.484999999999996</v>
      </c>
      <c r="M978" s="10">
        <f t="shared" si="15"/>
        <v>137.42499999999998</v>
      </c>
      <c r="N978" s="8" t="str" cm="1">
        <f t="array" ref="N978">_xlfn.IFS(I978="Rob", "Robusta",I978="Exc","Excelsa",I978="Ara","Arabica",I978="Lib","Liberica",TRUE," ")</f>
        <v>Robusta</v>
      </c>
      <c r="O978" s="8" t="str" cm="1">
        <f t="array" ref="O978">_xlfn.IFS(J978="m","Medium",J978="l","Light",J978="d","Dark",TRUE,"")</f>
        <v>Light</v>
      </c>
      <c r="P978" s="8" t="str">
        <f>_xlfn.XLOOKUP(Table1[[#This Row],[Customer ID]],customers!$A$1:$A$1001,customers!$I$1:$I$1001," ",0)</f>
        <v>Yes</v>
      </c>
    </row>
    <row r="979" spans="1:16" x14ac:dyDescent="0.35">
      <c r="A979" s="7" t="s">
        <v>6013</v>
      </c>
      <c r="B979" s="14">
        <v>44026</v>
      </c>
      <c r="C979" s="7" t="s">
        <v>6014</v>
      </c>
      <c r="D979" s="8" t="s">
        <v>6179</v>
      </c>
      <c r="E979" s="7">
        <v>5</v>
      </c>
      <c r="F979" s="7" t="str">
        <f>_xlfn.XLOOKUP(C979,customers!$A$2:$A$1001,customers!$B$2:$B$1001," ",0)</f>
        <v>Mab Blakemore</v>
      </c>
      <c r="G979" s="7" t="str">
        <f>IF(_xlfn.XLOOKUP(C979,customers!$A$2:$A$1001,customers!$C$2:$C$1001," ",0)=0," ",_xlfn.XLOOKUP(C979,customers!$A$2:$A$1001,customers!$C$2:$C$1001," ",0))</f>
        <v>mblakemorer5@nsw.gov.au</v>
      </c>
      <c r="H979" s="7" t="str">
        <f>_xlfn.XLOOKUP(orders!C979,customers!$A$1:$A$1001,customers!$G$1:$G$1001)</f>
        <v>United States</v>
      </c>
      <c r="I979" s="8" t="str">
        <f>INDEX(products!$A$1:$G$49,MATCH(orders!$D979,products!$A$1:$A$49,0),MATCH(orders!I$1,products!$A$1:$G$1,0))</f>
        <v>Rob</v>
      </c>
      <c r="J979" s="8" t="str">
        <f>INDEX(products!$A$1:$G$49,MATCH(orders!$D979,products!$A$1:$A$49,0),MATCH(orders!J$1,products!$A$1:$G$1,0))</f>
        <v>L</v>
      </c>
      <c r="K979" s="9">
        <f>INDEX(products!$A$1:$G$49,MATCH(orders!$D979,products!$A$1:$A$49,0),MATCH(orders!K$1,products!$A$1:$G$1,0))</f>
        <v>1</v>
      </c>
      <c r="L979" s="10">
        <f>INDEX(products!$A$1:$G$49,MATCH(orders!$D979,products!$A$1:$A$49,0),MATCH(orders!L$1,products!$A$1:$G$1,0))</f>
        <v>11.95</v>
      </c>
      <c r="M979" s="10">
        <f t="shared" si="15"/>
        <v>59.75</v>
      </c>
      <c r="N979" s="8" t="str" cm="1">
        <f t="array" ref="N979">_xlfn.IFS(I979="Rob", "Robusta",I979="Exc","Excelsa",I979="Ara","Arabica",I979="Lib","Liberica",TRUE," ")</f>
        <v>Robusta</v>
      </c>
      <c r="O979" s="8" t="str" cm="1">
        <f t="array" ref="O979">_xlfn.IFS(J979="m","Medium",J979="l","Light",J979="d","Dark",TRUE,"")</f>
        <v>Light</v>
      </c>
      <c r="P979" s="8" t="str">
        <f>_xlfn.XLOOKUP(Table1[[#This Row],[Customer ID]],customers!$A$1:$A$1001,customers!$I$1:$I$1001," ",0)</f>
        <v>No</v>
      </c>
    </row>
    <row r="980" spans="1:16" x14ac:dyDescent="0.35">
      <c r="A980" s="7" t="s">
        <v>6019</v>
      </c>
      <c r="B980" s="14">
        <v>43913</v>
      </c>
      <c r="C980" s="7" t="s">
        <v>5990</v>
      </c>
      <c r="D980" s="8" t="s">
        <v>6180</v>
      </c>
      <c r="E980" s="7">
        <v>3</v>
      </c>
      <c r="F980" s="7" t="str">
        <f>_xlfn.XLOOKUP(C980,customers!$A$2:$A$1001,customers!$B$2:$B$1001," ",0)</f>
        <v>Charlean Keave</v>
      </c>
      <c r="G980" s="7" t="str">
        <f>IF(_xlfn.XLOOKUP(C980,customers!$A$2:$A$1001,customers!$C$2:$C$1001," ",0)=0," ",_xlfn.XLOOKUP(C980,customers!$A$2:$A$1001,customers!$C$2:$C$1001," ",0))</f>
        <v>ckeaver1@ucoz.com</v>
      </c>
      <c r="H980" s="7" t="str">
        <f>_xlfn.XLOOKUP(orders!C980,customers!$A$1:$A$1001,customers!$G$1:$G$1001)</f>
        <v>United States</v>
      </c>
      <c r="I980" s="8" t="str">
        <f>INDEX(products!$A$1:$G$49,MATCH(orders!$D980,products!$A$1:$A$49,0),MATCH(orders!I$1,products!$A$1:$G$1,0))</f>
        <v>Ara</v>
      </c>
      <c r="J980" s="8" t="str">
        <f>INDEX(products!$A$1:$G$49,MATCH(orders!$D980,products!$A$1:$A$49,0),MATCH(orders!J$1,products!$A$1:$G$1,0))</f>
        <v>L</v>
      </c>
      <c r="K980" s="9">
        <f>INDEX(products!$A$1:$G$49,MATCH(orders!$D980,products!$A$1:$A$49,0),MATCH(orders!K$1,products!$A$1:$G$1,0))</f>
        <v>0.5</v>
      </c>
      <c r="L980" s="10">
        <f>INDEX(products!$A$1:$G$49,MATCH(orders!$D980,products!$A$1:$A$49,0),MATCH(orders!L$1,products!$A$1:$G$1,0))</f>
        <v>7.77</v>
      </c>
      <c r="M980" s="10">
        <f t="shared" si="15"/>
        <v>23.31</v>
      </c>
      <c r="N980" s="8" t="str" cm="1">
        <f t="array" ref="N980">_xlfn.IFS(I980="Rob", "Robusta",I980="Exc","Excelsa",I980="Ara","Arabica",I980="Lib","Liberica",TRUE," ")</f>
        <v>Arabica</v>
      </c>
      <c r="O980" s="8" t="str" cm="1">
        <f t="array" ref="O980">_xlfn.IFS(J980="m","Medium",J980="l","Light",J980="d","Dark",TRUE,"")</f>
        <v>Light</v>
      </c>
      <c r="P980" s="8" t="str">
        <f>_xlfn.XLOOKUP(Table1[[#This Row],[Customer ID]],customers!$A$1:$A$1001,customers!$I$1:$I$1001," ",0)</f>
        <v>No</v>
      </c>
    </row>
    <row r="981" spans="1:16" x14ac:dyDescent="0.35">
      <c r="A981" s="7" t="s">
        <v>6025</v>
      </c>
      <c r="B981" s="14">
        <v>43856</v>
      </c>
      <c r="C981" s="7" t="s">
        <v>6026</v>
      </c>
      <c r="D981" s="8" t="s">
        <v>6172</v>
      </c>
      <c r="E981" s="7">
        <v>2</v>
      </c>
      <c r="F981" s="7" t="str">
        <f>_xlfn.XLOOKUP(C981,customers!$A$2:$A$1001,customers!$B$2:$B$1001," ",0)</f>
        <v>Javier Causnett</v>
      </c>
      <c r="G981" s="7" t="str">
        <f>IF(_xlfn.XLOOKUP(C981,customers!$A$2:$A$1001,customers!$C$2:$C$1001," ",0)=0," ",_xlfn.XLOOKUP(C981,customers!$A$2:$A$1001,customers!$C$2:$C$1001," ",0))</f>
        <v xml:space="preserve"> </v>
      </c>
      <c r="H981" s="7" t="str">
        <f>_xlfn.XLOOKUP(orders!C981,customers!$A$1:$A$1001,customers!$G$1:$G$1001)</f>
        <v>United States</v>
      </c>
      <c r="I981" s="8" t="str">
        <f>INDEX(products!$A$1:$G$49,MATCH(orders!$D981,products!$A$1:$A$49,0),MATCH(orders!I$1,products!$A$1:$G$1,0))</f>
        <v>Rob</v>
      </c>
      <c r="J981" s="8" t="str">
        <f>INDEX(products!$A$1:$G$49,MATCH(orders!$D981,products!$A$1:$A$49,0),MATCH(orders!J$1,products!$A$1:$G$1,0))</f>
        <v>D</v>
      </c>
      <c r="K981" s="9">
        <f>INDEX(products!$A$1:$G$49,MATCH(orders!$D981,products!$A$1:$A$49,0),MATCH(orders!K$1,products!$A$1:$G$1,0))</f>
        <v>0.5</v>
      </c>
      <c r="L981" s="10">
        <f>INDEX(products!$A$1:$G$49,MATCH(orders!$D981,products!$A$1:$A$49,0),MATCH(orders!L$1,products!$A$1:$G$1,0))</f>
        <v>5.3699999999999992</v>
      </c>
      <c r="M981" s="10">
        <f t="shared" si="15"/>
        <v>10.739999999999998</v>
      </c>
      <c r="N981" s="8" t="str" cm="1">
        <f t="array" ref="N981">_xlfn.IFS(I981="Rob", "Robusta",I981="Exc","Excelsa",I981="Ara","Arabica",I981="Lib","Liberica",TRUE," ")</f>
        <v>Robusta</v>
      </c>
      <c r="O981" s="8" t="str" cm="1">
        <f t="array" ref="O981">_xlfn.IFS(J981="m","Medium",J981="l","Light",J981="d","Dark",TRUE,"")</f>
        <v>Dark</v>
      </c>
      <c r="P981" s="8" t="str">
        <f>_xlfn.XLOOKUP(Table1[[#This Row],[Customer ID]],customers!$A$1:$A$1001,customers!$I$1:$I$1001," ",0)</f>
        <v>No</v>
      </c>
    </row>
    <row r="982" spans="1:16" x14ac:dyDescent="0.35">
      <c r="A982" s="7" t="s">
        <v>6030</v>
      </c>
      <c r="B982" s="14">
        <v>43982</v>
      </c>
      <c r="C982" s="7" t="s">
        <v>6031</v>
      </c>
      <c r="D982" s="8" t="s">
        <v>6185</v>
      </c>
      <c r="E982" s="7">
        <v>6</v>
      </c>
      <c r="F982" s="7" t="str">
        <f>_xlfn.XLOOKUP(C982,customers!$A$2:$A$1001,customers!$B$2:$B$1001," ",0)</f>
        <v>Demetris Micheli</v>
      </c>
      <c r="G982" s="7" t="str">
        <f>IF(_xlfn.XLOOKUP(C982,customers!$A$2:$A$1001,customers!$C$2:$C$1001," ",0)=0," ",_xlfn.XLOOKUP(C982,customers!$A$2:$A$1001,customers!$C$2:$C$1001," ",0))</f>
        <v xml:space="preserve"> </v>
      </c>
      <c r="H982" s="7" t="str">
        <f>_xlfn.XLOOKUP(orders!C982,customers!$A$1:$A$1001,customers!$G$1:$G$1001)</f>
        <v>United States</v>
      </c>
      <c r="I982" s="8" t="str">
        <f>INDEX(products!$A$1:$G$49,MATCH(orders!$D982,products!$A$1:$A$49,0),MATCH(orders!I$1,products!$A$1:$G$1,0))</f>
        <v>Exc</v>
      </c>
      <c r="J982" s="8" t="str">
        <f>INDEX(products!$A$1:$G$49,MATCH(orders!$D982,products!$A$1:$A$49,0),MATCH(orders!J$1,products!$A$1:$G$1,0))</f>
        <v>D</v>
      </c>
      <c r="K982" s="9">
        <f>INDEX(products!$A$1:$G$49,MATCH(orders!$D982,products!$A$1:$A$49,0),MATCH(orders!K$1,products!$A$1:$G$1,0))</f>
        <v>2.5</v>
      </c>
      <c r="L982" s="10">
        <f>INDEX(products!$A$1:$G$49,MATCH(orders!$D982,products!$A$1:$A$49,0),MATCH(orders!L$1,products!$A$1:$G$1,0))</f>
        <v>27.945</v>
      </c>
      <c r="M982" s="10">
        <f t="shared" si="15"/>
        <v>167.67000000000002</v>
      </c>
      <c r="N982" s="8" t="str" cm="1">
        <f t="array" ref="N982">_xlfn.IFS(I982="Rob", "Robusta",I982="Exc","Excelsa",I982="Ara","Arabica",I982="Lib","Liberica",TRUE," ")</f>
        <v>Excelsa</v>
      </c>
      <c r="O982" s="8" t="str" cm="1">
        <f t="array" ref="O982">_xlfn.IFS(J982="m","Medium",J982="l","Light",J982="d","Dark",TRUE,"")</f>
        <v>Dark</v>
      </c>
      <c r="P982" s="8" t="str">
        <f>_xlfn.XLOOKUP(Table1[[#This Row],[Customer ID]],customers!$A$1:$A$1001,customers!$I$1:$I$1001," ",0)</f>
        <v>Yes</v>
      </c>
    </row>
    <row r="983" spans="1:16" x14ac:dyDescent="0.35">
      <c r="A983" s="7" t="s">
        <v>6035</v>
      </c>
      <c r="B983" s="14">
        <v>44397</v>
      </c>
      <c r="C983" s="7" t="s">
        <v>6036</v>
      </c>
      <c r="D983" s="8" t="s">
        <v>6153</v>
      </c>
      <c r="E983" s="7">
        <v>6</v>
      </c>
      <c r="F983" s="7" t="str">
        <f>_xlfn.XLOOKUP(C983,customers!$A$2:$A$1001,customers!$B$2:$B$1001," ",0)</f>
        <v>Chloette Bernardot</v>
      </c>
      <c r="G983" s="7" t="str">
        <f>IF(_xlfn.XLOOKUP(C983,customers!$A$2:$A$1001,customers!$C$2:$C$1001," ",0)=0," ",_xlfn.XLOOKUP(C983,customers!$A$2:$A$1001,customers!$C$2:$C$1001," ",0))</f>
        <v>cbernardotr9@wix.com</v>
      </c>
      <c r="H983" s="7" t="str">
        <f>_xlfn.XLOOKUP(orders!C983,customers!$A$1:$A$1001,customers!$G$1:$G$1001)</f>
        <v>United States</v>
      </c>
      <c r="I983" s="8" t="str">
        <f>INDEX(products!$A$1:$G$49,MATCH(orders!$D983,products!$A$1:$A$49,0),MATCH(orders!I$1,products!$A$1:$G$1,0))</f>
        <v>Exc</v>
      </c>
      <c r="J983" s="8" t="str">
        <f>INDEX(products!$A$1:$G$49,MATCH(orders!$D983,products!$A$1:$A$49,0),MATCH(orders!J$1,products!$A$1:$G$1,0))</f>
        <v>D</v>
      </c>
      <c r="K983" s="9">
        <f>INDEX(products!$A$1:$G$49,MATCH(orders!$D983,products!$A$1:$A$49,0),MATCH(orders!K$1,products!$A$1:$G$1,0))</f>
        <v>0.2</v>
      </c>
      <c r="L983" s="10">
        <f>INDEX(products!$A$1:$G$49,MATCH(orders!$D983,products!$A$1:$A$49,0),MATCH(orders!L$1,products!$A$1:$G$1,0))</f>
        <v>3.645</v>
      </c>
      <c r="M983" s="10">
        <f t="shared" si="15"/>
        <v>21.87</v>
      </c>
      <c r="N983" s="8" t="str" cm="1">
        <f t="array" ref="N983">_xlfn.IFS(I983="Rob", "Robusta",I983="Exc","Excelsa",I983="Ara","Arabica",I983="Lib","Liberica",TRUE," ")</f>
        <v>Excelsa</v>
      </c>
      <c r="O983" s="8" t="str" cm="1">
        <f t="array" ref="O983">_xlfn.IFS(J983="m","Medium",J983="l","Light",J983="d","Dark",TRUE,"")</f>
        <v>Dark</v>
      </c>
      <c r="P983" s="8" t="str">
        <f>_xlfn.XLOOKUP(Table1[[#This Row],[Customer ID]],customers!$A$1:$A$1001,customers!$I$1:$I$1001," ",0)</f>
        <v>Yes</v>
      </c>
    </row>
    <row r="984" spans="1:16" x14ac:dyDescent="0.35">
      <c r="A984" s="7" t="s">
        <v>6041</v>
      </c>
      <c r="B984" s="14">
        <v>44785</v>
      </c>
      <c r="C984" s="7" t="s">
        <v>6042</v>
      </c>
      <c r="D984" s="8" t="s">
        <v>6179</v>
      </c>
      <c r="E984" s="7">
        <v>2</v>
      </c>
      <c r="F984" s="7" t="str">
        <f>_xlfn.XLOOKUP(C984,customers!$A$2:$A$1001,customers!$B$2:$B$1001," ",0)</f>
        <v>Kim Kemery</v>
      </c>
      <c r="G984" s="7" t="str">
        <f>IF(_xlfn.XLOOKUP(C984,customers!$A$2:$A$1001,customers!$C$2:$C$1001," ",0)=0," ",_xlfn.XLOOKUP(C984,customers!$A$2:$A$1001,customers!$C$2:$C$1001," ",0))</f>
        <v>kkemeryra@t.co</v>
      </c>
      <c r="H984" s="7" t="str">
        <f>_xlfn.XLOOKUP(orders!C984,customers!$A$1:$A$1001,customers!$G$1:$G$1001)</f>
        <v>United States</v>
      </c>
      <c r="I984" s="8" t="str">
        <f>INDEX(products!$A$1:$G$49,MATCH(orders!$D984,products!$A$1:$A$49,0),MATCH(orders!I$1,products!$A$1:$G$1,0))</f>
        <v>Rob</v>
      </c>
      <c r="J984" s="8" t="str">
        <f>INDEX(products!$A$1:$G$49,MATCH(orders!$D984,products!$A$1:$A$49,0),MATCH(orders!J$1,products!$A$1:$G$1,0))</f>
        <v>L</v>
      </c>
      <c r="K984" s="9">
        <f>INDEX(products!$A$1:$G$49,MATCH(orders!$D984,products!$A$1:$A$49,0),MATCH(orders!K$1,products!$A$1:$G$1,0))</f>
        <v>1</v>
      </c>
      <c r="L984" s="10">
        <f>INDEX(products!$A$1:$G$49,MATCH(orders!$D984,products!$A$1:$A$49,0),MATCH(orders!L$1,products!$A$1:$G$1,0))</f>
        <v>11.95</v>
      </c>
      <c r="M984" s="10">
        <f t="shared" si="15"/>
        <v>23.9</v>
      </c>
      <c r="N984" s="8" t="str" cm="1">
        <f t="array" ref="N984">_xlfn.IFS(I984="Rob", "Robusta",I984="Exc","Excelsa",I984="Ara","Arabica",I984="Lib","Liberica",TRUE," ")</f>
        <v>Robusta</v>
      </c>
      <c r="O984" s="8" t="str" cm="1">
        <f t="array" ref="O984">_xlfn.IFS(J984="m","Medium",J984="l","Light",J984="d","Dark",TRUE,"")</f>
        <v>Light</v>
      </c>
      <c r="P984" s="8" t="str">
        <f>_xlfn.XLOOKUP(Table1[[#This Row],[Customer ID]],customers!$A$1:$A$1001,customers!$I$1:$I$1001," ",0)</f>
        <v>Yes</v>
      </c>
    </row>
    <row r="985" spans="1:16" x14ac:dyDescent="0.35">
      <c r="A985" s="7" t="s">
        <v>6047</v>
      </c>
      <c r="B985" s="14">
        <v>43831</v>
      </c>
      <c r="C985" s="7" t="s">
        <v>6048</v>
      </c>
      <c r="D985" s="8" t="s">
        <v>6152</v>
      </c>
      <c r="E985" s="7">
        <v>2</v>
      </c>
      <c r="F985" s="7" t="str">
        <f>_xlfn.XLOOKUP(C985,customers!$A$2:$A$1001,customers!$B$2:$B$1001," ",0)</f>
        <v>Fanchette Parlot</v>
      </c>
      <c r="G985" s="7" t="str">
        <f>IF(_xlfn.XLOOKUP(C985,customers!$A$2:$A$1001,customers!$C$2:$C$1001," ",0)=0," ",_xlfn.XLOOKUP(C985,customers!$A$2:$A$1001,customers!$C$2:$C$1001," ",0))</f>
        <v>fparlotrb@forbes.com</v>
      </c>
      <c r="H985" s="7" t="str">
        <f>_xlfn.XLOOKUP(orders!C985,customers!$A$1:$A$1001,customers!$G$1:$G$1001)</f>
        <v>United States</v>
      </c>
      <c r="I985" s="8" t="str">
        <f>INDEX(products!$A$1:$G$49,MATCH(orders!$D985,products!$A$1:$A$49,0),MATCH(orders!I$1,products!$A$1:$G$1,0))</f>
        <v>Ara</v>
      </c>
      <c r="J985" s="8" t="str">
        <f>INDEX(products!$A$1:$G$49,MATCH(orders!$D985,products!$A$1:$A$49,0),MATCH(orders!J$1,products!$A$1:$G$1,0))</f>
        <v>M</v>
      </c>
      <c r="K985" s="9">
        <f>INDEX(products!$A$1:$G$49,MATCH(orders!$D985,products!$A$1:$A$49,0),MATCH(orders!K$1,products!$A$1:$G$1,0))</f>
        <v>0.2</v>
      </c>
      <c r="L985" s="10">
        <f>INDEX(products!$A$1:$G$49,MATCH(orders!$D985,products!$A$1:$A$49,0),MATCH(orders!L$1,products!$A$1:$G$1,0))</f>
        <v>3.375</v>
      </c>
      <c r="M985" s="10">
        <f t="shared" si="15"/>
        <v>6.75</v>
      </c>
      <c r="N985" s="8" t="str" cm="1">
        <f t="array" ref="N985">_xlfn.IFS(I985="Rob", "Robusta",I985="Exc","Excelsa",I985="Ara","Arabica",I985="Lib","Liberica",TRUE," ")</f>
        <v>Arabica</v>
      </c>
      <c r="O985" s="8" t="str" cm="1">
        <f t="array" ref="O985">_xlfn.IFS(J985="m","Medium",J985="l","Light",J985="d","Dark",TRUE,"")</f>
        <v>Medium</v>
      </c>
      <c r="P985" s="8" t="str">
        <f>_xlfn.XLOOKUP(Table1[[#This Row],[Customer ID]],customers!$A$1:$A$1001,customers!$I$1:$I$1001," ",0)</f>
        <v>Yes</v>
      </c>
    </row>
    <row r="986" spans="1:16" x14ac:dyDescent="0.35">
      <c r="A986" s="7" t="s">
        <v>6053</v>
      </c>
      <c r="B986" s="14">
        <v>44214</v>
      </c>
      <c r="C986" s="7" t="s">
        <v>6054</v>
      </c>
      <c r="D986" s="8" t="s">
        <v>6166</v>
      </c>
      <c r="E986" s="7">
        <v>1</v>
      </c>
      <c r="F986" s="7" t="str">
        <f>_xlfn.XLOOKUP(C986,customers!$A$2:$A$1001,customers!$B$2:$B$1001," ",0)</f>
        <v>Ramon Cheak</v>
      </c>
      <c r="G986" s="7" t="str">
        <f>IF(_xlfn.XLOOKUP(C986,customers!$A$2:$A$1001,customers!$C$2:$C$1001," ",0)=0," ",_xlfn.XLOOKUP(C986,customers!$A$2:$A$1001,customers!$C$2:$C$1001," ",0))</f>
        <v>rcheakrc@tripadvisor.com</v>
      </c>
      <c r="H986" s="7" t="str">
        <f>_xlfn.XLOOKUP(orders!C986,customers!$A$1:$A$1001,customers!$G$1:$G$1001)</f>
        <v>Ireland</v>
      </c>
      <c r="I986" s="8" t="str">
        <f>INDEX(products!$A$1:$G$49,MATCH(orders!$D986,products!$A$1:$A$49,0),MATCH(orders!I$1,products!$A$1:$G$1,0))</f>
        <v>Exc</v>
      </c>
      <c r="J986" s="8" t="str">
        <f>INDEX(products!$A$1:$G$49,MATCH(orders!$D986,products!$A$1:$A$49,0),MATCH(orders!J$1,products!$A$1:$G$1,0))</f>
        <v>M</v>
      </c>
      <c r="K986" s="9">
        <f>INDEX(products!$A$1:$G$49,MATCH(orders!$D986,products!$A$1:$A$49,0),MATCH(orders!K$1,products!$A$1:$G$1,0))</f>
        <v>2.5</v>
      </c>
      <c r="L986" s="10">
        <f>INDEX(products!$A$1:$G$49,MATCH(orders!$D986,products!$A$1:$A$49,0),MATCH(orders!L$1,products!$A$1:$G$1,0))</f>
        <v>31.624999999999996</v>
      </c>
      <c r="M986" s="10">
        <f t="shared" si="15"/>
        <v>31.624999999999996</v>
      </c>
      <c r="N986" s="8" t="str" cm="1">
        <f t="array" ref="N986">_xlfn.IFS(I986="Rob", "Robusta",I986="Exc","Excelsa",I986="Ara","Arabica",I986="Lib","Liberica",TRUE," ")</f>
        <v>Excelsa</v>
      </c>
      <c r="O986" s="8" t="str" cm="1">
        <f t="array" ref="O986">_xlfn.IFS(J986="m","Medium",J986="l","Light",J986="d","Dark",TRUE,"")</f>
        <v>Medium</v>
      </c>
      <c r="P986" s="8" t="str">
        <f>_xlfn.XLOOKUP(Table1[[#This Row],[Customer ID]],customers!$A$1:$A$1001,customers!$I$1:$I$1001," ",0)</f>
        <v>Yes</v>
      </c>
    </row>
    <row r="987" spans="1:16" x14ac:dyDescent="0.35">
      <c r="A987" s="7" t="s">
        <v>6058</v>
      </c>
      <c r="B987" s="14">
        <v>44561</v>
      </c>
      <c r="C987" s="7" t="s">
        <v>6059</v>
      </c>
      <c r="D987" s="8" t="s">
        <v>6179</v>
      </c>
      <c r="E987" s="7">
        <v>4</v>
      </c>
      <c r="F987" s="7" t="str">
        <f>_xlfn.XLOOKUP(C987,customers!$A$2:$A$1001,customers!$B$2:$B$1001," ",0)</f>
        <v>Koressa O'Geneay</v>
      </c>
      <c r="G987" s="7" t="str">
        <f>IF(_xlfn.XLOOKUP(C987,customers!$A$2:$A$1001,customers!$C$2:$C$1001," ",0)=0," ",_xlfn.XLOOKUP(C987,customers!$A$2:$A$1001,customers!$C$2:$C$1001," ",0))</f>
        <v>kogeneayrd@utexas.edu</v>
      </c>
      <c r="H987" s="7" t="str">
        <f>_xlfn.XLOOKUP(orders!C987,customers!$A$1:$A$1001,customers!$G$1:$G$1001)</f>
        <v>United States</v>
      </c>
      <c r="I987" s="8" t="str">
        <f>INDEX(products!$A$1:$G$49,MATCH(orders!$D987,products!$A$1:$A$49,0),MATCH(orders!I$1,products!$A$1:$G$1,0))</f>
        <v>Rob</v>
      </c>
      <c r="J987" s="8" t="str">
        <f>INDEX(products!$A$1:$G$49,MATCH(orders!$D987,products!$A$1:$A$49,0),MATCH(orders!J$1,products!$A$1:$G$1,0))</f>
        <v>L</v>
      </c>
      <c r="K987" s="9">
        <f>INDEX(products!$A$1:$G$49,MATCH(orders!$D987,products!$A$1:$A$49,0),MATCH(orders!K$1,products!$A$1:$G$1,0))</f>
        <v>1</v>
      </c>
      <c r="L987" s="10">
        <f>INDEX(products!$A$1:$G$49,MATCH(orders!$D987,products!$A$1:$A$49,0),MATCH(orders!L$1,products!$A$1:$G$1,0))</f>
        <v>11.95</v>
      </c>
      <c r="M987" s="10">
        <f t="shared" si="15"/>
        <v>47.8</v>
      </c>
      <c r="N987" s="8" t="str" cm="1">
        <f t="array" ref="N987">_xlfn.IFS(I987="Rob", "Robusta",I987="Exc","Excelsa",I987="Ara","Arabica",I987="Lib","Liberica",TRUE," ")</f>
        <v>Robusta</v>
      </c>
      <c r="O987" s="8" t="str" cm="1">
        <f t="array" ref="O987">_xlfn.IFS(J987="m","Medium",J987="l","Light",J987="d","Dark",TRUE,"")</f>
        <v>Light</v>
      </c>
      <c r="P987" s="8" t="str">
        <f>_xlfn.XLOOKUP(Table1[[#This Row],[Customer ID]],customers!$A$1:$A$1001,customers!$I$1:$I$1001," ",0)</f>
        <v>No</v>
      </c>
    </row>
    <row r="988" spans="1:16" x14ac:dyDescent="0.35">
      <c r="A988" s="7" t="s">
        <v>6064</v>
      </c>
      <c r="B988" s="14">
        <v>43955</v>
      </c>
      <c r="C988" s="7" t="s">
        <v>6065</v>
      </c>
      <c r="D988" s="8" t="s">
        <v>6181</v>
      </c>
      <c r="E988" s="7">
        <v>1</v>
      </c>
      <c r="F988" s="7" t="str">
        <f>_xlfn.XLOOKUP(C988,customers!$A$2:$A$1001,customers!$B$2:$B$1001," ",0)</f>
        <v>Claudell Ayre</v>
      </c>
      <c r="G988" s="7" t="str">
        <f>IF(_xlfn.XLOOKUP(C988,customers!$A$2:$A$1001,customers!$C$2:$C$1001," ",0)=0," ",_xlfn.XLOOKUP(C988,customers!$A$2:$A$1001,customers!$C$2:$C$1001," ",0))</f>
        <v>cayrere@symantec.com</v>
      </c>
      <c r="H988" s="7" t="str">
        <f>_xlfn.XLOOKUP(orders!C988,customers!$A$1:$A$1001,customers!$G$1:$G$1001)</f>
        <v>United States</v>
      </c>
      <c r="I988" s="8" t="str">
        <f>INDEX(products!$A$1:$G$49,MATCH(orders!$D988,products!$A$1:$A$49,0),MATCH(orders!I$1,products!$A$1:$G$1,0))</f>
        <v>Lib</v>
      </c>
      <c r="J988" s="8" t="str">
        <f>INDEX(products!$A$1:$G$49,MATCH(orders!$D988,products!$A$1:$A$49,0),MATCH(orders!J$1,products!$A$1:$G$1,0))</f>
        <v>M</v>
      </c>
      <c r="K988" s="9">
        <f>INDEX(products!$A$1:$G$49,MATCH(orders!$D988,products!$A$1:$A$49,0),MATCH(orders!K$1,products!$A$1:$G$1,0))</f>
        <v>2.5</v>
      </c>
      <c r="L988" s="10">
        <f>INDEX(products!$A$1:$G$49,MATCH(orders!$D988,products!$A$1:$A$49,0),MATCH(orders!L$1,products!$A$1:$G$1,0))</f>
        <v>33.464999999999996</v>
      </c>
      <c r="M988" s="10">
        <f t="shared" si="15"/>
        <v>33.464999999999996</v>
      </c>
      <c r="N988" s="8" t="str" cm="1">
        <f t="array" ref="N988">_xlfn.IFS(I988="Rob", "Robusta",I988="Exc","Excelsa",I988="Ara","Arabica",I988="Lib","Liberica",TRUE," ")</f>
        <v>Liberica</v>
      </c>
      <c r="O988" s="8" t="str" cm="1">
        <f t="array" ref="O988">_xlfn.IFS(J988="m","Medium",J988="l","Light",J988="d","Dark",TRUE,"")</f>
        <v>Medium</v>
      </c>
      <c r="P988" s="8" t="str">
        <f>_xlfn.XLOOKUP(Table1[[#This Row],[Customer ID]],customers!$A$1:$A$1001,customers!$I$1:$I$1001," ",0)</f>
        <v>No</v>
      </c>
    </row>
    <row r="989" spans="1:16" x14ac:dyDescent="0.35">
      <c r="A989" s="7" t="s">
        <v>6070</v>
      </c>
      <c r="B989" s="14">
        <v>44247</v>
      </c>
      <c r="C989" s="7" t="s">
        <v>6071</v>
      </c>
      <c r="D989" s="8" t="s">
        <v>6158</v>
      </c>
      <c r="E989" s="7">
        <v>5</v>
      </c>
      <c r="F989" s="7" t="str">
        <f>_xlfn.XLOOKUP(C989,customers!$A$2:$A$1001,customers!$B$2:$B$1001," ",0)</f>
        <v>Lorianne Kyneton</v>
      </c>
      <c r="G989" s="7" t="str">
        <f>IF(_xlfn.XLOOKUP(C989,customers!$A$2:$A$1001,customers!$C$2:$C$1001," ",0)=0," ",_xlfn.XLOOKUP(C989,customers!$A$2:$A$1001,customers!$C$2:$C$1001," ",0))</f>
        <v>lkynetonrf@macromedia.com</v>
      </c>
      <c r="H989" s="7" t="str">
        <f>_xlfn.XLOOKUP(orders!C989,customers!$A$1:$A$1001,customers!$G$1:$G$1001)</f>
        <v>United Kingdom</v>
      </c>
      <c r="I989" s="8" t="str">
        <f>INDEX(products!$A$1:$G$49,MATCH(orders!$D989,products!$A$1:$A$49,0),MATCH(orders!I$1,products!$A$1:$G$1,0))</f>
        <v>Ara</v>
      </c>
      <c r="J989" s="8" t="str">
        <f>INDEX(products!$A$1:$G$49,MATCH(orders!$D989,products!$A$1:$A$49,0),MATCH(orders!J$1,products!$A$1:$G$1,0))</f>
        <v>D</v>
      </c>
      <c r="K989" s="9">
        <f>INDEX(products!$A$1:$G$49,MATCH(orders!$D989,products!$A$1:$A$49,0),MATCH(orders!K$1,products!$A$1:$G$1,0))</f>
        <v>0.5</v>
      </c>
      <c r="L989" s="10">
        <f>INDEX(products!$A$1:$G$49,MATCH(orders!$D989,products!$A$1:$A$49,0),MATCH(orders!L$1,products!$A$1:$G$1,0))</f>
        <v>5.97</v>
      </c>
      <c r="M989" s="10">
        <f t="shared" si="15"/>
        <v>29.849999999999998</v>
      </c>
      <c r="N989" s="8" t="str" cm="1">
        <f t="array" ref="N989">_xlfn.IFS(I989="Rob", "Robusta",I989="Exc","Excelsa",I989="Ara","Arabica",I989="Lib","Liberica",TRUE," ")</f>
        <v>Arabica</v>
      </c>
      <c r="O989" s="8" t="str" cm="1">
        <f t="array" ref="O989">_xlfn.IFS(J989="m","Medium",J989="l","Light",J989="d","Dark",TRUE,"")</f>
        <v>Dark</v>
      </c>
      <c r="P989" s="8" t="str">
        <f>_xlfn.XLOOKUP(Table1[[#This Row],[Customer ID]],customers!$A$1:$A$1001,customers!$I$1:$I$1001," ",0)</f>
        <v>Yes</v>
      </c>
    </row>
    <row r="990" spans="1:16" x14ac:dyDescent="0.35">
      <c r="A990" s="7" t="s">
        <v>6076</v>
      </c>
      <c r="B990" s="14">
        <v>43897</v>
      </c>
      <c r="C990" s="7" t="s">
        <v>6077</v>
      </c>
      <c r="D990" s="8" t="s">
        <v>6138</v>
      </c>
      <c r="E990" s="7">
        <v>3</v>
      </c>
      <c r="F990" s="7" t="str">
        <f>_xlfn.XLOOKUP(C990,customers!$A$2:$A$1001,customers!$B$2:$B$1001," ",0)</f>
        <v>Adele McFayden</v>
      </c>
      <c r="G990" s="7" t="str">
        <f>IF(_xlfn.XLOOKUP(C990,customers!$A$2:$A$1001,customers!$C$2:$C$1001," ",0)=0," ",_xlfn.XLOOKUP(C990,customers!$A$2:$A$1001,customers!$C$2:$C$1001," ",0))</f>
        <v xml:space="preserve"> </v>
      </c>
      <c r="H990" s="7" t="str">
        <f>_xlfn.XLOOKUP(orders!C990,customers!$A$1:$A$1001,customers!$G$1:$G$1001)</f>
        <v>United Kingdom</v>
      </c>
      <c r="I990" s="8" t="str">
        <f>INDEX(products!$A$1:$G$49,MATCH(orders!$D990,products!$A$1:$A$49,0),MATCH(orders!I$1,products!$A$1:$G$1,0))</f>
        <v>Rob</v>
      </c>
      <c r="J990" s="8" t="str">
        <f>INDEX(products!$A$1:$G$49,MATCH(orders!$D990,products!$A$1:$A$49,0),MATCH(orders!J$1,products!$A$1:$G$1,0))</f>
        <v>M</v>
      </c>
      <c r="K990" s="9">
        <f>INDEX(products!$A$1:$G$49,MATCH(orders!$D990,products!$A$1:$A$49,0),MATCH(orders!K$1,products!$A$1:$G$1,0))</f>
        <v>1</v>
      </c>
      <c r="L990" s="10">
        <f>INDEX(products!$A$1:$G$49,MATCH(orders!$D990,products!$A$1:$A$49,0),MATCH(orders!L$1,products!$A$1:$G$1,0))</f>
        <v>9.9499999999999993</v>
      </c>
      <c r="M990" s="10">
        <f t="shared" si="15"/>
        <v>29.849999999999998</v>
      </c>
      <c r="N990" s="8" t="str" cm="1">
        <f t="array" ref="N990">_xlfn.IFS(I990="Rob", "Robusta",I990="Exc","Excelsa",I990="Ara","Arabica",I990="Lib","Liberica",TRUE," ")</f>
        <v>Robusta</v>
      </c>
      <c r="O990" s="8" t="str" cm="1">
        <f t="array" ref="O990">_xlfn.IFS(J990="m","Medium",J990="l","Light",J990="d","Dark",TRUE,"")</f>
        <v>Medium</v>
      </c>
      <c r="P990" s="8" t="str">
        <f>_xlfn.XLOOKUP(Table1[[#This Row],[Customer ID]],customers!$A$1:$A$1001,customers!$I$1:$I$1001," ",0)</f>
        <v>Yes</v>
      </c>
    </row>
    <row r="991" spans="1:16" x14ac:dyDescent="0.35">
      <c r="A991" s="7" t="s">
        <v>6081</v>
      </c>
      <c r="B991" s="14">
        <v>43560</v>
      </c>
      <c r="C991" s="7" t="s">
        <v>6082</v>
      </c>
      <c r="D991" s="8" t="s">
        <v>6175</v>
      </c>
      <c r="E991" s="7">
        <v>6</v>
      </c>
      <c r="F991" s="7" t="str">
        <f>_xlfn.XLOOKUP(C991,customers!$A$2:$A$1001,customers!$B$2:$B$1001," ",0)</f>
        <v>Herta Layne</v>
      </c>
      <c r="G991" s="7" t="str">
        <f>IF(_xlfn.XLOOKUP(C991,customers!$A$2:$A$1001,customers!$C$2:$C$1001," ",0)=0," ",_xlfn.XLOOKUP(C991,customers!$A$2:$A$1001,customers!$C$2:$C$1001," ",0))</f>
        <v xml:space="preserve"> </v>
      </c>
      <c r="H991" s="7" t="str">
        <f>_xlfn.XLOOKUP(orders!C991,customers!$A$1:$A$1001,customers!$G$1:$G$1001)</f>
        <v>United States</v>
      </c>
      <c r="I991" s="8" t="str">
        <f>INDEX(products!$A$1:$G$49,MATCH(orders!$D991,products!$A$1:$A$49,0),MATCH(orders!I$1,products!$A$1:$G$1,0))</f>
        <v>Ara</v>
      </c>
      <c r="J991" s="8" t="str">
        <f>INDEX(products!$A$1:$G$49,MATCH(orders!$D991,products!$A$1:$A$49,0),MATCH(orders!J$1,products!$A$1:$G$1,0))</f>
        <v>M</v>
      </c>
      <c r="K991" s="9">
        <f>INDEX(products!$A$1:$G$49,MATCH(orders!$D991,products!$A$1:$A$49,0),MATCH(orders!K$1,products!$A$1:$G$1,0))</f>
        <v>2.5</v>
      </c>
      <c r="L991" s="10">
        <f>INDEX(products!$A$1:$G$49,MATCH(orders!$D991,products!$A$1:$A$49,0),MATCH(orders!L$1,products!$A$1:$G$1,0))</f>
        <v>25.874999999999996</v>
      </c>
      <c r="M991" s="10">
        <f t="shared" si="15"/>
        <v>155.24999999999997</v>
      </c>
      <c r="N991" s="8" t="str" cm="1">
        <f t="array" ref="N991">_xlfn.IFS(I991="Rob", "Robusta",I991="Exc","Excelsa",I991="Ara","Arabica",I991="Lib","Liberica",TRUE," ")</f>
        <v>Arabica</v>
      </c>
      <c r="O991" s="8" t="str" cm="1">
        <f t="array" ref="O991">_xlfn.IFS(J991="m","Medium",J991="l","Light",J991="d","Dark",TRUE,"")</f>
        <v>Medium</v>
      </c>
      <c r="P991" s="8" t="str">
        <f>_xlfn.XLOOKUP(Table1[[#This Row],[Customer ID]],customers!$A$1:$A$1001,customers!$I$1:$I$1001," ",0)</f>
        <v>Yes</v>
      </c>
    </row>
    <row r="992" spans="1:16" x14ac:dyDescent="0.35">
      <c r="A992" s="7" t="s">
        <v>6086</v>
      </c>
      <c r="B992" s="14">
        <v>44718</v>
      </c>
      <c r="C992" s="7" t="s">
        <v>6118</v>
      </c>
      <c r="D992" s="8" t="s">
        <v>6153</v>
      </c>
      <c r="E992" s="7">
        <v>5</v>
      </c>
      <c r="F992" s="7" t="str">
        <f>_xlfn.XLOOKUP(C992,customers!$A$2:$A$1001,customers!$B$2:$B$1001," ",0)</f>
        <v>Marguerite Graves</v>
      </c>
      <c r="G992" s="7" t="str">
        <f>IF(_xlfn.XLOOKUP(C992,customers!$A$2:$A$1001,customers!$C$2:$C$1001," ",0)=0," ",_xlfn.XLOOKUP(C992,customers!$A$2:$A$1001,customers!$C$2:$C$1001," ",0))</f>
        <v xml:space="preserve"> </v>
      </c>
      <c r="H992" s="7" t="str">
        <f>_xlfn.XLOOKUP(orders!C992,customers!$A$1:$A$1001,customers!$G$1:$G$1001)</f>
        <v>United States</v>
      </c>
      <c r="I992" s="8" t="str">
        <f>INDEX(products!$A$1:$G$49,MATCH(orders!$D992,products!$A$1:$A$49,0),MATCH(orders!I$1,products!$A$1:$G$1,0))</f>
        <v>Exc</v>
      </c>
      <c r="J992" s="8" t="str">
        <f>INDEX(products!$A$1:$G$49,MATCH(orders!$D992,products!$A$1:$A$49,0),MATCH(orders!J$1,products!$A$1:$G$1,0))</f>
        <v>D</v>
      </c>
      <c r="K992" s="9">
        <f>INDEX(products!$A$1:$G$49,MATCH(orders!$D992,products!$A$1:$A$49,0),MATCH(orders!K$1,products!$A$1:$G$1,0))</f>
        <v>0.2</v>
      </c>
      <c r="L992" s="10">
        <f>INDEX(products!$A$1:$G$49,MATCH(orders!$D992,products!$A$1:$A$49,0),MATCH(orders!L$1,products!$A$1:$G$1,0))</f>
        <v>3.645</v>
      </c>
      <c r="M992" s="10">
        <f t="shared" si="15"/>
        <v>18.225000000000001</v>
      </c>
      <c r="N992" s="8" t="str" cm="1">
        <f t="array" ref="N992">_xlfn.IFS(I992="Rob", "Robusta",I992="Exc","Excelsa",I992="Ara","Arabica",I992="Lib","Liberica",TRUE," ")</f>
        <v>Excelsa</v>
      </c>
      <c r="O992" s="8" t="str" cm="1">
        <f t="array" ref="O992">_xlfn.IFS(J992="m","Medium",J992="l","Light",J992="d","Dark",TRUE,"")</f>
        <v>Dark</v>
      </c>
      <c r="P992" s="8" t="str">
        <f>_xlfn.XLOOKUP(Table1[[#This Row],[Customer ID]],customers!$A$1:$A$1001,customers!$I$1:$I$1001," ",0)</f>
        <v>No</v>
      </c>
    </row>
    <row r="993" spans="1:16" x14ac:dyDescent="0.35">
      <c r="A993" s="7" t="s">
        <v>6086</v>
      </c>
      <c r="B993" s="14">
        <v>44718</v>
      </c>
      <c r="C993" s="7" t="s">
        <v>6118</v>
      </c>
      <c r="D993" s="8" t="s">
        <v>6169</v>
      </c>
      <c r="E993" s="7">
        <v>2</v>
      </c>
      <c r="F993" s="7" t="str">
        <f>_xlfn.XLOOKUP(C993,customers!$A$2:$A$1001,customers!$B$2:$B$1001," ",0)</f>
        <v>Marguerite Graves</v>
      </c>
      <c r="G993" s="7" t="str">
        <f>IF(_xlfn.XLOOKUP(C993,customers!$A$2:$A$1001,customers!$C$2:$C$1001," ",0)=0," ",_xlfn.XLOOKUP(C993,customers!$A$2:$A$1001,customers!$C$2:$C$1001," ",0))</f>
        <v xml:space="preserve"> </v>
      </c>
      <c r="H993" s="7" t="str">
        <f>_xlfn.XLOOKUP(orders!C993,customers!$A$1:$A$1001,customers!$G$1:$G$1001)</f>
        <v>United States</v>
      </c>
      <c r="I993" s="8" t="str">
        <f>INDEX(products!$A$1:$G$49,MATCH(orders!$D993,products!$A$1:$A$49,0),MATCH(orders!I$1,products!$A$1:$G$1,0))</f>
        <v>Lib</v>
      </c>
      <c r="J993" s="8" t="str">
        <f>INDEX(products!$A$1:$G$49,MATCH(orders!$D993,products!$A$1:$A$49,0),MATCH(orders!J$1,products!$A$1:$G$1,0))</f>
        <v>D</v>
      </c>
      <c r="K993" s="9">
        <f>INDEX(products!$A$1:$G$49,MATCH(orders!$D993,products!$A$1:$A$49,0),MATCH(orders!K$1,products!$A$1:$G$1,0))</f>
        <v>0.5</v>
      </c>
      <c r="L993" s="10">
        <f>INDEX(products!$A$1:$G$49,MATCH(orders!$D993,products!$A$1:$A$49,0),MATCH(orders!L$1,products!$A$1:$G$1,0))</f>
        <v>7.77</v>
      </c>
      <c r="M993" s="10">
        <f t="shared" si="15"/>
        <v>15.54</v>
      </c>
      <c r="N993" s="8" t="str" cm="1">
        <f t="array" ref="N993">_xlfn.IFS(I993="Rob", "Robusta",I993="Exc","Excelsa",I993="Ara","Arabica",I993="Lib","Liberica",TRUE," ")</f>
        <v>Liberica</v>
      </c>
      <c r="O993" s="8" t="str" cm="1">
        <f t="array" ref="O993">_xlfn.IFS(J993="m","Medium",J993="l","Light",J993="d","Dark",TRUE,"")</f>
        <v>Dark</v>
      </c>
      <c r="P993" s="8" t="str">
        <f>_xlfn.XLOOKUP(Table1[[#This Row],[Customer ID]],customers!$A$1:$A$1001,customers!$I$1:$I$1001," ",0)</f>
        <v>No</v>
      </c>
    </row>
    <row r="994" spans="1:16" x14ac:dyDescent="0.35">
      <c r="A994" s="7" t="s">
        <v>6096</v>
      </c>
      <c r="B994" s="14">
        <v>44276</v>
      </c>
      <c r="C994" s="7" t="s">
        <v>6097</v>
      </c>
      <c r="D994" s="8" t="s">
        <v>6164</v>
      </c>
      <c r="E994" s="7">
        <v>3</v>
      </c>
      <c r="F994" s="7" t="str">
        <f>_xlfn.XLOOKUP(C994,customers!$A$2:$A$1001,customers!$B$2:$B$1001," ",0)</f>
        <v>Desdemona Eye</v>
      </c>
      <c r="G994" s="7" t="str">
        <f>IF(_xlfn.XLOOKUP(C994,customers!$A$2:$A$1001,customers!$C$2:$C$1001," ",0)=0," ",_xlfn.XLOOKUP(C994,customers!$A$2:$A$1001,customers!$C$2:$C$1001," ",0))</f>
        <v xml:space="preserve"> </v>
      </c>
      <c r="H994" s="7" t="str">
        <f>_xlfn.XLOOKUP(orders!C994,customers!$A$1:$A$1001,customers!$G$1:$G$1001)</f>
        <v>Ireland</v>
      </c>
      <c r="I994" s="8" t="str">
        <f>INDEX(products!$A$1:$G$49,MATCH(orders!$D994,products!$A$1:$A$49,0),MATCH(orders!I$1,products!$A$1:$G$1,0))</f>
        <v>Lib</v>
      </c>
      <c r="J994" s="8" t="str">
        <f>INDEX(products!$A$1:$G$49,MATCH(orders!$D994,products!$A$1:$A$49,0),MATCH(orders!J$1,products!$A$1:$G$1,0))</f>
        <v>L</v>
      </c>
      <c r="K994" s="9">
        <f>INDEX(products!$A$1:$G$49,MATCH(orders!$D994,products!$A$1:$A$49,0),MATCH(orders!K$1,products!$A$1:$G$1,0))</f>
        <v>2.5</v>
      </c>
      <c r="L994" s="10">
        <f>INDEX(products!$A$1:$G$49,MATCH(orders!$D994,products!$A$1:$A$49,0),MATCH(orders!L$1,products!$A$1:$G$1,0))</f>
        <v>36.454999999999998</v>
      </c>
      <c r="M994" s="10">
        <f t="shared" si="15"/>
        <v>109.36499999999999</v>
      </c>
      <c r="N994" s="8" t="str" cm="1">
        <f t="array" ref="N994">_xlfn.IFS(I994="Rob", "Robusta",I994="Exc","Excelsa",I994="Ara","Arabica",I994="Lib","Liberica",TRUE," ")</f>
        <v>Liberica</v>
      </c>
      <c r="O994" s="8" t="str" cm="1">
        <f t="array" ref="O994">_xlfn.IFS(J994="m","Medium",J994="l","Light",J994="d","Dark",TRUE,"")</f>
        <v>Light</v>
      </c>
      <c r="P994" s="8" t="str">
        <f>_xlfn.XLOOKUP(Table1[[#This Row],[Customer ID]],customers!$A$1:$A$1001,customers!$I$1:$I$1001," ",0)</f>
        <v>No</v>
      </c>
    </row>
    <row r="995" spans="1:16" x14ac:dyDescent="0.35">
      <c r="A995" s="7" t="s">
        <v>6101</v>
      </c>
      <c r="B995" s="14">
        <v>44549</v>
      </c>
      <c r="C995" s="7" t="s">
        <v>6102</v>
      </c>
      <c r="D995" s="8" t="s">
        <v>6140</v>
      </c>
      <c r="E995" s="7">
        <v>6</v>
      </c>
      <c r="F995" s="7" t="str">
        <f>_xlfn.XLOOKUP(C995,customers!$A$2:$A$1001,customers!$B$2:$B$1001," ",0)</f>
        <v>Margarette Sterland</v>
      </c>
      <c r="G995" s="7" t="str">
        <f>IF(_xlfn.XLOOKUP(C995,customers!$A$2:$A$1001,customers!$C$2:$C$1001," ",0)=0," ",_xlfn.XLOOKUP(C995,customers!$A$2:$A$1001,customers!$C$2:$C$1001," ",0))</f>
        <v xml:space="preserve"> </v>
      </c>
      <c r="H995" s="7" t="str">
        <f>_xlfn.XLOOKUP(orders!C995,customers!$A$1:$A$1001,customers!$G$1:$G$1001)</f>
        <v>United States</v>
      </c>
      <c r="I995" s="8" t="str">
        <f>INDEX(products!$A$1:$G$49,MATCH(orders!$D995,products!$A$1:$A$49,0),MATCH(orders!I$1,products!$A$1:$G$1,0))</f>
        <v>Ara</v>
      </c>
      <c r="J995" s="8" t="str">
        <f>INDEX(products!$A$1:$G$49,MATCH(orders!$D995,products!$A$1:$A$49,0),MATCH(orders!J$1,products!$A$1:$G$1,0))</f>
        <v>L</v>
      </c>
      <c r="K995" s="9">
        <f>INDEX(products!$A$1:$G$49,MATCH(orders!$D995,products!$A$1:$A$49,0),MATCH(orders!K$1,products!$A$1:$G$1,0))</f>
        <v>1</v>
      </c>
      <c r="L995" s="10">
        <f>INDEX(products!$A$1:$G$49,MATCH(orders!$D995,products!$A$1:$A$49,0),MATCH(orders!L$1,products!$A$1:$G$1,0))</f>
        <v>12.95</v>
      </c>
      <c r="M995" s="10">
        <f t="shared" si="15"/>
        <v>77.699999999999989</v>
      </c>
      <c r="N995" s="8" t="str" cm="1">
        <f t="array" ref="N995">_xlfn.IFS(I995="Rob", "Robusta",I995="Exc","Excelsa",I995="Ara","Arabica",I995="Lib","Liberica",TRUE," ")</f>
        <v>Arabica</v>
      </c>
      <c r="O995" s="8" t="str" cm="1">
        <f t="array" ref="O995">_xlfn.IFS(J995="m","Medium",J995="l","Light",J995="d","Dark",TRUE,"")</f>
        <v>Light</v>
      </c>
      <c r="P995" s="8" t="str">
        <f>_xlfn.XLOOKUP(Table1[[#This Row],[Customer ID]],customers!$A$1:$A$1001,customers!$I$1:$I$1001," ",0)</f>
        <v>No</v>
      </c>
    </row>
    <row r="996" spans="1:16" x14ac:dyDescent="0.35">
      <c r="A996" s="7" t="s">
        <v>6106</v>
      </c>
      <c r="B996" s="14">
        <v>44244</v>
      </c>
      <c r="C996" s="7" t="s">
        <v>6107</v>
      </c>
      <c r="D996" s="8" t="s">
        <v>6154</v>
      </c>
      <c r="E996" s="7">
        <v>3</v>
      </c>
      <c r="F996" s="7" t="str">
        <f>_xlfn.XLOOKUP(C996,customers!$A$2:$A$1001,customers!$B$2:$B$1001," ",0)</f>
        <v>Catharine Scoines</v>
      </c>
      <c r="G996" s="7" t="str">
        <f>IF(_xlfn.XLOOKUP(C996,customers!$A$2:$A$1001,customers!$C$2:$C$1001," ",0)=0," ",_xlfn.XLOOKUP(C996,customers!$A$2:$A$1001,customers!$C$2:$C$1001," ",0))</f>
        <v xml:space="preserve"> </v>
      </c>
      <c r="H996" s="7" t="str">
        <f>_xlfn.XLOOKUP(orders!C996,customers!$A$1:$A$1001,customers!$G$1:$G$1001)</f>
        <v>Ireland</v>
      </c>
      <c r="I996" s="8" t="str">
        <f>INDEX(products!$A$1:$G$49,MATCH(orders!$D996,products!$A$1:$A$49,0),MATCH(orders!I$1,products!$A$1:$G$1,0))</f>
        <v>Ara</v>
      </c>
      <c r="J996" s="8" t="str">
        <f>INDEX(products!$A$1:$G$49,MATCH(orders!$D996,products!$A$1:$A$49,0),MATCH(orders!J$1,products!$A$1:$G$1,0))</f>
        <v>D</v>
      </c>
      <c r="K996" s="9">
        <f>INDEX(products!$A$1:$G$49,MATCH(orders!$D996,products!$A$1:$A$49,0),MATCH(orders!K$1,products!$A$1:$G$1,0))</f>
        <v>0.2</v>
      </c>
      <c r="L996" s="10">
        <f>INDEX(products!$A$1:$G$49,MATCH(orders!$D996,products!$A$1:$A$49,0),MATCH(orders!L$1,products!$A$1:$G$1,0))</f>
        <v>2.9849999999999999</v>
      </c>
      <c r="M996" s="10">
        <f t="shared" si="15"/>
        <v>8.9550000000000001</v>
      </c>
      <c r="N996" s="8" t="str" cm="1">
        <f t="array" ref="N996">_xlfn.IFS(I996="Rob", "Robusta",I996="Exc","Excelsa",I996="Ara","Arabica",I996="Lib","Liberica",TRUE," ")</f>
        <v>Arabica</v>
      </c>
      <c r="O996" s="8" t="str" cm="1">
        <f t="array" ref="O996">_xlfn.IFS(J996="m","Medium",J996="l","Light",J996="d","Dark",TRUE,"")</f>
        <v>Dark</v>
      </c>
      <c r="P996" s="8" t="str">
        <f>_xlfn.XLOOKUP(Table1[[#This Row],[Customer ID]],customers!$A$1:$A$1001,customers!$I$1:$I$1001," ",0)</f>
        <v>No</v>
      </c>
    </row>
    <row r="997" spans="1:16" x14ac:dyDescent="0.35">
      <c r="A997" s="7" t="s">
        <v>6111</v>
      </c>
      <c r="B997" s="14">
        <v>43836</v>
      </c>
      <c r="C997" s="7" t="s">
        <v>6112</v>
      </c>
      <c r="D997" s="8" t="s">
        <v>6142</v>
      </c>
      <c r="E997" s="7">
        <v>1</v>
      </c>
      <c r="F997" s="7" t="str">
        <f>_xlfn.XLOOKUP(C997,customers!$A$2:$A$1001,customers!$B$2:$B$1001," ",0)</f>
        <v>Jennica Tewelson</v>
      </c>
      <c r="G997" s="7" t="str">
        <f>IF(_xlfn.XLOOKUP(C997,customers!$A$2:$A$1001,customers!$C$2:$C$1001," ",0)=0," ",_xlfn.XLOOKUP(C997,customers!$A$2:$A$1001,customers!$C$2:$C$1001," ",0))</f>
        <v>jtewelsonrn@samsung.com</v>
      </c>
      <c r="H997" s="7" t="str">
        <f>_xlfn.XLOOKUP(orders!C997,customers!$A$1:$A$1001,customers!$G$1:$G$1001)</f>
        <v>United States</v>
      </c>
      <c r="I997" s="8" t="str">
        <f>INDEX(products!$A$1:$G$49,MATCH(orders!$D997,products!$A$1:$A$49,0),MATCH(orders!I$1,products!$A$1:$G$1,0))</f>
        <v>Rob</v>
      </c>
      <c r="J997" s="8" t="str">
        <f>INDEX(products!$A$1:$G$49,MATCH(orders!$D997,products!$A$1:$A$49,0),MATCH(orders!J$1,products!$A$1:$G$1,0))</f>
        <v>L</v>
      </c>
      <c r="K997" s="9">
        <f>INDEX(products!$A$1:$G$49,MATCH(orders!$D997,products!$A$1:$A$49,0),MATCH(orders!K$1,products!$A$1:$G$1,0))</f>
        <v>2.5</v>
      </c>
      <c r="L997" s="10">
        <f>INDEX(products!$A$1:$G$49,MATCH(orders!$D997,products!$A$1:$A$49,0),MATCH(orders!L$1,products!$A$1:$G$1,0))</f>
        <v>27.484999999999996</v>
      </c>
      <c r="M997" s="10">
        <f t="shared" si="15"/>
        <v>27.484999999999996</v>
      </c>
      <c r="N997" s="8" t="str" cm="1">
        <f t="array" ref="N997">_xlfn.IFS(I997="Rob", "Robusta",I997="Exc","Excelsa",I997="Ara","Arabica",I997="Lib","Liberica",TRUE," ")</f>
        <v>Robusta</v>
      </c>
      <c r="O997" s="8" t="str" cm="1">
        <f t="array" ref="O997">_xlfn.IFS(J997="m","Medium",J997="l","Light",J997="d","Dark",TRUE,"")</f>
        <v>Light</v>
      </c>
      <c r="P997" s="8" t="str">
        <f>_xlfn.XLOOKUP(Table1[[#This Row],[Customer ID]],customers!$A$1:$A$1001,customers!$I$1:$I$1001," ",0)</f>
        <v>No</v>
      </c>
    </row>
    <row r="998" spans="1:16" x14ac:dyDescent="0.35">
      <c r="A998" s="7" t="s">
        <v>6117</v>
      </c>
      <c r="B998" s="14">
        <v>44685</v>
      </c>
      <c r="C998" s="7" t="s">
        <v>6118</v>
      </c>
      <c r="D998" s="8" t="s">
        <v>6146</v>
      </c>
      <c r="E998" s="7">
        <v>5</v>
      </c>
      <c r="F998" s="7" t="str">
        <f>_xlfn.XLOOKUP(C998,customers!$A$2:$A$1001,customers!$B$2:$B$1001," ",0)</f>
        <v>Marguerite Graves</v>
      </c>
      <c r="G998" s="7" t="str">
        <f>IF(_xlfn.XLOOKUP(C998,customers!$A$2:$A$1001,customers!$C$2:$C$1001," ",0)=0," ",_xlfn.XLOOKUP(C998,customers!$A$2:$A$1001,customers!$C$2:$C$1001," ",0))</f>
        <v xml:space="preserve"> </v>
      </c>
      <c r="H998" s="7" t="str">
        <f>_xlfn.XLOOKUP(orders!C998,customers!$A$1:$A$1001,customers!$G$1:$G$1001)</f>
        <v>United States</v>
      </c>
      <c r="I998" s="8" t="str">
        <f>INDEX(products!$A$1:$G$49,MATCH(orders!$D998,products!$A$1:$A$49,0),MATCH(orders!I$1,products!$A$1:$G$1,0))</f>
        <v>Rob</v>
      </c>
      <c r="J998" s="8" t="str">
        <f>INDEX(products!$A$1:$G$49,MATCH(orders!$D998,products!$A$1:$A$49,0),MATCH(orders!J$1,products!$A$1:$G$1,0))</f>
        <v>M</v>
      </c>
      <c r="K998" s="9">
        <f>INDEX(products!$A$1:$G$49,MATCH(orders!$D998,products!$A$1:$A$49,0),MATCH(orders!K$1,products!$A$1:$G$1,0))</f>
        <v>0.5</v>
      </c>
      <c r="L998" s="10">
        <f>INDEX(products!$A$1:$G$49,MATCH(orders!$D998,products!$A$1:$A$49,0),MATCH(orders!L$1,products!$A$1:$G$1,0))</f>
        <v>5.97</v>
      </c>
      <c r="M998" s="10">
        <f t="shared" si="15"/>
        <v>29.849999999999998</v>
      </c>
      <c r="N998" s="8" t="str" cm="1">
        <f t="array" ref="N998">_xlfn.IFS(I998="Rob", "Robusta",I998="Exc","Excelsa",I998="Ara","Arabica",I998="Lib","Liberica",TRUE," ")</f>
        <v>Robusta</v>
      </c>
      <c r="O998" s="8" t="str" cm="1">
        <f t="array" ref="O998">_xlfn.IFS(J998="m","Medium",J998="l","Light",J998="d","Dark",TRUE,"")</f>
        <v>Medium</v>
      </c>
      <c r="P998" s="8" t="str">
        <f>_xlfn.XLOOKUP(Table1[[#This Row],[Customer ID]],customers!$A$1:$A$1001,customers!$I$1:$I$1001," ",0)</f>
        <v>No</v>
      </c>
    </row>
    <row r="999" spans="1:16" x14ac:dyDescent="0.35">
      <c r="A999" s="7" t="s">
        <v>6122</v>
      </c>
      <c r="B999" s="14">
        <v>43749</v>
      </c>
      <c r="C999" s="7" t="s">
        <v>6118</v>
      </c>
      <c r="D999" s="8" t="s">
        <v>6157</v>
      </c>
      <c r="E999" s="7">
        <v>4</v>
      </c>
      <c r="F999" s="7" t="str">
        <f>_xlfn.XLOOKUP(C999,customers!$A$2:$A$1001,customers!$B$2:$B$1001," ",0)</f>
        <v>Marguerite Graves</v>
      </c>
      <c r="G999" s="7" t="str">
        <f>IF(_xlfn.XLOOKUP(C999,customers!$A$2:$A$1001,customers!$C$2:$C$1001," ",0)=0," ",_xlfn.XLOOKUP(C999,customers!$A$2:$A$1001,customers!$C$2:$C$1001," ",0))</f>
        <v xml:space="preserve"> </v>
      </c>
      <c r="H999" s="7" t="str">
        <f>_xlfn.XLOOKUP(orders!C999,customers!$A$1:$A$1001,customers!$G$1:$G$1001)</f>
        <v>United States</v>
      </c>
      <c r="I999" s="8" t="str">
        <f>INDEX(products!$A$1:$G$49,MATCH(orders!$D999,products!$A$1:$A$49,0),MATCH(orders!I$1,products!$A$1:$G$1,0))</f>
        <v>Ara</v>
      </c>
      <c r="J999" s="8" t="str">
        <f>INDEX(products!$A$1:$G$49,MATCH(orders!$D999,products!$A$1:$A$49,0),MATCH(orders!J$1,products!$A$1:$G$1,0))</f>
        <v>M</v>
      </c>
      <c r="K999" s="9">
        <f>INDEX(products!$A$1:$G$49,MATCH(orders!$D999,products!$A$1:$A$49,0),MATCH(orders!K$1,products!$A$1:$G$1,0))</f>
        <v>0.5</v>
      </c>
      <c r="L999" s="10">
        <f>INDEX(products!$A$1:$G$49,MATCH(orders!$D999,products!$A$1:$A$49,0),MATCH(orders!L$1,products!$A$1:$G$1,0))</f>
        <v>6.75</v>
      </c>
      <c r="M999" s="10">
        <f t="shared" si="15"/>
        <v>27</v>
      </c>
      <c r="N999" s="8" t="str" cm="1">
        <f t="array" ref="N999">_xlfn.IFS(I999="Rob", "Robusta",I999="Exc","Excelsa",I999="Ara","Arabica",I999="Lib","Liberica",TRUE," ")</f>
        <v>Arabica</v>
      </c>
      <c r="O999" s="8" t="str" cm="1">
        <f t="array" ref="O999">_xlfn.IFS(J999="m","Medium",J999="l","Light",J999="d","Dark",TRUE,"")</f>
        <v>Medium</v>
      </c>
      <c r="P999" s="8" t="str">
        <f>_xlfn.XLOOKUP(Table1[[#This Row],[Customer ID]],customers!$A$1:$A$1001,customers!$I$1:$I$1001," ",0)</f>
        <v>No</v>
      </c>
    </row>
    <row r="1000" spans="1:16" x14ac:dyDescent="0.35">
      <c r="A1000" s="7" t="s">
        <v>6127</v>
      </c>
      <c r="B1000" s="14">
        <v>44411</v>
      </c>
      <c r="C1000" s="7" t="s">
        <v>6128</v>
      </c>
      <c r="D1000" s="8" t="s">
        <v>6147</v>
      </c>
      <c r="E1000" s="7">
        <v>1</v>
      </c>
      <c r="F1000" s="7" t="str">
        <f>_xlfn.XLOOKUP(C1000,customers!$A$2:$A$1001,customers!$B$2:$B$1001," ",0)</f>
        <v>Nicolina Jenny</v>
      </c>
      <c r="G1000" s="7" t="str">
        <f>IF(_xlfn.XLOOKUP(C1000,customers!$A$2:$A$1001,customers!$C$2:$C$1001," ",0)=0," ",_xlfn.XLOOKUP(C1000,customers!$A$2:$A$1001,customers!$C$2:$C$1001," ",0))</f>
        <v>njennyrq@bigcartel.com</v>
      </c>
      <c r="H1000" s="7" t="str">
        <f>_xlfn.XLOOKUP(orders!C1000,customers!$A$1:$A$1001,customers!$G$1:$G$1001)</f>
        <v>United States</v>
      </c>
      <c r="I1000" s="8" t="str">
        <f>INDEX(products!$A$1:$G$49,MATCH(orders!$D1000,products!$A$1:$A$49,0),MATCH(orders!I$1,products!$A$1:$G$1,0))</f>
        <v>Ara</v>
      </c>
      <c r="J1000" s="8" t="str">
        <f>INDEX(products!$A$1:$G$49,MATCH(orders!$D1000,products!$A$1:$A$49,0),MATCH(orders!J$1,products!$A$1:$G$1,0))</f>
        <v>D</v>
      </c>
      <c r="K1000" s="9">
        <f>INDEX(products!$A$1:$G$49,MATCH(orders!$D1000,products!$A$1:$A$49,0),MATCH(orders!K$1,products!$A$1:$G$1,0))</f>
        <v>1</v>
      </c>
      <c r="L1000" s="10">
        <f>INDEX(products!$A$1:$G$49,MATCH(orders!$D1000,products!$A$1:$A$49,0),MATCH(orders!L$1,products!$A$1:$G$1,0))</f>
        <v>9.9499999999999993</v>
      </c>
      <c r="M1000" s="10">
        <f t="shared" si="15"/>
        <v>9.9499999999999993</v>
      </c>
      <c r="N1000" s="8" t="str" cm="1">
        <f t="array" ref="N1000">_xlfn.IFS(I1000="Rob", "Robusta",I1000="Exc","Excelsa",I1000="Ara","Arabica",I1000="Lib","Liberica",TRUE," ")</f>
        <v>Arabica</v>
      </c>
      <c r="O1000" s="8" t="str" cm="1">
        <f t="array" ref="O1000">_xlfn.IFS(J1000="m","Medium",J1000="l","Light",J1000="d","Dark",TRUE,"")</f>
        <v>Dark</v>
      </c>
      <c r="P1000" s="8" t="str">
        <f>_xlfn.XLOOKUP(Table1[[#This Row],[Customer ID]],customers!$A$1:$A$1001,customers!$I$1:$I$1001," ",0)</f>
        <v>No</v>
      </c>
    </row>
    <row r="1001" spans="1:16" x14ac:dyDescent="0.35">
      <c r="A1001" s="7" t="s">
        <v>6133</v>
      </c>
      <c r="B1001" s="14">
        <v>44119</v>
      </c>
      <c r="C1001" s="7" t="s">
        <v>6134</v>
      </c>
      <c r="D1001" s="8" t="s">
        <v>6156</v>
      </c>
      <c r="E1001" s="7">
        <v>3</v>
      </c>
      <c r="F1001" s="7" t="str">
        <f>_xlfn.XLOOKUP(C1001,customers!$A$2:$A$1001,customers!$B$2:$B$1001," ",0)</f>
        <v>Vidovic Antonelli</v>
      </c>
      <c r="G1001" s="7" t="str">
        <f>IF(_xlfn.XLOOKUP(C1001,customers!$A$2:$A$1001,customers!$C$2:$C$1001," ",0)=0," ",_xlfn.XLOOKUP(C1001,customers!$A$2:$A$1001,customers!$C$2:$C$1001," ",0))</f>
        <v xml:space="preserve"> </v>
      </c>
      <c r="H1001" s="7" t="str">
        <f>_xlfn.XLOOKUP(orders!C1001,customers!$A$1:$A$1001,customers!$G$1:$G$1001)</f>
        <v>United Kingdom</v>
      </c>
      <c r="I1001" s="8" t="str">
        <f>INDEX(products!$A$1:$G$49,MATCH(orders!$D1001,products!$A$1:$A$49,0),MATCH(orders!I$1,products!$A$1:$G$1,0))</f>
        <v>Exc</v>
      </c>
      <c r="J1001" s="8" t="str">
        <f>INDEX(products!$A$1:$G$49,MATCH(orders!$D1001,products!$A$1:$A$49,0),MATCH(orders!J$1,products!$A$1:$G$1,0))</f>
        <v>M</v>
      </c>
      <c r="K1001" s="9">
        <f>INDEX(products!$A$1:$G$49,MATCH(orders!$D1001,products!$A$1:$A$49,0),MATCH(orders!K$1,products!$A$1:$G$1,0))</f>
        <v>0.2</v>
      </c>
      <c r="L1001" s="10">
        <f>INDEX(products!$A$1:$G$49,MATCH(orders!$D1001,products!$A$1:$A$49,0),MATCH(orders!L$1,products!$A$1:$G$1,0))</f>
        <v>4.125</v>
      </c>
      <c r="M1001" s="10">
        <f t="shared" si="15"/>
        <v>12.375</v>
      </c>
      <c r="N1001" s="8" t="str" cm="1">
        <f t="array" ref="N1001">_xlfn.IFS(I1001="Rob", "Robusta",I1001="Exc","Excelsa",I1001="Ara","Arabica",I1001="Lib","Liberica",TRUE," ")</f>
        <v>Excelsa</v>
      </c>
      <c r="O1001" s="8" t="str" cm="1">
        <f t="array" ref="O1001">_xlfn.IFS(J1001="m","Medium",J1001="l","Light",J1001="d","Dark",TRUE,"")</f>
        <v>Medium</v>
      </c>
      <c r="P1001" s="8" t="str">
        <f>_xlfn.XLOOKUP(Table1[[#This Row],[Customer ID]],customers!$A$1:$A$1001,customers!$I$1:$I$1001," ",0)</f>
        <v>Yes</v>
      </c>
    </row>
    <row r="1002" spans="1:16" hidden="1" x14ac:dyDescent="0.35">
      <c r="A1002" s="8"/>
      <c r="B1002" s="11"/>
      <c r="C1002" s="8"/>
      <c r="D1002" s="8"/>
      <c r="E1002" s="8"/>
      <c r="F1002" s="7" t="str">
        <f>_xlfn.XLOOKUP(C1002,customers!$A$2:$A$1001,customers!$B$2:$B$1001," ",0)</f>
        <v xml:space="preserve"> </v>
      </c>
      <c r="G1002" s="7" t="str">
        <f>IF(_xlfn.XLOOKUP(C1002,customers!$A$2:$A$1001,customers!$C$2:$C$1001," ",0)=0," ",_xlfn.XLOOKUP(C1002,customers!$A$2:$A$1001,customers!$C$2:$C$1001," ",0))</f>
        <v xml:space="preserve"> </v>
      </c>
      <c r="H1002" s="7" t="e">
        <f>_xlfn.XLOOKUP(orders!C1002,customers!$A$1:$A$1001,customers!$G$1:$G$1001)</f>
        <v>#N/A</v>
      </c>
      <c r="I1002" s="8" t="e">
        <f>INDEX(products!$A$1:$G$49,MATCH(orders!$D1002,products!$A$1:$A$49,0),MATCH(orders!I$1,products!$A$1:$G$1,0))</f>
        <v>#N/A</v>
      </c>
      <c r="J1002" s="8" t="e">
        <f>INDEX(products!$A$1:$G$49,MATCH(orders!$D1002,products!$A$1:$A$49,0),MATCH(orders!J$1,products!$A$1:$G$1,0))</f>
        <v>#N/A</v>
      </c>
      <c r="K1002" s="9" t="e">
        <f>INDEX(products!$A$1:$G$49,MATCH(orders!$D1002,products!$A$1:$A$49,0),MATCH(orders!K$1,products!$A$1:$G$1,0))</f>
        <v>#N/A</v>
      </c>
      <c r="L1002" s="10" t="e">
        <f>INDEX(products!$A$1:$G$49,MATCH(orders!$D1002,products!$A$1:$A$49,0),MATCH(orders!L$1,products!$A$1:$G$1,0))</f>
        <v>#N/A</v>
      </c>
      <c r="M1002" s="10" t="e">
        <f t="shared" si="15"/>
        <v>#N/A</v>
      </c>
      <c r="N1002" s="8" t="e" cm="1">
        <f t="array" ref="N1002">_xlfn.IFS(I1002="Rob", "Robusta",I1002="Exc","Excelsa",I1002="Ara","Arabica",I1002="Lib","Liberica",TRUE," ")</f>
        <v>#N/A</v>
      </c>
      <c r="O1002" s="8" t="e" cm="1">
        <f t="array" ref="O1002">_xlfn.IFS(J1002="m","Medium",J1002="l","Light",J1002="d","Dark",TRUE,"")</f>
        <v>#N/A</v>
      </c>
      <c r="P1002" s="8" t="str">
        <f>_xlfn.XLOOKUP(Table1[[#This Row],[Customer ID]],customers!$A$1:$A$1001,customers!$I$1:$I$1001," ",0)</f>
        <v xml:space="preserve"> </v>
      </c>
    </row>
    <row r="1003" spans="1:16" x14ac:dyDescent="0.35">
      <c r="K1003"/>
      <c r="L1003"/>
      <c r="M1003"/>
    </row>
    <row r="1004" spans="1:16" x14ac:dyDescent="0.35">
      <c r="K1004"/>
      <c r="L1004"/>
      <c r="M1004"/>
    </row>
    <row r="1005" spans="1:16" x14ac:dyDescent="0.35">
      <c r="K1005"/>
      <c r="L1005"/>
      <c r="M1005"/>
    </row>
    <row r="1006" spans="1:16" x14ac:dyDescent="0.35">
      <c r="K1006"/>
      <c r="L1006"/>
      <c r="M1006"/>
    </row>
    <row r="1007" spans="1:16" x14ac:dyDescent="0.35">
      <c r="K1007"/>
      <c r="L1007"/>
      <c r="M1007"/>
    </row>
    <row r="1008" spans="1:16" x14ac:dyDescent="0.35">
      <c r="K1008"/>
      <c r="L1008"/>
      <c r="M1008"/>
    </row>
    <row r="1009" spans="2:2" customFormat="1" x14ac:dyDescent="0.35">
      <c r="B1009" s="15"/>
    </row>
    <row r="1010" spans="2:2" customFormat="1" x14ac:dyDescent="0.35">
      <c r="B1010" s="15"/>
    </row>
    <row r="1011" spans="2:2" customFormat="1" x14ac:dyDescent="0.35">
      <c r="B1011" s="15"/>
    </row>
    <row r="1012" spans="2:2" customFormat="1" x14ac:dyDescent="0.35">
      <c r="B1012" s="15"/>
    </row>
    <row r="1013" spans="2:2" customFormat="1" x14ac:dyDescent="0.35">
      <c r="B1013" s="15"/>
    </row>
    <row r="1014" spans="2:2" customFormat="1" x14ac:dyDescent="0.35">
      <c r="B1014" s="15"/>
    </row>
    <row r="1015" spans="2:2" customFormat="1" x14ac:dyDescent="0.35">
      <c r="B1015" s="15"/>
    </row>
    <row r="1016" spans="2:2" customFormat="1" x14ac:dyDescent="0.35">
      <c r="B1016" s="15"/>
    </row>
    <row r="1017" spans="2:2" customFormat="1" x14ac:dyDescent="0.35">
      <c r="B1017" s="15"/>
    </row>
    <row r="1018" spans="2:2" customFormat="1" x14ac:dyDescent="0.35">
      <c r="B1018" s="15"/>
    </row>
    <row r="1019" spans="2:2" customFormat="1" x14ac:dyDescent="0.35">
      <c r="B1019" s="15"/>
    </row>
    <row r="1020" spans="2:2" customFormat="1" x14ac:dyDescent="0.35">
      <c r="B1020" s="15"/>
    </row>
    <row r="1021" spans="2:2" customFormat="1" x14ac:dyDescent="0.35">
      <c r="B1021" s="15"/>
    </row>
    <row r="1022" spans="2:2" customFormat="1" x14ac:dyDescent="0.35">
      <c r="B1022" s="15"/>
    </row>
    <row r="1023" spans="2:2" customFormat="1" x14ac:dyDescent="0.35">
      <c r="B1023" s="15"/>
    </row>
    <row r="1024" spans="2:2" customFormat="1" x14ac:dyDescent="0.35">
      <c r="B1024" s="15"/>
    </row>
    <row r="1025" spans="2:2" customFormat="1" x14ac:dyDescent="0.35">
      <c r="B1025" s="15"/>
    </row>
    <row r="1026" spans="2:2" customFormat="1" x14ac:dyDescent="0.35">
      <c r="B1026" s="15"/>
    </row>
    <row r="1027" spans="2:2" customFormat="1" x14ac:dyDescent="0.35">
      <c r="B1027" s="15"/>
    </row>
    <row r="1028" spans="2:2" customFormat="1" x14ac:dyDescent="0.35">
      <c r="B1028" s="15"/>
    </row>
    <row r="1029" spans="2:2" customFormat="1" x14ac:dyDescent="0.35">
      <c r="B1029" s="15"/>
    </row>
    <row r="1030" spans="2:2" customFormat="1" x14ac:dyDescent="0.35">
      <c r="B1030" s="15"/>
    </row>
    <row r="1031" spans="2:2" customFormat="1" x14ac:dyDescent="0.35">
      <c r="B1031" s="15"/>
    </row>
    <row r="1032" spans="2:2" customFormat="1" x14ac:dyDescent="0.35">
      <c r="B1032" s="15"/>
    </row>
    <row r="1033" spans="2:2" customFormat="1" x14ac:dyDescent="0.35">
      <c r="B1033" s="15"/>
    </row>
    <row r="1034" spans="2:2" customFormat="1" x14ac:dyDescent="0.35">
      <c r="B1034" s="15"/>
    </row>
    <row r="1035" spans="2:2" customFormat="1" x14ac:dyDescent="0.35">
      <c r="B1035" s="15"/>
    </row>
    <row r="1036" spans="2:2" customFormat="1" x14ac:dyDescent="0.35">
      <c r="B1036" s="15"/>
    </row>
    <row r="1037" spans="2:2" customFormat="1" x14ac:dyDescent="0.35">
      <c r="B1037" s="15"/>
    </row>
    <row r="1038" spans="2:2" customFormat="1" x14ac:dyDescent="0.35">
      <c r="B1038" s="15"/>
    </row>
    <row r="1039" spans="2:2" customFormat="1" x14ac:dyDescent="0.35">
      <c r="B1039" s="15"/>
    </row>
    <row r="1040" spans="2:2" customFormat="1" x14ac:dyDescent="0.35">
      <c r="B1040" s="15"/>
    </row>
    <row r="1041" spans="2:2" customFormat="1" x14ac:dyDescent="0.35">
      <c r="B1041" s="15"/>
    </row>
    <row r="1042" spans="2:2" customFormat="1" x14ac:dyDescent="0.35">
      <c r="B1042" s="15"/>
    </row>
    <row r="1043" spans="2:2" customFormat="1" x14ac:dyDescent="0.35">
      <c r="B1043" s="15"/>
    </row>
    <row r="1044" spans="2:2" customFormat="1" x14ac:dyDescent="0.35">
      <c r="B1044" s="15"/>
    </row>
    <row r="1045" spans="2:2" customFormat="1" x14ac:dyDescent="0.35">
      <c r="B1045" s="15"/>
    </row>
    <row r="1046" spans="2:2" customFormat="1" x14ac:dyDescent="0.35">
      <c r="B1046" s="15"/>
    </row>
    <row r="1047" spans="2:2" customFormat="1" x14ac:dyDescent="0.35">
      <c r="B1047" s="15"/>
    </row>
    <row r="1048" spans="2:2" customFormat="1" x14ac:dyDescent="0.35">
      <c r="B1048" s="15"/>
    </row>
    <row r="1049" spans="2:2" customFormat="1" x14ac:dyDescent="0.35">
      <c r="B1049" s="15"/>
    </row>
    <row r="1050" spans="2:2" customFormat="1" x14ac:dyDescent="0.35">
      <c r="B1050" s="15"/>
    </row>
    <row r="1051" spans="2:2" customFormat="1" x14ac:dyDescent="0.35">
      <c r="B1051" s="15"/>
    </row>
    <row r="1052" spans="2:2" customFormat="1" x14ac:dyDescent="0.35">
      <c r="B1052" s="15"/>
    </row>
    <row r="1053" spans="2:2" customFormat="1" x14ac:dyDescent="0.35">
      <c r="B1053" s="15"/>
    </row>
    <row r="1054" spans="2:2" customFormat="1" x14ac:dyDescent="0.35">
      <c r="B1054" s="15"/>
    </row>
    <row r="1055" spans="2:2" customFormat="1" x14ac:dyDescent="0.35">
      <c r="B1055" s="15"/>
    </row>
    <row r="1056" spans="2:2" customFormat="1" x14ac:dyDescent="0.35">
      <c r="B1056" s="15"/>
    </row>
    <row r="1057" spans="2:2" customFormat="1" x14ac:dyDescent="0.35">
      <c r="B1057" s="15"/>
    </row>
    <row r="1058" spans="2:2" customFormat="1" x14ac:dyDescent="0.35">
      <c r="B1058" s="15"/>
    </row>
    <row r="1059" spans="2:2" customFormat="1" x14ac:dyDescent="0.35">
      <c r="B1059" s="15"/>
    </row>
    <row r="1060" spans="2:2" customFormat="1" x14ac:dyDescent="0.35">
      <c r="B1060" s="15"/>
    </row>
    <row r="1061" spans="2:2" customFormat="1" x14ac:dyDescent="0.35">
      <c r="B1061" s="15"/>
    </row>
    <row r="1062" spans="2:2" customFormat="1" x14ac:dyDescent="0.35">
      <c r="B1062" s="15"/>
    </row>
    <row r="1063" spans="2:2" customFormat="1" x14ac:dyDescent="0.35">
      <c r="B1063" s="15"/>
    </row>
    <row r="1064" spans="2:2" customFormat="1" x14ac:dyDescent="0.35">
      <c r="B1064" s="15"/>
    </row>
    <row r="1065" spans="2:2" customFormat="1" x14ac:dyDescent="0.35">
      <c r="B1065" s="15"/>
    </row>
    <row r="1066" spans="2:2" customFormat="1" x14ac:dyDescent="0.35">
      <c r="B1066" s="15"/>
    </row>
    <row r="1067" spans="2:2" customFormat="1" x14ac:dyDescent="0.35">
      <c r="B1067" s="15"/>
    </row>
    <row r="1068" spans="2:2" customFormat="1" x14ac:dyDescent="0.35">
      <c r="B1068" s="15"/>
    </row>
    <row r="1069" spans="2:2" customFormat="1" x14ac:dyDescent="0.35">
      <c r="B1069" s="15"/>
    </row>
    <row r="1070" spans="2:2" customFormat="1" x14ac:dyDescent="0.35">
      <c r="B1070" s="15"/>
    </row>
    <row r="1071" spans="2:2" customFormat="1" x14ac:dyDescent="0.35">
      <c r="B1071" s="15"/>
    </row>
    <row r="1072" spans="2:2" customFormat="1" x14ac:dyDescent="0.35">
      <c r="B1072" s="15"/>
    </row>
    <row r="1073" spans="2:2" customFormat="1" x14ac:dyDescent="0.35">
      <c r="B1073" s="15"/>
    </row>
    <row r="1074" spans="2:2" customFormat="1" x14ac:dyDescent="0.35">
      <c r="B1074" s="15"/>
    </row>
    <row r="1075" spans="2:2" customFormat="1" x14ac:dyDescent="0.35">
      <c r="B1075" s="15"/>
    </row>
    <row r="1076" spans="2:2" customFormat="1" x14ac:dyDescent="0.35">
      <c r="B1076" s="15"/>
    </row>
    <row r="1077" spans="2:2" customFormat="1" x14ac:dyDescent="0.35">
      <c r="B1077" s="15"/>
    </row>
    <row r="1078" spans="2:2" customFormat="1" x14ac:dyDescent="0.35">
      <c r="B1078" s="15"/>
    </row>
    <row r="1079" spans="2:2" customFormat="1" x14ac:dyDescent="0.35">
      <c r="B1079" s="15"/>
    </row>
    <row r="1080" spans="2:2" customFormat="1" x14ac:dyDescent="0.35">
      <c r="B1080" s="15"/>
    </row>
    <row r="1081" spans="2:2" customFormat="1" x14ac:dyDescent="0.35">
      <c r="B1081" s="15"/>
    </row>
    <row r="1082" spans="2:2" customFormat="1" x14ac:dyDescent="0.35">
      <c r="B1082" s="15"/>
    </row>
    <row r="1083" spans="2:2" customFormat="1" x14ac:dyDescent="0.35">
      <c r="B1083" s="15"/>
    </row>
    <row r="1084" spans="2:2" customFormat="1" x14ac:dyDescent="0.35">
      <c r="B1084" s="15"/>
    </row>
    <row r="1085" spans="2:2" customFormat="1" x14ac:dyDescent="0.35">
      <c r="B1085" s="15"/>
    </row>
    <row r="1086" spans="2:2" customFormat="1" x14ac:dyDescent="0.35">
      <c r="B1086" s="15"/>
    </row>
    <row r="1087" spans="2:2" customFormat="1" x14ac:dyDescent="0.35">
      <c r="B1087" s="15"/>
    </row>
    <row r="1088" spans="2:2" customFormat="1" x14ac:dyDescent="0.35">
      <c r="B1088" s="15"/>
    </row>
    <row r="1089" spans="2:2" customFormat="1" x14ac:dyDescent="0.35">
      <c r="B1089" s="15"/>
    </row>
    <row r="1090" spans="2:2" customFormat="1" x14ac:dyDescent="0.35">
      <c r="B1090" s="15"/>
    </row>
    <row r="1091" spans="2:2" customFormat="1" x14ac:dyDescent="0.35">
      <c r="B1091" s="15"/>
    </row>
    <row r="1092" spans="2:2" customFormat="1" x14ac:dyDescent="0.35">
      <c r="B1092" s="15"/>
    </row>
    <row r="1093" spans="2:2" customFormat="1" x14ac:dyDescent="0.35">
      <c r="B1093" s="15"/>
    </row>
    <row r="1094" spans="2:2" customFormat="1" x14ac:dyDescent="0.35">
      <c r="B1094" s="15"/>
    </row>
    <row r="1095" spans="2:2" customFormat="1" x14ac:dyDescent="0.35">
      <c r="B1095" s="15"/>
    </row>
    <row r="1096" spans="2:2" customFormat="1" x14ac:dyDescent="0.35">
      <c r="B1096" s="15"/>
    </row>
    <row r="1097" spans="2:2" customFormat="1" x14ac:dyDescent="0.35">
      <c r="B1097" s="15"/>
    </row>
    <row r="1098" spans="2:2" customFormat="1" x14ac:dyDescent="0.35">
      <c r="B1098" s="15"/>
    </row>
    <row r="1099" spans="2:2" customFormat="1" x14ac:dyDescent="0.35">
      <c r="B1099" s="15"/>
    </row>
    <row r="1100" spans="2:2" customFormat="1" x14ac:dyDescent="0.35">
      <c r="B1100" s="15"/>
    </row>
    <row r="1101" spans="2:2" customFormat="1" x14ac:dyDescent="0.35">
      <c r="B1101" s="15"/>
    </row>
    <row r="1102" spans="2:2" customFormat="1" x14ac:dyDescent="0.35">
      <c r="B1102" s="15"/>
    </row>
    <row r="1103" spans="2:2" customFormat="1" x14ac:dyDescent="0.35">
      <c r="B1103" s="15"/>
    </row>
    <row r="1104" spans="2:2" customFormat="1" x14ac:dyDescent="0.35">
      <c r="B1104" s="15"/>
    </row>
    <row r="1105" spans="2:2" customFormat="1" x14ac:dyDescent="0.35">
      <c r="B1105" s="15"/>
    </row>
    <row r="1106" spans="2:2" customFormat="1" x14ac:dyDescent="0.35">
      <c r="B1106" s="15"/>
    </row>
    <row r="1107" spans="2:2" customFormat="1" x14ac:dyDescent="0.35">
      <c r="B1107" s="15"/>
    </row>
    <row r="1108" spans="2:2" customFormat="1" x14ac:dyDescent="0.35">
      <c r="B1108" s="15"/>
    </row>
    <row r="1109" spans="2:2" customFormat="1" x14ac:dyDescent="0.35">
      <c r="B1109" s="15"/>
    </row>
    <row r="1110" spans="2:2" customFormat="1" x14ac:dyDescent="0.35">
      <c r="B1110" s="15"/>
    </row>
    <row r="1111" spans="2:2" customFormat="1" x14ac:dyDescent="0.35">
      <c r="B1111" s="15"/>
    </row>
    <row r="1112" spans="2:2" customFormat="1" x14ac:dyDescent="0.35">
      <c r="B1112" s="15"/>
    </row>
    <row r="1113" spans="2:2" customFormat="1" x14ac:dyDescent="0.35">
      <c r="B1113" s="15"/>
    </row>
    <row r="1114" spans="2:2" customFormat="1" x14ac:dyDescent="0.35">
      <c r="B1114" s="15"/>
    </row>
    <row r="1115" spans="2:2" customFormat="1" x14ac:dyDescent="0.35">
      <c r="B1115" s="15"/>
    </row>
    <row r="1116" spans="2:2" customFormat="1" x14ac:dyDescent="0.35">
      <c r="B1116" s="15"/>
    </row>
    <row r="1117" spans="2:2" customFormat="1" x14ac:dyDescent="0.35">
      <c r="B1117" s="15"/>
    </row>
    <row r="1118" spans="2:2" customFormat="1" x14ac:dyDescent="0.35">
      <c r="B1118" s="15"/>
    </row>
    <row r="1119" spans="2:2" customFormat="1" x14ac:dyDescent="0.35">
      <c r="B1119" s="15"/>
    </row>
    <row r="1120" spans="2:2" customFormat="1" x14ac:dyDescent="0.35">
      <c r="B1120" s="15"/>
    </row>
    <row r="1121" spans="2:2" customFormat="1" x14ac:dyDescent="0.35">
      <c r="B1121" s="15"/>
    </row>
    <row r="1122" spans="2:2" customFormat="1" x14ac:dyDescent="0.35">
      <c r="B1122" s="15"/>
    </row>
    <row r="1123" spans="2:2" customFormat="1" x14ac:dyDescent="0.35">
      <c r="B1123" s="15"/>
    </row>
    <row r="1124" spans="2:2" customFormat="1" x14ac:dyDescent="0.35">
      <c r="B1124" s="15"/>
    </row>
    <row r="1125" spans="2:2" customFormat="1" x14ac:dyDescent="0.35">
      <c r="B1125" s="15"/>
    </row>
    <row r="1126" spans="2:2" customFormat="1" x14ac:dyDescent="0.35">
      <c r="B1126" s="15"/>
    </row>
    <row r="1127" spans="2:2" customFormat="1" x14ac:dyDescent="0.35">
      <c r="B1127" s="15"/>
    </row>
    <row r="1128" spans="2:2" customFormat="1" x14ac:dyDescent="0.35">
      <c r="B1128" s="15"/>
    </row>
    <row r="1129" spans="2:2" customFormat="1" x14ac:dyDescent="0.35">
      <c r="B1129" s="15"/>
    </row>
    <row r="1130" spans="2:2" customFormat="1" x14ac:dyDescent="0.35">
      <c r="B1130" s="15"/>
    </row>
    <row r="1131" spans="2:2" customFormat="1" x14ac:dyDescent="0.35">
      <c r="B1131" s="15"/>
    </row>
    <row r="1132" spans="2:2" customFormat="1" x14ac:dyDescent="0.35">
      <c r="B1132" s="15"/>
    </row>
    <row r="1133" spans="2:2" customFormat="1" x14ac:dyDescent="0.35">
      <c r="B1133" s="15"/>
    </row>
    <row r="1134" spans="2:2" customFormat="1" x14ac:dyDescent="0.35">
      <c r="B1134" s="15"/>
    </row>
    <row r="1135" spans="2:2" customFormat="1" x14ac:dyDescent="0.35">
      <c r="B1135" s="15"/>
    </row>
    <row r="1136" spans="2:2" customFormat="1" x14ac:dyDescent="0.35">
      <c r="B1136" s="15"/>
    </row>
    <row r="1137" spans="2:2" customFormat="1" x14ac:dyDescent="0.35">
      <c r="B1137" s="15"/>
    </row>
    <row r="1138" spans="2:2" customFormat="1" x14ac:dyDescent="0.35">
      <c r="B1138" s="15"/>
    </row>
    <row r="1139" spans="2:2" customFormat="1" x14ac:dyDescent="0.35">
      <c r="B1139" s="15"/>
    </row>
    <row r="1140" spans="2:2" customFormat="1" x14ac:dyDescent="0.35">
      <c r="B1140" s="15"/>
    </row>
    <row r="1141" spans="2:2" customFormat="1" x14ac:dyDescent="0.35">
      <c r="B1141" s="15"/>
    </row>
    <row r="1142" spans="2:2" customFormat="1" x14ac:dyDescent="0.35">
      <c r="B1142" s="15"/>
    </row>
    <row r="1143" spans="2:2" customFormat="1" x14ac:dyDescent="0.35">
      <c r="B1143" s="15"/>
    </row>
    <row r="1144" spans="2:2" customFormat="1" x14ac:dyDescent="0.35">
      <c r="B1144" s="15"/>
    </row>
    <row r="1145" spans="2:2" customFormat="1" x14ac:dyDescent="0.35">
      <c r="B1145" s="15"/>
    </row>
    <row r="1146" spans="2:2" customFormat="1" x14ac:dyDescent="0.35">
      <c r="B1146" s="15"/>
    </row>
    <row r="1147" spans="2:2" customFormat="1" x14ac:dyDescent="0.35">
      <c r="B1147" s="15"/>
    </row>
    <row r="1148" spans="2:2" customFormat="1" x14ac:dyDescent="0.35">
      <c r="B1148" s="15"/>
    </row>
    <row r="1149" spans="2:2" customFormat="1" x14ac:dyDescent="0.35">
      <c r="B1149" s="15"/>
    </row>
    <row r="1150" spans="2:2" customFormat="1" x14ac:dyDescent="0.35">
      <c r="B1150" s="15"/>
    </row>
    <row r="1151" spans="2:2" customFormat="1" x14ac:dyDescent="0.35">
      <c r="B1151" s="15"/>
    </row>
    <row r="1152" spans="2:2" customFormat="1" x14ac:dyDescent="0.35">
      <c r="B1152" s="15"/>
    </row>
    <row r="1153" spans="2:2" customFormat="1" x14ac:dyDescent="0.35">
      <c r="B1153" s="15"/>
    </row>
    <row r="1154" spans="2:2" customFormat="1" x14ac:dyDescent="0.35">
      <c r="B1154" s="15"/>
    </row>
    <row r="1155" spans="2:2" customFormat="1" x14ac:dyDescent="0.35">
      <c r="B1155" s="15"/>
    </row>
    <row r="1156" spans="2:2" customFormat="1" x14ac:dyDescent="0.35">
      <c r="B1156" s="15"/>
    </row>
    <row r="1157" spans="2:2" customFormat="1" x14ac:dyDescent="0.35">
      <c r="B1157" s="15"/>
    </row>
    <row r="1158" spans="2:2" customFormat="1" x14ac:dyDescent="0.35">
      <c r="B1158" s="15"/>
    </row>
    <row r="1159" spans="2:2" customFormat="1" x14ac:dyDescent="0.35">
      <c r="B1159" s="15"/>
    </row>
    <row r="1160" spans="2:2" customFormat="1" x14ac:dyDescent="0.35">
      <c r="B1160" s="15"/>
    </row>
    <row r="1161" spans="2:2" customFormat="1" x14ac:dyDescent="0.35">
      <c r="B1161" s="15"/>
    </row>
    <row r="1162" spans="2:2" customFormat="1" x14ac:dyDescent="0.35">
      <c r="B1162" s="15"/>
    </row>
    <row r="1163" spans="2:2" customFormat="1" x14ac:dyDescent="0.35">
      <c r="B1163" s="15"/>
    </row>
    <row r="1164" spans="2:2" customFormat="1" x14ac:dyDescent="0.35">
      <c r="B1164" s="15"/>
    </row>
    <row r="1165" spans="2:2" customFormat="1" x14ac:dyDescent="0.35">
      <c r="B1165" s="15"/>
    </row>
    <row r="1166" spans="2:2" customFormat="1" x14ac:dyDescent="0.35">
      <c r="B1166" s="15"/>
    </row>
    <row r="1167" spans="2:2" customFormat="1" x14ac:dyDescent="0.35">
      <c r="B1167" s="15"/>
    </row>
    <row r="1168" spans="2:2" customFormat="1" x14ac:dyDescent="0.35">
      <c r="B1168" s="15"/>
    </row>
    <row r="1169" spans="2:2" customFormat="1" x14ac:dyDescent="0.35">
      <c r="B1169" s="15"/>
    </row>
    <row r="1170" spans="2:2" customFormat="1" x14ac:dyDescent="0.35">
      <c r="B1170" s="15"/>
    </row>
    <row r="1171" spans="2:2" customFormat="1" x14ac:dyDescent="0.35">
      <c r="B1171" s="15"/>
    </row>
    <row r="1172" spans="2:2" customFormat="1" x14ac:dyDescent="0.35">
      <c r="B1172" s="15"/>
    </row>
    <row r="1173" spans="2:2" customFormat="1" x14ac:dyDescent="0.35">
      <c r="B1173" s="15"/>
    </row>
    <row r="1174" spans="2:2" customFormat="1" x14ac:dyDescent="0.35">
      <c r="B1174" s="15"/>
    </row>
    <row r="1175" spans="2:2" customFormat="1" x14ac:dyDescent="0.35">
      <c r="B1175" s="15"/>
    </row>
    <row r="1176" spans="2:2" customFormat="1" x14ac:dyDescent="0.35">
      <c r="B1176" s="15"/>
    </row>
    <row r="1177" spans="2:2" customFormat="1" x14ac:dyDescent="0.35">
      <c r="B1177" s="15"/>
    </row>
    <row r="1178" spans="2:2" customFormat="1" x14ac:dyDescent="0.35">
      <c r="B1178" s="15"/>
    </row>
    <row r="1179" spans="2:2" customFormat="1" x14ac:dyDescent="0.35">
      <c r="B1179" s="15"/>
    </row>
    <row r="1180" spans="2:2" customFormat="1" x14ac:dyDescent="0.35">
      <c r="B1180" s="15"/>
    </row>
    <row r="1181" spans="2:2" customFormat="1" x14ac:dyDescent="0.35">
      <c r="B1181" s="15"/>
    </row>
    <row r="1182" spans="2:2" customFormat="1" x14ac:dyDescent="0.35">
      <c r="B1182" s="15"/>
    </row>
    <row r="1183" spans="2:2" customFormat="1" x14ac:dyDescent="0.35">
      <c r="B1183" s="15"/>
    </row>
    <row r="1184" spans="2:2" customFormat="1" x14ac:dyDescent="0.35">
      <c r="B1184" s="15"/>
    </row>
    <row r="1185" spans="2:2" customFormat="1" x14ac:dyDescent="0.35">
      <c r="B1185" s="15"/>
    </row>
    <row r="1186" spans="2:2" customFormat="1" x14ac:dyDescent="0.35">
      <c r="B1186" s="15"/>
    </row>
    <row r="1187" spans="2:2" customFormat="1" x14ac:dyDescent="0.35">
      <c r="B1187" s="15"/>
    </row>
    <row r="1188" spans="2:2" customFormat="1" x14ac:dyDescent="0.35">
      <c r="B1188" s="15"/>
    </row>
    <row r="1189" spans="2:2" customFormat="1" x14ac:dyDescent="0.35">
      <c r="B1189" s="15"/>
    </row>
    <row r="1190" spans="2:2" customFormat="1" x14ac:dyDescent="0.35">
      <c r="B1190" s="15"/>
    </row>
    <row r="1191" spans="2:2" customFormat="1" x14ac:dyDescent="0.35">
      <c r="B1191" s="15"/>
    </row>
    <row r="1192" spans="2:2" customFormat="1" x14ac:dyDescent="0.35">
      <c r="B1192" s="15"/>
    </row>
    <row r="1193" spans="2:2" customFormat="1" x14ac:dyDescent="0.35">
      <c r="B1193" s="15"/>
    </row>
    <row r="1194" spans="2:2" customFormat="1" x14ac:dyDescent="0.35">
      <c r="B1194" s="15"/>
    </row>
    <row r="1195" spans="2:2" customFormat="1" x14ac:dyDescent="0.35">
      <c r="B1195" s="15"/>
    </row>
    <row r="1196" spans="2:2" customFormat="1" x14ac:dyDescent="0.35">
      <c r="B1196" s="15"/>
    </row>
    <row r="1197" spans="2:2" customFormat="1" x14ac:dyDescent="0.35">
      <c r="B1197" s="15"/>
    </row>
    <row r="1198" spans="2:2" customFormat="1" x14ac:dyDescent="0.35">
      <c r="B1198" s="15"/>
    </row>
    <row r="1199" spans="2:2" customFormat="1" x14ac:dyDescent="0.35">
      <c r="B1199" s="15"/>
    </row>
    <row r="1200" spans="2:2" customFormat="1" x14ac:dyDescent="0.35">
      <c r="B1200" s="15"/>
    </row>
    <row r="1201" spans="2:2" customFormat="1" x14ac:dyDescent="0.35">
      <c r="B1201" s="15"/>
    </row>
    <row r="1202" spans="2:2" customFormat="1" x14ac:dyDescent="0.35">
      <c r="B1202" s="15"/>
    </row>
    <row r="1203" spans="2:2" customFormat="1" x14ac:dyDescent="0.35">
      <c r="B1203" s="15"/>
    </row>
    <row r="1204" spans="2:2" customFormat="1" x14ac:dyDescent="0.35">
      <c r="B1204" s="15"/>
    </row>
    <row r="1205" spans="2:2" customFormat="1" x14ac:dyDescent="0.35">
      <c r="B1205" s="15"/>
    </row>
    <row r="1206" spans="2:2" customFormat="1" x14ac:dyDescent="0.35">
      <c r="B1206" s="15"/>
    </row>
    <row r="1207" spans="2:2" customFormat="1" x14ac:dyDescent="0.35">
      <c r="B1207" s="15"/>
    </row>
    <row r="1208" spans="2:2" customFormat="1" x14ac:dyDescent="0.35">
      <c r="B1208" s="15"/>
    </row>
    <row r="1209" spans="2:2" customFormat="1" x14ac:dyDescent="0.35">
      <c r="B1209" s="15"/>
    </row>
    <row r="1210" spans="2:2" customFormat="1" x14ac:dyDescent="0.35">
      <c r="B1210" s="15"/>
    </row>
    <row r="1211" spans="2:2" customFormat="1" x14ac:dyDescent="0.35">
      <c r="B1211" s="15"/>
    </row>
    <row r="1212" spans="2:2" customFormat="1" x14ac:dyDescent="0.35">
      <c r="B1212" s="15"/>
    </row>
    <row r="1213" spans="2:2" customFormat="1" x14ac:dyDescent="0.35">
      <c r="B1213" s="15"/>
    </row>
    <row r="1214" spans="2:2" customFormat="1" x14ac:dyDescent="0.35">
      <c r="B1214" s="15"/>
    </row>
    <row r="1215" spans="2:2" customFormat="1" x14ac:dyDescent="0.35">
      <c r="B1215" s="15"/>
    </row>
    <row r="1216" spans="2:2" customFormat="1" x14ac:dyDescent="0.35">
      <c r="B1216" s="15"/>
    </row>
    <row r="1217" spans="2:2" customFormat="1" x14ac:dyDescent="0.35">
      <c r="B1217" s="15"/>
    </row>
    <row r="1218" spans="2:2" customFormat="1" x14ac:dyDescent="0.35">
      <c r="B1218" s="15"/>
    </row>
    <row r="1219" spans="2:2" customFormat="1" x14ac:dyDescent="0.35">
      <c r="B1219" s="15"/>
    </row>
    <row r="1220" spans="2:2" customFormat="1" x14ac:dyDescent="0.35">
      <c r="B1220" s="15"/>
    </row>
    <row r="1221" spans="2:2" customFormat="1" x14ac:dyDescent="0.35">
      <c r="B1221" s="15"/>
    </row>
    <row r="1222" spans="2:2" customFormat="1" x14ac:dyDescent="0.35">
      <c r="B1222" s="15"/>
    </row>
    <row r="1223" spans="2:2" customFormat="1" x14ac:dyDescent="0.35">
      <c r="B1223" s="15"/>
    </row>
    <row r="1224" spans="2:2" customFormat="1" x14ac:dyDescent="0.35">
      <c r="B1224" s="15"/>
    </row>
    <row r="1225" spans="2:2" customFormat="1" x14ac:dyDescent="0.35">
      <c r="B1225" s="15"/>
    </row>
    <row r="1226" spans="2:2" customFormat="1" x14ac:dyDescent="0.35">
      <c r="B1226" s="15"/>
    </row>
    <row r="1227" spans="2:2" customFormat="1" x14ac:dyDescent="0.35">
      <c r="B1227" s="15"/>
    </row>
    <row r="1228" spans="2:2" customFormat="1" x14ac:dyDescent="0.35">
      <c r="B1228" s="15"/>
    </row>
    <row r="1229" spans="2:2" customFormat="1" x14ac:dyDescent="0.35">
      <c r="B1229" s="15"/>
    </row>
    <row r="1230" spans="2:2" customFormat="1" x14ac:dyDescent="0.35">
      <c r="B1230" s="15"/>
    </row>
    <row r="1231" spans="2:2" customFormat="1" x14ac:dyDescent="0.35">
      <c r="B1231" s="15"/>
    </row>
    <row r="1232" spans="2:2" customFormat="1" x14ac:dyDescent="0.35">
      <c r="B1232" s="15"/>
    </row>
    <row r="1233" spans="2:2" customFormat="1" x14ac:dyDescent="0.35">
      <c r="B1233" s="15"/>
    </row>
    <row r="1234" spans="2:2" customFormat="1" x14ac:dyDescent="0.35">
      <c r="B1234" s="15"/>
    </row>
    <row r="1235" spans="2:2" customFormat="1" x14ac:dyDescent="0.35">
      <c r="B1235" s="15"/>
    </row>
    <row r="1236" spans="2:2" customFormat="1" x14ac:dyDescent="0.35">
      <c r="B1236" s="15"/>
    </row>
    <row r="1237" spans="2:2" customFormat="1" x14ac:dyDescent="0.35">
      <c r="B1237" s="15"/>
    </row>
    <row r="1238" spans="2:2" customFormat="1" x14ac:dyDescent="0.35">
      <c r="B1238" s="15"/>
    </row>
    <row r="1239" spans="2:2" customFormat="1" x14ac:dyDescent="0.35">
      <c r="B1239" s="15"/>
    </row>
    <row r="1240" spans="2:2" customFormat="1" x14ac:dyDescent="0.35">
      <c r="B1240" s="15"/>
    </row>
    <row r="1241" spans="2:2" customFormat="1" x14ac:dyDescent="0.35">
      <c r="B1241" s="15"/>
    </row>
    <row r="1242" spans="2:2" customFormat="1" x14ac:dyDescent="0.35">
      <c r="B1242" s="15"/>
    </row>
    <row r="1243" spans="2:2" customFormat="1" x14ac:dyDescent="0.35">
      <c r="B1243" s="15"/>
    </row>
    <row r="1244" spans="2:2" customFormat="1" x14ac:dyDescent="0.35">
      <c r="B1244" s="15"/>
    </row>
    <row r="1245" spans="2:2" customFormat="1" x14ac:dyDescent="0.35">
      <c r="B1245" s="15"/>
    </row>
    <row r="1246" spans="2:2" customFormat="1" x14ac:dyDescent="0.35">
      <c r="B1246" s="15"/>
    </row>
    <row r="1247" spans="2:2" customFormat="1" x14ac:dyDescent="0.35">
      <c r="B1247" s="15"/>
    </row>
    <row r="1248" spans="2:2" customFormat="1" x14ac:dyDescent="0.35">
      <c r="B1248" s="15"/>
    </row>
    <row r="1249" spans="2:2" customFormat="1" x14ac:dyDescent="0.35">
      <c r="B1249" s="15"/>
    </row>
    <row r="1250" spans="2:2" customFormat="1" x14ac:dyDescent="0.35">
      <c r="B1250" s="15"/>
    </row>
    <row r="1251" spans="2:2" customFormat="1" x14ac:dyDescent="0.35">
      <c r="B1251" s="15"/>
    </row>
    <row r="1252" spans="2:2" customFormat="1" x14ac:dyDescent="0.35">
      <c r="B1252" s="15"/>
    </row>
    <row r="1253" spans="2:2" customFormat="1" x14ac:dyDescent="0.35">
      <c r="B1253" s="15"/>
    </row>
    <row r="1254" spans="2:2" customFormat="1" x14ac:dyDescent="0.35">
      <c r="B1254" s="15"/>
    </row>
    <row r="1255" spans="2:2" customFormat="1" x14ac:dyDescent="0.35">
      <c r="B1255" s="15"/>
    </row>
    <row r="1256" spans="2:2" customFormat="1" x14ac:dyDescent="0.35">
      <c r="B1256" s="15"/>
    </row>
    <row r="1257" spans="2:2" customFormat="1" x14ac:dyDescent="0.35">
      <c r="B1257" s="15"/>
    </row>
    <row r="1258" spans="2:2" customFormat="1" x14ac:dyDescent="0.35">
      <c r="B1258" s="15"/>
    </row>
    <row r="1259" spans="2:2" customFormat="1" x14ac:dyDescent="0.35">
      <c r="B1259" s="15"/>
    </row>
    <row r="1260" spans="2:2" customFormat="1" x14ac:dyDescent="0.35">
      <c r="B1260" s="15"/>
    </row>
    <row r="1261" spans="2:2" customFormat="1" x14ac:dyDescent="0.35">
      <c r="B1261" s="15"/>
    </row>
    <row r="1262" spans="2:2" customFormat="1" x14ac:dyDescent="0.35">
      <c r="B1262" s="15"/>
    </row>
    <row r="1263" spans="2:2" customFormat="1" x14ac:dyDescent="0.35">
      <c r="B1263" s="15"/>
    </row>
    <row r="1264" spans="2:2" customFormat="1" x14ac:dyDescent="0.35">
      <c r="B1264" s="15"/>
    </row>
    <row r="1265" spans="2:2" customFormat="1" x14ac:dyDescent="0.35">
      <c r="B1265" s="15"/>
    </row>
    <row r="1266" spans="2:2" customFormat="1" x14ac:dyDescent="0.35">
      <c r="B1266" s="15"/>
    </row>
    <row r="1267" spans="2:2" customFormat="1" x14ac:dyDescent="0.35">
      <c r="B1267" s="15"/>
    </row>
    <row r="1268" spans="2:2" customFormat="1" x14ac:dyDescent="0.35">
      <c r="B1268" s="15"/>
    </row>
    <row r="1269" spans="2:2" customFormat="1" x14ac:dyDescent="0.35">
      <c r="B1269" s="15"/>
    </row>
    <row r="1270" spans="2:2" customFormat="1" x14ac:dyDescent="0.35">
      <c r="B1270" s="15"/>
    </row>
    <row r="1271" spans="2:2" customFormat="1" x14ac:dyDescent="0.35">
      <c r="B1271" s="15"/>
    </row>
    <row r="1272" spans="2:2" customFormat="1" x14ac:dyDescent="0.35">
      <c r="B1272" s="15"/>
    </row>
    <row r="1273" spans="2:2" customFormat="1" x14ac:dyDescent="0.35">
      <c r="B1273" s="15"/>
    </row>
    <row r="1274" spans="2:2" customFormat="1" x14ac:dyDescent="0.35">
      <c r="B1274" s="15"/>
    </row>
    <row r="1275" spans="2:2" customFormat="1" x14ac:dyDescent="0.35">
      <c r="B1275" s="15"/>
    </row>
    <row r="1276" spans="2:2" customFormat="1" x14ac:dyDescent="0.35">
      <c r="B1276" s="15"/>
    </row>
    <row r="1277" spans="2:2" customFormat="1" x14ac:dyDescent="0.35">
      <c r="B1277" s="15"/>
    </row>
    <row r="1278" spans="2:2" customFormat="1" x14ac:dyDescent="0.35">
      <c r="B1278" s="15"/>
    </row>
    <row r="1279" spans="2:2" customFormat="1" x14ac:dyDescent="0.35">
      <c r="B1279" s="15"/>
    </row>
    <row r="1280" spans="2:2" customFormat="1" x14ac:dyDescent="0.35">
      <c r="B1280" s="15"/>
    </row>
    <row r="1281" spans="2:2" customFormat="1" x14ac:dyDescent="0.35">
      <c r="B1281" s="15"/>
    </row>
    <row r="1282" spans="2:2" customFormat="1" x14ac:dyDescent="0.35">
      <c r="B1282" s="15"/>
    </row>
    <row r="1283" spans="2:2" customFormat="1" x14ac:dyDescent="0.35">
      <c r="B1283" s="15"/>
    </row>
    <row r="1284" spans="2:2" customFormat="1" x14ac:dyDescent="0.35">
      <c r="B1284" s="15"/>
    </row>
    <row r="1285" spans="2:2" customFormat="1" x14ac:dyDescent="0.35">
      <c r="B1285" s="15"/>
    </row>
    <row r="1286" spans="2:2" customFormat="1" x14ac:dyDescent="0.35">
      <c r="B1286" s="15"/>
    </row>
    <row r="1287" spans="2:2" customFormat="1" x14ac:dyDescent="0.35">
      <c r="B1287" s="15"/>
    </row>
    <row r="1288" spans="2:2" customFormat="1" x14ac:dyDescent="0.35">
      <c r="B1288" s="15"/>
    </row>
    <row r="1289" spans="2:2" customFormat="1" x14ac:dyDescent="0.35">
      <c r="B1289" s="15"/>
    </row>
    <row r="1290" spans="2:2" customFormat="1" x14ac:dyDescent="0.35">
      <c r="B1290" s="15"/>
    </row>
    <row r="1291" spans="2:2" customFormat="1" x14ac:dyDescent="0.35">
      <c r="B1291" s="15"/>
    </row>
    <row r="1292" spans="2:2" customFormat="1" x14ac:dyDescent="0.35">
      <c r="B1292" s="15"/>
    </row>
    <row r="1293" spans="2:2" customFormat="1" x14ac:dyDescent="0.35">
      <c r="B1293" s="15"/>
    </row>
    <row r="1294" spans="2:2" customFormat="1" x14ac:dyDescent="0.35">
      <c r="B1294" s="15"/>
    </row>
    <row r="1295" spans="2:2" customFormat="1" x14ac:dyDescent="0.35">
      <c r="B1295" s="15"/>
    </row>
    <row r="1296" spans="2:2" customFormat="1" x14ac:dyDescent="0.35">
      <c r="B1296" s="15"/>
    </row>
    <row r="1297" spans="2:2" customFormat="1" x14ac:dyDescent="0.35">
      <c r="B1297" s="15"/>
    </row>
    <row r="1298" spans="2:2" customFormat="1" x14ac:dyDescent="0.35">
      <c r="B1298" s="15"/>
    </row>
    <row r="1299" spans="2:2" customFormat="1" x14ac:dyDescent="0.35">
      <c r="B1299" s="15"/>
    </row>
    <row r="1300" spans="2:2" customFormat="1" x14ac:dyDescent="0.35">
      <c r="B1300" s="15"/>
    </row>
    <row r="1301" spans="2:2" customFormat="1" x14ac:dyDescent="0.35">
      <c r="B1301" s="15"/>
    </row>
    <row r="1302" spans="2:2" customFormat="1" x14ac:dyDescent="0.35">
      <c r="B1302" s="15"/>
    </row>
    <row r="1303" spans="2:2" customFormat="1" x14ac:dyDescent="0.35">
      <c r="B1303" s="15"/>
    </row>
    <row r="1304" spans="2:2" customFormat="1" x14ac:dyDescent="0.35">
      <c r="B1304" s="15"/>
    </row>
    <row r="1305" spans="2:2" customFormat="1" x14ac:dyDescent="0.35">
      <c r="B1305" s="15"/>
    </row>
    <row r="1306" spans="2:2" customFormat="1" x14ac:dyDescent="0.35">
      <c r="B1306" s="15"/>
    </row>
    <row r="1307" spans="2:2" customFormat="1" x14ac:dyDescent="0.35">
      <c r="B1307" s="15"/>
    </row>
    <row r="1308" spans="2:2" customFormat="1" x14ac:dyDescent="0.35">
      <c r="B1308" s="15"/>
    </row>
    <row r="1309" spans="2:2" customFormat="1" x14ac:dyDescent="0.35">
      <c r="B1309" s="15"/>
    </row>
    <row r="1310" spans="2:2" customFormat="1" x14ac:dyDescent="0.35">
      <c r="B1310" s="15"/>
    </row>
    <row r="1311" spans="2:2" customFormat="1" x14ac:dyDescent="0.35">
      <c r="B1311" s="15"/>
    </row>
    <row r="1312" spans="2:2" customFormat="1" x14ac:dyDescent="0.35">
      <c r="B1312" s="15"/>
    </row>
    <row r="1313" spans="2:2" customFormat="1" x14ac:dyDescent="0.35">
      <c r="B1313" s="15"/>
    </row>
    <row r="1314" spans="2:2" customFormat="1" x14ac:dyDescent="0.35">
      <c r="B1314" s="15"/>
    </row>
    <row r="1315" spans="2:2" customFormat="1" x14ac:dyDescent="0.35">
      <c r="B1315" s="15"/>
    </row>
    <row r="1316" spans="2:2" customFormat="1" x14ac:dyDescent="0.35">
      <c r="B1316" s="15"/>
    </row>
    <row r="1317" spans="2:2" customFormat="1" x14ac:dyDescent="0.35">
      <c r="B1317" s="15"/>
    </row>
    <row r="1318" spans="2:2" customFormat="1" x14ac:dyDescent="0.35">
      <c r="B1318" s="15"/>
    </row>
    <row r="1319" spans="2:2" customFormat="1" x14ac:dyDescent="0.35">
      <c r="B1319" s="15"/>
    </row>
    <row r="1320" spans="2:2" customFormat="1" x14ac:dyDescent="0.35">
      <c r="B1320" s="15"/>
    </row>
    <row r="1321" spans="2:2" customFormat="1" x14ac:dyDescent="0.35">
      <c r="B1321" s="15"/>
    </row>
    <row r="1322" spans="2:2" customFormat="1" x14ac:dyDescent="0.35">
      <c r="B1322" s="15"/>
    </row>
    <row r="1323" spans="2:2" customFormat="1" x14ac:dyDescent="0.35">
      <c r="B1323" s="15"/>
    </row>
    <row r="1324" spans="2:2" customFormat="1" x14ac:dyDescent="0.35">
      <c r="B1324" s="15"/>
    </row>
    <row r="1325" spans="2:2" customFormat="1" x14ac:dyDescent="0.35">
      <c r="B1325" s="15"/>
    </row>
    <row r="1326" spans="2:2" customFormat="1" x14ac:dyDescent="0.35">
      <c r="B1326" s="15"/>
    </row>
    <row r="1327" spans="2:2" customFormat="1" x14ac:dyDescent="0.35">
      <c r="B1327" s="15"/>
    </row>
    <row r="1328" spans="2:2" customFormat="1" x14ac:dyDescent="0.35">
      <c r="B1328" s="15"/>
    </row>
    <row r="1329" spans="2:2" customFormat="1" x14ac:dyDescent="0.35">
      <c r="B1329" s="15"/>
    </row>
    <row r="1330" spans="2:2" customFormat="1" x14ac:dyDescent="0.35">
      <c r="B1330" s="15"/>
    </row>
    <row r="1331" spans="2:2" customFormat="1" x14ac:dyDescent="0.35">
      <c r="B1331" s="15"/>
    </row>
    <row r="1332" spans="2:2" customFormat="1" x14ac:dyDescent="0.35">
      <c r="B1332" s="15"/>
    </row>
    <row r="1333" spans="2:2" customFormat="1" x14ac:dyDescent="0.35">
      <c r="B1333" s="15"/>
    </row>
    <row r="1334" spans="2:2" customFormat="1" x14ac:dyDescent="0.35">
      <c r="B1334" s="15"/>
    </row>
    <row r="1335" spans="2:2" customFormat="1" x14ac:dyDescent="0.35">
      <c r="B1335" s="15"/>
    </row>
    <row r="1336" spans="2:2" customFormat="1" x14ac:dyDescent="0.35">
      <c r="B1336" s="15"/>
    </row>
    <row r="1337" spans="2:2" customFormat="1" x14ac:dyDescent="0.35">
      <c r="B1337" s="15"/>
    </row>
    <row r="1338" spans="2:2" customFormat="1" x14ac:dyDescent="0.35">
      <c r="B1338" s="15"/>
    </row>
    <row r="1339" spans="2:2" customFormat="1" x14ac:dyDescent="0.35">
      <c r="B1339" s="15"/>
    </row>
    <row r="1340" spans="2:2" customFormat="1" x14ac:dyDescent="0.35">
      <c r="B1340" s="15"/>
    </row>
    <row r="1341" spans="2:2" customFormat="1" x14ac:dyDescent="0.35">
      <c r="B1341" s="15"/>
    </row>
    <row r="1342" spans="2:2" customFormat="1" x14ac:dyDescent="0.35">
      <c r="B1342" s="15"/>
    </row>
    <row r="1343" spans="2:2" customFormat="1" x14ac:dyDescent="0.35">
      <c r="B1343" s="15"/>
    </row>
    <row r="1344" spans="2:2" customFormat="1" x14ac:dyDescent="0.35">
      <c r="B1344" s="15"/>
    </row>
    <row r="1345" spans="2:2" customFormat="1" x14ac:dyDescent="0.35">
      <c r="B1345" s="15"/>
    </row>
    <row r="1346" spans="2:2" customFormat="1" x14ac:dyDescent="0.35">
      <c r="B1346" s="15"/>
    </row>
    <row r="1347" spans="2:2" customFormat="1" x14ac:dyDescent="0.35">
      <c r="B1347" s="15"/>
    </row>
    <row r="1348" spans="2:2" customFormat="1" x14ac:dyDescent="0.35">
      <c r="B1348" s="15"/>
    </row>
    <row r="1349" spans="2:2" customFormat="1" x14ac:dyDescent="0.35">
      <c r="B1349" s="15"/>
    </row>
    <row r="1350" spans="2:2" customFormat="1" x14ac:dyDescent="0.35">
      <c r="B1350" s="15"/>
    </row>
    <row r="1351" spans="2:2" customFormat="1" x14ac:dyDescent="0.35">
      <c r="B1351" s="15"/>
    </row>
    <row r="1352" spans="2:2" customFormat="1" x14ac:dyDescent="0.35">
      <c r="B1352" s="15"/>
    </row>
    <row r="1353" spans="2:2" customFormat="1" x14ac:dyDescent="0.35">
      <c r="B1353" s="15"/>
    </row>
    <row r="1354" spans="2:2" customFormat="1" x14ac:dyDescent="0.35">
      <c r="B1354" s="15"/>
    </row>
    <row r="1355" spans="2:2" customFormat="1" x14ac:dyDescent="0.35">
      <c r="B1355" s="15"/>
    </row>
    <row r="1356" spans="2:2" customFormat="1" x14ac:dyDescent="0.35">
      <c r="B1356" s="15"/>
    </row>
    <row r="1357" spans="2:2" customFormat="1" x14ac:dyDescent="0.35">
      <c r="B1357" s="15"/>
    </row>
    <row r="1358" spans="2:2" customFormat="1" x14ac:dyDescent="0.35">
      <c r="B1358" s="15"/>
    </row>
    <row r="1359" spans="2:2" customFormat="1" x14ac:dyDescent="0.35">
      <c r="B1359" s="15"/>
    </row>
    <row r="1360" spans="2:2" customFormat="1" x14ac:dyDescent="0.35">
      <c r="B1360" s="15"/>
    </row>
    <row r="1361" spans="2:2" customFormat="1" x14ac:dyDescent="0.35">
      <c r="B1361" s="15"/>
    </row>
    <row r="1362" spans="2:2" customFormat="1" x14ac:dyDescent="0.35">
      <c r="B1362" s="15"/>
    </row>
    <row r="1363" spans="2:2" customFormat="1" x14ac:dyDescent="0.35">
      <c r="B1363" s="15"/>
    </row>
    <row r="1364" spans="2:2" customFormat="1" x14ac:dyDescent="0.35">
      <c r="B1364" s="15"/>
    </row>
    <row r="1365" spans="2:2" customFormat="1" x14ac:dyDescent="0.35">
      <c r="B1365" s="15"/>
    </row>
    <row r="1366" spans="2:2" customFormat="1" x14ac:dyDescent="0.35">
      <c r="B1366" s="15"/>
    </row>
    <row r="1367" spans="2:2" customFormat="1" x14ac:dyDescent="0.35">
      <c r="B1367" s="15"/>
    </row>
    <row r="1368" spans="2:2" customFormat="1" x14ac:dyDescent="0.35">
      <c r="B1368" s="15"/>
    </row>
    <row r="1369" spans="2:2" customFormat="1" x14ac:dyDescent="0.35">
      <c r="B1369" s="15"/>
    </row>
    <row r="1370" spans="2:2" customFormat="1" x14ac:dyDescent="0.35">
      <c r="B1370" s="15"/>
    </row>
    <row r="1371" spans="2:2" customFormat="1" x14ac:dyDescent="0.35">
      <c r="B1371" s="15"/>
    </row>
    <row r="1372" spans="2:2" customFormat="1" x14ac:dyDescent="0.35">
      <c r="B1372" s="15"/>
    </row>
    <row r="1373" spans="2:2" customFormat="1" x14ac:dyDescent="0.35">
      <c r="B1373" s="15"/>
    </row>
    <row r="1374" spans="2:2" customFormat="1" x14ac:dyDescent="0.35">
      <c r="B1374" s="15"/>
    </row>
    <row r="1375" spans="2:2" customFormat="1" x14ac:dyDescent="0.35">
      <c r="B1375" s="15"/>
    </row>
    <row r="1376" spans="2:2" customFormat="1" x14ac:dyDescent="0.35">
      <c r="B1376" s="15"/>
    </row>
    <row r="1377" spans="2:2" customFormat="1" x14ac:dyDescent="0.35">
      <c r="B1377" s="15"/>
    </row>
    <row r="1378" spans="2:2" customFormat="1" x14ac:dyDescent="0.35">
      <c r="B1378" s="15"/>
    </row>
    <row r="1379" spans="2:2" customFormat="1" x14ac:dyDescent="0.35">
      <c r="B1379" s="15"/>
    </row>
    <row r="1380" spans="2:2" customFormat="1" x14ac:dyDescent="0.35">
      <c r="B1380" s="15"/>
    </row>
    <row r="1381" spans="2:2" customFormat="1" x14ac:dyDescent="0.35">
      <c r="B1381" s="15"/>
    </row>
    <row r="1382" spans="2:2" customFormat="1" x14ac:dyDescent="0.35">
      <c r="B1382" s="15"/>
    </row>
    <row r="1383" spans="2:2" customFormat="1" x14ac:dyDescent="0.35">
      <c r="B1383" s="15"/>
    </row>
    <row r="1384" spans="2:2" customFormat="1" x14ac:dyDescent="0.35">
      <c r="B1384" s="15"/>
    </row>
    <row r="1385" spans="2:2" customFormat="1" x14ac:dyDescent="0.35">
      <c r="B1385" s="15"/>
    </row>
    <row r="1386" spans="2:2" customFormat="1" x14ac:dyDescent="0.35">
      <c r="B1386" s="15"/>
    </row>
    <row r="1387" spans="2:2" customFormat="1" x14ac:dyDescent="0.35">
      <c r="B1387" s="15"/>
    </row>
    <row r="1388" spans="2:2" customFormat="1" x14ac:dyDescent="0.35">
      <c r="B1388" s="15"/>
    </row>
    <row r="1389" spans="2:2" customFormat="1" x14ac:dyDescent="0.35">
      <c r="B1389" s="15"/>
    </row>
    <row r="1390" spans="2:2" customFormat="1" x14ac:dyDescent="0.35">
      <c r="B1390" s="15"/>
    </row>
    <row r="1391" spans="2:2" customFormat="1" x14ac:dyDescent="0.35">
      <c r="B1391" s="15"/>
    </row>
    <row r="1392" spans="2:2" customFormat="1" x14ac:dyDescent="0.35">
      <c r="B1392" s="15"/>
    </row>
    <row r="1393" spans="2:2" customFormat="1" x14ac:dyDescent="0.35">
      <c r="B1393" s="15"/>
    </row>
    <row r="1394" spans="2:2" customFormat="1" x14ac:dyDescent="0.35">
      <c r="B1394" s="15"/>
    </row>
    <row r="1395" spans="2:2" customFormat="1" x14ac:dyDescent="0.35">
      <c r="B1395" s="15"/>
    </row>
    <row r="1396" spans="2:2" customFormat="1" x14ac:dyDescent="0.35">
      <c r="B1396" s="15"/>
    </row>
    <row r="1397" spans="2:2" customFormat="1" x14ac:dyDescent="0.35">
      <c r="B1397" s="15"/>
    </row>
    <row r="1398" spans="2:2" customFormat="1" x14ac:dyDescent="0.35">
      <c r="B1398" s="15"/>
    </row>
    <row r="1399" spans="2:2" customFormat="1" x14ac:dyDescent="0.35">
      <c r="B1399" s="15"/>
    </row>
    <row r="1400" spans="2:2" customFormat="1" x14ac:dyDescent="0.35">
      <c r="B1400" s="15"/>
    </row>
    <row r="1401" spans="2:2" customFormat="1" x14ac:dyDescent="0.35">
      <c r="B1401" s="15"/>
    </row>
    <row r="1402" spans="2:2" customFormat="1" x14ac:dyDescent="0.35">
      <c r="B1402" s="15"/>
    </row>
    <row r="1403" spans="2:2" customFormat="1" x14ac:dyDescent="0.35">
      <c r="B1403" s="15"/>
    </row>
    <row r="1404" spans="2:2" customFormat="1" x14ac:dyDescent="0.35">
      <c r="B1404" s="15"/>
    </row>
    <row r="1405" spans="2:2" customFormat="1" x14ac:dyDescent="0.35">
      <c r="B1405" s="15"/>
    </row>
    <row r="1406" spans="2:2" customFormat="1" x14ac:dyDescent="0.35">
      <c r="B1406" s="15"/>
    </row>
    <row r="1407" spans="2:2" customFormat="1" x14ac:dyDescent="0.35">
      <c r="B1407" s="15"/>
    </row>
    <row r="1408" spans="2:2" customFormat="1" x14ac:dyDescent="0.35">
      <c r="B1408" s="15"/>
    </row>
    <row r="1409" spans="2:2" customFormat="1" x14ac:dyDescent="0.35">
      <c r="B1409" s="15"/>
    </row>
    <row r="1410" spans="2:2" customFormat="1" x14ac:dyDescent="0.35">
      <c r="B1410" s="15"/>
    </row>
    <row r="1411" spans="2:2" customFormat="1" x14ac:dyDescent="0.35">
      <c r="B1411" s="15"/>
    </row>
    <row r="1412" spans="2:2" customFormat="1" x14ac:dyDescent="0.35">
      <c r="B1412" s="15"/>
    </row>
    <row r="1413" spans="2:2" customFormat="1" x14ac:dyDescent="0.35">
      <c r="B1413" s="15"/>
    </row>
    <row r="1414" spans="2:2" customFormat="1" x14ac:dyDescent="0.35">
      <c r="B1414" s="15"/>
    </row>
    <row r="1415" spans="2:2" customFormat="1" x14ac:dyDescent="0.35">
      <c r="B1415" s="15"/>
    </row>
    <row r="1416" spans="2:2" customFormat="1" x14ac:dyDescent="0.35">
      <c r="B1416" s="15"/>
    </row>
    <row r="1417" spans="2:2" customFormat="1" x14ac:dyDescent="0.35">
      <c r="B1417" s="15"/>
    </row>
    <row r="1418" spans="2:2" customFormat="1" x14ac:dyDescent="0.35">
      <c r="B1418" s="15"/>
    </row>
    <row r="1419" spans="2:2" customFormat="1" x14ac:dyDescent="0.35">
      <c r="B1419" s="15"/>
    </row>
    <row r="1420" spans="2:2" customFormat="1" x14ac:dyDescent="0.35">
      <c r="B1420" s="15"/>
    </row>
    <row r="1421" spans="2:2" customFormat="1" x14ac:dyDescent="0.35">
      <c r="B1421" s="15"/>
    </row>
    <row r="1422" spans="2:2" customFormat="1" x14ac:dyDescent="0.35">
      <c r="B1422" s="15"/>
    </row>
    <row r="1423" spans="2:2" customFormat="1" x14ac:dyDescent="0.35">
      <c r="B1423" s="15"/>
    </row>
    <row r="1424" spans="2:2" customFormat="1" x14ac:dyDescent="0.35">
      <c r="B1424" s="15"/>
    </row>
    <row r="1425" spans="2:2" customFormat="1" x14ac:dyDescent="0.35">
      <c r="B1425" s="15"/>
    </row>
    <row r="1426" spans="2:2" customFormat="1" x14ac:dyDescent="0.35">
      <c r="B1426" s="15"/>
    </row>
    <row r="1427" spans="2:2" customFormat="1" x14ac:dyDescent="0.35">
      <c r="B1427" s="15"/>
    </row>
    <row r="1428" spans="2:2" customFormat="1" x14ac:dyDescent="0.35">
      <c r="B1428" s="15"/>
    </row>
    <row r="1429" spans="2:2" customFormat="1" x14ac:dyDescent="0.35">
      <c r="B1429" s="15"/>
    </row>
    <row r="1430" spans="2:2" customFormat="1" x14ac:dyDescent="0.35">
      <c r="B1430" s="15"/>
    </row>
    <row r="1431" spans="2:2" customFormat="1" x14ac:dyDescent="0.35">
      <c r="B1431" s="15"/>
    </row>
    <row r="1432" spans="2:2" customFormat="1" x14ac:dyDescent="0.35">
      <c r="B1432" s="15"/>
    </row>
    <row r="1433" spans="2:2" customFormat="1" x14ac:dyDescent="0.35">
      <c r="B1433" s="15"/>
    </row>
    <row r="1434" spans="2:2" customFormat="1" x14ac:dyDescent="0.35">
      <c r="B1434" s="15"/>
    </row>
    <row r="1435" spans="2:2" customFormat="1" x14ac:dyDescent="0.35">
      <c r="B1435" s="15"/>
    </row>
    <row r="1436" spans="2:2" customFormat="1" x14ac:dyDescent="0.35">
      <c r="B1436" s="15"/>
    </row>
    <row r="1437" spans="2:2" customFormat="1" x14ac:dyDescent="0.35">
      <c r="B1437" s="15"/>
    </row>
    <row r="1438" spans="2:2" customFormat="1" x14ac:dyDescent="0.35">
      <c r="B1438" s="15"/>
    </row>
    <row r="1439" spans="2:2" customFormat="1" x14ac:dyDescent="0.35">
      <c r="B1439" s="15"/>
    </row>
    <row r="1440" spans="2:2" customFormat="1" x14ac:dyDescent="0.35">
      <c r="B1440" s="15"/>
    </row>
    <row r="1441" spans="2:2" customFormat="1" x14ac:dyDescent="0.35">
      <c r="B1441" s="15"/>
    </row>
    <row r="1442" spans="2:2" customFormat="1" x14ac:dyDescent="0.35">
      <c r="B1442" s="15"/>
    </row>
    <row r="1443" spans="2:2" customFormat="1" x14ac:dyDescent="0.35">
      <c r="B1443" s="15"/>
    </row>
    <row r="1444" spans="2:2" customFormat="1" x14ac:dyDescent="0.35">
      <c r="B1444" s="15"/>
    </row>
    <row r="1445" spans="2:2" customFormat="1" x14ac:dyDescent="0.35">
      <c r="B1445" s="15"/>
    </row>
    <row r="1446" spans="2:2" customFormat="1" x14ac:dyDescent="0.35">
      <c r="B1446" s="15"/>
    </row>
    <row r="1447" spans="2:2" customFormat="1" x14ac:dyDescent="0.35">
      <c r="B1447" s="15"/>
    </row>
    <row r="1448" spans="2:2" customFormat="1" x14ac:dyDescent="0.35">
      <c r="B1448" s="15"/>
    </row>
    <row r="1449" spans="2:2" customFormat="1" x14ac:dyDescent="0.35">
      <c r="B1449" s="15"/>
    </row>
    <row r="1450" spans="2:2" customFormat="1" x14ac:dyDescent="0.35">
      <c r="B1450" s="15"/>
    </row>
    <row r="1451" spans="2:2" customFormat="1" x14ac:dyDescent="0.35">
      <c r="B1451" s="15"/>
    </row>
    <row r="1452" spans="2:2" customFormat="1" x14ac:dyDescent="0.35">
      <c r="B1452" s="15"/>
    </row>
    <row r="1453" spans="2:2" customFormat="1" x14ac:dyDescent="0.35">
      <c r="B1453" s="15"/>
    </row>
    <row r="1454" spans="2:2" customFormat="1" x14ac:dyDescent="0.35">
      <c r="B1454" s="15"/>
    </row>
    <row r="1455" spans="2:2" customFormat="1" x14ac:dyDescent="0.35">
      <c r="B1455" s="15"/>
    </row>
    <row r="1456" spans="2:2" customFormat="1" x14ac:dyDescent="0.35">
      <c r="B1456" s="15"/>
    </row>
    <row r="1457" spans="2:2" customFormat="1" x14ac:dyDescent="0.35">
      <c r="B1457" s="15"/>
    </row>
    <row r="1458" spans="2:2" customFormat="1" x14ac:dyDescent="0.35">
      <c r="B1458" s="15"/>
    </row>
    <row r="1459" spans="2:2" customFormat="1" x14ac:dyDescent="0.35">
      <c r="B1459" s="15"/>
    </row>
    <row r="1460" spans="2:2" customFormat="1" x14ac:dyDescent="0.35">
      <c r="B1460" s="15"/>
    </row>
    <row r="1461" spans="2:2" customFormat="1" x14ac:dyDescent="0.35">
      <c r="B1461" s="15"/>
    </row>
    <row r="1462" spans="2:2" customFormat="1" x14ac:dyDescent="0.35">
      <c r="B1462" s="15"/>
    </row>
    <row r="1463" spans="2:2" customFormat="1" x14ac:dyDescent="0.35">
      <c r="B1463" s="15"/>
    </row>
    <row r="1464" spans="2:2" customFormat="1" x14ac:dyDescent="0.35">
      <c r="B1464" s="15"/>
    </row>
    <row r="1465" spans="2:2" customFormat="1" x14ac:dyDescent="0.35">
      <c r="B1465" s="15"/>
    </row>
    <row r="1466" spans="2:2" customFormat="1" x14ac:dyDescent="0.35">
      <c r="B1466" s="15"/>
    </row>
    <row r="1467" spans="2:2" customFormat="1" x14ac:dyDescent="0.35">
      <c r="B1467" s="15"/>
    </row>
    <row r="1468" spans="2:2" customFormat="1" x14ac:dyDescent="0.35">
      <c r="B1468" s="15"/>
    </row>
    <row r="1469" spans="2:2" customFormat="1" x14ac:dyDescent="0.35">
      <c r="B1469" s="15"/>
    </row>
    <row r="1470" spans="2:2" customFormat="1" x14ac:dyDescent="0.35">
      <c r="B1470" s="15"/>
    </row>
    <row r="1471" spans="2:2" customFormat="1" x14ac:dyDescent="0.35">
      <c r="B1471" s="15"/>
    </row>
    <row r="1472" spans="2:2" customFormat="1" x14ac:dyDescent="0.35">
      <c r="B1472" s="15"/>
    </row>
    <row r="1473" spans="2:2" customFormat="1" x14ac:dyDescent="0.35">
      <c r="B1473" s="15"/>
    </row>
    <row r="1474" spans="2:2" customFormat="1" x14ac:dyDescent="0.35">
      <c r="B1474" s="15"/>
    </row>
    <row r="1475" spans="2:2" customFormat="1" x14ac:dyDescent="0.35">
      <c r="B1475" s="15"/>
    </row>
    <row r="1476" spans="2:2" customFormat="1" x14ac:dyDescent="0.35">
      <c r="B1476" s="15"/>
    </row>
    <row r="1477" spans="2:2" customFormat="1" x14ac:dyDescent="0.35">
      <c r="B1477" s="15"/>
    </row>
    <row r="1478" spans="2:2" customFormat="1" x14ac:dyDescent="0.35">
      <c r="B1478" s="15"/>
    </row>
    <row r="1479" spans="2:2" customFormat="1" x14ac:dyDescent="0.35">
      <c r="B1479" s="15"/>
    </row>
    <row r="1480" spans="2:2" customFormat="1" x14ac:dyDescent="0.35">
      <c r="B1480" s="15"/>
    </row>
    <row r="1481" spans="2:2" customFormat="1" x14ac:dyDescent="0.35">
      <c r="B1481" s="15"/>
    </row>
    <row r="1482" spans="2:2" customFormat="1" x14ac:dyDescent="0.35">
      <c r="B1482" s="15"/>
    </row>
    <row r="1483" spans="2:2" customFormat="1" x14ac:dyDescent="0.35">
      <c r="B1483" s="15"/>
    </row>
    <row r="1484" spans="2:2" customFormat="1" x14ac:dyDescent="0.35">
      <c r="B1484" s="15"/>
    </row>
    <row r="1485" spans="2:2" customFormat="1" x14ac:dyDescent="0.35">
      <c r="B1485" s="15"/>
    </row>
    <row r="1486" spans="2:2" customFormat="1" x14ac:dyDescent="0.35">
      <c r="B1486" s="15"/>
    </row>
    <row r="1487" spans="2:2" customFormat="1" x14ac:dyDescent="0.35">
      <c r="B1487" s="15"/>
    </row>
    <row r="1488" spans="2:2" customFormat="1" x14ac:dyDescent="0.35">
      <c r="B1488" s="15"/>
    </row>
    <row r="1489" spans="2:2" customFormat="1" x14ac:dyDescent="0.35">
      <c r="B1489" s="15"/>
    </row>
    <row r="1490" spans="2:2" customFormat="1" x14ac:dyDescent="0.35">
      <c r="B1490" s="15"/>
    </row>
    <row r="1491" spans="2:2" customFormat="1" x14ac:dyDescent="0.35">
      <c r="B1491" s="15"/>
    </row>
    <row r="1492" spans="2:2" customFormat="1" x14ac:dyDescent="0.35">
      <c r="B1492" s="15"/>
    </row>
    <row r="1493" spans="2:2" customFormat="1" x14ac:dyDescent="0.35">
      <c r="B1493" s="15"/>
    </row>
    <row r="1494" spans="2:2" customFormat="1" x14ac:dyDescent="0.35">
      <c r="B1494" s="15"/>
    </row>
    <row r="1495" spans="2:2" customFormat="1" x14ac:dyDescent="0.35">
      <c r="B1495" s="15"/>
    </row>
    <row r="1496" spans="2:2" customFormat="1" x14ac:dyDescent="0.35">
      <c r="B1496" s="15"/>
    </row>
    <row r="1497" spans="2:2" customFormat="1" x14ac:dyDescent="0.35">
      <c r="B1497" s="15"/>
    </row>
    <row r="1498" spans="2:2" customFormat="1" x14ac:dyDescent="0.35">
      <c r="B1498" s="15"/>
    </row>
    <row r="1499" spans="2:2" customFormat="1" x14ac:dyDescent="0.35">
      <c r="B1499" s="15"/>
    </row>
    <row r="1500" spans="2:2" customFormat="1" x14ac:dyDescent="0.35">
      <c r="B1500" s="15"/>
    </row>
    <row r="1501" spans="2:2" customFormat="1" x14ac:dyDescent="0.35">
      <c r="B1501" s="15"/>
    </row>
    <row r="1502" spans="2:2" customFormat="1" x14ac:dyDescent="0.35">
      <c r="B1502" s="15"/>
    </row>
    <row r="1503" spans="2:2" customFormat="1" x14ac:dyDescent="0.35">
      <c r="B1503" s="15"/>
    </row>
    <row r="1504" spans="2:2" customFormat="1" x14ac:dyDescent="0.35">
      <c r="B1504" s="15"/>
    </row>
    <row r="1505" spans="2:2" customFormat="1" x14ac:dyDescent="0.35">
      <c r="B1505" s="15"/>
    </row>
    <row r="1506" spans="2:2" customFormat="1" x14ac:dyDescent="0.35">
      <c r="B1506" s="15"/>
    </row>
    <row r="1507" spans="2:2" customFormat="1" x14ac:dyDescent="0.35">
      <c r="B1507" s="15"/>
    </row>
    <row r="1508" spans="2:2" customFormat="1" x14ac:dyDescent="0.35">
      <c r="B1508" s="15"/>
    </row>
    <row r="1509" spans="2:2" customFormat="1" x14ac:dyDescent="0.35">
      <c r="B1509" s="15"/>
    </row>
    <row r="1510" spans="2:2" customFormat="1" x14ac:dyDescent="0.35">
      <c r="B1510" s="15"/>
    </row>
    <row r="1511" spans="2:2" customFormat="1" x14ac:dyDescent="0.35">
      <c r="B1511" s="15"/>
    </row>
    <row r="1512" spans="2:2" customFormat="1" x14ac:dyDescent="0.35">
      <c r="B1512" s="15"/>
    </row>
    <row r="1513" spans="2:2" customFormat="1" x14ac:dyDescent="0.35">
      <c r="B1513" s="15"/>
    </row>
    <row r="1514" spans="2:2" customFormat="1" x14ac:dyDescent="0.35">
      <c r="B1514" s="15"/>
    </row>
    <row r="1515" spans="2:2" customFormat="1" x14ac:dyDescent="0.35">
      <c r="B1515" s="15"/>
    </row>
    <row r="1516" spans="2:2" customFormat="1" x14ac:dyDescent="0.35">
      <c r="B1516" s="15"/>
    </row>
    <row r="1517" spans="2:2" customFormat="1" x14ac:dyDescent="0.35">
      <c r="B1517" s="15"/>
    </row>
    <row r="1518" spans="2:2" customFormat="1" x14ac:dyDescent="0.35">
      <c r="B1518" s="15"/>
    </row>
    <row r="1519" spans="2:2" customFormat="1" x14ac:dyDescent="0.35">
      <c r="B1519" s="15"/>
    </row>
    <row r="1520" spans="2:2" customFormat="1" x14ac:dyDescent="0.35">
      <c r="B1520" s="15"/>
    </row>
    <row r="1521" spans="2:2" customFormat="1" x14ac:dyDescent="0.35">
      <c r="B1521" s="15"/>
    </row>
    <row r="1522" spans="2:2" customFormat="1" x14ac:dyDescent="0.35">
      <c r="B1522" s="15"/>
    </row>
    <row r="1523" spans="2:2" customFormat="1" x14ac:dyDescent="0.35">
      <c r="B1523" s="15"/>
    </row>
    <row r="1524" spans="2:2" customFormat="1" x14ac:dyDescent="0.35">
      <c r="B1524" s="15"/>
    </row>
    <row r="1525" spans="2:2" customFormat="1" x14ac:dyDescent="0.35">
      <c r="B1525" s="15"/>
    </row>
    <row r="1526" spans="2:2" customFormat="1" x14ac:dyDescent="0.35">
      <c r="B1526" s="15"/>
    </row>
    <row r="1527" spans="2:2" customFormat="1" x14ac:dyDescent="0.35">
      <c r="B1527" s="15"/>
    </row>
    <row r="1528" spans="2:2" customFormat="1" x14ac:dyDescent="0.35">
      <c r="B1528" s="15"/>
    </row>
    <row r="1529" spans="2:2" customFormat="1" x14ac:dyDescent="0.35">
      <c r="B1529" s="15"/>
    </row>
    <row r="1530" spans="2:2" customFormat="1" x14ac:dyDescent="0.35">
      <c r="B1530" s="15"/>
    </row>
    <row r="1531" spans="2:2" customFormat="1" x14ac:dyDescent="0.35">
      <c r="B1531" s="15"/>
    </row>
    <row r="1532" spans="2:2" customFormat="1" x14ac:dyDescent="0.35">
      <c r="B1532" s="15"/>
    </row>
    <row r="1533" spans="2:2" customFormat="1" x14ac:dyDescent="0.35">
      <c r="B1533" s="15"/>
    </row>
    <row r="1534" spans="2:2" customFormat="1" x14ac:dyDescent="0.35">
      <c r="B1534" s="15"/>
    </row>
    <row r="1535" spans="2:2" customFormat="1" x14ac:dyDescent="0.35">
      <c r="B1535" s="15"/>
    </row>
    <row r="1536" spans="2:2" customFormat="1" x14ac:dyDescent="0.35">
      <c r="B1536" s="15"/>
    </row>
    <row r="1537" spans="2:2" customFormat="1" x14ac:dyDescent="0.35">
      <c r="B1537" s="15"/>
    </row>
    <row r="1538" spans="2:2" customFormat="1" x14ac:dyDescent="0.35">
      <c r="B1538" s="15"/>
    </row>
    <row r="1539" spans="2:2" customFormat="1" x14ac:dyDescent="0.35">
      <c r="B1539" s="15"/>
    </row>
    <row r="1540" spans="2:2" customFormat="1" x14ac:dyDescent="0.35">
      <c r="B1540" s="15"/>
    </row>
    <row r="1541" spans="2:2" customFormat="1" x14ac:dyDescent="0.35">
      <c r="B1541" s="15"/>
    </row>
    <row r="1542" spans="2:2" customFormat="1" x14ac:dyDescent="0.35">
      <c r="B1542" s="15"/>
    </row>
    <row r="1543" spans="2:2" customFormat="1" x14ac:dyDescent="0.35">
      <c r="B1543" s="15"/>
    </row>
    <row r="1544" spans="2:2" customFormat="1" x14ac:dyDescent="0.35">
      <c r="B1544" s="15"/>
    </row>
    <row r="1545" spans="2:2" customFormat="1" x14ac:dyDescent="0.35">
      <c r="B1545" s="15"/>
    </row>
    <row r="1546" spans="2:2" customFormat="1" x14ac:dyDescent="0.35">
      <c r="B1546" s="15"/>
    </row>
    <row r="1547" spans="2:2" customFormat="1" x14ac:dyDescent="0.35">
      <c r="B1547" s="15"/>
    </row>
    <row r="1548" spans="2:2" customFormat="1" x14ac:dyDescent="0.35">
      <c r="B1548" s="15"/>
    </row>
    <row r="1549" spans="2:2" customFormat="1" x14ac:dyDescent="0.35">
      <c r="B1549" s="15"/>
    </row>
    <row r="1550" spans="2:2" customFormat="1" x14ac:dyDescent="0.35">
      <c r="B1550" s="15"/>
    </row>
    <row r="1551" spans="2:2" customFormat="1" x14ac:dyDescent="0.35">
      <c r="B1551" s="15"/>
    </row>
    <row r="1552" spans="2:2" customFormat="1" x14ac:dyDescent="0.35">
      <c r="B1552" s="15"/>
    </row>
    <row r="1553" spans="2:2" customFormat="1" x14ac:dyDescent="0.35">
      <c r="B1553" s="15"/>
    </row>
    <row r="1554" spans="2:2" customFormat="1" x14ac:dyDescent="0.35">
      <c r="B1554" s="15"/>
    </row>
    <row r="1555" spans="2:2" customFormat="1" x14ac:dyDescent="0.35">
      <c r="B1555" s="15"/>
    </row>
    <row r="1556" spans="2:2" customFormat="1" x14ac:dyDescent="0.35">
      <c r="B1556" s="15"/>
    </row>
    <row r="1557" spans="2:2" customFormat="1" x14ac:dyDescent="0.35">
      <c r="B1557" s="15"/>
    </row>
    <row r="1558" spans="2:2" customFormat="1" x14ac:dyDescent="0.35">
      <c r="B1558" s="15"/>
    </row>
    <row r="1559" spans="2:2" customFormat="1" x14ac:dyDescent="0.35">
      <c r="B1559" s="15"/>
    </row>
    <row r="1560" spans="2:2" customFormat="1" x14ac:dyDescent="0.35">
      <c r="B1560" s="15"/>
    </row>
    <row r="1561" spans="2:2" customFormat="1" x14ac:dyDescent="0.35">
      <c r="B1561" s="15"/>
    </row>
    <row r="1562" spans="2:2" customFormat="1" x14ac:dyDescent="0.35">
      <c r="B1562" s="15"/>
    </row>
    <row r="1563" spans="2:2" customFormat="1" x14ac:dyDescent="0.35">
      <c r="B1563" s="15"/>
    </row>
    <row r="1564" spans="2:2" customFormat="1" x14ac:dyDescent="0.35">
      <c r="B1564" s="15"/>
    </row>
    <row r="1565" spans="2:2" customFormat="1" x14ac:dyDescent="0.35">
      <c r="B1565" s="15"/>
    </row>
    <row r="1566" spans="2:2" customFormat="1" x14ac:dyDescent="0.35">
      <c r="B1566" s="15"/>
    </row>
    <row r="1567" spans="2:2" customFormat="1" x14ac:dyDescent="0.35">
      <c r="B1567" s="15"/>
    </row>
    <row r="1568" spans="2:2" customFormat="1" x14ac:dyDescent="0.35">
      <c r="B1568" s="15"/>
    </row>
    <row r="1569" spans="2:2" customFormat="1" x14ac:dyDescent="0.35">
      <c r="B1569" s="15"/>
    </row>
    <row r="1570" spans="2:2" customFormat="1" x14ac:dyDescent="0.35">
      <c r="B1570" s="15"/>
    </row>
    <row r="1571" spans="2:2" customFormat="1" x14ac:dyDescent="0.35">
      <c r="B1571" s="15"/>
    </row>
    <row r="1572" spans="2:2" customFormat="1" x14ac:dyDescent="0.35">
      <c r="B1572" s="15"/>
    </row>
    <row r="1573" spans="2:2" customFormat="1" x14ac:dyDescent="0.35">
      <c r="B1573" s="15"/>
    </row>
    <row r="1574" spans="2:2" customFormat="1" x14ac:dyDescent="0.35">
      <c r="B1574" s="15"/>
    </row>
    <row r="1575" spans="2:2" customFormat="1" x14ac:dyDescent="0.35">
      <c r="B1575" s="15"/>
    </row>
    <row r="1576" spans="2:2" customFormat="1" x14ac:dyDescent="0.35">
      <c r="B1576" s="15"/>
    </row>
    <row r="1577" spans="2:2" customFormat="1" x14ac:dyDescent="0.35">
      <c r="B1577" s="15"/>
    </row>
    <row r="1578" spans="2:2" customFormat="1" x14ac:dyDescent="0.35">
      <c r="B1578" s="15"/>
    </row>
    <row r="1579" spans="2:2" customFormat="1" x14ac:dyDescent="0.35">
      <c r="B1579" s="15"/>
    </row>
    <row r="1580" spans="2:2" customFormat="1" x14ac:dyDescent="0.35">
      <c r="B1580" s="15"/>
    </row>
    <row r="1581" spans="2:2" customFormat="1" x14ac:dyDescent="0.35">
      <c r="B1581" s="15"/>
    </row>
    <row r="1582" spans="2:2" customFormat="1" x14ac:dyDescent="0.35">
      <c r="B1582" s="15"/>
    </row>
    <row r="1583" spans="2:2" customFormat="1" x14ac:dyDescent="0.35">
      <c r="B1583" s="15"/>
    </row>
    <row r="1584" spans="2:2" customFormat="1" x14ac:dyDescent="0.35">
      <c r="B1584" s="15"/>
    </row>
    <row r="1585" spans="2:2" customFormat="1" x14ac:dyDescent="0.35">
      <c r="B1585" s="15"/>
    </row>
    <row r="1586" spans="2:2" customFormat="1" x14ac:dyDescent="0.35">
      <c r="B1586" s="15"/>
    </row>
    <row r="1587" spans="2:2" customFormat="1" x14ac:dyDescent="0.35">
      <c r="B1587" s="15"/>
    </row>
    <row r="1588" spans="2:2" customFormat="1" x14ac:dyDescent="0.35">
      <c r="B1588" s="15"/>
    </row>
    <row r="1589" spans="2:2" customFormat="1" x14ac:dyDescent="0.35">
      <c r="B1589" s="15"/>
    </row>
    <row r="1590" spans="2:2" customFormat="1" x14ac:dyDescent="0.35">
      <c r="B1590" s="15"/>
    </row>
    <row r="1591" spans="2:2" customFormat="1" x14ac:dyDescent="0.35">
      <c r="B1591" s="15"/>
    </row>
    <row r="1592" spans="2:2" customFormat="1" x14ac:dyDescent="0.35">
      <c r="B1592" s="15"/>
    </row>
    <row r="1593" spans="2:2" customFormat="1" x14ac:dyDescent="0.35">
      <c r="B1593" s="15"/>
    </row>
    <row r="1594" spans="2:2" customFormat="1" x14ac:dyDescent="0.35">
      <c r="B1594" s="15"/>
    </row>
    <row r="1595" spans="2:2" customFormat="1" x14ac:dyDescent="0.35">
      <c r="B1595" s="15"/>
    </row>
    <row r="1596" spans="2:2" customFormat="1" x14ac:dyDescent="0.35">
      <c r="B1596" s="15"/>
    </row>
    <row r="1597" spans="2:2" customFormat="1" x14ac:dyDescent="0.35">
      <c r="B1597" s="15"/>
    </row>
    <row r="1598" spans="2:2" customFormat="1" x14ac:dyDescent="0.35">
      <c r="B1598" s="15"/>
    </row>
    <row r="1599" spans="2:2" customFormat="1" x14ac:dyDescent="0.35">
      <c r="B1599" s="15"/>
    </row>
    <row r="1600" spans="2:2" customFormat="1" x14ac:dyDescent="0.35">
      <c r="B1600" s="15"/>
    </row>
    <row r="1601" spans="2:2" customFormat="1" x14ac:dyDescent="0.35">
      <c r="B1601" s="15"/>
    </row>
    <row r="1602" spans="2:2" customFormat="1" x14ac:dyDescent="0.35">
      <c r="B1602" s="15"/>
    </row>
    <row r="1603" spans="2:2" customFormat="1" x14ac:dyDescent="0.35">
      <c r="B1603" s="15"/>
    </row>
    <row r="1604" spans="2:2" customFormat="1" x14ac:dyDescent="0.35">
      <c r="B1604" s="15"/>
    </row>
    <row r="1605" spans="2:2" customFormat="1" x14ac:dyDescent="0.35">
      <c r="B1605" s="15"/>
    </row>
    <row r="1606" spans="2:2" customFormat="1" x14ac:dyDescent="0.35">
      <c r="B1606" s="15"/>
    </row>
    <row r="1607" spans="2:2" customFormat="1" x14ac:dyDescent="0.35">
      <c r="B1607" s="15"/>
    </row>
    <row r="1608" spans="2:2" customFormat="1" x14ac:dyDescent="0.35">
      <c r="B1608" s="15"/>
    </row>
    <row r="1609" spans="2:2" customFormat="1" x14ac:dyDescent="0.35">
      <c r="B1609" s="15"/>
    </row>
    <row r="1610" spans="2:2" customFormat="1" x14ac:dyDescent="0.35">
      <c r="B1610" s="15"/>
    </row>
    <row r="1611" spans="2:2" customFormat="1" x14ac:dyDescent="0.35">
      <c r="B1611" s="15"/>
    </row>
    <row r="1612" spans="2:2" customFormat="1" x14ac:dyDescent="0.35">
      <c r="B1612" s="15"/>
    </row>
    <row r="1613" spans="2:2" customFormat="1" x14ac:dyDescent="0.35">
      <c r="B1613" s="15"/>
    </row>
    <row r="1614" spans="2:2" customFormat="1" x14ac:dyDescent="0.35">
      <c r="B1614" s="15"/>
    </row>
    <row r="1615" spans="2:2" customFormat="1" x14ac:dyDescent="0.35">
      <c r="B1615" s="15"/>
    </row>
    <row r="1616" spans="2:2" customFormat="1" x14ac:dyDescent="0.35">
      <c r="B1616" s="15"/>
    </row>
    <row r="1617" spans="2:2" customFormat="1" x14ac:dyDescent="0.35">
      <c r="B1617" s="15"/>
    </row>
    <row r="1618" spans="2:2" customFormat="1" x14ac:dyDescent="0.35">
      <c r="B1618" s="15"/>
    </row>
    <row r="1619" spans="2:2" customFormat="1" x14ac:dyDescent="0.35">
      <c r="B1619" s="15"/>
    </row>
    <row r="1620" spans="2:2" customFormat="1" x14ac:dyDescent="0.35">
      <c r="B1620" s="15"/>
    </row>
    <row r="1621" spans="2:2" customFormat="1" x14ac:dyDescent="0.35">
      <c r="B1621" s="15"/>
    </row>
    <row r="1622" spans="2:2" customFormat="1" x14ac:dyDescent="0.35">
      <c r="B1622" s="15"/>
    </row>
    <row r="1623" spans="2:2" customFormat="1" x14ac:dyDescent="0.35">
      <c r="B1623" s="15"/>
    </row>
    <row r="1624" spans="2:2" customFormat="1" x14ac:dyDescent="0.35">
      <c r="B1624" s="15"/>
    </row>
    <row r="1625" spans="2:2" customFormat="1" x14ac:dyDescent="0.35">
      <c r="B1625" s="15"/>
    </row>
    <row r="1626" spans="2:2" customFormat="1" x14ac:dyDescent="0.35">
      <c r="B1626" s="15"/>
    </row>
    <row r="1627" spans="2:2" customFormat="1" x14ac:dyDescent="0.35">
      <c r="B1627" s="15"/>
    </row>
    <row r="1628" spans="2:2" customFormat="1" x14ac:dyDescent="0.35">
      <c r="B1628" s="15"/>
    </row>
    <row r="1629" spans="2:2" customFormat="1" x14ac:dyDescent="0.35">
      <c r="B1629" s="15"/>
    </row>
    <row r="1630" spans="2:2" customFormat="1" x14ac:dyDescent="0.35">
      <c r="B1630" s="15"/>
    </row>
    <row r="1631" spans="2:2" customFormat="1" x14ac:dyDescent="0.35">
      <c r="B1631" s="15"/>
    </row>
    <row r="1632" spans="2:2" customFormat="1" x14ac:dyDescent="0.35">
      <c r="B1632" s="15"/>
    </row>
    <row r="1633" spans="2:2" customFormat="1" x14ac:dyDescent="0.35">
      <c r="B1633" s="15"/>
    </row>
    <row r="1634" spans="2:2" customFormat="1" x14ac:dyDescent="0.35">
      <c r="B1634" s="15"/>
    </row>
    <row r="1635" spans="2:2" customFormat="1" x14ac:dyDescent="0.35">
      <c r="B1635" s="15"/>
    </row>
    <row r="1636" spans="2:2" customFormat="1" x14ac:dyDescent="0.35">
      <c r="B1636" s="15"/>
    </row>
    <row r="1637" spans="2:2" customFormat="1" x14ac:dyDescent="0.35">
      <c r="B1637" s="15"/>
    </row>
    <row r="1638" spans="2:2" customFormat="1" x14ac:dyDescent="0.35">
      <c r="B1638" s="15"/>
    </row>
    <row r="1639" spans="2:2" customFormat="1" x14ac:dyDescent="0.35">
      <c r="B1639" s="15"/>
    </row>
    <row r="1640" spans="2:2" customFormat="1" x14ac:dyDescent="0.35">
      <c r="B1640" s="15"/>
    </row>
    <row r="1641" spans="2:2" customFormat="1" x14ac:dyDescent="0.35">
      <c r="B1641" s="15"/>
    </row>
    <row r="1642" spans="2:2" customFormat="1" x14ac:dyDescent="0.35">
      <c r="B1642" s="15"/>
    </row>
    <row r="1643" spans="2:2" customFormat="1" x14ac:dyDescent="0.35">
      <c r="B1643" s="15"/>
    </row>
    <row r="1644" spans="2:2" customFormat="1" x14ac:dyDescent="0.35">
      <c r="B1644" s="15"/>
    </row>
    <row r="1645" spans="2:2" customFormat="1" x14ac:dyDescent="0.35">
      <c r="B1645" s="15"/>
    </row>
    <row r="1646" spans="2:2" customFormat="1" x14ac:dyDescent="0.35">
      <c r="B1646" s="15"/>
    </row>
    <row r="1647" spans="2:2" customFormat="1" x14ac:dyDescent="0.35">
      <c r="B1647" s="15"/>
    </row>
    <row r="1648" spans="2:2" customFormat="1" x14ac:dyDescent="0.35">
      <c r="B1648" s="15"/>
    </row>
    <row r="1649" spans="2:2" customFormat="1" x14ac:dyDescent="0.35">
      <c r="B1649" s="15"/>
    </row>
    <row r="1650" spans="2:2" customFormat="1" x14ac:dyDescent="0.35">
      <c r="B1650" s="15"/>
    </row>
    <row r="1651" spans="2:2" customFormat="1" x14ac:dyDescent="0.35">
      <c r="B1651" s="15"/>
    </row>
    <row r="1652" spans="2:2" customFormat="1" x14ac:dyDescent="0.35">
      <c r="B1652" s="15"/>
    </row>
    <row r="1653" spans="2:2" customFormat="1" x14ac:dyDescent="0.35">
      <c r="B1653" s="15"/>
    </row>
    <row r="1654" spans="2:2" customFormat="1" x14ac:dyDescent="0.35">
      <c r="B1654" s="15"/>
    </row>
    <row r="1655" spans="2:2" customFormat="1" x14ac:dyDescent="0.35">
      <c r="B1655" s="15"/>
    </row>
    <row r="1656" spans="2:2" customFormat="1" x14ac:dyDescent="0.35">
      <c r="B1656" s="15"/>
    </row>
    <row r="1657" spans="2:2" customFormat="1" x14ac:dyDescent="0.35">
      <c r="B1657" s="15"/>
    </row>
    <row r="1658" spans="2:2" customFormat="1" x14ac:dyDescent="0.35">
      <c r="B1658" s="15"/>
    </row>
    <row r="1659" spans="2:2" customFormat="1" x14ac:dyDescent="0.35">
      <c r="B1659" s="15"/>
    </row>
    <row r="1660" spans="2:2" customFormat="1" x14ac:dyDescent="0.35">
      <c r="B1660" s="15"/>
    </row>
    <row r="1661" spans="2:2" customFormat="1" x14ac:dyDescent="0.35">
      <c r="B1661" s="15"/>
    </row>
    <row r="1662" spans="2:2" customFormat="1" x14ac:dyDescent="0.35">
      <c r="B1662" s="15"/>
    </row>
    <row r="1663" spans="2:2" customFormat="1" x14ac:dyDescent="0.35">
      <c r="B1663" s="15"/>
    </row>
    <row r="1664" spans="2:2" customFormat="1" x14ac:dyDescent="0.35">
      <c r="B1664" s="15"/>
    </row>
    <row r="1665" spans="2:2" customFormat="1" x14ac:dyDescent="0.35">
      <c r="B1665" s="15"/>
    </row>
    <row r="1666" spans="2:2" customFormat="1" x14ac:dyDescent="0.35">
      <c r="B1666" s="15"/>
    </row>
    <row r="1667" spans="2:2" customFormat="1" x14ac:dyDescent="0.35">
      <c r="B1667" s="15"/>
    </row>
    <row r="1668" spans="2:2" customFormat="1" x14ac:dyDescent="0.35">
      <c r="B1668" s="15"/>
    </row>
    <row r="1669" spans="2:2" customFormat="1" x14ac:dyDescent="0.35">
      <c r="B1669" s="15"/>
    </row>
    <row r="1670" spans="2:2" customFormat="1" x14ac:dyDescent="0.35">
      <c r="B1670" s="15"/>
    </row>
    <row r="1671" spans="2:2" customFormat="1" x14ac:dyDescent="0.35">
      <c r="B1671" s="15"/>
    </row>
    <row r="1672" spans="2:2" customFormat="1" x14ac:dyDescent="0.35">
      <c r="B1672" s="15"/>
    </row>
    <row r="1673" spans="2:2" customFormat="1" x14ac:dyDescent="0.35">
      <c r="B1673" s="15"/>
    </row>
    <row r="1674" spans="2:2" customFormat="1" x14ac:dyDescent="0.35">
      <c r="B1674" s="15"/>
    </row>
    <row r="1675" spans="2:2" customFormat="1" x14ac:dyDescent="0.35">
      <c r="B1675" s="15"/>
    </row>
    <row r="1676" spans="2:2" customFormat="1" x14ac:dyDescent="0.35">
      <c r="B1676" s="15"/>
    </row>
    <row r="1677" spans="2:2" customFormat="1" x14ac:dyDescent="0.35">
      <c r="B1677" s="15"/>
    </row>
    <row r="1678" spans="2:2" customFormat="1" x14ac:dyDescent="0.35">
      <c r="B1678" s="15"/>
    </row>
    <row r="1679" spans="2:2" customFormat="1" x14ac:dyDescent="0.35">
      <c r="B1679" s="15"/>
    </row>
    <row r="1680" spans="2:2" customFormat="1" x14ac:dyDescent="0.35">
      <c r="B1680" s="15"/>
    </row>
    <row r="1681" spans="2:2" customFormat="1" x14ac:dyDescent="0.35">
      <c r="B1681" s="15"/>
    </row>
    <row r="1682" spans="2:2" customFormat="1" x14ac:dyDescent="0.35">
      <c r="B1682" s="15"/>
    </row>
    <row r="1683" spans="2:2" customFormat="1" x14ac:dyDescent="0.35">
      <c r="B1683" s="15"/>
    </row>
    <row r="1684" spans="2:2" customFormat="1" x14ac:dyDescent="0.35">
      <c r="B1684" s="15"/>
    </row>
    <row r="1685" spans="2:2" customFormat="1" x14ac:dyDescent="0.35">
      <c r="B1685" s="15"/>
    </row>
    <row r="1686" spans="2:2" customFormat="1" x14ac:dyDescent="0.35">
      <c r="B1686" s="15"/>
    </row>
    <row r="1687" spans="2:2" customFormat="1" x14ac:dyDescent="0.35">
      <c r="B1687" s="15"/>
    </row>
    <row r="1688" spans="2:2" customFormat="1" x14ac:dyDescent="0.35">
      <c r="B1688" s="15"/>
    </row>
    <row r="1689" spans="2:2" customFormat="1" x14ac:dyDescent="0.35">
      <c r="B1689" s="15"/>
    </row>
    <row r="1690" spans="2:2" customFormat="1" x14ac:dyDescent="0.35">
      <c r="B1690" s="15"/>
    </row>
    <row r="1691" spans="2:2" customFormat="1" x14ac:dyDescent="0.35">
      <c r="B1691" s="15"/>
    </row>
    <row r="1692" spans="2:2" customFormat="1" x14ac:dyDescent="0.35">
      <c r="B1692" s="15"/>
    </row>
    <row r="1693" spans="2:2" customFormat="1" x14ac:dyDescent="0.35">
      <c r="B1693" s="15"/>
    </row>
    <row r="1694" spans="2:2" customFormat="1" x14ac:dyDescent="0.35">
      <c r="B1694" s="15"/>
    </row>
    <row r="1695" spans="2:2" customFormat="1" x14ac:dyDescent="0.35">
      <c r="B1695" s="15"/>
    </row>
    <row r="1696" spans="2:2" customFormat="1" x14ac:dyDescent="0.35">
      <c r="B1696" s="15"/>
    </row>
    <row r="1697" spans="2:2" customFormat="1" x14ac:dyDescent="0.35">
      <c r="B1697" s="15"/>
    </row>
    <row r="1698" spans="2:2" customFormat="1" x14ac:dyDescent="0.35">
      <c r="B1698" s="15"/>
    </row>
    <row r="1699" spans="2:2" customFormat="1" x14ac:dyDescent="0.35">
      <c r="B1699" s="15"/>
    </row>
    <row r="1700" spans="2:2" customFormat="1" x14ac:dyDescent="0.35">
      <c r="B1700" s="15"/>
    </row>
    <row r="1701" spans="2:2" customFormat="1" x14ac:dyDescent="0.35">
      <c r="B1701" s="15"/>
    </row>
    <row r="1702" spans="2:2" customFormat="1" x14ac:dyDescent="0.35">
      <c r="B1702" s="15"/>
    </row>
    <row r="1703" spans="2:2" customFormat="1" x14ac:dyDescent="0.35">
      <c r="B1703" s="15"/>
    </row>
    <row r="1704" spans="2:2" customFormat="1" x14ac:dyDescent="0.35">
      <c r="B1704" s="15"/>
    </row>
    <row r="1705" spans="2:2" customFormat="1" x14ac:dyDescent="0.35">
      <c r="B1705" s="15"/>
    </row>
    <row r="1706" spans="2:2" customFormat="1" x14ac:dyDescent="0.35">
      <c r="B1706" s="15"/>
    </row>
    <row r="1707" spans="2:2" customFormat="1" x14ac:dyDescent="0.35">
      <c r="B1707" s="15"/>
    </row>
    <row r="1708" spans="2:2" customFormat="1" x14ac:dyDescent="0.35">
      <c r="B1708" s="15"/>
    </row>
    <row r="1709" spans="2:2" customFormat="1" x14ac:dyDescent="0.35">
      <c r="B1709" s="15"/>
    </row>
    <row r="1710" spans="2:2" customFormat="1" x14ac:dyDescent="0.35">
      <c r="B1710" s="15"/>
    </row>
    <row r="1711" spans="2:2" customFormat="1" x14ac:dyDescent="0.35">
      <c r="B1711" s="15"/>
    </row>
    <row r="1712" spans="2:2" customFormat="1" x14ac:dyDescent="0.35">
      <c r="B1712" s="15"/>
    </row>
    <row r="1713" spans="2:2" customFormat="1" x14ac:dyDescent="0.35">
      <c r="B1713" s="15"/>
    </row>
    <row r="1714" spans="2:2" customFormat="1" x14ac:dyDescent="0.35">
      <c r="B1714" s="15"/>
    </row>
    <row r="1715" spans="2:2" customFormat="1" x14ac:dyDescent="0.35">
      <c r="B1715" s="15"/>
    </row>
    <row r="1716" spans="2:2" customFormat="1" x14ac:dyDescent="0.35">
      <c r="B1716" s="15"/>
    </row>
    <row r="1717" spans="2:2" customFormat="1" x14ac:dyDescent="0.35">
      <c r="B1717" s="15"/>
    </row>
    <row r="1718" spans="2:2" customFormat="1" x14ac:dyDescent="0.35">
      <c r="B1718" s="15"/>
    </row>
    <row r="1719" spans="2:2" customFormat="1" x14ac:dyDescent="0.35">
      <c r="B1719" s="15"/>
    </row>
    <row r="1720" spans="2:2" customFormat="1" x14ac:dyDescent="0.35">
      <c r="B1720" s="15"/>
    </row>
    <row r="1721" spans="2:2" customFormat="1" x14ac:dyDescent="0.35">
      <c r="B1721" s="15"/>
    </row>
    <row r="1722" spans="2:2" customFormat="1" x14ac:dyDescent="0.35">
      <c r="B1722" s="15"/>
    </row>
    <row r="1723" spans="2:2" customFormat="1" x14ac:dyDescent="0.35">
      <c r="B1723" s="15"/>
    </row>
    <row r="1724" spans="2:2" customFormat="1" x14ac:dyDescent="0.35">
      <c r="B1724" s="15"/>
    </row>
    <row r="1725" spans="2:2" customFormat="1" x14ac:dyDescent="0.35">
      <c r="B1725" s="15"/>
    </row>
    <row r="1726" spans="2:2" customFormat="1" x14ac:dyDescent="0.35">
      <c r="B1726" s="15"/>
    </row>
    <row r="1727" spans="2:2" customFormat="1" x14ac:dyDescent="0.35">
      <c r="B1727" s="15"/>
    </row>
    <row r="1728" spans="2:2" customFormat="1" x14ac:dyDescent="0.35">
      <c r="B1728" s="15"/>
    </row>
    <row r="1729" spans="2:2" customFormat="1" x14ac:dyDescent="0.35">
      <c r="B1729" s="15"/>
    </row>
    <row r="1730" spans="2:2" customFormat="1" x14ac:dyDescent="0.35">
      <c r="B1730" s="15"/>
    </row>
    <row r="1731" spans="2:2" customFormat="1" x14ac:dyDescent="0.35">
      <c r="B1731" s="15"/>
    </row>
    <row r="1732" spans="2:2" customFormat="1" x14ac:dyDescent="0.35">
      <c r="B1732" s="15"/>
    </row>
    <row r="1733" spans="2:2" customFormat="1" x14ac:dyDescent="0.35">
      <c r="B1733" s="15"/>
    </row>
    <row r="1734" spans="2:2" customFormat="1" x14ac:dyDescent="0.35">
      <c r="B1734" s="15"/>
    </row>
    <row r="1735" spans="2:2" customFormat="1" x14ac:dyDescent="0.35">
      <c r="B1735" s="15"/>
    </row>
    <row r="1736" spans="2:2" customFormat="1" x14ac:dyDescent="0.35">
      <c r="B1736" s="15"/>
    </row>
    <row r="1737" spans="2:2" customFormat="1" x14ac:dyDescent="0.35">
      <c r="B1737" s="15"/>
    </row>
    <row r="1738" spans="2:2" customFormat="1" x14ac:dyDescent="0.35">
      <c r="B1738" s="15"/>
    </row>
    <row r="1739" spans="2:2" customFormat="1" x14ac:dyDescent="0.35">
      <c r="B1739" s="15"/>
    </row>
    <row r="1740" spans="2:2" customFormat="1" x14ac:dyDescent="0.35">
      <c r="B1740" s="15"/>
    </row>
    <row r="1741" spans="2:2" customFormat="1" x14ac:dyDescent="0.35">
      <c r="B1741" s="15"/>
    </row>
    <row r="1742" spans="2:2" customFormat="1" x14ac:dyDescent="0.35">
      <c r="B1742" s="15"/>
    </row>
    <row r="1743" spans="2:2" customFormat="1" x14ac:dyDescent="0.35">
      <c r="B1743" s="15"/>
    </row>
    <row r="1744" spans="2:2" customFormat="1" x14ac:dyDescent="0.35">
      <c r="B1744" s="15"/>
    </row>
    <row r="1745" spans="2:2" customFormat="1" x14ac:dyDescent="0.35">
      <c r="B1745" s="15"/>
    </row>
    <row r="1746" spans="2:2" customFormat="1" x14ac:dyDescent="0.35">
      <c r="B1746" s="15"/>
    </row>
    <row r="1747" spans="2:2" customFormat="1" x14ac:dyDescent="0.35">
      <c r="B1747" s="15"/>
    </row>
    <row r="1748" spans="2:2" customFormat="1" x14ac:dyDescent="0.35">
      <c r="B1748" s="15"/>
    </row>
    <row r="1749" spans="2:2" customFormat="1" x14ac:dyDescent="0.35">
      <c r="B1749" s="15"/>
    </row>
    <row r="1750" spans="2:2" customFormat="1" x14ac:dyDescent="0.35">
      <c r="B1750" s="15"/>
    </row>
    <row r="1751" spans="2:2" customFormat="1" x14ac:dyDescent="0.35">
      <c r="B1751" s="15"/>
    </row>
    <row r="1752" spans="2:2" customFormat="1" x14ac:dyDescent="0.35">
      <c r="B1752" s="15"/>
    </row>
    <row r="1753" spans="2:2" customFormat="1" x14ac:dyDescent="0.35">
      <c r="B1753" s="15"/>
    </row>
    <row r="1754" spans="2:2" customFormat="1" x14ac:dyDescent="0.35">
      <c r="B1754" s="15"/>
    </row>
    <row r="1755" spans="2:2" customFormat="1" x14ac:dyDescent="0.35">
      <c r="B1755" s="15"/>
    </row>
    <row r="1756" spans="2:2" customFormat="1" x14ac:dyDescent="0.35">
      <c r="B1756" s="15"/>
    </row>
    <row r="1757" spans="2:2" customFormat="1" x14ac:dyDescent="0.35">
      <c r="B1757" s="15"/>
    </row>
    <row r="1758" spans="2:2" customFormat="1" x14ac:dyDescent="0.35">
      <c r="B1758" s="15"/>
    </row>
    <row r="1759" spans="2:2" customFormat="1" x14ac:dyDescent="0.35">
      <c r="B1759" s="15"/>
    </row>
    <row r="1760" spans="2:2" customFormat="1" x14ac:dyDescent="0.35">
      <c r="B1760" s="15"/>
    </row>
    <row r="1761" spans="2:2" customFormat="1" x14ac:dyDescent="0.35">
      <c r="B1761" s="15"/>
    </row>
    <row r="1762" spans="2:2" customFormat="1" x14ac:dyDescent="0.35">
      <c r="B1762" s="15"/>
    </row>
    <row r="1763" spans="2:2" customFormat="1" x14ac:dyDescent="0.35">
      <c r="B1763" s="15"/>
    </row>
    <row r="1764" spans="2:2" customFormat="1" x14ac:dyDescent="0.35">
      <c r="B1764" s="15"/>
    </row>
    <row r="1765" spans="2:2" customFormat="1" x14ac:dyDescent="0.35">
      <c r="B1765" s="15"/>
    </row>
    <row r="1766" spans="2:2" customFormat="1" x14ac:dyDescent="0.35">
      <c r="B1766" s="15"/>
    </row>
    <row r="1767" spans="2:2" customFormat="1" x14ac:dyDescent="0.35">
      <c r="B1767" s="15"/>
    </row>
    <row r="1768" spans="2:2" customFormat="1" x14ac:dyDescent="0.35">
      <c r="B1768" s="15"/>
    </row>
    <row r="1769" spans="2:2" customFormat="1" x14ac:dyDescent="0.35">
      <c r="B1769" s="15"/>
    </row>
    <row r="1770" spans="2:2" customFormat="1" x14ac:dyDescent="0.35">
      <c r="B1770" s="15"/>
    </row>
    <row r="1771" spans="2:2" customFormat="1" x14ac:dyDescent="0.35">
      <c r="B1771" s="15"/>
    </row>
    <row r="1772" spans="2:2" customFormat="1" x14ac:dyDescent="0.35">
      <c r="B1772" s="15"/>
    </row>
    <row r="1773" spans="2:2" customFormat="1" x14ac:dyDescent="0.35">
      <c r="B1773" s="15"/>
    </row>
    <row r="1774" spans="2:2" customFormat="1" x14ac:dyDescent="0.35">
      <c r="B1774" s="15"/>
    </row>
    <row r="1775" spans="2:2" customFormat="1" x14ac:dyDescent="0.35">
      <c r="B1775" s="15"/>
    </row>
    <row r="1776" spans="2:2" customFormat="1" x14ac:dyDescent="0.35">
      <c r="B1776" s="15"/>
    </row>
    <row r="1777" spans="2:2" customFormat="1" x14ac:dyDescent="0.35">
      <c r="B1777" s="15"/>
    </row>
    <row r="1778" spans="2:2" customFormat="1" x14ac:dyDescent="0.35">
      <c r="B1778" s="15"/>
    </row>
    <row r="1779" spans="2:2" customFormat="1" x14ac:dyDescent="0.35">
      <c r="B1779" s="15"/>
    </row>
    <row r="1780" spans="2:2" customFormat="1" x14ac:dyDescent="0.35">
      <c r="B1780" s="15"/>
    </row>
    <row r="1781" spans="2:2" customFormat="1" x14ac:dyDescent="0.35">
      <c r="B1781" s="15"/>
    </row>
    <row r="1782" spans="2:2" customFormat="1" x14ac:dyDescent="0.35">
      <c r="B1782" s="15"/>
    </row>
    <row r="1783" spans="2:2" customFormat="1" x14ac:dyDescent="0.35">
      <c r="B1783" s="15"/>
    </row>
    <row r="1784" spans="2:2" customFormat="1" x14ac:dyDescent="0.35">
      <c r="B1784" s="15"/>
    </row>
    <row r="1785" spans="2:2" customFormat="1" x14ac:dyDescent="0.35">
      <c r="B1785" s="15"/>
    </row>
    <row r="1786" spans="2:2" customFormat="1" x14ac:dyDescent="0.35">
      <c r="B1786" s="15"/>
    </row>
    <row r="1787" spans="2:2" customFormat="1" x14ac:dyDescent="0.35">
      <c r="B1787" s="15"/>
    </row>
    <row r="1788" spans="2:2" customFormat="1" x14ac:dyDescent="0.35">
      <c r="B1788" s="15"/>
    </row>
    <row r="1789" spans="2:2" customFormat="1" x14ac:dyDescent="0.35">
      <c r="B1789" s="15"/>
    </row>
    <row r="1790" spans="2:2" customFormat="1" x14ac:dyDescent="0.35">
      <c r="B1790" s="15"/>
    </row>
    <row r="1791" spans="2:2" customFormat="1" x14ac:dyDescent="0.35">
      <c r="B1791" s="15"/>
    </row>
    <row r="1792" spans="2:2" customFormat="1" x14ac:dyDescent="0.35">
      <c r="B1792" s="15"/>
    </row>
    <row r="1793" spans="2:2" customFormat="1" x14ac:dyDescent="0.35">
      <c r="B1793" s="15"/>
    </row>
    <row r="1794" spans="2:2" customFormat="1" x14ac:dyDescent="0.35">
      <c r="B1794" s="15"/>
    </row>
    <row r="1795" spans="2:2" customFormat="1" x14ac:dyDescent="0.35">
      <c r="B1795" s="15"/>
    </row>
    <row r="1796" spans="2:2" customFormat="1" x14ac:dyDescent="0.35">
      <c r="B1796" s="15"/>
    </row>
    <row r="1797" spans="2:2" customFormat="1" x14ac:dyDescent="0.35">
      <c r="B1797" s="15"/>
    </row>
    <row r="1798" spans="2:2" customFormat="1" x14ac:dyDescent="0.35">
      <c r="B1798" s="15"/>
    </row>
    <row r="1799" spans="2:2" customFormat="1" x14ac:dyDescent="0.35">
      <c r="B1799" s="15"/>
    </row>
    <row r="1800" spans="2:2" customFormat="1" x14ac:dyDescent="0.35">
      <c r="B1800" s="15"/>
    </row>
    <row r="1801" spans="2:2" customFormat="1" x14ac:dyDescent="0.35">
      <c r="B1801" s="15"/>
    </row>
    <row r="1802" spans="2:2" customFormat="1" x14ac:dyDescent="0.35">
      <c r="B1802" s="15"/>
    </row>
    <row r="1803" spans="2:2" customFormat="1" x14ac:dyDescent="0.35">
      <c r="B1803" s="15"/>
    </row>
    <row r="1804" spans="2:2" customFormat="1" x14ac:dyDescent="0.35">
      <c r="B1804" s="15"/>
    </row>
    <row r="1805" spans="2:2" customFormat="1" x14ac:dyDescent="0.35">
      <c r="B1805" s="15"/>
    </row>
    <row r="1806" spans="2:2" customFormat="1" x14ac:dyDescent="0.35">
      <c r="B1806" s="15"/>
    </row>
    <row r="1807" spans="2:2" customFormat="1" x14ac:dyDescent="0.35">
      <c r="B1807" s="15"/>
    </row>
    <row r="1808" spans="2:2" customFormat="1" x14ac:dyDescent="0.35">
      <c r="B1808" s="15"/>
    </row>
    <row r="1809" spans="2:2" customFormat="1" x14ac:dyDescent="0.35">
      <c r="B1809" s="15"/>
    </row>
    <row r="1810" spans="2:2" customFormat="1" x14ac:dyDescent="0.35">
      <c r="B1810" s="15"/>
    </row>
    <row r="1811" spans="2:2" customFormat="1" x14ac:dyDescent="0.35">
      <c r="B1811" s="15"/>
    </row>
    <row r="1812" spans="2:2" customFormat="1" x14ac:dyDescent="0.35">
      <c r="B1812" s="15"/>
    </row>
    <row r="1813" spans="2:2" customFormat="1" x14ac:dyDescent="0.35">
      <c r="B1813" s="15"/>
    </row>
    <row r="1814" spans="2:2" customFormat="1" x14ac:dyDescent="0.35">
      <c r="B1814" s="15"/>
    </row>
    <row r="1815" spans="2:2" customFormat="1" x14ac:dyDescent="0.35">
      <c r="B1815" s="15"/>
    </row>
    <row r="1816" spans="2:2" customFormat="1" x14ac:dyDescent="0.35">
      <c r="B1816" s="15"/>
    </row>
    <row r="1817" spans="2:2" customFormat="1" x14ac:dyDescent="0.35">
      <c r="B1817" s="15"/>
    </row>
    <row r="1818" spans="2:2" customFormat="1" x14ac:dyDescent="0.35">
      <c r="B1818" s="15"/>
    </row>
    <row r="1819" spans="2:2" customFormat="1" x14ac:dyDescent="0.35">
      <c r="B1819" s="15"/>
    </row>
    <row r="1820" spans="2:2" customFormat="1" x14ac:dyDescent="0.35">
      <c r="B1820" s="15"/>
    </row>
    <row r="1821" spans="2:2" customFormat="1" x14ac:dyDescent="0.35">
      <c r="B1821" s="15"/>
    </row>
    <row r="1822" spans="2:2" customFormat="1" x14ac:dyDescent="0.35">
      <c r="B1822" s="15"/>
    </row>
    <row r="1823" spans="2:2" customFormat="1" x14ac:dyDescent="0.35">
      <c r="B1823" s="15"/>
    </row>
    <row r="1824" spans="2:2" customFormat="1" x14ac:dyDescent="0.35">
      <c r="B1824" s="15"/>
    </row>
    <row r="1825" spans="2:2" customFormat="1" x14ac:dyDescent="0.35">
      <c r="B1825" s="15"/>
    </row>
    <row r="1826" spans="2:2" customFormat="1" x14ac:dyDescent="0.35">
      <c r="B1826" s="15"/>
    </row>
    <row r="1827" spans="2:2" customFormat="1" x14ac:dyDescent="0.35">
      <c r="B1827" s="15"/>
    </row>
    <row r="1828" spans="2:2" customFormat="1" x14ac:dyDescent="0.35">
      <c r="B1828" s="15"/>
    </row>
    <row r="1829" spans="2:2" customFormat="1" x14ac:dyDescent="0.35">
      <c r="B1829" s="15"/>
    </row>
    <row r="1830" spans="2:2" customFormat="1" x14ac:dyDescent="0.35">
      <c r="B1830" s="15"/>
    </row>
    <row r="1831" spans="2:2" customFormat="1" x14ac:dyDescent="0.35">
      <c r="B1831" s="15"/>
    </row>
    <row r="1832" spans="2:2" customFormat="1" x14ac:dyDescent="0.35">
      <c r="B1832" s="15"/>
    </row>
    <row r="1833" spans="2:2" customFormat="1" x14ac:dyDescent="0.35">
      <c r="B1833" s="15"/>
    </row>
    <row r="1834" spans="2:2" customFormat="1" x14ac:dyDescent="0.35">
      <c r="B1834" s="15"/>
    </row>
    <row r="1835" spans="2:2" customFormat="1" x14ac:dyDescent="0.35">
      <c r="B1835" s="15"/>
    </row>
    <row r="1836" spans="2:2" customFormat="1" x14ac:dyDescent="0.35">
      <c r="B1836" s="15"/>
    </row>
    <row r="1837" spans="2:2" customFormat="1" x14ac:dyDescent="0.35">
      <c r="B1837" s="15"/>
    </row>
    <row r="1838" spans="2:2" customFormat="1" x14ac:dyDescent="0.35">
      <c r="B1838" s="15"/>
    </row>
    <row r="1839" spans="2:2" customFormat="1" x14ac:dyDescent="0.35">
      <c r="B1839" s="15"/>
    </row>
    <row r="1840" spans="2:2" customFormat="1" x14ac:dyDescent="0.35">
      <c r="B1840" s="15"/>
    </row>
    <row r="1841" spans="2:2" customFormat="1" x14ac:dyDescent="0.35">
      <c r="B1841" s="15"/>
    </row>
    <row r="1842" spans="2:2" customFormat="1" x14ac:dyDescent="0.35">
      <c r="B1842" s="15"/>
    </row>
    <row r="1843" spans="2:2" customFormat="1" x14ac:dyDescent="0.35">
      <c r="B1843" s="15"/>
    </row>
    <row r="1844" spans="2:2" customFormat="1" x14ac:dyDescent="0.35">
      <c r="B1844" s="15"/>
    </row>
    <row r="1845" spans="2:2" customFormat="1" x14ac:dyDescent="0.35">
      <c r="B1845" s="15"/>
    </row>
    <row r="1846" spans="2:2" customFormat="1" x14ac:dyDescent="0.35">
      <c r="B1846" s="15"/>
    </row>
    <row r="1847" spans="2:2" customFormat="1" x14ac:dyDescent="0.35">
      <c r="B1847" s="15"/>
    </row>
    <row r="1848" spans="2:2" customFormat="1" x14ac:dyDescent="0.35">
      <c r="B1848" s="15"/>
    </row>
    <row r="1849" spans="2:2" customFormat="1" x14ac:dyDescent="0.35">
      <c r="B1849" s="15"/>
    </row>
    <row r="1850" spans="2:2" customFormat="1" x14ac:dyDescent="0.35">
      <c r="B1850" s="15"/>
    </row>
    <row r="1851" spans="2:2" customFormat="1" x14ac:dyDescent="0.35">
      <c r="B1851" s="15"/>
    </row>
    <row r="1852" spans="2:2" customFormat="1" x14ac:dyDescent="0.35">
      <c r="B1852" s="15"/>
    </row>
    <row r="1853" spans="2:2" customFormat="1" x14ac:dyDescent="0.35">
      <c r="B1853" s="15"/>
    </row>
    <row r="1854" spans="2:2" customFormat="1" x14ac:dyDescent="0.35">
      <c r="B1854" s="15"/>
    </row>
    <row r="1855" spans="2:2" customFormat="1" x14ac:dyDescent="0.35">
      <c r="B1855" s="15"/>
    </row>
    <row r="1856" spans="2:2" customFormat="1" x14ac:dyDescent="0.35">
      <c r="B1856" s="15"/>
    </row>
    <row r="1857" spans="2:2" customFormat="1" x14ac:dyDescent="0.35">
      <c r="B1857" s="15"/>
    </row>
    <row r="1858" spans="2:2" customFormat="1" x14ac:dyDescent="0.35">
      <c r="B1858" s="15"/>
    </row>
    <row r="1859" spans="2:2" customFormat="1" x14ac:dyDescent="0.35">
      <c r="B1859" s="15"/>
    </row>
    <row r="1860" spans="2:2" customFormat="1" x14ac:dyDescent="0.35">
      <c r="B1860" s="15"/>
    </row>
    <row r="1861" spans="2:2" customFormat="1" x14ac:dyDescent="0.35">
      <c r="B1861" s="15"/>
    </row>
    <row r="1862" spans="2:2" customFormat="1" x14ac:dyDescent="0.35">
      <c r="B1862" s="15"/>
    </row>
    <row r="1863" spans="2:2" customFormat="1" x14ac:dyDescent="0.35">
      <c r="B1863" s="15"/>
    </row>
    <row r="1864" spans="2:2" customFormat="1" x14ac:dyDescent="0.35">
      <c r="B1864" s="15"/>
    </row>
    <row r="1865" spans="2:2" customFormat="1" x14ac:dyDescent="0.35">
      <c r="B1865" s="15"/>
    </row>
    <row r="1866" spans="2:2" customFormat="1" x14ac:dyDescent="0.35">
      <c r="B1866" s="15"/>
    </row>
    <row r="1867" spans="2:2" customFormat="1" x14ac:dyDescent="0.35">
      <c r="B1867" s="15"/>
    </row>
    <row r="1868" spans="2:2" customFormat="1" x14ac:dyDescent="0.35">
      <c r="B1868" s="15"/>
    </row>
    <row r="1869" spans="2:2" customFormat="1" x14ac:dyDescent="0.35">
      <c r="B1869" s="15"/>
    </row>
    <row r="1870" spans="2:2" customFormat="1" x14ac:dyDescent="0.35">
      <c r="B1870" s="15"/>
    </row>
    <row r="1871" spans="2:2" customFormat="1" x14ac:dyDescent="0.35">
      <c r="B1871" s="15"/>
    </row>
    <row r="1872" spans="2:2" customFormat="1" x14ac:dyDescent="0.35">
      <c r="B1872" s="15"/>
    </row>
    <row r="1873" spans="2:2" customFormat="1" x14ac:dyDescent="0.35">
      <c r="B1873" s="15"/>
    </row>
    <row r="1874" spans="2:2" customFormat="1" x14ac:dyDescent="0.35">
      <c r="B1874" s="15"/>
    </row>
    <row r="1875" spans="2:2" customFormat="1" x14ac:dyDescent="0.35">
      <c r="B1875" s="15"/>
    </row>
    <row r="1876" spans="2:2" customFormat="1" x14ac:dyDescent="0.35">
      <c r="B1876" s="15"/>
    </row>
    <row r="1877" spans="2:2" customFormat="1" x14ac:dyDescent="0.35">
      <c r="B1877" s="15"/>
    </row>
    <row r="1878" spans="2:2" customFormat="1" x14ac:dyDescent="0.35">
      <c r="B1878" s="15"/>
    </row>
    <row r="1879" spans="2:2" customFormat="1" x14ac:dyDescent="0.35">
      <c r="B1879" s="15"/>
    </row>
    <row r="1880" spans="2:2" customFormat="1" x14ac:dyDescent="0.35">
      <c r="B1880" s="15"/>
    </row>
    <row r="1881" spans="2:2" customFormat="1" x14ac:dyDescent="0.35">
      <c r="B1881" s="15"/>
    </row>
    <row r="1882" spans="2:2" customFormat="1" x14ac:dyDescent="0.35">
      <c r="B1882" s="15"/>
    </row>
    <row r="1883" spans="2:2" customFormat="1" x14ac:dyDescent="0.35">
      <c r="B1883" s="15"/>
    </row>
    <row r="1884" spans="2:2" customFormat="1" x14ac:dyDescent="0.35">
      <c r="B1884" s="15"/>
    </row>
    <row r="1885" spans="2:2" customFormat="1" x14ac:dyDescent="0.35">
      <c r="B1885" s="15"/>
    </row>
    <row r="1886" spans="2:2" customFormat="1" x14ac:dyDescent="0.35">
      <c r="B1886" s="15"/>
    </row>
    <row r="1887" spans="2:2" customFormat="1" x14ac:dyDescent="0.35">
      <c r="B1887" s="15"/>
    </row>
    <row r="1888" spans="2:2" customFormat="1" x14ac:dyDescent="0.35">
      <c r="B1888" s="15"/>
    </row>
    <row r="1889" spans="2:2" customFormat="1" x14ac:dyDescent="0.35">
      <c r="B1889" s="15"/>
    </row>
    <row r="1890" spans="2:2" customFormat="1" x14ac:dyDescent="0.35">
      <c r="B1890" s="15"/>
    </row>
    <row r="1891" spans="2:2" customFormat="1" x14ac:dyDescent="0.35">
      <c r="B1891" s="15"/>
    </row>
    <row r="1892" spans="2:2" customFormat="1" x14ac:dyDescent="0.35">
      <c r="B1892" s="15"/>
    </row>
    <row r="1893" spans="2:2" customFormat="1" x14ac:dyDescent="0.35">
      <c r="B1893" s="15"/>
    </row>
    <row r="1894" spans="2:2" customFormat="1" x14ac:dyDescent="0.35">
      <c r="B1894" s="15"/>
    </row>
    <row r="1895" spans="2:2" customFormat="1" x14ac:dyDescent="0.35">
      <c r="B1895" s="15"/>
    </row>
    <row r="1896" spans="2:2" customFormat="1" x14ac:dyDescent="0.35">
      <c r="B1896" s="15"/>
    </row>
    <row r="1897" spans="2:2" customFormat="1" x14ac:dyDescent="0.35">
      <c r="B1897" s="15"/>
    </row>
    <row r="1898" spans="2:2" customFormat="1" x14ac:dyDescent="0.35">
      <c r="B1898" s="15"/>
    </row>
    <row r="1899" spans="2:2" customFormat="1" x14ac:dyDescent="0.35">
      <c r="B1899" s="15"/>
    </row>
    <row r="1900" spans="2:2" customFormat="1" x14ac:dyDescent="0.35">
      <c r="B1900" s="15"/>
    </row>
    <row r="1901" spans="2:2" customFormat="1" x14ac:dyDescent="0.35">
      <c r="B1901" s="15"/>
    </row>
    <row r="1902" spans="2:2" customFormat="1" x14ac:dyDescent="0.35">
      <c r="B1902" s="15"/>
    </row>
    <row r="1903" spans="2:2" customFormat="1" x14ac:dyDescent="0.35">
      <c r="B1903" s="15"/>
    </row>
    <row r="1904" spans="2:2" customFormat="1" x14ac:dyDescent="0.35">
      <c r="B1904" s="15"/>
    </row>
    <row r="1905" spans="2:2" customFormat="1" x14ac:dyDescent="0.35">
      <c r="B1905" s="15"/>
    </row>
    <row r="1906" spans="2:2" customFormat="1" x14ac:dyDescent="0.35">
      <c r="B1906" s="15"/>
    </row>
    <row r="1907" spans="2:2" customFormat="1" x14ac:dyDescent="0.35">
      <c r="B1907" s="15"/>
    </row>
    <row r="1908" spans="2:2" customFormat="1" x14ac:dyDescent="0.35">
      <c r="B1908" s="15"/>
    </row>
    <row r="1909" spans="2:2" customFormat="1" x14ac:dyDescent="0.35">
      <c r="B1909" s="15"/>
    </row>
    <row r="1910" spans="2:2" customFormat="1" x14ac:dyDescent="0.35">
      <c r="B1910" s="15"/>
    </row>
    <row r="1911" spans="2:2" customFormat="1" x14ac:dyDescent="0.35">
      <c r="B1911" s="15"/>
    </row>
    <row r="1912" spans="2:2" customFormat="1" x14ac:dyDescent="0.35">
      <c r="B1912" s="15"/>
    </row>
    <row r="1913" spans="2:2" customFormat="1" x14ac:dyDescent="0.35">
      <c r="B1913" s="15"/>
    </row>
    <row r="1914" spans="2:2" customFormat="1" x14ac:dyDescent="0.35">
      <c r="B1914" s="15"/>
    </row>
    <row r="1915" spans="2:2" customFormat="1" x14ac:dyDescent="0.35">
      <c r="B1915" s="15"/>
    </row>
    <row r="1916" spans="2:2" customFormat="1" x14ac:dyDescent="0.35">
      <c r="B1916" s="15"/>
    </row>
    <row r="1917" spans="2:2" customFormat="1" x14ac:dyDescent="0.35">
      <c r="B1917" s="15"/>
    </row>
    <row r="1918" spans="2:2" customFormat="1" x14ac:dyDescent="0.35">
      <c r="B1918" s="15"/>
    </row>
    <row r="1919" spans="2:2" customFormat="1" x14ac:dyDescent="0.35">
      <c r="B1919" s="15"/>
    </row>
    <row r="1920" spans="2:2" customFormat="1" x14ac:dyDescent="0.35">
      <c r="B1920" s="15"/>
    </row>
    <row r="1921" spans="2:2" customFormat="1" x14ac:dyDescent="0.35">
      <c r="B1921" s="15"/>
    </row>
    <row r="1922" spans="2:2" customFormat="1" x14ac:dyDescent="0.35">
      <c r="B1922" s="15"/>
    </row>
    <row r="1923" spans="2:2" customFormat="1" x14ac:dyDescent="0.35">
      <c r="B1923" s="15"/>
    </row>
    <row r="1924" spans="2:2" customFormat="1" x14ac:dyDescent="0.35">
      <c r="B1924" s="15"/>
    </row>
    <row r="1925" spans="2:2" customFormat="1" x14ac:dyDescent="0.35">
      <c r="B1925" s="15"/>
    </row>
    <row r="1926" spans="2:2" customFormat="1" x14ac:dyDescent="0.35">
      <c r="B1926" s="15"/>
    </row>
    <row r="1927" spans="2:2" customFormat="1" x14ac:dyDescent="0.35">
      <c r="B1927" s="15"/>
    </row>
    <row r="1928" spans="2:2" customFormat="1" x14ac:dyDescent="0.35">
      <c r="B1928" s="15"/>
    </row>
    <row r="1929" spans="2:2" customFormat="1" x14ac:dyDescent="0.35">
      <c r="B1929" s="15"/>
    </row>
    <row r="1930" spans="2:2" customFormat="1" x14ac:dyDescent="0.35">
      <c r="B1930" s="15"/>
    </row>
    <row r="1931" spans="2:2" customFormat="1" x14ac:dyDescent="0.35">
      <c r="B1931" s="15"/>
    </row>
    <row r="1932" spans="2:2" customFormat="1" x14ac:dyDescent="0.35">
      <c r="B1932" s="15"/>
    </row>
    <row r="1933" spans="2:2" customFormat="1" x14ac:dyDescent="0.35">
      <c r="B1933" s="15"/>
    </row>
    <row r="1934" spans="2:2" customFormat="1" x14ac:dyDescent="0.35">
      <c r="B1934" s="15"/>
    </row>
    <row r="1935" spans="2:2" customFormat="1" x14ac:dyDescent="0.35">
      <c r="B1935" s="15"/>
    </row>
    <row r="1936" spans="2:2" customFormat="1" x14ac:dyDescent="0.35">
      <c r="B1936" s="15"/>
    </row>
    <row r="1937" spans="2:2" customFormat="1" x14ac:dyDescent="0.35">
      <c r="B1937" s="15"/>
    </row>
    <row r="1938" spans="2:2" customFormat="1" x14ac:dyDescent="0.35">
      <c r="B1938" s="15"/>
    </row>
    <row r="1939" spans="2:2" customFormat="1" x14ac:dyDescent="0.35">
      <c r="B1939" s="15"/>
    </row>
    <row r="1940" spans="2:2" customFormat="1" x14ac:dyDescent="0.35">
      <c r="B1940" s="15"/>
    </row>
    <row r="1941" spans="2:2" customFormat="1" x14ac:dyDescent="0.35">
      <c r="B1941" s="15"/>
    </row>
    <row r="1942" spans="2:2" customFormat="1" x14ac:dyDescent="0.35">
      <c r="B1942" s="15"/>
    </row>
    <row r="1943" spans="2:2" customFormat="1" x14ac:dyDescent="0.35">
      <c r="B1943" s="15"/>
    </row>
    <row r="1944" spans="2:2" customFormat="1" x14ac:dyDescent="0.35">
      <c r="B1944" s="15"/>
    </row>
    <row r="1945" spans="2:2" customFormat="1" x14ac:dyDescent="0.35">
      <c r="B1945" s="15"/>
    </row>
    <row r="1946" spans="2:2" customFormat="1" x14ac:dyDescent="0.35">
      <c r="B1946" s="15"/>
    </row>
    <row r="1947" spans="2:2" customFormat="1" x14ac:dyDescent="0.35">
      <c r="B1947" s="15"/>
    </row>
    <row r="1948" spans="2:2" customFormat="1" x14ac:dyDescent="0.35">
      <c r="B1948" s="15"/>
    </row>
    <row r="1949" spans="2:2" customFormat="1" x14ac:dyDescent="0.35">
      <c r="B1949" s="15"/>
    </row>
    <row r="1950" spans="2:2" customFormat="1" x14ac:dyDescent="0.35">
      <c r="B1950" s="15"/>
    </row>
    <row r="1951" spans="2:2" customFormat="1" x14ac:dyDescent="0.35">
      <c r="B1951" s="15"/>
    </row>
    <row r="1952" spans="2:2" customFormat="1" x14ac:dyDescent="0.35">
      <c r="B1952" s="15"/>
    </row>
    <row r="1953" spans="2:2" customFormat="1" x14ac:dyDescent="0.35">
      <c r="B1953" s="15"/>
    </row>
    <row r="1954" spans="2:2" customFormat="1" x14ac:dyDescent="0.35">
      <c r="B1954" s="15"/>
    </row>
    <row r="1955" spans="2:2" customFormat="1" x14ac:dyDescent="0.35">
      <c r="B1955" s="15"/>
    </row>
    <row r="1956" spans="2:2" customFormat="1" x14ac:dyDescent="0.35">
      <c r="B1956" s="15"/>
    </row>
    <row r="1957" spans="2:2" customFormat="1" x14ac:dyDescent="0.35">
      <c r="B1957" s="15"/>
    </row>
    <row r="1958" spans="2:2" customFormat="1" x14ac:dyDescent="0.35">
      <c r="B1958" s="15"/>
    </row>
    <row r="1959" spans="2:2" customFormat="1" x14ac:dyDescent="0.35">
      <c r="B1959" s="15"/>
    </row>
    <row r="1960" spans="2:2" customFormat="1" x14ac:dyDescent="0.35">
      <c r="B1960" s="15"/>
    </row>
    <row r="1961" spans="2:2" customFormat="1" x14ac:dyDescent="0.35">
      <c r="B1961" s="15"/>
    </row>
    <row r="1962" spans="2:2" customFormat="1" x14ac:dyDescent="0.35">
      <c r="B1962" s="15"/>
    </row>
    <row r="1963" spans="2:2" customFormat="1" x14ac:dyDescent="0.35">
      <c r="B1963" s="15"/>
    </row>
    <row r="1964" spans="2:2" customFormat="1" x14ac:dyDescent="0.35">
      <c r="B1964" s="15"/>
    </row>
    <row r="1965" spans="2:2" customFormat="1" x14ac:dyDescent="0.35">
      <c r="B1965" s="15"/>
    </row>
    <row r="1966" spans="2:2" customFormat="1" x14ac:dyDescent="0.35">
      <c r="B1966" s="15"/>
    </row>
    <row r="1967" spans="2:2" customFormat="1" x14ac:dyDescent="0.35">
      <c r="B1967" s="15"/>
    </row>
    <row r="1968" spans="2:2" customFormat="1" x14ac:dyDescent="0.35">
      <c r="B1968" s="15"/>
    </row>
    <row r="1969" spans="2:2" customFormat="1" x14ac:dyDescent="0.35">
      <c r="B1969" s="15"/>
    </row>
    <row r="1970" spans="2:2" customFormat="1" x14ac:dyDescent="0.35">
      <c r="B1970" s="15"/>
    </row>
    <row r="1971" spans="2:2" customFormat="1" x14ac:dyDescent="0.35">
      <c r="B1971" s="15"/>
    </row>
    <row r="1972" spans="2:2" customFormat="1" x14ac:dyDescent="0.35">
      <c r="B1972" s="15"/>
    </row>
    <row r="1973" spans="2:2" customFormat="1" x14ac:dyDescent="0.35">
      <c r="B1973" s="15"/>
    </row>
    <row r="1974" spans="2:2" customFormat="1" x14ac:dyDescent="0.35">
      <c r="B1974" s="15"/>
    </row>
    <row r="1975" spans="2:2" customFormat="1" x14ac:dyDescent="0.35">
      <c r="B1975" s="15"/>
    </row>
    <row r="1976" spans="2:2" customFormat="1" x14ac:dyDescent="0.35">
      <c r="B1976" s="15"/>
    </row>
    <row r="1977" spans="2:2" customFormat="1" x14ac:dyDescent="0.35">
      <c r="B1977" s="15"/>
    </row>
    <row r="1978" spans="2:2" customFormat="1" x14ac:dyDescent="0.35">
      <c r="B1978" s="15"/>
    </row>
    <row r="1979" spans="2:2" customFormat="1" x14ac:dyDescent="0.35">
      <c r="B1979" s="15"/>
    </row>
    <row r="1980" spans="2:2" customFormat="1" x14ac:dyDescent="0.35">
      <c r="B1980" s="15"/>
    </row>
    <row r="1981" spans="2:2" customFormat="1" x14ac:dyDescent="0.35">
      <c r="B1981" s="15"/>
    </row>
    <row r="1982" spans="2:2" customFormat="1" x14ac:dyDescent="0.35">
      <c r="B1982" s="15"/>
    </row>
    <row r="1983" spans="2:2" customFormat="1" x14ac:dyDescent="0.35">
      <c r="B1983" s="15"/>
    </row>
    <row r="1984" spans="2:2" customFormat="1" x14ac:dyDescent="0.35">
      <c r="B1984" s="15"/>
    </row>
    <row r="1985" spans="2:2" customFormat="1" x14ac:dyDescent="0.35">
      <c r="B1985" s="15"/>
    </row>
    <row r="1986" spans="2:2" customFormat="1" x14ac:dyDescent="0.35">
      <c r="B1986" s="15"/>
    </row>
    <row r="1987" spans="2:2" customFormat="1" x14ac:dyDescent="0.35">
      <c r="B1987" s="15"/>
    </row>
    <row r="1988" spans="2:2" customFormat="1" x14ac:dyDescent="0.35">
      <c r="B1988" s="15"/>
    </row>
    <row r="1989" spans="2:2" customFormat="1" x14ac:dyDescent="0.35">
      <c r="B1989" s="15"/>
    </row>
    <row r="1990" spans="2:2" customFormat="1" x14ac:dyDescent="0.35">
      <c r="B1990" s="15"/>
    </row>
    <row r="1991" spans="2:2" customFormat="1" x14ac:dyDescent="0.35">
      <c r="B1991" s="15"/>
    </row>
    <row r="1992" spans="2:2" customFormat="1" x14ac:dyDescent="0.35">
      <c r="B1992" s="15"/>
    </row>
    <row r="1993" spans="2:2" customFormat="1" x14ac:dyDescent="0.35">
      <c r="B1993" s="15"/>
    </row>
    <row r="1994" spans="2:2" customFormat="1" x14ac:dyDescent="0.35">
      <c r="B1994" s="15"/>
    </row>
    <row r="1995" spans="2:2" customFormat="1" x14ac:dyDescent="0.35">
      <c r="B1995" s="15"/>
    </row>
    <row r="1996" spans="2:2" customFormat="1" x14ac:dyDescent="0.35">
      <c r="B1996" s="15"/>
    </row>
    <row r="1997" spans="2:2" customFormat="1" x14ac:dyDescent="0.35">
      <c r="B1997" s="15"/>
    </row>
    <row r="1998" spans="2:2" customFormat="1" x14ac:dyDescent="0.35">
      <c r="B1998" s="15"/>
    </row>
    <row r="1999" spans="2:2" customFormat="1" x14ac:dyDescent="0.35">
      <c r="B1999" s="15"/>
    </row>
    <row r="2000" spans="2:2" customFormat="1" x14ac:dyDescent="0.35">
      <c r="B2000"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82"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Sheet3</vt:lpstr>
      <vt:lpstr>Country bar chart</vt:lpstr>
      <vt:lpstr>Top 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Ajhar</dc:creator>
  <cp:keywords/>
  <dc:description/>
  <cp:lastModifiedBy>ajharul islam ajhar</cp:lastModifiedBy>
  <cp:revision/>
  <dcterms:created xsi:type="dcterms:W3CDTF">2022-11-26T09:51:45Z</dcterms:created>
  <dcterms:modified xsi:type="dcterms:W3CDTF">2025-05-15T15:27:25Z</dcterms:modified>
  <cp:category/>
  <cp:contentStatus/>
</cp:coreProperties>
</file>