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9351B8E1-9728-8E5E-8161-817DCB669FF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neDrive\henne-me\"/>
    </mc:Choice>
  </mc:AlternateContent>
  <xr:revisionPtr revIDLastSave="4" documentId="8_{2D0BFE09-E2C3-447E-935F-063D1D0A0353}" xr6:coauthVersionLast="45" xr6:coauthVersionMax="45" xr10:uidLastSave="{8B949F49-D811-4787-ABFF-E86ABCF6FDA8}"/>
  <bookViews>
    <workbookView xWindow="-120" yWindow="-120" windowWidth="29040" windowHeight="15840" firstSheet="2" activeTab="10" xr2:uid="{96F5D82C-0457-4E8B-B3E3-4B513D1DF404}"/>
  </bookViews>
  <sheets>
    <sheet name="Introduction" sheetId="8" r:id="rId1"/>
    <sheet name="Lord of War" sheetId="3" r:id="rId2"/>
    <sheet name="Quarry" sheetId="5" r:id="rId3"/>
    <sheet name="Drugs" sheetId="6" r:id="rId4"/>
    <sheet name="Item Stock" sheetId="4" r:id="rId5"/>
    <sheet name="Storage" sheetId="10" r:id="rId6"/>
    <sheet name="Trade Information" sheetId="12" r:id="rId7"/>
    <sheet name="Vehicle Information" sheetId="11" r:id="rId8"/>
    <sheet name="House Map" sheetId="14" r:id="rId9"/>
    <sheet name="----------" sheetId="9" r:id="rId10"/>
    <sheet name="IS_Data" sheetId="7" r:id="rId11"/>
    <sheet name="LOW_MaterialData" sheetId="1" r:id="rId12"/>
    <sheet name="LOW_ItemData" sheetId="2" r:id="rId13"/>
    <sheet name="Map_Kavala" sheetId="13" r:id="rId14"/>
  </sheets>
  <definedNames>
    <definedName name="ASP1_">'Lord of War'!$D$14</definedName>
    <definedName name="ASP1_MAG">'Lord of War'!$D$15</definedName>
    <definedName name="Backpack">Drugs!$D$18</definedName>
    <definedName name="BackpackAdd">Drugs!$F$18</definedName>
    <definedName name="CAR">'Lord of War'!$D$8</definedName>
    <definedName name="CAR_">'Lord of War'!$D$8</definedName>
    <definedName name="CAR_MAG">'Lord of War'!$D$9</definedName>
    <definedName name="CAR95_">'Lord of War'!$D$8</definedName>
    <definedName name="CAR95_Mag">'Lord of War'!$D$8</definedName>
    <definedName name="CARFHH">'Lord of War'!$D$9</definedName>
    <definedName name="Dealer">Drugs!$D$19</definedName>
    <definedName name="DealerValue">Drugs!$F$19</definedName>
    <definedName name="DrugFactorRate">Drugs!$H$19</definedName>
    <definedName name="DrugType">Drugs!#REF!</definedName>
    <definedName name="DrugTypeValue">Drugs!#REF!</definedName>
    <definedName name="FactorRate">Drugs!$G$19</definedName>
    <definedName name="LIM85_">'Lord of War'!$D$12</definedName>
    <definedName name="LIM85_MAG">'Lord of War'!$D$13</definedName>
    <definedName name="LRPS_">'Lord of War'!$D$17</definedName>
    <definedName name="MK200_">'Lord of War'!$D$6</definedName>
    <definedName name="MK200_Mag">'Lord of War'!$D$7</definedName>
    <definedName name="MK200Mag_">'Lord of War'!$D$7</definedName>
    <definedName name="PerkLevel">Drugs!$D$17</definedName>
    <definedName name="PerkLevelValue">Drugs!$F$17</definedName>
    <definedName name="SPAR16S_">'Lord of War'!$D$10</definedName>
    <definedName name="SPAR16S_MAG">'Lord of War'!$D$11</definedName>
    <definedName name="SUP">'Lord of War'!$D$18</definedName>
    <definedName name="SUP_">'Lord of War'!$D$18</definedName>
    <definedName name="SUP762_">'Lord of War'!$D$18</definedName>
    <definedName name="SWMAG_">'Lord of War'!$D$16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8" i="6" l="1"/>
  <c r="F19" i="6"/>
  <c r="F17" i="6" l="1"/>
  <c r="G19" i="6" l="1"/>
  <c r="E7" i="6" l="1"/>
  <c r="L13" i="6" s="1"/>
  <c r="E8" i="6"/>
  <c r="M13" i="6" s="1"/>
  <c r="E9" i="6"/>
  <c r="N13" i="6" s="1"/>
  <c r="E10" i="6"/>
  <c r="O13" i="6" s="1"/>
  <c r="E11" i="6"/>
  <c r="P13" i="6" s="1"/>
  <c r="E12" i="6"/>
  <c r="Q13" i="6" s="1"/>
  <c r="E13" i="6"/>
  <c r="R13" i="6" s="1"/>
  <c r="E14" i="6"/>
  <c r="S13" i="6" s="1"/>
  <c r="E15" i="6"/>
  <c r="T13" i="6" s="1"/>
  <c r="E6" i="6"/>
  <c r="K13" i="6" s="1"/>
  <c r="S10" i="6" l="1"/>
  <c r="S14" i="6"/>
  <c r="S8" i="6"/>
  <c r="S11" i="6"/>
  <c r="S9" i="6"/>
  <c r="S7" i="6"/>
  <c r="S12" i="6"/>
  <c r="S6" i="6"/>
  <c r="M10" i="6"/>
  <c r="M12" i="6"/>
  <c r="M6" i="6"/>
  <c r="M11" i="6"/>
  <c r="M9" i="6"/>
  <c r="M7" i="6"/>
  <c r="M14" i="6"/>
  <c r="M8" i="6"/>
  <c r="O10" i="6"/>
  <c r="O8" i="6"/>
  <c r="O7" i="6"/>
  <c r="O6" i="6"/>
  <c r="O14" i="6"/>
  <c r="O9" i="6"/>
  <c r="O12" i="6"/>
  <c r="O11" i="6"/>
  <c r="R12" i="6"/>
  <c r="R7" i="6"/>
  <c r="R6" i="6"/>
  <c r="R10" i="6"/>
  <c r="R9" i="6"/>
  <c r="R14" i="6"/>
  <c r="R11" i="6"/>
  <c r="R8" i="6"/>
  <c r="N7" i="6"/>
  <c r="N6" i="6"/>
  <c r="N8" i="6"/>
  <c r="N10" i="6"/>
  <c r="N11" i="6"/>
  <c r="N14" i="6"/>
  <c r="N12" i="6"/>
  <c r="N9" i="6"/>
  <c r="K9" i="6"/>
  <c r="K14" i="6"/>
  <c r="K11" i="6"/>
  <c r="K10" i="6"/>
  <c r="K12" i="6"/>
  <c r="K7" i="6"/>
  <c r="K8" i="6"/>
  <c r="K6" i="6"/>
  <c r="Q10" i="6"/>
  <c r="Q14" i="6"/>
  <c r="Q9" i="6"/>
  <c r="Q7" i="6"/>
  <c r="Q6" i="6"/>
  <c r="Q11" i="6"/>
  <c r="Q8" i="6"/>
  <c r="Q12" i="6"/>
  <c r="T6" i="6"/>
  <c r="T12" i="6"/>
  <c r="T7" i="6"/>
  <c r="T14" i="6"/>
  <c r="T11" i="6"/>
  <c r="T9" i="6"/>
  <c r="T8" i="6"/>
  <c r="T10" i="6"/>
  <c r="P12" i="6"/>
  <c r="P7" i="6"/>
  <c r="P10" i="6"/>
  <c r="P9" i="6"/>
  <c r="P8" i="6"/>
  <c r="P11" i="6"/>
  <c r="P14" i="6"/>
  <c r="P6" i="6"/>
  <c r="L6" i="6"/>
  <c r="L8" i="6"/>
  <c r="L14" i="6"/>
  <c r="L12" i="6"/>
  <c r="L9" i="6"/>
  <c r="L10" i="6"/>
  <c r="L11" i="6"/>
  <c r="L7" i="6"/>
  <c r="C13" i="10"/>
  <c r="C8" i="10"/>
  <c r="C9" i="10"/>
  <c r="C10" i="10"/>
  <c r="C11" i="10"/>
  <c r="C12" i="10"/>
  <c r="C14" i="10"/>
  <c r="C15" i="10"/>
  <c r="C16" i="10"/>
  <c r="C7" i="10"/>
  <c r="T35" i="10"/>
  <c r="Q35" i="10"/>
  <c r="Z35" i="10"/>
  <c r="F19" i="12" l="1"/>
  <c r="D22" i="3" l="1"/>
  <c r="D23" i="3"/>
  <c r="D24" i="3"/>
  <c r="D25" i="3"/>
  <c r="D26" i="3"/>
  <c r="D27" i="3"/>
  <c r="D28" i="3"/>
  <c r="D29" i="3"/>
  <c r="D30" i="3"/>
  <c r="D21" i="3"/>
  <c r="C35" i="10"/>
  <c r="H35" i="10"/>
  <c r="T18" i="10"/>
  <c r="K35" i="10"/>
  <c r="Z18" i="10"/>
  <c r="N35" i="10"/>
  <c r="Q18" i="10" l="1"/>
  <c r="N18" i="10"/>
  <c r="K18" i="10"/>
  <c r="H18" i="10"/>
  <c r="C2" i="7" l="1"/>
  <c r="L6" i="7" l="1"/>
  <c r="H5" i="7"/>
  <c r="Q7" i="4" s="1"/>
  <c r="L21" i="7"/>
  <c r="L13" i="7"/>
  <c r="L26" i="7"/>
  <c r="L18" i="7"/>
  <c r="L10" i="7"/>
  <c r="H6" i="7"/>
  <c r="Q8" i="4" s="1"/>
  <c r="L25" i="7"/>
  <c r="L17" i="7"/>
  <c r="L9" i="7"/>
  <c r="L22" i="7"/>
  <c r="L14" i="7"/>
  <c r="L5" i="7"/>
  <c r="L24" i="7"/>
  <c r="L20" i="7"/>
  <c r="L16" i="7"/>
  <c r="L12" i="7"/>
  <c r="L8" i="7"/>
  <c r="L27" i="7"/>
  <c r="L23" i="7"/>
  <c r="L19" i="7"/>
  <c r="L15" i="7"/>
  <c r="L11" i="7"/>
  <c r="L7" i="7"/>
  <c r="D8" i="7"/>
  <c r="E10" i="4" s="1"/>
  <c r="D40" i="7"/>
  <c r="L25" i="4" s="1"/>
  <c r="D36" i="7"/>
  <c r="L20" i="4" s="1"/>
  <c r="D32" i="7"/>
  <c r="L16" i="4" s="1"/>
  <c r="D28" i="7"/>
  <c r="L12" i="4" s="1"/>
  <c r="D24" i="7"/>
  <c r="L8" i="4" s="1"/>
  <c r="D20" i="7"/>
  <c r="E24" i="4" s="1"/>
  <c r="D16" i="7"/>
  <c r="E20" i="4" s="1"/>
  <c r="D12" i="7"/>
  <c r="E15" i="4" s="1"/>
  <c r="H25" i="7"/>
  <c r="Q26" i="4" s="1"/>
  <c r="H21" i="7"/>
  <c r="Q22" i="4" s="1"/>
  <c r="H17" i="7"/>
  <c r="Q18" i="4" s="1"/>
  <c r="H13" i="7"/>
  <c r="Q14" i="4" s="1"/>
  <c r="H9" i="7"/>
  <c r="Q12" i="4" s="1"/>
  <c r="D7" i="7"/>
  <c r="E9" i="4" s="1"/>
  <c r="D39" i="7"/>
  <c r="L24" i="4" s="1"/>
  <c r="D35" i="7"/>
  <c r="L19" i="4" s="1"/>
  <c r="D31" i="7"/>
  <c r="L15" i="4" s="1"/>
  <c r="D27" i="7"/>
  <c r="L11" i="4" s="1"/>
  <c r="D23" i="7"/>
  <c r="L7" i="4" s="1"/>
  <c r="D19" i="7"/>
  <c r="E23" i="4" s="1"/>
  <c r="D15" i="7"/>
  <c r="E19" i="4" s="1"/>
  <c r="D11" i="7"/>
  <c r="E14" i="4" s="1"/>
  <c r="H24" i="7"/>
  <c r="Q25" i="4" s="1"/>
  <c r="H20" i="7"/>
  <c r="Q21" i="4" s="1"/>
  <c r="H16" i="7"/>
  <c r="Q17" i="4" s="1"/>
  <c r="H12" i="7"/>
  <c r="Q30" i="4" s="1"/>
  <c r="H8" i="7"/>
  <c r="Q10" i="4" s="1"/>
  <c r="D5" i="7"/>
  <c r="E7" i="4" s="1"/>
  <c r="D6" i="7"/>
  <c r="E8" i="4" s="1"/>
  <c r="D38" i="7"/>
  <c r="L23" i="4" s="1"/>
  <c r="D34" i="7"/>
  <c r="L18" i="4" s="1"/>
  <c r="D30" i="7"/>
  <c r="L14" i="4" s="1"/>
  <c r="D26" i="7"/>
  <c r="L10" i="4" s="1"/>
  <c r="D22" i="7"/>
  <c r="E26" i="4" s="1"/>
  <c r="D18" i="7"/>
  <c r="E22" i="4" s="1"/>
  <c r="D14" i="7"/>
  <c r="E17" i="4" s="1"/>
  <c r="D10" i="7"/>
  <c r="E13" i="4" s="1"/>
  <c r="H23" i="7"/>
  <c r="Q24" i="4" s="1"/>
  <c r="H19" i="7"/>
  <c r="Q20" i="4" s="1"/>
  <c r="H15" i="7"/>
  <c r="Q16" i="4" s="1"/>
  <c r="H11" i="7"/>
  <c r="Q29" i="4" s="1"/>
  <c r="H7" i="7"/>
  <c r="Q9" i="4" s="1"/>
  <c r="D9" i="7"/>
  <c r="E11" i="4" s="1"/>
  <c r="D41" i="7"/>
  <c r="L26" i="4" s="1"/>
  <c r="D37" i="7"/>
  <c r="L22" i="4" s="1"/>
  <c r="D33" i="7"/>
  <c r="L17" i="4" s="1"/>
  <c r="D29" i="7"/>
  <c r="L13" i="4" s="1"/>
  <c r="D25" i="7"/>
  <c r="L9" i="4" s="1"/>
  <c r="D21" i="7"/>
  <c r="E25" i="4" s="1"/>
  <c r="D17" i="7"/>
  <c r="E21" i="4" s="1"/>
  <c r="D13" i="7"/>
  <c r="E16" i="4" s="1"/>
  <c r="H22" i="7"/>
  <c r="Q23" i="4" s="1"/>
  <c r="H18" i="7"/>
  <c r="Q19" i="4" s="1"/>
  <c r="H14" i="7"/>
  <c r="Q15" i="4" s="1"/>
  <c r="H10" i="7"/>
  <c r="Q28" i="4" s="1"/>
  <c r="W15" i="2"/>
  <c r="I16" i="5" l="1"/>
  <c r="F16" i="5"/>
  <c r="I15" i="5"/>
  <c r="F15" i="5"/>
  <c r="I14" i="5"/>
  <c r="F14" i="5"/>
  <c r="I13" i="5"/>
  <c r="F13" i="5"/>
  <c r="I12" i="5"/>
  <c r="F12" i="5"/>
  <c r="I11" i="5"/>
  <c r="F11" i="5"/>
  <c r="I10" i="5"/>
  <c r="F10" i="5"/>
  <c r="I9" i="5"/>
  <c r="F9" i="5"/>
  <c r="I8" i="5"/>
  <c r="F8" i="5"/>
  <c r="I7" i="5"/>
  <c r="F7" i="5"/>
  <c r="I6" i="5"/>
  <c r="F6" i="5"/>
  <c r="J20" i="5" l="1"/>
  <c r="N9" i="5"/>
  <c r="N7" i="5"/>
  <c r="W14" i="2"/>
  <c r="W13" i="2"/>
  <c r="W12" i="2"/>
  <c r="W11" i="2"/>
  <c r="W10" i="2"/>
  <c r="W9" i="2"/>
  <c r="W8" i="2"/>
  <c r="W7" i="2"/>
  <c r="W6" i="2"/>
  <c r="W5" i="2"/>
  <c r="W4" i="2"/>
  <c r="W3" i="2"/>
  <c r="N3" i="1" s="1"/>
  <c r="N20" i="1" l="1"/>
  <c r="Q23" i="3" s="1"/>
  <c r="U23" i="3" s="1"/>
  <c r="N17" i="1"/>
  <c r="Q17" i="3" s="1"/>
  <c r="N14" i="1"/>
  <c r="Q8" i="3" s="1"/>
  <c r="N11" i="1"/>
  <c r="I22" i="3" s="1"/>
  <c r="I6" i="3"/>
  <c r="N13" i="1"/>
  <c r="Q6" i="3" s="1"/>
  <c r="N10" i="1"/>
  <c r="I20" i="3" s="1"/>
  <c r="N6" i="1"/>
  <c r="I12" i="3" s="1"/>
  <c r="N22" i="1"/>
  <c r="N16" i="1"/>
  <c r="Q15" i="3" s="1"/>
  <c r="N4" i="1"/>
  <c r="I8" i="3" s="1"/>
  <c r="N9" i="1"/>
  <c r="I18" i="3" s="1"/>
  <c r="N18" i="1"/>
  <c r="Q19" i="3" s="1"/>
  <c r="N15" i="1"/>
  <c r="Q10" i="3" s="1"/>
  <c r="U11" i="3" s="1"/>
  <c r="N7" i="1"/>
  <c r="I14" i="3" s="1"/>
  <c r="N8" i="1"/>
  <c r="I16" i="3" s="1"/>
  <c r="N5" i="1"/>
  <c r="N21" i="1"/>
  <c r="N19" i="1"/>
  <c r="Q21" i="3" s="1"/>
  <c r="N12" i="1"/>
  <c r="I25" i="3" s="1"/>
  <c r="I10" i="3" l="1"/>
  <c r="G23" i="1"/>
  <c r="U22" i="3"/>
  <c r="U21" i="3"/>
  <c r="V21" i="3" s="1"/>
  <c r="U19" i="3"/>
  <c r="U20" i="3"/>
  <c r="U14" i="3"/>
  <c r="U13" i="3"/>
  <c r="U12" i="3"/>
  <c r="U15" i="3"/>
  <c r="U16" i="3"/>
  <c r="U6" i="3"/>
  <c r="U7" i="3"/>
  <c r="U18" i="3"/>
  <c r="U17" i="3"/>
  <c r="M6" i="3"/>
  <c r="M7" i="3"/>
  <c r="M19" i="3"/>
  <c r="M18" i="3"/>
  <c r="M15" i="3"/>
  <c r="M14" i="3"/>
  <c r="M8" i="3"/>
  <c r="M9" i="3"/>
  <c r="M21" i="3"/>
  <c r="M20" i="3"/>
  <c r="U8" i="3"/>
  <c r="U9" i="3"/>
  <c r="M25" i="3"/>
  <c r="M26" i="3"/>
  <c r="M13" i="3"/>
  <c r="M12" i="3"/>
  <c r="U10" i="3"/>
  <c r="M16" i="3"/>
  <c r="M17" i="3"/>
  <c r="M24" i="3"/>
  <c r="M23" i="3"/>
  <c r="M22" i="3"/>
  <c r="M11" i="3"/>
  <c r="M10" i="3"/>
  <c r="L23" i="1"/>
  <c r="Q25" i="3"/>
  <c r="K23" i="1"/>
  <c r="Q24" i="3"/>
  <c r="U24" i="3" s="1"/>
  <c r="M23" i="1"/>
  <c r="J23" i="1"/>
  <c r="E27" i="3" s="1"/>
  <c r="E23" i="1"/>
  <c r="E22" i="3" s="1"/>
  <c r="F22" i="3" s="1"/>
  <c r="D23" i="1"/>
  <c r="H23" i="1"/>
  <c r="E24" i="3"/>
  <c r="F24" i="3" s="1"/>
  <c r="F23" i="1"/>
  <c r="I23" i="1"/>
  <c r="V8" i="3" l="1"/>
  <c r="V15" i="3"/>
  <c r="N20" i="3"/>
  <c r="N14" i="3"/>
  <c r="V19" i="3"/>
  <c r="V10" i="3"/>
  <c r="V6" i="3"/>
  <c r="V17" i="3"/>
  <c r="N22" i="3"/>
  <c r="N16" i="3"/>
  <c r="N25" i="3"/>
  <c r="N10" i="3"/>
  <c r="N12" i="3"/>
  <c r="N18" i="3"/>
  <c r="E23" i="3"/>
  <c r="F23" i="3" s="1"/>
  <c r="U26" i="3"/>
  <c r="U25" i="3"/>
  <c r="F27" i="3"/>
  <c r="E21" i="3"/>
  <c r="F21" i="3" s="1"/>
  <c r="E26" i="3"/>
  <c r="F26" i="3" s="1"/>
  <c r="E28" i="3"/>
  <c r="F28" i="3" s="1"/>
  <c r="E25" i="3"/>
  <c r="F25" i="3" s="1"/>
  <c r="E30" i="3"/>
  <c r="F30" i="3" s="1"/>
  <c r="E29" i="3"/>
  <c r="F29" i="3" s="1"/>
  <c r="F31" i="3" l="1"/>
</calcChain>
</file>

<file path=xl/sharedStrings.xml><?xml version="1.0" encoding="utf-8"?>
<sst xmlns="http://schemas.openxmlformats.org/spreadsheetml/2006/main" count="834" uniqueCount="329">
  <si>
    <t>Glass</t>
  </si>
  <si>
    <t>Rubber</t>
  </si>
  <si>
    <t>Plastic</t>
  </si>
  <si>
    <t>Iron</t>
  </si>
  <si>
    <t>Steel</t>
  </si>
  <si>
    <t>Thorium</t>
  </si>
  <si>
    <t>Aluminium</t>
  </si>
  <si>
    <t>Copper</t>
  </si>
  <si>
    <t>Gunpowder</t>
  </si>
  <si>
    <t>Brass</t>
  </si>
  <si>
    <t>Lense</t>
  </si>
  <si>
    <t>Scope Housing</t>
  </si>
  <si>
    <t>Barrel</t>
  </si>
  <si>
    <t>Foregrip</t>
  </si>
  <si>
    <t>Handgrip</t>
  </si>
  <si>
    <t>Firing Pin</t>
  </si>
  <si>
    <t>Block</t>
  </si>
  <si>
    <t>Recoil Rod</t>
  </si>
  <si>
    <t>Butt</t>
  </si>
  <si>
    <t>Gas Cylinder</t>
  </si>
  <si>
    <t>Gas Plug</t>
  </si>
  <si>
    <t>Gas Rod</t>
  </si>
  <si>
    <t>Housing</t>
  </si>
  <si>
    <t>Flash Eliminator</t>
  </si>
  <si>
    <t>Trigger Mechanism</t>
  </si>
  <si>
    <t>Empty Box Magazine</t>
  </si>
  <si>
    <t>Empty Magazine</t>
  </si>
  <si>
    <t>Casing</t>
  </si>
  <si>
    <t>Round</t>
  </si>
  <si>
    <t>Percussion Cap</t>
  </si>
  <si>
    <t>MK200</t>
  </si>
  <si>
    <t>CAR-95</t>
  </si>
  <si>
    <t>SPAR-16</t>
  </si>
  <si>
    <t>LIM-85</t>
  </si>
  <si>
    <t>ASP-1 KIR</t>
  </si>
  <si>
    <t>Mag</t>
  </si>
  <si>
    <t>SW 150 Rnd</t>
  </si>
  <si>
    <t>LRPS</t>
  </si>
  <si>
    <t>Item</t>
  </si>
  <si>
    <t>Number</t>
  </si>
  <si>
    <t>Spar-16S</t>
  </si>
  <si>
    <t>SW 150rnd Mag</t>
  </si>
  <si>
    <t>Total</t>
  </si>
  <si>
    <t>Material</t>
  </si>
  <si>
    <t>LORD OF WAR</t>
  </si>
  <si>
    <t>ACP-C2</t>
  </si>
  <si>
    <t>PDW2000</t>
  </si>
  <si>
    <t>AKS-74U</t>
  </si>
  <si>
    <t>MK20C</t>
  </si>
  <si>
    <t>MK20</t>
  </si>
  <si>
    <t>SDAR</t>
  </si>
  <si>
    <t>TRG-20</t>
  </si>
  <si>
    <t>TRG-21</t>
  </si>
  <si>
    <t>ROOK</t>
  </si>
  <si>
    <t>4-FIVE</t>
  </si>
  <si>
    <t>ZUBR</t>
  </si>
  <si>
    <t>PROTECTOR</t>
  </si>
  <si>
    <t>STING</t>
  </si>
  <si>
    <t>VERMIN</t>
  </si>
  <si>
    <t>KATIBA CARBINE</t>
  </si>
  <si>
    <t>KATIBA</t>
  </si>
  <si>
    <t>MXC</t>
  </si>
  <si>
    <t>MX</t>
  </si>
  <si>
    <t>MXM</t>
  </si>
  <si>
    <t>MXSW</t>
  </si>
  <si>
    <t>TYPE-115</t>
  </si>
  <si>
    <t>CMR-76</t>
  </si>
  <si>
    <t>AK12</t>
  </si>
  <si>
    <t>AKM</t>
  </si>
  <si>
    <t>RAHIM</t>
  </si>
  <si>
    <t>MK14</t>
  </si>
  <si>
    <t>SPAR-17</t>
  </si>
  <si>
    <t>MK18 EBR</t>
  </si>
  <si>
    <t>MK-1 EMR</t>
  </si>
  <si>
    <t>SMG</t>
  </si>
  <si>
    <t>PISTOL</t>
  </si>
  <si>
    <t>DMR</t>
  </si>
  <si>
    <t>ASSAULT RIFLE</t>
  </si>
  <si>
    <t>LMG</t>
  </si>
  <si>
    <t>SPAR-16S</t>
  </si>
  <si>
    <t>CAR-95L</t>
  </si>
  <si>
    <t>Buy</t>
  </si>
  <si>
    <t>Sell</t>
  </si>
  <si>
    <t>FLASHLIGHT</t>
  </si>
  <si>
    <t>LASERPOINTER</t>
  </si>
  <si>
    <t>BIPOD</t>
  </si>
  <si>
    <t>ACO SMG</t>
  </si>
  <si>
    <t>ACO</t>
  </si>
  <si>
    <t>MK17 HOLO SMG</t>
  </si>
  <si>
    <t>MK17 HOLO</t>
  </si>
  <si>
    <t>RCO</t>
  </si>
  <si>
    <t>MRCO</t>
  </si>
  <si>
    <t>ARCO</t>
  </si>
  <si>
    <t>ERCO</t>
  </si>
  <si>
    <t>DMS</t>
  </si>
  <si>
    <t>AMS</t>
  </si>
  <si>
    <t>KAHLIA OLD</t>
  </si>
  <si>
    <t>KAHLIA</t>
  </si>
  <si>
    <t>5.56MM SILENCER</t>
  </si>
  <si>
    <t>9MM SILENCER</t>
  </si>
  <si>
    <t>.45 ACP SILENCER</t>
  </si>
  <si>
    <t>6.5MM SILENCER</t>
  </si>
  <si>
    <t>7.62MM SILENCER</t>
  </si>
  <si>
    <t>ITEM STOCK</t>
  </si>
  <si>
    <t>9MM</t>
  </si>
  <si>
    <t>10 RND</t>
  </si>
  <si>
    <t>16 RND</t>
  </si>
  <si>
    <t>30 RND</t>
  </si>
  <si>
    <t>".45</t>
  </si>
  <si>
    <t>9 RND</t>
  </si>
  <si>
    <t>11 RND</t>
  </si>
  <si>
    <t>6 RND</t>
  </si>
  <si>
    <t>5.45MM</t>
  </si>
  <si>
    <t>5.56MM</t>
  </si>
  <si>
    <t>20 RND</t>
  </si>
  <si>
    <t>5.8MM</t>
  </si>
  <si>
    <t>6.5MM</t>
  </si>
  <si>
    <t>30 RND STANAG</t>
  </si>
  <si>
    <t>30 RND CASELESS</t>
  </si>
  <si>
    <t>7.62MM</t>
  </si>
  <si>
    <t>PO7</t>
  </si>
  <si>
    <t>100 RND STANAG</t>
  </si>
  <si>
    <t>Drug</t>
  </si>
  <si>
    <t>Weight</t>
  </si>
  <si>
    <t>Price</t>
  </si>
  <si>
    <t>LSD</t>
  </si>
  <si>
    <t>Cocaine</t>
  </si>
  <si>
    <t>Weed</t>
  </si>
  <si>
    <t>Meth</t>
  </si>
  <si>
    <t>Profit / Unit</t>
  </si>
  <si>
    <t>Vehicle</t>
  </si>
  <si>
    <t>Trunk</t>
  </si>
  <si>
    <t>Profit</t>
  </si>
  <si>
    <t>Mohawk</t>
  </si>
  <si>
    <t>HEMTT Box</t>
  </si>
  <si>
    <t>Perk Lvl</t>
  </si>
  <si>
    <t>Dealer</t>
  </si>
  <si>
    <t>Kavala</t>
  </si>
  <si>
    <t>Athira</t>
  </si>
  <si>
    <t>Stock</t>
  </si>
  <si>
    <t>Ifrit</t>
  </si>
  <si>
    <t>MH-9</t>
  </si>
  <si>
    <t>Police</t>
  </si>
  <si>
    <t>Hunter</t>
  </si>
  <si>
    <t>MH-9 NPAS</t>
  </si>
  <si>
    <t>Strider</t>
  </si>
  <si>
    <t>Amethyst</t>
  </si>
  <si>
    <t>Ametrine</t>
  </si>
  <si>
    <t>Aquamarine</t>
  </si>
  <si>
    <t>Bloodstone</t>
  </si>
  <si>
    <t>Blue Saphire</t>
  </si>
  <si>
    <t>Citrine</t>
  </si>
  <si>
    <t>Emerald</t>
  </si>
  <si>
    <t>Quart</t>
  </si>
  <si>
    <t>Ruby</t>
  </si>
  <si>
    <t>Opal</t>
  </si>
  <si>
    <t>Gem</t>
  </si>
  <si>
    <t>Value</t>
  </si>
  <si>
    <t>Gold Bar</t>
  </si>
  <si>
    <t>QUARRY</t>
  </si>
  <si>
    <t>Perk %</t>
  </si>
  <si>
    <t>No.</t>
  </si>
  <si>
    <t>Supressor</t>
  </si>
  <si>
    <t>Stored</t>
  </si>
  <si>
    <t>7.62mm Supressor</t>
  </si>
  <si>
    <t>Storage 1</t>
  </si>
  <si>
    <t>Storage 2</t>
  </si>
  <si>
    <t>HEMTT Fuel</t>
  </si>
  <si>
    <t>Huron</t>
  </si>
  <si>
    <t>Camorra</t>
  </si>
  <si>
    <t>6.5mm</t>
  </si>
  <si>
    <t>7.62mm</t>
  </si>
  <si>
    <t>9.3mm</t>
  </si>
  <si>
    <t>5.56mm</t>
  </si>
  <si>
    <t>5.8mm</t>
  </si>
  <si>
    <t>5.45mm</t>
  </si>
  <si>
    <t>9mm</t>
  </si>
  <si>
    <t>9.3MM</t>
  </si>
  <si>
    <t>150 RND</t>
  </si>
  <si>
    <t>150 BOX</t>
  </si>
  <si>
    <t>200 BOX</t>
  </si>
  <si>
    <t>Quantity</t>
  </si>
  <si>
    <t>Calibre</t>
  </si>
  <si>
    <t>ID</t>
  </si>
  <si>
    <t>SUPRESSORS</t>
  </si>
  <si>
    <t>SIGHTS</t>
  </si>
  <si>
    <t>MISC</t>
  </si>
  <si>
    <t>Weapon</t>
  </si>
  <si>
    <t>9mm x 10</t>
  </si>
  <si>
    <t>9mm x 16</t>
  </si>
  <si>
    <t>9mm x 30</t>
  </si>
  <si>
    <t>.45 x 9</t>
  </si>
  <si>
    <t>.45 x 11</t>
  </si>
  <si>
    <t>.45 x 6</t>
  </si>
  <si>
    <t>.45 x 30</t>
  </si>
  <si>
    <t>5.45mm x 30</t>
  </si>
  <si>
    <t>5.56mm x 20</t>
  </si>
  <si>
    <t>5.56mm x 30</t>
  </si>
  <si>
    <t>5.56mm x 150</t>
  </si>
  <si>
    <t>5.56mm x BOX</t>
  </si>
  <si>
    <t>5.8mm x 30</t>
  </si>
  <si>
    <t>5.8mm x 150</t>
  </si>
  <si>
    <t>6.5mm x 30</t>
  </si>
  <si>
    <t>6.5mm x 100</t>
  </si>
  <si>
    <t>6.5mm x 20</t>
  </si>
  <si>
    <t>6.5mm x BOX</t>
  </si>
  <si>
    <t>6.5mm x 30 C/L</t>
  </si>
  <si>
    <t>7.62mm x 10</t>
  </si>
  <si>
    <t>7.62mm x 20</t>
  </si>
  <si>
    <t>7.62mm x 30</t>
  </si>
  <si>
    <t>9.3mm x 20</t>
  </si>
  <si>
    <t>Attatchment</t>
  </si>
  <si>
    <t>Mod</t>
  </si>
  <si>
    <t>Dodgy Dealer</t>
  </si>
  <si>
    <t>Half Price</t>
  </si>
  <si>
    <t>Yes</t>
  </si>
  <si>
    <t>Dodgy Dealer Level</t>
  </si>
  <si>
    <t>Raw</t>
  </si>
  <si>
    <t>Processed</t>
  </si>
  <si>
    <t>// extra 4 rubber for supressors</t>
  </si>
  <si>
    <t>No.T</t>
  </si>
  <si>
    <t>Lord of War</t>
  </si>
  <si>
    <t>Quarry</t>
  </si>
  <si>
    <t>Drugs</t>
  </si>
  <si>
    <t>Item Stock</t>
  </si>
  <si>
    <t>REBORN ROLEPLAY</t>
  </si>
  <si>
    <t>Backpack</t>
  </si>
  <si>
    <t>Unused</t>
  </si>
  <si>
    <t>Weight (/700)</t>
  </si>
  <si>
    <t>Test Vehicle</t>
  </si>
  <si>
    <t>Total Weight</t>
  </si>
  <si>
    <t>6.5MM STEALTH</t>
  </si>
  <si>
    <t>NAME</t>
  </si>
  <si>
    <t>PRICE</t>
  </si>
  <si>
    <t>STORAGE</t>
  </si>
  <si>
    <t>MAX SPEED</t>
  </si>
  <si>
    <t>ARMOUR</t>
  </si>
  <si>
    <t>PRICE (Rental)</t>
  </si>
  <si>
    <t>FUEL</t>
  </si>
  <si>
    <t>M-900</t>
  </si>
  <si>
    <t>245km/h</t>
  </si>
  <si>
    <t>MH-9 Hummingbird</t>
  </si>
  <si>
    <t>P0-30 Orca</t>
  </si>
  <si>
    <t>290km/h</t>
  </si>
  <si>
    <t>WY-55 Hellcat</t>
  </si>
  <si>
    <t>293km/h</t>
  </si>
  <si>
    <t>CH-49 Mohawk</t>
  </si>
  <si>
    <t>300km/h</t>
  </si>
  <si>
    <t>CH-67 Huron</t>
  </si>
  <si>
    <t>450km/h</t>
  </si>
  <si>
    <t>Mi-280 Taru (Transport)</t>
  </si>
  <si>
    <t>250km/h</t>
  </si>
  <si>
    <t>Mi-280 Taru (Bench)</t>
  </si>
  <si>
    <t>Mi-280 Taru (Cargo)</t>
  </si>
  <si>
    <t>V-44 X Blackfish (Vehicle)</t>
  </si>
  <si>
    <t>550km/h</t>
  </si>
  <si>
    <t>V-44 X Blackfish (Infantry)</t>
  </si>
  <si>
    <t>Y-32 Xi'an (Vehicle)</t>
  </si>
  <si>
    <t>700km/h</t>
  </si>
  <si>
    <t>Caesar BTT (Racing)</t>
  </si>
  <si>
    <t>A-143 Buzzard (AA)</t>
  </si>
  <si>
    <t>800km/h</t>
  </si>
  <si>
    <t>A-149 Gryphon</t>
  </si>
  <si>
    <t>1000km/h</t>
  </si>
  <si>
    <t>To-199 Neophron (CAS)</t>
  </si>
  <si>
    <t>900km/h</t>
  </si>
  <si>
    <t>To-201 Shikra</t>
  </si>
  <si>
    <t>1500km/h</t>
  </si>
  <si>
    <t>To-201 Shikra (Stealth)</t>
  </si>
  <si>
    <t>15000km/h</t>
  </si>
  <si>
    <t>F/A-181 Black Wasp II</t>
  </si>
  <si>
    <t>12000km/h</t>
  </si>
  <si>
    <t>A-164 Wipeout (CAS)</t>
  </si>
  <si>
    <t>SEATS</t>
  </si>
  <si>
    <t>Vehicle Information</t>
  </si>
  <si>
    <t>Helicopters</t>
  </si>
  <si>
    <t>Zamak Repair</t>
  </si>
  <si>
    <t>Jaffar</t>
  </si>
  <si>
    <t>+ Magazine</t>
  </si>
  <si>
    <t>Name</t>
  </si>
  <si>
    <t>Trade Logs</t>
  </si>
  <si>
    <t>ASP-1 KIR Magazine</t>
  </si>
  <si>
    <t>MK200 Magazine</t>
  </si>
  <si>
    <t>Large House</t>
  </si>
  <si>
    <t>Small House</t>
  </si>
  <si>
    <t>E | Fanja Garma</t>
  </si>
  <si>
    <t>Armed Quilin Parts (-MK200)</t>
  </si>
  <si>
    <t>Trade Information</t>
  </si>
  <si>
    <t>Sell Prices</t>
  </si>
  <si>
    <t>Orders</t>
  </si>
  <si>
    <t>Storage</t>
  </si>
  <si>
    <t>TRADE INFORMATION</t>
  </si>
  <si>
    <t>VEHICLE INFORMATION</t>
  </si>
  <si>
    <t>GHOSTK1LL3R</t>
  </si>
  <si>
    <t>Date</t>
  </si>
  <si>
    <t>Goldshot</t>
  </si>
  <si>
    <t>House Map</t>
  </si>
  <si>
    <t>Map</t>
  </si>
  <si>
    <t>Blackout</t>
  </si>
  <si>
    <t>Grid</t>
  </si>
  <si>
    <t>HOUSE MAP</t>
  </si>
  <si>
    <t>035141</t>
  </si>
  <si>
    <t>Map 2</t>
  </si>
  <si>
    <t>Map 3</t>
  </si>
  <si>
    <t>Map 4</t>
  </si>
  <si>
    <t>Caesar-BTT</t>
  </si>
  <si>
    <t>Orca</t>
  </si>
  <si>
    <t>MH-9 (Stripped)</t>
  </si>
  <si>
    <t>Heroine</t>
  </si>
  <si>
    <t>Pure Cocaine</t>
  </si>
  <si>
    <t>Pure Heroine</t>
  </si>
  <si>
    <t>Pure Meth</t>
  </si>
  <si>
    <t>Pure Weed</t>
  </si>
  <si>
    <t>Moonshine</t>
  </si>
  <si>
    <t>NPAS MH-9</t>
  </si>
  <si>
    <t>Flix</t>
  </si>
  <si>
    <t>TBC</t>
  </si>
  <si>
    <t>Parts</t>
  </si>
  <si>
    <t>Weapons</t>
  </si>
  <si>
    <t>Vehicles</t>
  </si>
  <si>
    <t>Fixed-Wing</t>
  </si>
  <si>
    <t>DRUG INFORMATION</t>
  </si>
  <si>
    <t>PROFITS</t>
  </si>
  <si>
    <t>None</t>
  </si>
  <si>
    <t>Carryall</t>
  </si>
  <si>
    <t>Bergen</t>
  </si>
  <si>
    <t>Herione</t>
  </si>
  <si>
    <t>North East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</si>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</sst>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£&quot;#,##0"/>
    <numFmt numFmtId="165" formatCode=".##"/>
    <numFmt numFmtId="166" formatCode="#/#"/>
    <numFmt numFmtId="167" formatCode="&quot;£&quot;#,##0.00"/>
    <numFmt numFmtId="168" formatCode="_-&quot;£&quot;* #,##0_-;\-&quot;£&quot;* #,##0_-;_-&quot;£&quot;* &quot;-&quot;??_-;_-@_-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36"/>
      <color theme="1"/>
      <name val="Arial Black"/>
      <family val="2"/>
    </font>
    <font>
      <b/>
      <sz val="20"/>
      <name val="Calibri"/>
      <family val="2"/>
      <scheme val="minor"/>
    </font>
    <font>
      <sz val="11"/>
      <color rgb="FFE6A8E6"/>
      <name val="Calibri"/>
      <family val="2"/>
      <scheme val="minor"/>
    </font>
    <font>
      <b/>
      <sz val="32"/>
      <color theme="1"/>
      <name val="Arial Black"/>
      <family val="2"/>
    </font>
    <font>
      <sz val="11"/>
      <color rgb="FF9C5700"/>
      <name val="Calibri"/>
      <family val="2"/>
      <scheme val="minor"/>
    </font>
    <font>
      <sz val="11"/>
      <color rgb="FFFF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7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07474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A8E6"/>
        <bgColor indexed="64"/>
      </patternFill>
    </fill>
    <fill>
      <patternFill patternType="solid">
        <fgColor rgb="FFAFAFFF"/>
        <bgColor indexed="64"/>
      </patternFill>
    </fill>
    <fill>
      <patternFill patternType="solid">
        <fgColor rgb="FFF58787"/>
        <bgColor indexed="64"/>
      </patternFill>
    </fill>
    <fill>
      <patternFill patternType="solid">
        <fgColor rgb="FFFFEB9C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5">
    <xf numFmtId="0" fontId="0" fillId="0" borderId="0"/>
    <xf numFmtId="0" fontId="4" fillId="3" borderId="0" applyNumberFormat="0" applyBorder="0" applyAlignment="0" applyProtection="0"/>
    <xf numFmtId="0" fontId="5" fillId="6" borderId="0" applyNumberFormat="0" applyBorder="0" applyAlignment="0" applyProtection="0"/>
    <xf numFmtId="9" fontId="7" fillId="0" borderId="0" applyFont="0" applyFill="0" applyBorder="0" applyAlignment="0" applyProtection="0"/>
    <xf numFmtId="0" fontId="14" fillId="17" borderId="0" applyNumberFormat="0" applyBorder="0" applyAlignment="0" applyProtection="0"/>
  </cellStyleXfs>
  <cellXfs count="239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1" fillId="2" borderId="4" xfId="0" applyFont="1" applyFill="1" applyBorder="1"/>
    <xf numFmtId="0" fontId="1" fillId="2" borderId="3" xfId="0" applyFont="1" applyFill="1" applyBorder="1"/>
    <xf numFmtId="0" fontId="1" fillId="2" borderId="5" xfId="0" applyFont="1" applyFill="1" applyBorder="1"/>
    <xf numFmtId="0" fontId="0" fillId="0" borderId="7" xfId="0" applyBorder="1"/>
    <xf numFmtId="0" fontId="1" fillId="2" borderId="6" xfId="0" applyFont="1" applyFill="1" applyBorder="1"/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1" fillId="2" borderId="0" xfId="0" applyFont="1" applyFill="1"/>
    <xf numFmtId="0" fontId="1" fillId="2" borderId="13" xfId="0" applyFont="1" applyFill="1" applyBorder="1"/>
    <xf numFmtId="0" fontId="3" fillId="2" borderId="14" xfId="0" applyFont="1" applyFill="1" applyBorder="1" applyAlignment="1">
      <alignment horizontal="left" indent="1"/>
    </xf>
    <xf numFmtId="0" fontId="3" fillId="2" borderId="13" xfId="0" applyFont="1" applyFill="1" applyBorder="1" applyAlignment="1">
      <alignment horizontal="left" indent="1"/>
    </xf>
    <xf numFmtId="0" fontId="1" fillId="2" borderId="14" xfId="0" applyFont="1" applyFill="1" applyBorder="1"/>
    <xf numFmtId="0" fontId="1" fillId="2" borderId="15" xfId="0" applyFont="1" applyFill="1" applyBorder="1"/>
    <xf numFmtId="0" fontId="1" fillId="2" borderId="16" xfId="0" applyFont="1" applyFill="1" applyBorder="1"/>
    <xf numFmtId="0" fontId="1" fillId="2" borderId="10" xfId="0" applyFont="1" applyFill="1" applyBorder="1"/>
    <xf numFmtId="0" fontId="1" fillId="2" borderId="19" xfId="0" applyFont="1" applyFill="1" applyBorder="1"/>
    <xf numFmtId="0" fontId="1" fillId="2" borderId="20" xfId="0" applyFont="1" applyFill="1" applyBorder="1"/>
    <xf numFmtId="0" fontId="0" fillId="0" borderId="21" xfId="0" applyBorder="1"/>
    <xf numFmtId="0" fontId="1" fillId="2" borderId="0" xfId="0" applyFont="1" applyFill="1" applyBorder="1" applyAlignment="1">
      <alignment horizontal="center"/>
    </xf>
    <xf numFmtId="0" fontId="1" fillId="2" borderId="17" xfId="0" applyFont="1" applyFill="1" applyBorder="1"/>
    <xf numFmtId="0" fontId="0" fillId="0" borderId="4" xfId="0" applyBorder="1"/>
    <xf numFmtId="0" fontId="0" fillId="0" borderId="22" xfId="0" applyBorder="1"/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1" fillId="2" borderId="0" xfId="0" applyFont="1" applyFill="1" applyAlignment="1">
      <alignment horizontal="center"/>
    </xf>
    <xf numFmtId="0" fontId="0" fillId="2" borderId="0" xfId="0" applyFill="1"/>
    <xf numFmtId="0" fontId="3" fillId="2" borderId="0" xfId="0" applyFont="1" applyFill="1"/>
    <xf numFmtId="0" fontId="1" fillId="2" borderId="1" xfId="0" applyFont="1" applyFill="1" applyBorder="1"/>
    <xf numFmtId="0" fontId="3" fillId="2" borderId="1" xfId="0" applyFont="1" applyFill="1" applyBorder="1"/>
    <xf numFmtId="164" fontId="0" fillId="0" borderId="1" xfId="0" applyNumberFormat="1" applyBorder="1"/>
    <xf numFmtId="164" fontId="3" fillId="2" borderId="1" xfId="0" applyNumberFormat="1" applyFont="1" applyFill="1" applyBorder="1"/>
    <xf numFmtId="164" fontId="0" fillId="0" borderId="1" xfId="0" applyNumberFormat="1" applyBorder="1" applyAlignment="1">
      <alignment horizontal="right"/>
    </xf>
    <xf numFmtId="164" fontId="1" fillId="2" borderId="1" xfId="0" applyNumberFormat="1" applyFont="1" applyFill="1" applyBorder="1"/>
    <xf numFmtId="0" fontId="1" fillId="2" borderId="0" xfId="0" applyFont="1" applyFill="1" applyAlignment="1">
      <alignment horizontal="left"/>
    </xf>
    <xf numFmtId="164" fontId="4" fillId="3" borderId="1" xfId="1" applyNumberFormat="1" applyBorder="1"/>
    <xf numFmtId="0" fontId="1" fillId="2" borderId="1" xfId="0" applyNumberFormat="1" applyFont="1" applyFill="1" applyBorder="1"/>
    <xf numFmtId="0" fontId="0" fillId="2" borderId="1" xfId="0" applyFill="1" applyBorder="1"/>
    <xf numFmtId="0" fontId="0" fillId="4" borderId="0" xfId="0" applyFill="1"/>
    <xf numFmtId="0" fontId="0" fillId="5" borderId="0" xfId="0" applyFill="1"/>
    <xf numFmtId="0" fontId="5" fillId="6" borderId="1" xfId="2" applyBorder="1"/>
    <xf numFmtId="164" fontId="0" fillId="7" borderId="1" xfId="0" applyNumberFormat="1" applyFill="1" applyBorder="1"/>
    <xf numFmtId="164" fontId="6" fillId="7" borderId="1" xfId="1" applyNumberFormat="1" applyFont="1" applyFill="1" applyBorder="1"/>
    <xf numFmtId="0" fontId="4" fillId="3" borderId="1" xfId="1" applyBorder="1"/>
    <xf numFmtId="0" fontId="1" fillId="2" borderId="1" xfId="1" applyFont="1" applyFill="1" applyBorder="1"/>
    <xf numFmtId="0" fontId="4" fillId="3" borderId="1" xfId="1" applyNumberFormat="1" applyBorder="1"/>
    <xf numFmtId="0" fontId="0" fillId="8" borderId="0" xfId="0" applyFill="1"/>
    <xf numFmtId="0" fontId="1" fillId="2" borderId="1" xfId="0" applyFont="1" applyFill="1" applyBorder="1" applyAlignment="1">
      <alignment horizontal="center"/>
    </xf>
    <xf numFmtId="0" fontId="0" fillId="7" borderId="1" xfId="0" applyFill="1" applyBorder="1"/>
    <xf numFmtId="0" fontId="0" fillId="0" borderId="7" xfId="0" applyBorder="1" applyAlignment="1">
      <alignment horizontal="center"/>
    </xf>
    <xf numFmtId="0" fontId="1" fillId="2" borderId="0" xfId="0" applyFont="1" applyFill="1" applyAlignment="1">
      <alignment horizontal="center"/>
    </xf>
    <xf numFmtId="164" fontId="0" fillId="7" borderId="1" xfId="0" applyNumberFormat="1" applyFont="1" applyFill="1" applyBorder="1" applyAlignment="1"/>
    <xf numFmtId="164" fontId="0" fillId="2" borderId="27" xfId="0" applyNumberFormat="1" applyFill="1" applyBorder="1"/>
    <xf numFmtId="164" fontId="0" fillId="0" borderId="2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6" fillId="4" borderId="0" xfId="0" applyFont="1" applyFill="1"/>
    <xf numFmtId="9" fontId="6" fillId="7" borderId="1" xfId="3" applyFont="1" applyFill="1" applyBorder="1"/>
    <xf numFmtId="164" fontId="0" fillId="0" borderId="1" xfId="0" applyNumberFormat="1" applyFill="1" applyBorder="1"/>
    <xf numFmtId="0" fontId="0" fillId="9" borderId="1" xfId="0" applyFill="1" applyBorder="1"/>
    <xf numFmtId="0" fontId="6" fillId="9" borderId="1" xfId="0" applyFont="1" applyFill="1" applyBorder="1"/>
    <xf numFmtId="0" fontId="0" fillId="9" borderId="1" xfId="0" applyFont="1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6" fillId="9" borderId="1" xfId="0" applyFont="1" applyFill="1" applyBorder="1" applyAlignment="1">
      <alignment horizontal="center"/>
    </xf>
    <xf numFmtId="0" fontId="0" fillId="9" borderId="1" xfId="0" applyFont="1" applyFill="1" applyBorder="1" applyAlignment="1">
      <alignment horizontal="right" vertical="center"/>
    </xf>
    <xf numFmtId="0" fontId="0" fillId="0" borderId="18" xfId="0" applyBorder="1"/>
    <xf numFmtId="0" fontId="1" fillId="2" borderId="0" xfId="0" applyFont="1" applyFill="1" applyAlignment="1">
      <alignment horizontal="right"/>
    </xf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/>
    </xf>
    <xf numFmtId="0" fontId="6" fillId="5" borderId="0" xfId="0" applyFont="1" applyFill="1"/>
    <xf numFmtId="0" fontId="6" fillId="5" borderId="0" xfId="0" applyFont="1" applyFill="1" applyBorder="1"/>
    <xf numFmtId="0" fontId="6" fillId="2" borderId="1" xfId="0" applyFont="1" applyFill="1" applyBorder="1"/>
    <xf numFmtId="0" fontId="0" fillId="0" borderId="29" xfId="0" applyBorder="1"/>
    <xf numFmtId="0" fontId="0" fillId="0" borderId="1" xfId="0" applyFill="1" applyBorder="1" applyAlignment="1">
      <alignment horizontal="center" vertical="center"/>
    </xf>
    <xf numFmtId="0" fontId="0" fillId="7" borderId="4" xfId="0" applyFill="1" applyBorder="1"/>
    <xf numFmtId="0" fontId="2" fillId="0" borderId="2" xfId="0" applyFont="1" applyBorder="1"/>
    <xf numFmtId="0" fontId="0" fillId="0" borderId="2" xfId="0" applyFont="1" applyBorder="1" applyAlignment="1">
      <alignment horizontal="left" indent="1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right"/>
    </xf>
    <xf numFmtId="165" fontId="0" fillId="0" borderId="1" xfId="0" applyNumberFormat="1" applyBorder="1" applyAlignment="1">
      <alignment horizontal="right"/>
    </xf>
    <xf numFmtId="0" fontId="0" fillId="11" borderId="0" xfId="0" applyFill="1"/>
    <xf numFmtId="0" fontId="0" fillId="11" borderId="0" xfId="0" applyFill="1" applyAlignment="1">
      <alignment horizontal="center"/>
    </xf>
    <xf numFmtId="164" fontId="0" fillId="11" borderId="0" xfId="0" applyNumberFormat="1" applyFill="1"/>
    <xf numFmtId="0" fontId="6" fillId="0" borderId="1" xfId="0" applyFont="1" applyFill="1" applyBorder="1"/>
    <xf numFmtId="0" fontId="1" fillId="2" borderId="1" xfId="1" applyFon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4" fillId="3" borderId="28" xfId="1" applyNumberFormat="1" applyBorder="1"/>
    <xf numFmtId="0" fontId="0" fillId="0" borderId="1" xfId="0" applyNumberFormat="1" applyBorder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0" fontId="6" fillId="7" borderId="1" xfId="0" applyNumberFormat="1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9" fontId="0" fillId="0" borderId="0" xfId="3" applyFont="1"/>
    <xf numFmtId="9" fontId="0" fillId="7" borderId="1" xfId="3" applyFont="1" applyFill="1" applyBorder="1" applyAlignment="1">
      <alignment horizontal="center"/>
    </xf>
    <xf numFmtId="9" fontId="0" fillId="0" borderId="0" xfId="0" applyNumberFormat="1"/>
    <xf numFmtId="167" fontId="0" fillId="0" borderId="1" xfId="0" applyNumberFormat="1" applyBorder="1"/>
    <xf numFmtId="164" fontId="3" fillId="2" borderId="1" xfId="0" applyNumberFormat="1" applyFont="1" applyFill="1" applyBorder="1" applyAlignment="1">
      <alignment horizontal="right"/>
    </xf>
    <xf numFmtId="0" fontId="6" fillId="0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2" fillId="0" borderId="4" xfId="0" applyFont="1" applyBorder="1"/>
    <xf numFmtId="0" fontId="1" fillId="2" borderId="1" xfId="0" applyFont="1" applyFill="1" applyBorder="1" applyAlignment="1">
      <alignment horizontal="center"/>
    </xf>
    <xf numFmtId="0" fontId="0" fillId="0" borderId="0" xfId="0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9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/>
    </xf>
    <xf numFmtId="0" fontId="0" fillId="7" borderId="0" xfId="0" applyFill="1"/>
    <xf numFmtId="0" fontId="0" fillId="12" borderId="0" xfId="0" applyFill="1"/>
    <xf numFmtId="0" fontId="0" fillId="12" borderId="0" xfId="0" applyFill="1" applyAlignment="1">
      <alignment horizontal="left"/>
    </xf>
    <xf numFmtId="0" fontId="0" fillId="13" borderId="0" xfId="0" applyFill="1"/>
    <xf numFmtId="0" fontId="6" fillId="7" borderId="0" xfId="0" applyFont="1" applyFill="1"/>
    <xf numFmtId="0" fontId="0" fillId="14" borderId="0" xfId="0" applyFill="1"/>
    <xf numFmtId="0" fontId="0" fillId="15" borderId="0" xfId="0" applyFill="1"/>
    <xf numFmtId="0" fontId="6" fillId="14" borderId="0" xfId="0" applyFont="1" applyFill="1" applyAlignment="1">
      <alignment horizontal="left"/>
    </xf>
    <xf numFmtId="0" fontId="6" fillId="14" borderId="0" xfId="0" applyFont="1" applyFill="1"/>
    <xf numFmtId="0" fontId="0" fillId="14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3" fillId="14" borderId="0" xfId="0" applyFont="1" applyFill="1"/>
    <xf numFmtId="0" fontId="12" fillId="14" borderId="0" xfId="0" applyFont="1" applyFill="1"/>
    <xf numFmtId="0" fontId="0" fillId="13" borderId="0" xfId="0" applyFill="1" applyAlignment="1">
      <alignment horizontal="left"/>
    </xf>
    <xf numFmtId="0" fontId="0" fillId="0" borderId="0" xfId="0" applyBorder="1"/>
    <xf numFmtId="0" fontId="0" fillId="7" borderId="19" xfId="0" applyFill="1" applyBorder="1"/>
    <xf numFmtId="0" fontId="0" fillId="13" borderId="0" xfId="0" applyFill="1" applyBorder="1"/>
    <xf numFmtId="0" fontId="0" fillId="13" borderId="31" xfId="0" applyFill="1" applyBorder="1"/>
    <xf numFmtId="0" fontId="0" fillId="2" borderId="19" xfId="0" applyFill="1" applyBorder="1"/>
    <xf numFmtId="0" fontId="0" fillId="0" borderId="1" xfId="0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0" fillId="16" borderId="0" xfId="0" applyFill="1" applyBorder="1"/>
    <xf numFmtId="0" fontId="0" fillId="4" borderId="0" xfId="0" applyFill="1" applyBorder="1"/>
    <xf numFmtId="0" fontId="0" fillId="14" borderId="0" xfId="0" applyFill="1" applyBorder="1"/>
    <xf numFmtId="0" fontId="0" fillId="11" borderId="0" xfId="0" applyFill="1" applyBorder="1"/>
    <xf numFmtId="0" fontId="3" fillId="8" borderId="0" xfId="0" applyFont="1" applyFill="1" applyBorder="1"/>
    <xf numFmtId="0" fontId="0" fillId="8" borderId="0" xfId="0" applyFill="1" applyBorder="1"/>
    <xf numFmtId="0" fontId="3" fillId="12" borderId="0" xfId="0" applyFont="1" applyFill="1" applyBorder="1"/>
    <xf numFmtId="0" fontId="0" fillId="15" borderId="0" xfId="0" applyFill="1" applyBorder="1"/>
    <xf numFmtId="0" fontId="10" fillId="2" borderId="0" xfId="0" applyFont="1" applyFill="1" applyAlignment="1">
      <alignment vertical="center"/>
    </xf>
    <xf numFmtId="164" fontId="5" fillId="6" borderId="1" xfId="2" applyNumberFormat="1" applyBorder="1"/>
    <xf numFmtId="0" fontId="5" fillId="6" borderId="1" xfId="2" applyNumberFormat="1" applyBorder="1"/>
    <xf numFmtId="0" fontId="14" fillId="17" borderId="1" xfId="4" applyBorder="1"/>
    <xf numFmtId="164" fontId="14" fillId="17" borderId="1" xfId="4" applyNumberFormat="1" applyBorder="1"/>
    <xf numFmtId="0" fontId="1" fillId="2" borderId="1" xfId="0" applyFont="1" applyFill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2" borderId="32" xfId="0" applyNumberFormat="1" applyFill="1" applyBorder="1"/>
    <xf numFmtId="164" fontId="0" fillId="0" borderId="33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0" fontId="6" fillId="7" borderId="1" xfId="0" applyFont="1" applyFill="1" applyBorder="1"/>
    <xf numFmtId="164" fontId="6" fillId="7" borderId="1" xfId="0" applyNumberFormat="1" applyFont="1" applyFill="1" applyBorder="1"/>
    <xf numFmtId="0" fontId="6" fillId="12" borderId="0" xfId="0" applyFont="1" applyFill="1" applyBorder="1"/>
    <xf numFmtId="164" fontId="6" fillId="12" borderId="0" xfId="0" applyNumberFormat="1" applyFont="1" applyFill="1" applyBorder="1"/>
    <xf numFmtId="0" fontId="6" fillId="12" borderId="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1" fillId="2" borderId="1" xfId="0" applyNumberFormat="1" applyFont="1" applyFill="1" applyBorder="1" applyAlignment="1">
      <alignment horizontal="right"/>
    </xf>
    <xf numFmtId="0" fontId="0" fillId="0" borderId="1" xfId="0" quotePrefix="1" applyBorder="1"/>
    <xf numFmtId="164" fontId="0" fillId="8" borderId="0" xfId="0" applyNumberFormat="1" applyFill="1"/>
    <xf numFmtId="0" fontId="0" fillId="0" borderId="1" xfId="0" applyBorder="1" applyAlignment="1">
      <alignment horizontal="center"/>
    </xf>
    <xf numFmtId="0" fontId="0" fillId="0" borderId="1" xfId="0" quotePrefix="1" applyBorder="1" applyAlignment="1">
      <alignment horizontal="center"/>
    </xf>
    <xf numFmtId="14" fontId="0" fillId="8" borderId="0" xfId="0" applyNumberFormat="1" applyFill="1" applyBorder="1"/>
    <xf numFmtId="0" fontId="1" fillId="2" borderId="0" xfId="0" applyFont="1" applyFill="1" applyBorder="1" applyAlignment="1">
      <alignment horizontal="center"/>
    </xf>
    <xf numFmtId="0" fontId="2" fillId="15" borderId="0" xfId="0" applyFont="1" applyFill="1"/>
    <xf numFmtId="49" fontId="0" fillId="2" borderId="1" xfId="0" applyNumberFormat="1" applyFill="1" applyBorder="1"/>
    <xf numFmtId="49" fontId="1" fillId="2" borderId="1" xfId="0" applyNumberFormat="1" applyFont="1" applyFill="1" applyBorder="1" applyAlignment="1">
      <alignment horizontal="center"/>
    </xf>
    <xf numFmtId="49" fontId="6" fillId="7" borderId="1" xfId="0" applyNumberFormat="1" applyFont="1" applyFill="1" applyBorder="1" applyAlignment="1">
      <alignment horizontal="center"/>
    </xf>
    <xf numFmtId="49" fontId="0" fillId="15" borderId="0" xfId="0" applyNumberFormat="1" applyFill="1"/>
    <xf numFmtId="0" fontId="0" fillId="0" borderId="1" xfId="0" applyBorder="1" applyAlignment="1">
      <alignment horizontal="center"/>
    </xf>
    <xf numFmtId="0" fontId="0" fillId="0" borderId="28" xfId="0" applyFill="1" applyBorder="1"/>
    <xf numFmtId="0" fontId="0" fillId="0" borderId="1" xfId="0" applyFill="1" applyBorder="1"/>
    <xf numFmtId="164" fontId="0" fillId="7" borderId="1" xfId="0" applyNumberFormat="1" applyFill="1" applyBorder="1" applyAlignment="1">
      <alignment horizontal="right"/>
    </xf>
    <xf numFmtId="14" fontId="0" fillId="0" borderId="1" xfId="0" applyNumberForma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0" fillId="0" borderId="1" xfId="0" applyBorder="1" applyAlignment="1">
      <alignment horizontal="center"/>
    </xf>
    <xf numFmtId="167" fontId="6" fillId="14" borderId="0" xfId="0" applyNumberFormat="1" applyFont="1" applyFill="1"/>
    <xf numFmtId="0" fontId="15" fillId="14" borderId="0" xfId="0" applyFont="1" applyFill="1"/>
    <xf numFmtId="168" fontId="6" fillId="7" borderId="1" xfId="0" applyNumberFormat="1" applyFont="1" applyFill="1" applyBorder="1"/>
    <xf numFmtId="164" fontId="0" fillId="4" borderId="0" xfId="0" applyNumberFormat="1" applyFill="1"/>
    <xf numFmtId="0" fontId="13" fillId="0" borderId="0" xfId="0" applyFont="1" applyAlignment="1">
      <alignment horizontal="center" vertical="center"/>
    </xf>
    <xf numFmtId="0" fontId="8" fillId="13" borderId="0" xfId="0" applyFont="1" applyFill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8" fillId="15" borderId="0" xfId="0" applyFont="1" applyFill="1" applyAlignment="1">
      <alignment horizontal="left" vertical="center"/>
    </xf>
    <xf numFmtId="0" fontId="8" fillId="12" borderId="0" xfId="0" applyFont="1" applyFill="1" applyAlignment="1">
      <alignment horizontal="left" vertical="center"/>
    </xf>
    <xf numFmtId="0" fontId="8" fillId="5" borderId="0" xfId="0" applyFont="1" applyFill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0" fontId="11" fillId="14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center"/>
    </xf>
    <xf numFmtId="0" fontId="0" fillId="10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28" xfId="0" applyFont="1" applyFill="1" applyBorder="1" applyAlignment="1">
      <alignment horizontal="center" vertical="center"/>
    </xf>
    <xf numFmtId="0" fontId="0" fillId="10" borderId="19" xfId="0" applyFont="1" applyFill="1" applyBorder="1" applyAlignment="1">
      <alignment horizontal="center" vertical="center"/>
    </xf>
    <xf numFmtId="0" fontId="0" fillId="10" borderId="4" xfId="0" applyFont="1" applyFill="1" applyBorder="1" applyAlignment="1">
      <alignment horizontal="center" vertical="center"/>
    </xf>
    <xf numFmtId="0" fontId="0" fillId="9" borderId="19" xfId="0" applyFont="1" applyFill="1" applyBorder="1" applyAlignment="1">
      <alignment horizontal="center" vertical="center"/>
    </xf>
    <xf numFmtId="0" fontId="0" fillId="9" borderId="28" xfId="0" applyFont="1" applyFill="1" applyBorder="1" applyAlignment="1">
      <alignment horizontal="center" vertical="center"/>
    </xf>
    <xf numFmtId="0" fontId="0" fillId="9" borderId="4" xfId="0" applyFont="1" applyFill="1" applyBorder="1" applyAlignment="1">
      <alignment horizontal="center" vertical="center"/>
    </xf>
    <xf numFmtId="0" fontId="0" fillId="10" borderId="19" xfId="0" applyFont="1" applyFill="1" applyBorder="1" applyAlignment="1">
      <alignment horizontal="right" vertical="center"/>
    </xf>
    <xf numFmtId="0" fontId="0" fillId="10" borderId="4" xfId="0" applyFont="1" applyFill="1" applyBorder="1" applyAlignment="1">
      <alignment horizontal="right" vertical="center"/>
    </xf>
    <xf numFmtId="0" fontId="1" fillId="2" borderId="17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9" borderId="19" xfId="0" applyFont="1" applyFill="1" applyBorder="1" applyAlignment="1">
      <alignment horizontal="right" vertical="center"/>
    </xf>
    <xf numFmtId="0" fontId="0" fillId="9" borderId="4" xfId="0" applyFont="1" applyFill="1" applyBorder="1" applyAlignment="1">
      <alignment horizontal="right" vertical="center"/>
    </xf>
    <xf numFmtId="0" fontId="0" fillId="9" borderId="28" xfId="0" applyFont="1" applyFill="1" applyBorder="1" applyAlignment="1">
      <alignment horizontal="right" vertical="center"/>
    </xf>
    <xf numFmtId="0" fontId="6" fillId="9" borderId="19" xfId="0" applyFont="1" applyFill="1" applyBorder="1" applyAlignment="1">
      <alignment horizontal="right" vertical="center"/>
    </xf>
    <xf numFmtId="0" fontId="6" fillId="9" borderId="28" xfId="0" applyFont="1" applyFill="1" applyBorder="1" applyAlignment="1">
      <alignment horizontal="right" vertical="center"/>
    </xf>
    <xf numFmtId="0" fontId="6" fillId="9" borderId="4" xfId="0" applyFont="1" applyFill="1" applyBorder="1" applyAlignment="1">
      <alignment horizontal="right" vertical="center"/>
    </xf>
    <xf numFmtId="0" fontId="6" fillId="9" borderId="19" xfId="0" applyFont="1" applyFill="1" applyBorder="1" applyAlignment="1">
      <alignment horizontal="center" vertical="center"/>
    </xf>
    <xf numFmtId="0" fontId="6" fillId="9" borderId="28" xfId="0" applyFont="1" applyFill="1" applyBorder="1" applyAlignment="1">
      <alignment horizontal="center" vertical="center"/>
    </xf>
    <xf numFmtId="0" fontId="6" fillId="9" borderId="4" xfId="0" applyFont="1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</cellXfs>
  <cellStyles count="5">
    <cellStyle name="Bad" xfId="1" builtinId="27"/>
    <cellStyle name="Good" xfId="2" builtinId="26"/>
    <cellStyle name="Neutral" xfId="4" builtinId="28"/>
    <cellStyle name="Normal" xfId="0" builtinId="0"/>
    <cellStyle name="Percent" xfId="3" builtinId="5"/>
  </cellStyles>
  <dxfs count="3">
    <dxf>
      <font>
        <color theme="1"/>
      </font>
      <fill>
        <patternFill>
          <bgColor theme="9" tint="0.59996337778862885"/>
        </patternFill>
      </fill>
    </dxf>
    <dxf>
      <font>
        <color theme="1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6A8E6"/>
      <color rgb="FFAFAFFF"/>
      <color rgb="FFFFFF85"/>
      <color rgb="FFF58787"/>
      <color rgb="FFFFA5A5"/>
      <color rgb="FFFFFFC9"/>
      <color rgb="FFF07474"/>
      <color rgb="FF8F8FFF"/>
      <color rgb="FFDE70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Spin" dx="22" fmlaLink="$D$17" max="5" page="10" val="5"/>
</file>

<file path=xl/ctrlProps/ctrlProp2.xml><?xml version="1.0" encoding="utf-8"?>
<formControlPr xmlns="http://schemas.microsoft.com/office/spreadsheetml/2009/9/main" objectType="Drop" dropStyle="combo" dx="22" fmlaLink="$D$19" fmlaRange="$B$21:$B$23" noThreeD="1" sel="3" val="0"/>
</file>

<file path=xl/ctrlProps/ctrlProp3.xml><?xml version="1.0" encoding="utf-8"?>
<formControlPr xmlns="http://schemas.microsoft.com/office/spreadsheetml/2009/9/main" objectType="Drop" dropLines="12" dropStyle="combo" dx="22" fmlaLink="$D$18" fmlaRange="$C$21:$C$23" noThreeD="1" sel="3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5" Type="http://schemas.openxmlformats.org/officeDocument/2006/relationships/image" Target="../media/image15.sv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295275</xdr:colOff>
      <xdr:row>21</xdr:row>
      <xdr:rowOff>19050</xdr:rowOff>
    </xdr:from>
    <xdr:to>
      <xdr:col>2</xdr:col>
      <xdr:colOff>600075</xdr:colOff>
      <xdr:row>25</xdr:row>
      <xdr:rowOff>171450</xdr:rowOff>
    </xdr:to>
    <xdr:pic>
      <xdr:nvPicPr>
        <xdr:cNvPr id="3" name="Graphic 2" descr="Medicin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04875" y="40195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295275</xdr:colOff>
      <xdr:row>9</xdr:row>
      <xdr:rowOff>19050</xdr:rowOff>
    </xdr:from>
    <xdr:to>
      <xdr:col>2</xdr:col>
      <xdr:colOff>600075</xdr:colOff>
      <xdr:row>13</xdr:row>
      <xdr:rowOff>171450</xdr:rowOff>
    </xdr:to>
    <xdr:pic>
      <xdr:nvPicPr>
        <xdr:cNvPr id="5" name="Graphic 4" descr="Mining Tool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04875" y="17335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295275</xdr:colOff>
      <xdr:row>15</xdr:row>
      <xdr:rowOff>19050</xdr:rowOff>
    </xdr:from>
    <xdr:to>
      <xdr:col>2</xdr:col>
      <xdr:colOff>600075</xdr:colOff>
      <xdr:row>19</xdr:row>
      <xdr:rowOff>171450</xdr:rowOff>
    </xdr:to>
    <xdr:pic>
      <xdr:nvPicPr>
        <xdr:cNvPr id="7" name="Graphic 6" descr="Cran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4875" y="28765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295275</xdr:colOff>
      <xdr:row>27</xdr:row>
      <xdr:rowOff>19050</xdr:rowOff>
    </xdr:from>
    <xdr:to>
      <xdr:col>2</xdr:col>
      <xdr:colOff>600075</xdr:colOff>
      <xdr:row>31</xdr:row>
      <xdr:rowOff>171450</xdr:rowOff>
    </xdr:to>
    <xdr:pic>
      <xdr:nvPicPr>
        <xdr:cNvPr id="9" name="Graphic 8" descr="List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04875" y="51625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5</xdr:col>
      <xdr:colOff>409575</xdr:colOff>
      <xdr:row>7</xdr:row>
      <xdr:rowOff>135029</xdr:rowOff>
    </xdr:to>
    <xdr:pic>
      <xdr:nvPicPr>
        <xdr:cNvPr id="10" name="Picture 9" descr="File:Arma 3 logo black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847975" cy="12780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9</xdr:row>
      <xdr:rowOff>0</xdr:rowOff>
    </xdr:from>
    <xdr:to>
      <xdr:col>14</xdr:col>
      <xdr:colOff>0</xdr:colOff>
      <xdr:row>14</xdr:row>
      <xdr:rowOff>0</xdr:rowOff>
    </xdr:to>
    <xdr:sp macro="[0]!title_low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09600" y="1714500"/>
          <a:ext cx="7924800" cy="952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14</xdr:col>
      <xdr:colOff>0</xdr:colOff>
      <xdr:row>20</xdr:row>
      <xdr:rowOff>0</xdr:rowOff>
    </xdr:to>
    <xdr:sp macro="[0]!title_quarry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09600" y="2857500"/>
          <a:ext cx="7924800" cy="952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0</xdr:colOff>
      <xdr:row>21</xdr:row>
      <xdr:rowOff>0</xdr:rowOff>
    </xdr:from>
    <xdr:to>
      <xdr:col>14</xdr:col>
      <xdr:colOff>0</xdr:colOff>
      <xdr:row>26</xdr:row>
      <xdr:rowOff>0</xdr:rowOff>
    </xdr:to>
    <xdr:sp macro="[0]!title_drugs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609600" y="4000500"/>
          <a:ext cx="7924800" cy="952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</xdr:col>
      <xdr:colOff>0</xdr:colOff>
      <xdr:row>27</xdr:row>
      <xdr:rowOff>0</xdr:rowOff>
    </xdr:from>
    <xdr:to>
      <xdr:col>14</xdr:col>
      <xdr:colOff>0</xdr:colOff>
      <xdr:row>32</xdr:row>
      <xdr:rowOff>0</xdr:rowOff>
    </xdr:to>
    <xdr:sp macro="[0]!title_itemstock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09600" y="5143500"/>
          <a:ext cx="7924800" cy="952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oneCellAnchor>
    <xdr:from>
      <xdr:col>15</xdr:col>
      <xdr:colOff>295275</xdr:colOff>
      <xdr:row>21</xdr:row>
      <xdr:rowOff>19050</xdr:rowOff>
    </xdr:from>
    <xdr:ext cx="914400" cy="914400"/>
    <xdr:pic>
      <xdr:nvPicPr>
        <xdr:cNvPr id="33" name="Graphic 32" descr="Truck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439275" y="4019550"/>
          <a:ext cx="914400" cy="914400"/>
        </a:xfrm>
        <a:prstGeom prst="rect">
          <a:avLst/>
        </a:prstGeom>
      </xdr:spPr>
    </xdr:pic>
    <xdr:clientData/>
  </xdr:oneCellAnchor>
  <xdr:oneCellAnchor>
    <xdr:from>
      <xdr:col>15</xdr:col>
      <xdr:colOff>295275</xdr:colOff>
      <xdr:row>9</xdr:row>
      <xdr:rowOff>19050</xdr:rowOff>
    </xdr:from>
    <xdr:ext cx="914400" cy="914400"/>
    <xdr:pic>
      <xdr:nvPicPr>
        <xdr:cNvPr id="34" name="Graphic 33" descr="Box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9439275" y="1733550"/>
          <a:ext cx="914400" cy="914400"/>
        </a:xfrm>
        <a:prstGeom prst="rect">
          <a:avLst/>
        </a:prstGeom>
      </xdr:spPr>
    </xdr:pic>
    <xdr:clientData/>
  </xdr:oneCellAnchor>
  <xdr:oneCellAnchor>
    <xdr:from>
      <xdr:col>15</xdr:col>
      <xdr:colOff>295275</xdr:colOff>
      <xdr:row>15</xdr:row>
      <xdr:rowOff>19050</xdr:rowOff>
    </xdr:from>
    <xdr:ext cx="914400" cy="914400"/>
    <xdr:pic>
      <xdr:nvPicPr>
        <xdr:cNvPr id="35" name="Graphic 34" descr="Handshake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9439275" y="2876550"/>
          <a:ext cx="914400" cy="914400"/>
        </a:xfrm>
        <a:prstGeom prst="rect">
          <a:avLst/>
        </a:prstGeom>
      </xdr:spPr>
    </xdr:pic>
    <xdr:clientData/>
  </xdr:oneCellAnchor>
  <xdr:oneCellAnchor>
    <xdr:from>
      <xdr:col>15</xdr:col>
      <xdr:colOff>295275</xdr:colOff>
      <xdr:row>27</xdr:row>
      <xdr:rowOff>19050</xdr:rowOff>
    </xdr:from>
    <xdr:ext cx="914400" cy="914400"/>
    <xdr:pic>
      <xdr:nvPicPr>
        <xdr:cNvPr id="36" name="Graphic 35" descr="House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9439275" y="5162550"/>
          <a:ext cx="914400" cy="914400"/>
        </a:xfrm>
        <a:prstGeom prst="rect">
          <a:avLst/>
        </a:prstGeom>
      </xdr:spPr>
    </xdr:pic>
    <xdr:clientData/>
  </xdr:oneCellAnchor>
  <xdr:twoCellAnchor>
    <xdr:from>
      <xdr:col>15</xdr:col>
      <xdr:colOff>0</xdr:colOff>
      <xdr:row>9</xdr:row>
      <xdr:rowOff>0</xdr:rowOff>
    </xdr:from>
    <xdr:to>
      <xdr:col>28</xdr:col>
      <xdr:colOff>0</xdr:colOff>
      <xdr:row>14</xdr:row>
      <xdr:rowOff>0</xdr:rowOff>
    </xdr:to>
    <xdr:sp macro="[0]!title_storag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144000" y="1714500"/>
          <a:ext cx="7924800" cy="952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0</xdr:colOff>
      <xdr:row>21</xdr:row>
      <xdr:rowOff>0</xdr:rowOff>
    </xdr:from>
    <xdr:to>
      <xdr:col>28</xdr:col>
      <xdr:colOff>0</xdr:colOff>
      <xdr:row>26</xdr:row>
      <xdr:rowOff>0</xdr:rowOff>
    </xdr:to>
    <xdr:sp macro="[0]!title_vehicle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9144000" y="4000500"/>
          <a:ext cx="7924800" cy="952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0</xdr:colOff>
      <xdr:row>15</xdr:row>
      <xdr:rowOff>0</xdr:rowOff>
    </xdr:from>
    <xdr:to>
      <xdr:col>28</xdr:col>
      <xdr:colOff>0</xdr:colOff>
      <xdr:row>20</xdr:row>
      <xdr:rowOff>0</xdr:rowOff>
    </xdr:to>
    <xdr:sp macro="[0]!title_trade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9144000" y="2857500"/>
          <a:ext cx="7924800" cy="952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15</xdr:col>
      <xdr:colOff>0</xdr:colOff>
      <xdr:row>27</xdr:row>
      <xdr:rowOff>0</xdr:rowOff>
    </xdr:from>
    <xdr:to>
      <xdr:col>28</xdr:col>
      <xdr:colOff>0</xdr:colOff>
      <xdr:row>32</xdr:row>
      <xdr:rowOff>0</xdr:rowOff>
    </xdr:to>
    <xdr:sp macro="[0]!title_maps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9144000" y="5143500"/>
          <a:ext cx="7924800" cy="952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5</xdr:col>
          <xdr:colOff>0</xdr:colOff>
          <xdr:row>16</xdr:row>
          <xdr:rowOff>190500</xdr:rowOff>
        </xdr:to>
        <xdr:sp macro="" textlink="">
          <xdr:nvSpPr>
            <xdr:cNvPr id="3073" name="Spinner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18</xdr:row>
          <xdr:rowOff>9525</xdr:rowOff>
        </xdr:from>
        <xdr:to>
          <xdr:col>4</xdr:col>
          <xdr:colOff>762000</xdr:colOff>
          <xdr:row>19</xdr:row>
          <xdr:rowOff>0</xdr:rowOff>
        </xdr:to>
        <xdr:sp macro="" textlink="">
          <xdr:nvSpPr>
            <xdr:cNvPr id="3075" name="Drop Dow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9525</xdr:rowOff>
        </xdr:from>
        <xdr:to>
          <xdr:col>4</xdr:col>
          <xdr:colOff>762000</xdr:colOff>
          <xdr:row>18</xdr:row>
          <xdr:rowOff>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</xdr:colOff>
      <xdr:row>3</xdr:row>
      <xdr:rowOff>0</xdr:rowOff>
    </xdr:from>
    <xdr:to>
      <xdr:col>7</xdr:col>
      <xdr:colOff>1</xdr:colOff>
      <xdr:row>4</xdr:row>
      <xdr:rowOff>0</xdr:rowOff>
    </xdr:to>
    <xdr:sp macro="[0]!maps_kaval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3286126" y="571500"/>
          <a:ext cx="1219200" cy="190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361950</xdr:colOff>
      <xdr:row>59</xdr:row>
      <xdr:rowOff>168721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5992" t="5557"/>
        <a:stretch/>
      </xdr:blipFill>
      <xdr:spPr>
        <a:xfrm>
          <a:off x="0" y="0"/>
          <a:ext cx="17939905" cy="11408221"/>
        </a:xfrm>
        <a:prstGeom prst="rect">
          <a:avLst/>
        </a:prstGeom>
      </xdr:spPr>
    </xdr:pic>
    <xdr:clientData/>
  </xdr:twoCellAnchor>
  <xdr:twoCellAnchor>
    <xdr:from>
      <xdr:col>7</xdr:col>
      <xdr:colOff>200025</xdr:colOff>
      <xdr:row>17</xdr:row>
      <xdr:rowOff>28575</xdr:rowOff>
    </xdr:from>
    <xdr:to>
      <xdr:col>8</xdr:col>
      <xdr:colOff>495300</xdr:colOff>
      <xdr:row>19</xdr:row>
      <xdr:rowOff>114300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4490416" y="3267075"/>
          <a:ext cx="908188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>
              <a:solidFill>
                <a:srgbClr val="FF0000"/>
              </a:solidFill>
            </a:rPr>
            <a:t>Gang</a:t>
          </a:r>
          <a:r>
            <a:rPr lang="en-GB" sz="1100" b="1" baseline="0">
              <a:solidFill>
                <a:srgbClr val="FF0000"/>
              </a:solidFill>
            </a:rPr>
            <a:t> House</a:t>
          </a:r>
        </a:p>
        <a:p>
          <a:pPr algn="r"/>
          <a:r>
            <a:rPr lang="en-GB" sz="1100" b="1" baseline="0">
              <a:solidFill>
                <a:srgbClr val="FF0000"/>
              </a:solidFill>
            </a:rPr>
            <a:t>Blackout</a:t>
          </a:r>
          <a:endParaRPr lang="en-GB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495300</xdr:colOff>
      <xdr:row>15</xdr:row>
      <xdr:rowOff>38100</xdr:rowOff>
    </xdr:from>
    <xdr:to>
      <xdr:col>9</xdr:col>
      <xdr:colOff>476250</xdr:colOff>
      <xdr:row>18</xdr:row>
      <xdr:rowOff>71438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CxnSpPr>
          <a:stCxn id="3" idx="3"/>
        </xdr:cNvCxnSpPr>
      </xdr:nvCxnSpPr>
      <xdr:spPr>
        <a:xfrm flipV="1">
          <a:off x="5398604" y="2895600"/>
          <a:ext cx="593863" cy="60483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266700</xdr:colOff>
      <xdr:row>12</xdr:row>
      <xdr:rowOff>142875</xdr:rowOff>
    </xdr:from>
    <xdr:to>
      <xdr:col>6</xdr:col>
      <xdr:colOff>561975</xdr:colOff>
      <xdr:row>15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/>
      </xdr:nvSpPr>
      <xdr:spPr>
        <a:xfrm>
          <a:off x="3331265" y="2428875"/>
          <a:ext cx="908188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>
              <a:solidFill>
                <a:srgbClr val="FF0000"/>
              </a:solidFill>
            </a:rPr>
            <a:t>Gang</a:t>
          </a:r>
          <a:r>
            <a:rPr lang="en-GB" sz="1100" b="1" baseline="0">
              <a:solidFill>
                <a:srgbClr val="FF0000"/>
              </a:solidFill>
            </a:rPr>
            <a:t> House</a:t>
          </a:r>
        </a:p>
        <a:p>
          <a:pPr algn="r"/>
          <a:r>
            <a:rPr lang="en-GB" sz="1100" b="1" baseline="0">
              <a:solidFill>
                <a:srgbClr val="FF0000"/>
              </a:solidFill>
            </a:rPr>
            <a:t>Unknown</a:t>
          </a:r>
          <a:endParaRPr lang="en-GB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6</xdr:col>
      <xdr:colOff>561975</xdr:colOff>
      <xdr:row>9</xdr:row>
      <xdr:rowOff>142876</xdr:rowOff>
    </xdr:from>
    <xdr:to>
      <xdr:col>8</xdr:col>
      <xdr:colOff>409575</xdr:colOff>
      <xdr:row>13</xdr:row>
      <xdr:rowOff>185738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CxnSpPr>
          <a:stCxn id="9" idx="3"/>
        </xdr:cNvCxnSpPr>
      </xdr:nvCxnSpPr>
      <xdr:spPr>
        <a:xfrm flipV="1">
          <a:off x="4239453" y="1857376"/>
          <a:ext cx="1073426" cy="80486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400051</xdr:colOff>
      <xdr:row>5</xdr:row>
      <xdr:rowOff>19050</xdr:rowOff>
    </xdr:from>
    <xdr:to>
      <xdr:col>5</xdr:col>
      <xdr:colOff>361951</xdr:colOff>
      <xdr:row>7</xdr:row>
      <xdr:rowOff>104775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 txBox="1"/>
      </xdr:nvSpPr>
      <xdr:spPr>
        <a:xfrm>
          <a:off x="2238790" y="971550"/>
          <a:ext cx="1187726" cy="466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 b="1">
              <a:solidFill>
                <a:schemeClr val="accent4">
                  <a:lumMod val="60000"/>
                  <a:lumOff val="40000"/>
                </a:schemeClr>
              </a:solidFill>
            </a:rPr>
            <a:t>Player </a:t>
          </a:r>
          <a:r>
            <a:rPr lang="en-GB" sz="1100" b="1" baseline="0">
              <a:solidFill>
                <a:schemeClr val="accent4">
                  <a:lumMod val="60000"/>
                  <a:lumOff val="40000"/>
                </a:schemeClr>
              </a:solidFill>
            </a:rPr>
            <a:t> House</a:t>
          </a:r>
        </a:p>
        <a:p>
          <a:pPr algn="r"/>
          <a:r>
            <a:rPr lang="en-GB" sz="1100" b="1" baseline="0">
              <a:solidFill>
                <a:schemeClr val="accent4">
                  <a:lumMod val="60000"/>
                  <a:lumOff val="40000"/>
                </a:schemeClr>
              </a:solidFill>
            </a:rPr>
            <a:t>Unknown</a:t>
          </a:r>
          <a:endParaRPr lang="en-GB" sz="1100" b="1">
            <a:solidFill>
              <a:schemeClr val="accent4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5</xdr:col>
      <xdr:colOff>361951</xdr:colOff>
      <xdr:row>6</xdr:row>
      <xdr:rowOff>61913</xdr:rowOff>
    </xdr:from>
    <xdr:to>
      <xdr:col>8</xdr:col>
      <xdr:colOff>38100</xdr:colOff>
      <xdr:row>7</xdr:row>
      <xdr:rowOff>180975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CxnSpPr>
          <a:stCxn id="14" idx="3"/>
        </xdr:cNvCxnSpPr>
      </xdr:nvCxnSpPr>
      <xdr:spPr>
        <a:xfrm>
          <a:off x="3409951" y="1204913"/>
          <a:ext cx="1504949" cy="309562"/>
        </a:xfrm>
        <a:prstGeom prst="straightConnector1">
          <a:avLst/>
        </a:prstGeom>
        <a:ln>
          <a:solidFill>
            <a:schemeClr val="accent4">
              <a:lumMod val="60000"/>
              <a:lumOff val="4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16CF6-07DA-4785-9305-75BD37AEDDC0}">
  <sheetPr codeName="Sheet1"/>
  <dimension ref="B3:AB34"/>
  <sheetViews>
    <sheetView showGridLines="0" zoomScaleNormal="100" workbookViewId="0">
      <selection activeCell="R35" sqref="R35"/>
    </sheetView>
  </sheetViews>
  <sheetFormatPr defaultRowHeight="15" x14ac:dyDescent="0.25"/>
  <cols>
    <col min="4" max="6" width="9.140625" customWidth="1"/>
    <col min="15" max="15" width="9.140625" customWidth="1"/>
  </cols>
  <sheetData>
    <row r="3" spans="2:28" x14ac:dyDescent="0.25">
      <c r="G3" s="149"/>
      <c r="H3" s="149"/>
      <c r="I3" s="150"/>
      <c r="J3" s="150"/>
      <c r="K3" s="151"/>
      <c r="L3" s="151"/>
      <c r="M3" s="152"/>
      <c r="N3" s="152"/>
      <c r="O3" s="37"/>
      <c r="P3" s="140"/>
    </row>
    <row r="4" spans="2:28" ht="15" customHeight="1" x14ac:dyDescent="0.25">
      <c r="F4" s="124"/>
      <c r="G4" s="196" t="s">
        <v>225</v>
      </c>
      <c r="H4" s="196"/>
      <c r="I4" s="196"/>
      <c r="J4" s="196"/>
      <c r="K4" s="196"/>
      <c r="L4" s="196"/>
      <c r="M4" s="196"/>
      <c r="N4" s="196"/>
      <c r="O4" s="157"/>
      <c r="T4" s="118"/>
      <c r="U4" s="118"/>
      <c r="V4" s="118"/>
    </row>
    <row r="5" spans="2:28" ht="15" customHeight="1" x14ac:dyDescent="0.25">
      <c r="F5" s="124"/>
      <c r="G5" s="196"/>
      <c r="H5" s="196"/>
      <c r="I5" s="196"/>
      <c r="J5" s="196"/>
      <c r="K5" s="196"/>
      <c r="L5" s="196"/>
      <c r="M5" s="196"/>
      <c r="N5" s="196"/>
      <c r="O5" s="157"/>
    </row>
    <row r="6" spans="2:28" x14ac:dyDescent="0.25">
      <c r="G6" s="142"/>
      <c r="H6" s="142"/>
      <c r="I6" s="153"/>
      <c r="J6" s="154"/>
      <c r="K6" s="155"/>
      <c r="L6" s="155"/>
      <c r="M6" s="156"/>
      <c r="N6" s="156"/>
      <c r="O6" s="37"/>
    </row>
    <row r="7" spans="2:28" x14ac:dyDescent="0.25">
      <c r="P7" s="140"/>
      <c r="Q7" s="140"/>
    </row>
    <row r="9" spans="2:28" x14ac:dyDescent="0.25">
      <c r="O9" s="126"/>
    </row>
    <row r="10" spans="2:28" ht="15" customHeight="1" x14ac:dyDescent="0.25"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126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</row>
    <row r="11" spans="2:28" ht="15" customHeight="1" x14ac:dyDescent="0.25">
      <c r="B11" s="50"/>
      <c r="C11" s="50"/>
      <c r="D11" s="50"/>
      <c r="E11" s="201" t="s">
        <v>221</v>
      </c>
      <c r="F11" s="201"/>
      <c r="G11" s="201"/>
      <c r="H11" s="201"/>
      <c r="I11" s="201"/>
      <c r="J11" s="201"/>
      <c r="K11" s="201"/>
      <c r="L11" s="201"/>
      <c r="M11" s="50"/>
      <c r="N11" s="50"/>
      <c r="O11" s="126"/>
      <c r="P11" s="129"/>
      <c r="Q11" s="129"/>
      <c r="R11" s="129"/>
      <c r="S11" s="197" t="s">
        <v>290</v>
      </c>
      <c r="T11" s="197"/>
      <c r="U11" s="197"/>
      <c r="V11" s="197"/>
      <c r="W11" s="197"/>
      <c r="X11" s="197"/>
      <c r="Y11" s="197"/>
      <c r="Z11" s="197"/>
      <c r="AA11" s="197"/>
      <c r="AB11" s="129"/>
    </row>
    <row r="12" spans="2:28" ht="15" customHeight="1" x14ac:dyDescent="0.25">
      <c r="B12" s="50"/>
      <c r="C12" s="50"/>
      <c r="D12" s="50"/>
      <c r="E12" s="201"/>
      <c r="F12" s="201"/>
      <c r="G12" s="201"/>
      <c r="H12" s="201"/>
      <c r="I12" s="201"/>
      <c r="J12" s="201"/>
      <c r="K12" s="201"/>
      <c r="L12" s="201"/>
      <c r="M12" s="50"/>
      <c r="N12" s="50"/>
      <c r="O12" s="126"/>
      <c r="P12" s="129"/>
      <c r="Q12" s="129"/>
      <c r="R12" s="129"/>
      <c r="S12" s="197"/>
      <c r="T12" s="197"/>
      <c r="U12" s="197"/>
      <c r="V12" s="197"/>
      <c r="W12" s="197"/>
      <c r="X12" s="197"/>
      <c r="Y12" s="197"/>
      <c r="Z12" s="197"/>
      <c r="AA12" s="197"/>
      <c r="AB12" s="129"/>
    </row>
    <row r="13" spans="2:28" ht="15" customHeight="1" x14ac:dyDescent="0.25">
      <c r="B13" s="50"/>
      <c r="C13" s="50"/>
      <c r="D13" s="50"/>
      <c r="E13" s="201"/>
      <c r="F13" s="201"/>
      <c r="G13" s="201"/>
      <c r="H13" s="201"/>
      <c r="I13" s="201"/>
      <c r="J13" s="201"/>
      <c r="K13" s="201"/>
      <c r="L13" s="201"/>
      <c r="M13" s="50"/>
      <c r="N13" s="50"/>
      <c r="O13" s="126"/>
      <c r="P13" s="129"/>
      <c r="Q13" s="129"/>
      <c r="R13" s="129"/>
      <c r="S13" s="197"/>
      <c r="T13" s="197"/>
      <c r="U13" s="197"/>
      <c r="V13" s="197"/>
      <c r="W13" s="197"/>
      <c r="X13" s="197"/>
      <c r="Y13" s="197"/>
      <c r="Z13" s="197"/>
      <c r="AA13" s="197"/>
      <c r="AB13" s="129"/>
    </row>
    <row r="14" spans="2:28" ht="15" customHeight="1" x14ac:dyDescent="0.25">
      <c r="B14" s="50"/>
      <c r="C14" s="50"/>
      <c r="D14" s="50"/>
      <c r="E14" s="119"/>
      <c r="F14" s="50"/>
      <c r="G14" s="50"/>
      <c r="H14" s="50"/>
      <c r="I14" s="50"/>
      <c r="J14" s="50"/>
      <c r="K14" s="50"/>
      <c r="L14" s="50"/>
      <c r="M14" s="50"/>
      <c r="N14" s="50"/>
      <c r="O14" s="126"/>
      <c r="P14" s="129"/>
      <c r="Q14" s="129"/>
      <c r="R14" s="129"/>
      <c r="S14" s="139"/>
      <c r="T14" s="129"/>
      <c r="U14" s="129"/>
      <c r="V14" s="129"/>
      <c r="W14" s="129"/>
      <c r="X14" s="129"/>
      <c r="Y14" s="129"/>
      <c r="Z14" s="129"/>
      <c r="AA14" s="129"/>
      <c r="AB14" s="129"/>
    </row>
    <row r="15" spans="2:28" ht="15" customHeight="1" x14ac:dyDescent="0.25">
      <c r="E15" s="120"/>
      <c r="O15" s="126"/>
      <c r="S15" s="120"/>
    </row>
    <row r="16" spans="2:28" ht="15" customHeight="1" x14ac:dyDescent="0.25">
      <c r="B16" s="49"/>
      <c r="C16" s="49"/>
      <c r="D16" s="49"/>
      <c r="E16" s="121"/>
      <c r="F16" s="49"/>
      <c r="G16" s="49"/>
      <c r="H16" s="49"/>
      <c r="I16" s="49"/>
      <c r="J16" s="49"/>
      <c r="K16" s="49"/>
      <c r="L16" s="49"/>
      <c r="M16" s="49"/>
      <c r="N16" s="49"/>
      <c r="O16" s="126"/>
      <c r="P16" s="57"/>
      <c r="Q16" s="57"/>
      <c r="R16" s="57"/>
      <c r="S16" s="122"/>
      <c r="T16" s="57"/>
      <c r="U16" s="57"/>
      <c r="V16" s="57"/>
      <c r="W16" s="57"/>
      <c r="X16" s="57"/>
      <c r="Y16" s="57"/>
      <c r="Z16" s="57"/>
      <c r="AA16" s="57"/>
      <c r="AB16" s="57"/>
    </row>
    <row r="17" spans="2:28" ht="15" customHeight="1" x14ac:dyDescent="0.25">
      <c r="B17" s="49"/>
      <c r="C17" s="49"/>
      <c r="D17" s="49"/>
      <c r="E17" s="202" t="s">
        <v>222</v>
      </c>
      <c r="F17" s="202"/>
      <c r="G17" s="202"/>
      <c r="H17" s="202"/>
      <c r="I17" s="202"/>
      <c r="J17" s="202"/>
      <c r="K17" s="202"/>
      <c r="L17" s="202"/>
      <c r="M17" s="202"/>
      <c r="N17" s="49"/>
      <c r="O17" s="126"/>
      <c r="P17" s="57"/>
      <c r="Q17" s="57"/>
      <c r="R17" s="57"/>
      <c r="S17" s="198" t="s">
        <v>287</v>
      </c>
      <c r="T17" s="198"/>
      <c r="U17" s="198"/>
      <c r="V17" s="198"/>
      <c r="W17" s="198"/>
      <c r="X17" s="198"/>
      <c r="Y17" s="198"/>
      <c r="Z17" s="198"/>
      <c r="AA17" s="198"/>
      <c r="AB17" s="57"/>
    </row>
    <row r="18" spans="2:28" ht="15" customHeight="1" x14ac:dyDescent="0.25">
      <c r="B18" s="49"/>
      <c r="C18" s="49"/>
      <c r="D18" s="49"/>
      <c r="E18" s="202"/>
      <c r="F18" s="202"/>
      <c r="G18" s="202"/>
      <c r="H18" s="202"/>
      <c r="I18" s="202"/>
      <c r="J18" s="202"/>
      <c r="K18" s="202"/>
      <c r="L18" s="202"/>
      <c r="M18" s="202"/>
      <c r="N18" s="49"/>
      <c r="O18" s="126"/>
      <c r="P18" s="57"/>
      <c r="Q18" s="57"/>
      <c r="R18" s="57"/>
      <c r="S18" s="198"/>
      <c r="T18" s="198"/>
      <c r="U18" s="198"/>
      <c r="V18" s="198"/>
      <c r="W18" s="198"/>
      <c r="X18" s="198"/>
      <c r="Y18" s="198"/>
      <c r="Z18" s="198"/>
      <c r="AA18" s="198"/>
      <c r="AB18" s="57"/>
    </row>
    <row r="19" spans="2:28" ht="15" customHeight="1" x14ac:dyDescent="0.25">
      <c r="B19" s="49"/>
      <c r="C19" s="49"/>
      <c r="D19" s="49"/>
      <c r="E19" s="202"/>
      <c r="F19" s="202"/>
      <c r="G19" s="202"/>
      <c r="H19" s="202"/>
      <c r="I19" s="202"/>
      <c r="J19" s="202"/>
      <c r="K19" s="202"/>
      <c r="L19" s="202"/>
      <c r="M19" s="202"/>
      <c r="N19" s="49"/>
      <c r="O19" s="126"/>
      <c r="P19" s="57"/>
      <c r="Q19" s="57"/>
      <c r="R19" s="57"/>
      <c r="S19" s="198"/>
      <c r="T19" s="198"/>
      <c r="U19" s="198"/>
      <c r="V19" s="198"/>
      <c r="W19" s="198"/>
      <c r="X19" s="198"/>
      <c r="Y19" s="198"/>
      <c r="Z19" s="198"/>
      <c r="AA19" s="198"/>
      <c r="AB19" s="57"/>
    </row>
    <row r="20" spans="2:28" ht="15" customHeight="1" x14ac:dyDescent="0.25">
      <c r="B20" s="49"/>
      <c r="C20" s="49"/>
      <c r="D20" s="49"/>
      <c r="E20" s="121"/>
      <c r="F20" s="49"/>
      <c r="G20" s="49"/>
      <c r="H20" s="49"/>
      <c r="I20" s="49"/>
      <c r="J20" s="49"/>
      <c r="K20" s="49"/>
      <c r="L20" s="49"/>
      <c r="M20" s="49"/>
      <c r="N20" s="49"/>
      <c r="O20" s="126"/>
      <c r="P20" s="57"/>
      <c r="Q20" s="57"/>
      <c r="R20" s="57"/>
      <c r="S20" s="122"/>
      <c r="T20" s="57"/>
      <c r="U20" s="57"/>
      <c r="V20" s="57"/>
      <c r="W20" s="57"/>
      <c r="X20" s="57"/>
      <c r="Y20" s="57"/>
      <c r="Z20" s="57"/>
      <c r="AA20" s="57"/>
      <c r="AB20" s="57"/>
    </row>
    <row r="21" spans="2:28" ht="15" customHeight="1" x14ac:dyDescent="0.25">
      <c r="E21" s="120"/>
      <c r="O21" s="126"/>
      <c r="S21" s="120"/>
    </row>
    <row r="22" spans="2:28" ht="15" customHeight="1" x14ac:dyDescent="0.25">
      <c r="B22" s="131"/>
      <c r="C22" s="131"/>
      <c r="D22" s="131"/>
      <c r="E22" s="133"/>
      <c r="F22" s="134"/>
      <c r="G22" s="134"/>
      <c r="H22" s="134"/>
      <c r="I22" s="134"/>
      <c r="J22" s="134"/>
      <c r="K22" s="134"/>
      <c r="L22" s="134"/>
      <c r="M22" s="134"/>
      <c r="N22" s="134"/>
      <c r="O22" s="130"/>
      <c r="P22" s="127"/>
      <c r="Q22" s="127"/>
      <c r="R22" s="127"/>
      <c r="S22" s="128"/>
      <c r="T22" s="127"/>
      <c r="U22" s="127"/>
      <c r="V22" s="127"/>
      <c r="W22" s="127"/>
      <c r="X22" s="127"/>
      <c r="Y22" s="127"/>
      <c r="Z22" s="127"/>
      <c r="AA22" s="127"/>
      <c r="AB22" s="127"/>
    </row>
    <row r="23" spans="2:28" ht="15" customHeight="1" x14ac:dyDescent="0.25">
      <c r="B23" s="131"/>
      <c r="C23" s="131"/>
      <c r="D23" s="131"/>
      <c r="E23" s="203" t="s">
        <v>223</v>
      </c>
      <c r="F23" s="203"/>
      <c r="G23" s="203"/>
      <c r="H23" s="203"/>
      <c r="I23" s="203"/>
      <c r="J23" s="203"/>
      <c r="K23" s="203"/>
      <c r="L23" s="203"/>
      <c r="M23" s="203"/>
      <c r="N23" s="134"/>
      <c r="O23" s="130"/>
      <c r="P23" s="127"/>
      <c r="Q23" s="127"/>
      <c r="R23" s="127"/>
      <c r="S23" s="200" t="s">
        <v>274</v>
      </c>
      <c r="T23" s="200"/>
      <c r="U23" s="200"/>
      <c r="V23" s="200"/>
      <c r="W23" s="200"/>
      <c r="X23" s="200"/>
      <c r="Y23" s="200"/>
      <c r="Z23" s="200"/>
      <c r="AA23" s="200"/>
      <c r="AB23" s="127"/>
    </row>
    <row r="24" spans="2:28" ht="15" customHeight="1" x14ac:dyDescent="0.25">
      <c r="B24" s="131"/>
      <c r="C24" s="131"/>
      <c r="D24" s="131"/>
      <c r="E24" s="203"/>
      <c r="F24" s="203"/>
      <c r="G24" s="203"/>
      <c r="H24" s="203"/>
      <c r="I24" s="203"/>
      <c r="J24" s="203"/>
      <c r="K24" s="203"/>
      <c r="L24" s="203"/>
      <c r="M24" s="203"/>
      <c r="N24" s="134"/>
      <c r="O24" s="130"/>
      <c r="P24" s="127"/>
      <c r="Q24" s="127"/>
      <c r="R24" s="127"/>
      <c r="S24" s="200"/>
      <c r="T24" s="200"/>
      <c r="U24" s="200"/>
      <c r="V24" s="200"/>
      <c r="W24" s="200"/>
      <c r="X24" s="200"/>
      <c r="Y24" s="200"/>
      <c r="Z24" s="200"/>
      <c r="AA24" s="200"/>
      <c r="AB24" s="127"/>
    </row>
    <row r="25" spans="2:28" ht="15" customHeight="1" x14ac:dyDescent="0.25">
      <c r="B25" s="131"/>
      <c r="C25" s="131"/>
      <c r="D25" s="131"/>
      <c r="E25" s="203"/>
      <c r="F25" s="203"/>
      <c r="G25" s="203"/>
      <c r="H25" s="203"/>
      <c r="I25" s="203"/>
      <c r="J25" s="203"/>
      <c r="K25" s="203"/>
      <c r="L25" s="203"/>
      <c r="M25" s="203"/>
      <c r="N25" s="134"/>
      <c r="O25" s="130"/>
      <c r="P25" s="127"/>
      <c r="Q25" s="127"/>
      <c r="R25" s="127"/>
      <c r="S25" s="200"/>
      <c r="T25" s="200"/>
      <c r="U25" s="200"/>
      <c r="V25" s="200"/>
      <c r="W25" s="200"/>
      <c r="X25" s="200"/>
      <c r="Y25" s="200"/>
      <c r="Z25" s="200"/>
      <c r="AA25" s="200"/>
      <c r="AB25" s="127"/>
    </row>
    <row r="26" spans="2:28" ht="15" customHeight="1" x14ac:dyDescent="0.25">
      <c r="B26" s="131"/>
      <c r="C26" s="131"/>
      <c r="D26" s="131"/>
      <c r="E26" s="135"/>
      <c r="F26" s="131"/>
      <c r="G26" s="131"/>
      <c r="H26" s="131"/>
      <c r="I26" s="131"/>
      <c r="J26" s="131"/>
      <c r="K26" s="131"/>
      <c r="L26" s="131"/>
      <c r="M26" s="131"/>
      <c r="N26" s="131"/>
      <c r="O26" s="126"/>
      <c r="P26" s="127"/>
      <c r="Q26" s="127"/>
      <c r="R26" s="127"/>
      <c r="S26" s="128"/>
      <c r="T26" s="127"/>
      <c r="U26" s="127"/>
      <c r="V26" s="127"/>
      <c r="W26" s="127"/>
      <c r="X26" s="127"/>
      <c r="Y26" s="127"/>
      <c r="Z26" s="127"/>
      <c r="AA26" s="127"/>
      <c r="AB26" s="127"/>
    </row>
    <row r="27" spans="2:28" ht="15" customHeight="1" x14ac:dyDescent="0.25">
      <c r="E27" s="120"/>
      <c r="O27" s="126"/>
      <c r="S27" s="120"/>
    </row>
    <row r="28" spans="2:28" ht="15" customHeight="1" x14ac:dyDescent="0.25">
      <c r="B28" s="94"/>
      <c r="C28" s="94"/>
      <c r="D28" s="94"/>
      <c r="E28" s="123"/>
      <c r="F28" s="94"/>
      <c r="G28" s="94"/>
      <c r="H28" s="94"/>
      <c r="I28" s="94"/>
      <c r="J28" s="94"/>
      <c r="K28" s="94"/>
      <c r="L28" s="94"/>
      <c r="M28" s="94"/>
      <c r="N28" s="94"/>
      <c r="O28" s="126"/>
      <c r="P28" s="132"/>
      <c r="Q28" s="132"/>
      <c r="R28" s="132"/>
      <c r="S28" s="136"/>
      <c r="T28" s="132"/>
      <c r="U28" s="132"/>
      <c r="V28" s="132"/>
      <c r="W28" s="132"/>
      <c r="X28" s="132"/>
      <c r="Y28" s="132"/>
      <c r="Z28" s="132"/>
      <c r="AA28" s="132"/>
      <c r="AB28" s="132"/>
    </row>
    <row r="29" spans="2:28" ht="15" customHeight="1" x14ac:dyDescent="0.25">
      <c r="B29" s="94"/>
      <c r="C29" s="94"/>
      <c r="D29" s="94"/>
      <c r="E29" s="204" t="s">
        <v>224</v>
      </c>
      <c r="F29" s="204"/>
      <c r="G29" s="204"/>
      <c r="H29" s="204"/>
      <c r="I29" s="204"/>
      <c r="J29" s="204"/>
      <c r="K29" s="204"/>
      <c r="L29" s="204"/>
      <c r="M29" s="204"/>
      <c r="N29" s="94"/>
      <c r="O29" s="126"/>
      <c r="P29" s="132"/>
      <c r="Q29" s="132"/>
      <c r="R29" s="132"/>
      <c r="S29" s="199" t="s">
        <v>296</v>
      </c>
      <c r="T29" s="199"/>
      <c r="U29" s="199"/>
      <c r="V29" s="199"/>
      <c r="W29" s="199"/>
      <c r="X29" s="199"/>
      <c r="Y29" s="199"/>
      <c r="Z29" s="199"/>
      <c r="AA29" s="199"/>
      <c r="AB29" s="132"/>
    </row>
    <row r="30" spans="2:28" ht="15" customHeight="1" x14ac:dyDescent="0.25">
      <c r="B30" s="94"/>
      <c r="C30" s="94"/>
      <c r="D30" s="94"/>
      <c r="E30" s="204"/>
      <c r="F30" s="204"/>
      <c r="G30" s="204"/>
      <c r="H30" s="204"/>
      <c r="I30" s="204"/>
      <c r="J30" s="204"/>
      <c r="K30" s="204"/>
      <c r="L30" s="204"/>
      <c r="M30" s="204"/>
      <c r="N30" s="94"/>
      <c r="O30" s="126"/>
      <c r="P30" s="132"/>
      <c r="Q30" s="132"/>
      <c r="R30" s="132"/>
      <c r="S30" s="199"/>
      <c r="T30" s="199"/>
      <c r="U30" s="199"/>
      <c r="V30" s="199"/>
      <c r="W30" s="199"/>
      <c r="X30" s="199"/>
      <c r="Y30" s="199"/>
      <c r="Z30" s="199"/>
      <c r="AA30" s="199"/>
      <c r="AB30" s="132"/>
    </row>
    <row r="31" spans="2:28" ht="15" customHeight="1" x14ac:dyDescent="0.25">
      <c r="B31" s="94"/>
      <c r="C31" s="94"/>
      <c r="D31" s="94"/>
      <c r="E31" s="204"/>
      <c r="F31" s="204"/>
      <c r="G31" s="204"/>
      <c r="H31" s="204"/>
      <c r="I31" s="204"/>
      <c r="J31" s="204"/>
      <c r="K31" s="204"/>
      <c r="L31" s="204"/>
      <c r="M31" s="204"/>
      <c r="N31" s="94"/>
      <c r="O31" s="126"/>
      <c r="P31" s="132"/>
      <c r="Q31" s="132"/>
      <c r="R31" s="132"/>
      <c r="S31" s="199"/>
      <c r="T31" s="199"/>
      <c r="U31" s="199"/>
      <c r="V31" s="199"/>
      <c r="W31" s="199"/>
      <c r="X31" s="199"/>
      <c r="Y31" s="199"/>
      <c r="Z31" s="199"/>
      <c r="AA31" s="199"/>
      <c r="AB31" s="132"/>
    </row>
    <row r="32" spans="2:28" x14ac:dyDescent="0.25">
      <c r="B32" s="94"/>
      <c r="C32" s="94"/>
      <c r="D32" s="94"/>
      <c r="E32" s="94"/>
      <c r="F32" s="94"/>
      <c r="G32" s="94"/>
      <c r="H32" s="94"/>
      <c r="I32" s="94"/>
      <c r="J32" s="94"/>
      <c r="K32" s="94"/>
      <c r="L32" s="94"/>
      <c r="M32" s="94"/>
      <c r="N32" s="94"/>
      <c r="O32" s="126"/>
      <c r="P32" s="132"/>
      <c r="Q32" s="132"/>
      <c r="R32" s="132"/>
      <c r="S32" s="132"/>
      <c r="T32" s="132"/>
      <c r="U32" s="132"/>
      <c r="V32" s="132"/>
      <c r="W32" s="132"/>
      <c r="X32" s="132"/>
      <c r="Y32" s="132"/>
      <c r="Z32" s="132"/>
      <c r="AA32" s="132"/>
      <c r="AB32" s="132"/>
    </row>
    <row r="33" spans="15:15" x14ac:dyDescent="0.25">
      <c r="O33" s="126"/>
    </row>
    <row r="34" spans="15:15" x14ac:dyDescent="0.25">
      <c r="O34" s="126"/>
    </row>
  </sheetData>
  <mergeCells count="9">
    <mergeCell ref="G4:N5"/>
    <mergeCell ref="S11:AA13"/>
    <mergeCell ref="S17:AA19"/>
    <mergeCell ref="S29:AA31"/>
    <mergeCell ref="S23:AA25"/>
    <mergeCell ref="E11:L13"/>
    <mergeCell ref="E17:M19"/>
    <mergeCell ref="E23:M25"/>
    <mergeCell ref="E29:M31"/>
  </mergeCells>
  <pageMargins left="0.7" right="0.7" top="0.75" bottom="0.75" header="0.3" footer="0.3"/>
  <pageSetup paperSize="9" orientation="portrait" horizontalDpi="200" verticalDpi="200" copies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28BD1-59EF-457A-9669-1BC2685DC804}">
  <sheetPr codeName="Sheet2">
    <tabColor rgb="FFF07474"/>
  </sheetPr>
  <dimension ref="A1:AN44"/>
  <sheetViews>
    <sheetView showGridLines="0" workbookViewId="0">
      <selection activeCell="D10" sqref="D10:F10"/>
    </sheetView>
  </sheetViews>
  <sheetFormatPr defaultRowHeight="15" x14ac:dyDescent="0.25"/>
  <cols>
    <col min="1" max="1" width="2.5703125" customWidth="1"/>
    <col min="2" max="2" width="2.7109375" customWidth="1"/>
    <col min="3" max="3" width="17.42578125" bestFit="1" customWidth="1"/>
    <col min="4" max="6" width="8.28515625" customWidth="1"/>
    <col min="7" max="7" width="24" customWidth="1"/>
    <col min="8" max="8" width="5.28515625" customWidth="1"/>
    <col min="9" max="9" width="5.140625" customWidth="1"/>
    <col min="10" max="10" width="19.42578125" customWidth="1"/>
    <col min="11" max="11" width="11.42578125" bestFit="1" customWidth="1"/>
    <col min="12" max="14" width="5.140625" customWidth="1"/>
    <col min="16" max="16" width="4.7109375" customWidth="1"/>
    <col min="17" max="17" width="5.140625" customWidth="1"/>
    <col min="18" max="18" width="19.42578125" bestFit="1" customWidth="1"/>
    <col min="19" max="19" width="11.42578125" bestFit="1" customWidth="1"/>
    <col min="20" max="22" width="5.140625" customWidth="1"/>
    <col min="24" max="24" width="14.140625" customWidth="1"/>
    <col min="25" max="25" width="7" customWidth="1"/>
    <col min="26" max="26" width="11.42578125" bestFit="1" customWidth="1"/>
    <col min="27" max="28" width="10" customWidth="1"/>
  </cols>
  <sheetData>
    <row r="1" spans="1:40" x14ac:dyDescent="0.25">
      <c r="A1" s="50"/>
      <c r="B1" s="50"/>
      <c r="C1" s="50"/>
      <c r="D1" s="50"/>
      <c r="E1" s="50"/>
      <c r="F1" s="50"/>
      <c r="G1" s="82"/>
      <c r="H1" s="82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</row>
    <row r="2" spans="1:40" x14ac:dyDescent="0.25">
      <c r="A2" s="50"/>
      <c r="B2" s="50"/>
      <c r="C2" s="50"/>
      <c r="D2" s="50"/>
      <c r="E2" s="50"/>
      <c r="F2" s="50"/>
      <c r="G2" s="82"/>
      <c r="H2" s="83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</row>
    <row r="3" spans="1:40" x14ac:dyDescent="0.25">
      <c r="A3" s="50"/>
      <c r="B3" s="50"/>
      <c r="C3" s="16" t="s">
        <v>44</v>
      </c>
      <c r="D3" s="38"/>
      <c r="E3" s="38"/>
      <c r="F3" s="38"/>
      <c r="G3" s="82"/>
      <c r="H3" s="83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  <c r="AB3" s="50"/>
      <c r="AC3" s="50"/>
      <c r="AD3" s="50"/>
      <c r="AE3" s="50"/>
      <c r="AF3" s="50"/>
      <c r="AG3" s="50"/>
      <c r="AH3" s="50"/>
      <c r="AI3" s="50"/>
      <c r="AJ3" s="50"/>
      <c r="AK3" s="50"/>
      <c r="AL3" s="50"/>
      <c r="AM3" s="50"/>
      <c r="AN3" s="50"/>
    </row>
    <row r="4" spans="1:40" x14ac:dyDescent="0.25">
      <c r="A4" s="50"/>
      <c r="B4" s="50"/>
      <c r="C4" s="50"/>
      <c r="D4" s="50"/>
      <c r="E4" s="50"/>
      <c r="F4" s="50"/>
      <c r="G4" s="82"/>
      <c r="H4" s="83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  <c r="AB4" s="50"/>
      <c r="AC4" s="50"/>
      <c r="AD4" s="50"/>
      <c r="AE4" s="50"/>
      <c r="AF4" s="50"/>
      <c r="AG4" s="50"/>
      <c r="AH4" s="50"/>
      <c r="AI4" s="50"/>
      <c r="AJ4" s="50"/>
      <c r="AK4" s="50"/>
      <c r="AL4" s="50"/>
      <c r="AM4" s="50"/>
      <c r="AN4" s="50"/>
    </row>
    <row r="5" spans="1:40" x14ac:dyDescent="0.25">
      <c r="A5" s="50"/>
      <c r="B5" s="50"/>
      <c r="C5" s="24" t="s">
        <v>38</v>
      </c>
      <c r="D5" s="222" t="s">
        <v>39</v>
      </c>
      <c r="E5" s="223"/>
      <c r="F5" s="146"/>
      <c r="G5" s="82"/>
      <c r="H5" s="84"/>
      <c r="I5" s="16"/>
      <c r="J5" s="76" t="s">
        <v>38</v>
      </c>
      <c r="K5" s="61" t="s">
        <v>43</v>
      </c>
      <c r="L5" s="81" t="s">
        <v>161</v>
      </c>
      <c r="M5" s="117" t="s">
        <v>220</v>
      </c>
      <c r="N5" s="179"/>
      <c r="O5" s="50"/>
      <c r="P5" s="37"/>
      <c r="Q5" s="16"/>
      <c r="R5" s="76" t="s">
        <v>38</v>
      </c>
      <c r="S5" s="61" t="s">
        <v>43</v>
      </c>
      <c r="T5" s="61" t="s">
        <v>161</v>
      </c>
      <c r="U5" s="117" t="s">
        <v>220</v>
      </c>
      <c r="V5" s="179"/>
      <c r="W5" s="50"/>
      <c r="X5" s="50"/>
      <c r="Y5" s="50"/>
      <c r="Z5" s="39" t="s">
        <v>38</v>
      </c>
      <c r="AA5" s="113" t="s">
        <v>217</v>
      </c>
      <c r="AB5" s="113" t="s">
        <v>218</v>
      </c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</row>
    <row r="6" spans="1:40" x14ac:dyDescent="0.25">
      <c r="A6" s="50"/>
      <c r="B6" s="50"/>
      <c r="C6" s="88" t="s">
        <v>30</v>
      </c>
      <c r="D6" s="209">
        <v>0</v>
      </c>
      <c r="E6" s="209"/>
      <c r="F6" s="209"/>
      <c r="G6" s="82"/>
      <c r="H6" s="212"/>
      <c r="I6" s="217">
        <f>LOW_MaterialData!N3</f>
        <v>0</v>
      </c>
      <c r="J6" s="225" t="s">
        <v>10</v>
      </c>
      <c r="K6" s="69" t="s">
        <v>0</v>
      </c>
      <c r="L6" s="72">
        <v>2</v>
      </c>
      <c r="M6" s="72">
        <f>L6*I6</f>
        <v>0</v>
      </c>
      <c r="N6" s="208"/>
      <c r="O6" s="50"/>
      <c r="P6" s="224">
        <v>6</v>
      </c>
      <c r="Q6" s="217">
        <f>LOW_MaterialData!N13</f>
        <v>0</v>
      </c>
      <c r="R6" s="225" t="s">
        <v>20</v>
      </c>
      <c r="S6" s="69" t="s">
        <v>6</v>
      </c>
      <c r="T6" s="72">
        <v>2</v>
      </c>
      <c r="U6" s="72">
        <f>T6*Q6</f>
        <v>0</v>
      </c>
      <c r="V6" s="206">
        <f>U6*AB12+U7*AB9</f>
        <v>0</v>
      </c>
      <c r="W6" s="50"/>
      <c r="X6" s="50"/>
      <c r="Y6" s="50"/>
      <c r="Z6" s="116" t="s">
        <v>0</v>
      </c>
      <c r="AA6" s="114"/>
      <c r="AB6" s="114"/>
      <c r="AC6" s="50"/>
      <c r="AD6" s="50"/>
      <c r="AE6" s="50"/>
      <c r="AF6" s="50"/>
      <c r="AG6" s="50"/>
      <c r="AH6" s="50"/>
      <c r="AI6" s="50"/>
      <c r="AJ6" s="50"/>
      <c r="AK6" s="50"/>
      <c r="AL6" s="50"/>
      <c r="AM6" s="50"/>
      <c r="AN6" s="50"/>
    </row>
    <row r="7" spans="1:40" x14ac:dyDescent="0.25">
      <c r="A7" s="50"/>
      <c r="B7" s="50"/>
      <c r="C7" s="89" t="s">
        <v>35</v>
      </c>
      <c r="D7" s="209">
        <v>0</v>
      </c>
      <c r="E7" s="209"/>
      <c r="F7" s="209"/>
      <c r="G7" s="82"/>
      <c r="H7" s="213"/>
      <c r="I7" s="219"/>
      <c r="J7" s="226"/>
      <c r="K7" s="69" t="s">
        <v>1</v>
      </c>
      <c r="L7" s="72">
        <v>2</v>
      </c>
      <c r="M7" s="72">
        <f>L7*I6</f>
        <v>0</v>
      </c>
      <c r="N7" s="208"/>
      <c r="O7" s="50"/>
      <c r="P7" s="224"/>
      <c r="Q7" s="219"/>
      <c r="R7" s="226"/>
      <c r="S7" s="69" t="s">
        <v>3</v>
      </c>
      <c r="T7" s="72">
        <v>2</v>
      </c>
      <c r="U7" s="72">
        <f>T7*Q6</f>
        <v>0</v>
      </c>
      <c r="V7" s="206"/>
      <c r="W7" s="50"/>
      <c r="X7" s="50"/>
      <c r="Y7" s="50"/>
      <c r="Z7" s="116" t="s">
        <v>1</v>
      </c>
      <c r="AA7" s="115">
        <v>3</v>
      </c>
      <c r="AB7" s="115">
        <v>2</v>
      </c>
      <c r="AC7" s="50"/>
      <c r="AD7" s="50"/>
      <c r="AE7" s="50"/>
      <c r="AF7" s="50"/>
      <c r="AG7" s="50"/>
      <c r="AH7" s="50"/>
      <c r="AI7" s="50"/>
      <c r="AJ7" s="50"/>
      <c r="AK7" s="50"/>
      <c r="AL7" s="50"/>
      <c r="AM7" s="50"/>
      <c r="AN7" s="50"/>
    </row>
    <row r="8" spans="1:40" x14ac:dyDescent="0.25">
      <c r="A8" s="50"/>
      <c r="B8" s="50"/>
      <c r="C8" s="88" t="s">
        <v>31</v>
      </c>
      <c r="D8" s="209">
        <v>0</v>
      </c>
      <c r="E8" s="209"/>
      <c r="F8" s="209"/>
      <c r="G8" s="82"/>
      <c r="H8" s="212"/>
      <c r="I8" s="215">
        <f>LOW_MaterialData!N4</f>
        <v>0</v>
      </c>
      <c r="J8" s="220" t="s">
        <v>11</v>
      </c>
      <c r="K8" s="77" t="s">
        <v>2</v>
      </c>
      <c r="L8" s="78">
        <v>4</v>
      </c>
      <c r="M8" s="78">
        <f>L8*I8</f>
        <v>0</v>
      </c>
      <c r="N8" s="207"/>
      <c r="O8" s="50"/>
      <c r="P8" s="224">
        <v>6</v>
      </c>
      <c r="Q8" s="215">
        <f>LOW_MaterialData!N14</f>
        <v>0</v>
      </c>
      <c r="R8" s="220" t="s">
        <v>21</v>
      </c>
      <c r="S8" s="77" t="s">
        <v>6</v>
      </c>
      <c r="T8" s="78">
        <v>2</v>
      </c>
      <c r="U8" s="78">
        <f>T8*Q8</f>
        <v>0</v>
      </c>
      <c r="V8" s="205">
        <f>U8*AB12+U9*AB9</f>
        <v>0</v>
      </c>
      <c r="W8" s="50"/>
      <c r="X8" s="50"/>
      <c r="Y8" s="50"/>
      <c r="Z8" s="116" t="s">
        <v>2</v>
      </c>
      <c r="AA8" s="115"/>
      <c r="AB8" s="115">
        <v>1</v>
      </c>
      <c r="AC8" s="50"/>
      <c r="AD8" s="50"/>
      <c r="AE8" s="50"/>
      <c r="AF8" s="50"/>
      <c r="AG8" s="50"/>
      <c r="AH8" s="50"/>
      <c r="AI8" s="50"/>
      <c r="AJ8" s="50"/>
      <c r="AK8" s="50"/>
      <c r="AL8" s="50"/>
      <c r="AM8" s="50"/>
      <c r="AN8" s="50"/>
    </row>
    <row r="9" spans="1:40" x14ac:dyDescent="0.25">
      <c r="A9" s="50"/>
      <c r="B9" s="50"/>
      <c r="C9" s="89" t="s">
        <v>35</v>
      </c>
      <c r="D9" s="209">
        <v>0</v>
      </c>
      <c r="E9" s="209"/>
      <c r="F9" s="209"/>
      <c r="G9" s="82"/>
      <c r="H9" s="213"/>
      <c r="I9" s="216"/>
      <c r="J9" s="221"/>
      <c r="K9" s="77" t="s">
        <v>5</v>
      </c>
      <c r="L9" s="78">
        <v>2</v>
      </c>
      <c r="M9" s="78">
        <f>L9*I8</f>
        <v>0</v>
      </c>
      <c r="N9" s="207"/>
      <c r="O9" s="50"/>
      <c r="P9" s="224"/>
      <c r="Q9" s="216"/>
      <c r="R9" s="221"/>
      <c r="S9" s="77" t="s">
        <v>3</v>
      </c>
      <c r="T9" s="78">
        <v>2</v>
      </c>
      <c r="U9" s="78">
        <f>T9*Q8</f>
        <v>0</v>
      </c>
      <c r="V9" s="205"/>
      <c r="W9" s="50"/>
      <c r="X9" s="50"/>
      <c r="Y9" s="50"/>
      <c r="Z9" s="116" t="s">
        <v>3</v>
      </c>
      <c r="AA9" s="115"/>
      <c r="AB9" s="115">
        <v>3</v>
      </c>
      <c r="AC9" s="50"/>
      <c r="AD9" s="50"/>
      <c r="AE9" s="50"/>
      <c r="AF9" s="50"/>
      <c r="AG9" s="50"/>
      <c r="AH9" s="50"/>
      <c r="AI9" s="50"/>
      <c r="AJ9" s="50"/>
      <c r="AK9" s="50"/>
      <c r="AL9" s="50"/>
      <c r="AM9" s="50"/>
      <c r="AN9" s="50"/>
    </row>
    <row r="10" spans="1:40" x14ac:dyDescent="0.25">
      <c r="A10" s="50"/>
      <c r="B10" s="50"/>
      <c r="C10" s="88" t="s">
        <v>40</v>
      </c>
      <c r="D10" s="209">
        <v>0</v>
      </c>
      <c r="E10" s="209"/>
      <c r="F10" s="209"/>
      <c r="G10" s="82"/>
      <c r="H10" s="212">
        <v>4</v>
      </c>
      <c r="I10" s="217">
        <f>LOW_MaterialData!N5</f>
        <v>0</v>
      </c>
      <c r="J10" s="225" t="s">
        <v>12</v>
      </c>
      <c r="K10" s="69" t="s">
        <v>3</v>
      </c>
      <c r="L10" s="72">
        <v>4</v>
      </c>
      <c r="M10" s="72">
        <f t="shared" ref="M10:M25" si="0">L10*I10</f>
        <v>0</v>
      </c>
      <c r="N10" s="206">
        <f>(M10*AB9+M11*AB10)</f>
        <v>0</v>
      </c>
      <c r="O10" s="50"/>
      <c r="P10" s="224">
        <v>6</v>
      </c>
      <c r="Q10" s="231">
        <f>LOW_MaterialData!N15</f>
        <v>0</v>
      </c>
      <c r="R10" s="228" t="s">
        <v>22</v>
      </c>
      <c r="S10" s="70" t="s">
        <v>6</v>
      </c>
      <c r="T10" s="73">
        <v>1</v>
      </c>
      <c r="U10" s="72">
        <f t="shared" ref="U10" si="1">T10*Q10</f>
        <v>0</v>
      </c>
      <c r="V10" s="206">
        <f>U10*AB12+U11*AB9+U12*AB10+U13*AB7+U14*AB8</f>
        <v>0</v>
      </c>
      <c r="W10" s="50"/>
      <c r="X10" s="50"/>
      <c r="Y10" s="50"/>
      <c r="Z10" s="116" t="s">
        <v>4</v>
      </c>
      <c r="AA10" s="115"/>
      <c r="AB10" s="115">
        <v>2</v>
      </c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</row>
    <row r="11" spans="1:40" ht="15" customHeight="1" x14ac:dyDescent="0.25">
      <c r="A11" s="50"/>
      <c r="B11" s="50"/>
      <c r="C11" s="89" t="s">
        <v>35</v>
      </c>
      <c r="D11" s="209">
        <v>0</v>
      </c>
      <c r="E11" s="209"/>
      <c r="F11" s="209"/>
      <c r="G11" s="82"/>
      <c r="H11" s="213"/>
      <c r="I11" s="219"/>
      <c r="J11" s="226"/>
      <c r="K11" s="69" t="s">
        <v>4</v>
      </c>
      <c r="L11" s="72">
        <v>4</v>
      </c>
      <c r="M11" s="72">
        <f>L11*I10</f>
        <v>0</v>
      </c>
      <c r="N11" s="206"/>
      <c r="O11" s="50"/>
      <c r="P11" s="224"/>
      <c r="Q11" s="232"/>
      <c r="R11" s="229"/>
      <c r="S11" s="70" t="s">
        <v>3</v>
      </c>
      <c r="T11" s="73">
        <v>3</v>
      </c>
      <c r="U11" s="72">
        <f>T11*Q10</f>
        <v>0</v>
      </c>
      <c r="V11" s="206"/>
      <c r="W11" s="50"/>
      <c r="X11" s="50"/>
      <c r="Y11" s="50"/>
      <c r="Z11" s="116" t="s">
        <v>5</v>
      </c>
      <c r="AA11" s="115"/>
      <c r="AB11" s="115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</row>
    <row r="12" spans="1:40" ht="15" customHeight="1" x14ac:dyDescent="0.25">
      <c r="A12" s="50"/>
      <c r="B12" s="50"/>
      <c r="C12" s="88" t="s">
        <v>33</v>
      </c>
      <c r="D12" s="209">
        <v>0</v>
      </c>
      <c r="E12" s="209"/>
      <c r="F12" s="209"/>
      <c r="G12" s="82"/>
      <c r="H12" s="212">
        <v>4</v>
      </c>
      <c r="I12" s="215">
        <f>LOW_MaterialData!N6</f>
        <v>0</v>
      </c>
      <c r="J12" s="220" t="s">
        <v>13</v>
      </c>
      <c r="K12" s="77" t="s">
        <v>2</v>
      </c>
      <c r="L12" s="78">
        <v>4</v>
      </c>
      <c r="M12" s="78">
        <f t="shared" si="0"/>
        <v>0</v>
      </c>
      <c r="N12" s="205">
        <f>M12*AB8+M13*AB7</f>
        <v>0</v>
      </c>
      <c r="O12" s="50"/>
      <c r="P12" s="224"/>
      <c r="Q12" s="232"/>
      <c r="R12" s="229"/>
      <c r="S12" s="70" t="s">
        <v>4</v>
      </c>
      <c r="T12" s="73">
        <v>5</v>
      </c>
      <c r="U12" s="72">
        <f>T12*Q10</f>
        <v>0</v>
      </c>
      <c r="V12" s="206"/>
      <c r="W12" s="50"/>
      <c r="X12" s="50"/>
      <c r="Y12" s="50"/>
      <c r="Z12" s="116" t="s">
        <v>6</v>
      </c>
      <c r="AA12" s="115"/>
      <c r="AB12" s="115">
        <v>2</v>
      </c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</row>
    <row r="13" spans="1:40" x14ac:dyDescent="0.25">
      <c r="A13" s="50"/>
      <c r="B13" s="50"/>
      <c r="C13" s="89" t="s">
        <v>35</v>
      </c>
      <c r="D13" s="209">
        <v>0</v>
      </c>
      <c r="E13" s="209"/>
      <c r="F13" s="209"/>
      <c r="G13" s="82"/>
      <c r="H13" s="213"/>
      <c r="I13" s="216"/>
      <c r="J13" s="221"/>
      <c r="K13" s="77" t="s">
        <v>1</v>
      </c>
      <c r="L13" s="78">
        <v>2</v>
      </c>
      <c r="M13" s="78">
        <f>L13*I12</f>
        <v>0</v>
      </c>
      <c r="N13" s="205"/>
      <c r="O13" s="50"/>
      <c r="P13" s="224"/>
      <c r="Q13" s="232"/>
      <c r="R13" s="229"/>
      <c r="S13" s="70" t="s">
        <v>1</v>
      </c>
      <c r="T13" s="73">
        <v>1</v>
      </c>
      <c r="U13" s="72">
        <f>T13*Q10</f>
        <v>0</v>
      </c>
      <c r="V13" s="206"/>
      <c r="W13" s="50"/>
      <c r="X13" s="50"/>
      <c r="Y13" s="50"/>
      <c r="Z13" s="116" t="s">
        <v>7</v>
      </c>
      <c r="AA13" s="115"/>
      <c r="AB13" s="115">
        <v>3</v>
      </c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</row>
    <row r="14" spans="1:40" x14ac:dyDescent="0.25">
      <c r="A14" s="50"/>
      <c r="B14" s="50"/>
      <c r="C14" s="88" t="s">
        <v>34</v>
      </c>
      <c r="D14" s="209">
        <v>0</v>
      </c>
      <c r="E14" s="209"/>
      <c r="F14" s="209"/>
      <c r="G14" s="82"/>
      <c r="H14" s="212">
        <v>4</v>
      </c>
      <c r="I14" s="217">
        <f>LOW_MaterialData!N7</f>
        <v>0</v>
      </c>
      <c r="J14" s="225" t="s">
        <v>14</v>
      </c>
      <c r="K14" s="69" t="s">
        <v>2</v>
      </c>
      <c r="L14" s="72">
        <v>6</v>
      </c>
      <c r="M14" s="72">
        <f t="shared" si="0"/>
        <v>0</v>
      </c>
      <c r="N14" s="206">
        <f>M14*AB8+M15*AB7</f>
        <v>0</v>
      </c>
      <c r="O14" s="50"/>
      <c r="P14" s="224"/>
      <c r="Q14" s="233"/>
      <c r="R14" s="230"/>
      <c r="S14" s="70" t="s">
        <v>2</v>
      </c>
      <c r="T14" s="73">
        <v>2</v>
      </c>
      <c r="U14" s="72">
        <f>T14*Q10</f>
        <v>0</v>
      </c>
      <c r="V14" s="206"/>
      <c r="W14" s="50"/>
      <c r="X14" s="50"/>
      <c r="Y14" s="50"/>
      <c r="Z14" s="116" t="s">
        <v>8</v>
      </c>
      <c r="AA14" s="115"/>
      <c r="AB14" s="115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</row>
    <row r="15" spans="1:40" x14ac:dyDescent="0.25">
      <c r="A15" s="50"/>
      <c r="B15" s="50"/>
      <c r="C15" s="89" t="s">
        <v>35</v>
      </c>
      <c r="D15" s="209">
        <v>0</v>
      </c>
      <c r="E15" s="209"/>
      <c r="F15" s="209"/>
      <c r="G15" s="82"/>
      <c r="H15" s="213"/>
      <c r="I15" s="219"/>
      <c r="J15" s="226"/>
      <c r="K15" s="69" t="s">
        <v>1</v>
      </c>
      <c r="L15" s="72">
        <v>2</v>
      </c>
      <c r="M15" s="72">
        <f>L15*I14</f>
        <v>0</v>
      </c>
      <c r="N15" s="206"/>
      <c r="O15" s="50"/>
      <c r="P15" s="224"/>
      <c r="Q15" s="215">
        <f>LOW_MaterialData!N16</f>
        <v>0</v>
      </c>
      <c r="R15" s="220" t="s">
        <v>23</v>
      </c>
      <c r="S15" s="77" t="s">
        <v>6</v>
      </c>
      <c r="T15" s="78">
        <v>2</v>
      </c>
      <c r="U15" s="78">
        <f>T15*Q15</f>
        <v>0</v>
      </c>
      <c r="V15" s="205">
        <f>U15*AB12+U16*AB9</f>
        <v>0</v>
      </c>
      <c r="W15" s="50"/>
      <c r="X15" s="50"/>
      <c r="Y15" s="50"/>
      <c r="Z15" s="116" t="s">
        <v>9</v>
      </c>
      <c r="AA15" s="115"/>
      <c r="AB15" s="115">
        <v>2</v>
      </c>
      <c r="AC15" s="50"/>
      <c r="AD15" s="50"/>
      <c r="AE15" s="50"/>
      <c r="AF15" s="50"/>
      <c r="AG15" s="50"/>
      <c r="AH15" s="50"/>
      <c r="AI15" s="50"/>
      <c r="AJ15" s="50"/>
      <c r="AK15" s="50"/>
      <c r="AL15" s="50"/>
      <c r="AM15" s="50"/>
      <c r="AN15" s="50"/>
    </row>
    <row r="16" spans="1:40" x14ac:dyDescent="0.25">
      <c r="A16" s="50"/>
      <c r="B16" s="50"/>
      <c r="C16" s="88" t="s">
        <v>41</v>
      </c>
      <c r="D16" s="209">
        <v>0</v>
      </c>
      <c r="E16" s="209"/>
      <c r="F16" s="209"/>
      <c r="G16" s="82"/>
      <c r="H16" s="212">
        <v>3</v>
      </c>
      <c r="I16" s="215">
        <f>LOW_MaterialData!N8</f>
        <v>0</v>
      </c>
      <c r="J16" s="220" t="s">
        <v>15</v>
      </c>
      <c r="K16" s="77" t="s">
        <v>4</v>
      </c>
      <c r="L16" s="78">
        <v>2</v>
      </c>
      <c r="M16" s="78">
        <f>L16*I16</f>
        <v>0</v>
      </c>
      <c r="N16" s="205">
        <f>M16*AB10+M17*AB12</f>
        <v>0</v>
      </c>
      <c r="O16" s="50"/>
      <c r="P16" s="224"/>
      <c r="Q16" s="216"/>
      <c r="R16" s="221"/>
      <c r="S16" s="77" t="s">
        <v>3</v>
      </c>
      <c r="T16" s="78">
        <v>4</v>
      </c>
      <c r="U16" s="78">
        <f>T16*Q15</f>
        <v>0</v>
      </c>
      <c r="V16" s="205"/>
      <c r="W16" s="50"/>
      <c r="X16" s="50"/>
      <c r="Y16" s="50"/>
      <c r="Z16" s="50"/>
      <c r="AA16" s="50"/>
      <c r="AB16" s="50"/>
      <c r="AC16" s="50"/>
      <c r="AD16" s="50"/>
      <c r="AE16" s="50"/>
      <c r="AF16" s="50"/>
      <c r="AG16" s="50"/>
      <c r="AH16" s="50"/>
      <c r="AI16" s="50"/>
      <c r="AJ16" s="50"/>
      <c r="AK16" s="50"/>
      <c r="AL16" s="50"/>
      <c r="AM16" s="50"/>
      <c r="AN16" s="50"/>
    </row>
    <row r="17" spans="1:40" x14ac:dyDescent="0.25">
      <c r="A17" s="50"/>
      <c r="B17" s="50"/>
      <c r="C17" s="88" t="s">
        <v>37</v>
      </c>
      <c r="D17" s="209">
        <v>0</v>
      </c>
      <c r="E17" s="209"/>
      <c r="F17" s="209"/>
      <c r="G17" s="82"/>
      <c r="H17" s="213"/>
      <c r="I17" s="216"/>
      <c r="J17" s="221"/>
      <c r="K17" s="77" t="s">
        <v>6</v>
      </c>
      <c r="L17" s="78">
        <v>2</v>
      </c>
      <c r="M17" s="78">
        <f>L17*I16</f>
        <v>0</v>
      </c>
      <c r="N17" s="205"/>
      <c r="O17" s="50"/>
      <c r="P17" s="234">
        <v>2</v>
      </c>
      <c r="Q17" s="217">
        <f>LOW_MaterialData!N17</f>
        <v>0</v>
      </c>
      <c r="R17" s="217" t="s">
        <v>24</v>
      </c>
      <c r="S17" s="69" t="s">
        <v>4</v>
      </c>
      <c r="T17" s="72">
        <v>2</v>
      </c>
      <c r="U17" s="72">
        <f>T17*Q17</f>
        <v>0</v>
      </c>
      <c r="V17" s="206">
        <f>U17*AB10+U18*AB12</f>
        <v>0</v>
      </c>
      <c r="W17" s="50"/>
      <c r="X17" s="50"/>
      <c r="Y17" s="50"/>
      <c r="Z17" s="50"/>
      <c r="AA17" s="50"/>
      <c r="AB17" s="50"/>
      <c r="AC17" s="50"/>
      <c r="AD17" s="50"/>
      <c r="AE17" s="50"/>
      <c r="AF17" s="50"/>
      <c r="AG17" s="50"/>
      <c r="AH17" s="50"/>
      <c r="AI17" s="50"/>
      <c r="AJ17" s="50"/>
      <c r="AK17" s="50"/>
      <c r="AL17" s="50"/>
      <c r="AM17" s="50"/>
      <c r="AN17" s="50"/>
    </row>
    <row r="18" spans="1:40" x14ac:dyDescent="0.25">
      <c r="A18" s="50"/>
      <c r="B18" s="50"/>
      <c r="C18" s="88" t="s">
        <v>164</v>
      </c>
      <c r="D18" s="209">
        <v>0</v>
      </c>
      <c r="E18" s="209"/>
      <c r="F18" s="209"/>
      <c r="G18" s="82"/>
      <c r="H18" s="212">
        <v>2</v>
      </c>
      <c r="I18" s="217">
        <f>LOW_MaterialData!N9</f>
        <v>0</v>
      </c>
      <c r="J18" s="225" t="s">
        <v>16</v>
      </c>
      <c r="K18" s="69" t="s">
        <v>4</v>
      </c>
      <c r="L18" s="72">
        <v>3</v>
      </c>
      <c r="M18" s="72">
        <f t="shared" si="0"/>
        <v>0</v>
      </c>
      <c r="N18" s="206">
        <f>M18*AB10+M19*AB12</f>
        <v>0</v>
      </c>
      <c r="O18" s="50"/>
      <c r="P18" s="235"/>
      <c r="Q18" s="218"/>
      <c r="R18" s="218"/>
      <c r="S18" s="69" t="s">
        <v>6</v>
      </c>
      <c r="T18" s="72">
        <v>2</v>
      </c>
      <c r="U18" s="72">
        <f>T18*Q17</f>
        <v>0</v>
      </c>
      <c r="V18" s="206"/>
      <c r="W18" s="50"/>
      <c r="X18" s="50"/>
      <c r="Y18" s="50"/>
      <c r="Z18" s="50"/>
      <c r="AA18" s="50"/>
      <c r="AB18" s="50"/>
      <c r="AC18" s="50"/>
      <c r="AD18" s="50"/>
      <c r="AE18" s="50"/>
      <c r="AF18" s="50"/>
      <c r="AG18" s="50"/>
      <c r="AH18" s="50"/>
      <c r="AI18" s="50"/>
      <c r="AJ18" s="50"/>
      <c r="AK18" s="50"/>
      <c r="AL18" s="50"/>
      <c r="AM18" s="50"/>
      <c r="AN18" s="50"/>
    </row>
    <row r="19" spans="1:40" x14ac:dyDescent="0.25">
      <c r="A19" s="50"/>
      <c r="B19" s="50"/>
      <c r="C19" s="50"/>
      <c r="D19" s="50"/>
      <c r="E19" s="50"/>
      <c r="F19" s="50"/>
      <c r="G19" s="82"/>
      <c r="H19" s="213"/>
      <c r="I19" s="219"/>
      <c r="J19" s="226"/>
      <c r="K19" s="69" t="s">
        <v>6</v>
      </c>
      <c r="L19" s="72">
        <v>3</v>
      </c>
      <c r="M19" s="72">
        <f>L19*I18</f>
        <v>0</v>
      </c>
      <c r="N19" s="206"/>
      <c r="O19" s="50"/>
      <c r="P19" s="224"/>
      <c r="Q19" s="215">
        <f>LOW_MaterialData!N18</f>
        <v>0</v>
      </c>
      <c r="R19" s="220" t="s">
        <v>25</v>
      </c>
      <c r="S19" s="77" t="s">
        <v>2</v>
      </c>
      <c r="T19" s="78">
        <v>6</v>
      </c>
      <c r="U19" s="78">
        <f>T19*Q19</f>
        <v>0</v>
      </c>
      <c r="V19" s="205">
        <f>U19*AB8+U20*AB12</f>
        <v>0</v>
      </c>
      <c r="W19" s="50"/>
      <c r="X19" s="50"/>
      <c r="Y19" s="50"/>
      <c r="Z19" s="50"/>
      <c r="AA19" s="50"/>
      <c r="AB19" s="50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</row>
    <row r="20" spans="1:40" x14ac:dyDescent="0.25">
      <c r="A20" s="50"/>
      <c r="B20" s="50"/>
      <c r="C20" s="39" t="s">
        <v>43</v>
      </c>
      <c r="D20" s="148" t="s">
        <v>163</v>
      </c>
      <c r="E20" s="148" t="s">
        <v>42</v>
      </c>
      <c r="F20" s="148" t="s">
        <v>123</v>
      </c>
      <c r="G20" s="50"/>
      <c r="H20" s="212">
        <v>2</v>
      </c>
      <c r="I20" s="215">
        <f>LOW_MaterialData!N10</f>
        <v>0</v>
      </c>
      <c r="J20" s="220" t="s">
        <v>17</v>
      </c>
      <c r="K20" s="77" t="s">
        <v>4</v>
      </c>
      <c r="L20" s="78">
        <v>4</v>
      </c>
      <c r="M20" s="78">
        <f t="shared" si="0"/>
        <v>0</v>
      </c>
      <c r="N20" s="205">
        <f>M20*AB10+M21*AB12</f>
        <v>0</v>
      </c>
      <c r="O20" s="50"/>
      <c r="P20" s="224"/>
      <c r="Q20" s="216"/>
      <c r="R20" s="221"/>
      <c r="S20" s="77" t="s">
        <v>6</v>
      </c>
      <c r="T20" s="78">
        <v>4</v>
      </c>
      <c r="U20" s="78">
        <f>T20*Q19</f>
        <v>0</v>
      </c>
      <c r="V20" s="205"/>
      <c r="W20" s="50"/>
      <c r="X20" s="50"/>
      <c r="Y20" s="50"/>
      <c r="Z20" s="50"/>
      <c r="AA20" s="50"/>
      <c r="AB20" s="50"/>
      <c r="AC20" s="50"/>
      <c r="AD20" s="50"/>
      <c r="AE20" s="50"/>
      <c r="AF20" s="50"/>
      <c r="AG20" s="50"/>
      <c r="AH20" s="50"/>
      <c r="AI20" s="50"/>
      <c r="AJ20" s="50"/>
      <c r="AK20" s="50"/>
      <c r="AL20" s="50"/>
      <c r="AM20" s="50"/>
      <c r="AN20" s="50"/>
    </row>
    <row r="21" spans="1:40" x14ac:dyDescent="0.25">
      <c r="A21" s="50"/>
      <c r="B21" s="50"/>
      <c r="C21" s="29" t="s">
        <v>0</v>
      </c>
      <c r="D21" s="75">
        <f>Storage!C7</f>
        <v>0</v>
      </c>
      <c r="E21" s="87">
        <f>LOW_MaterialData!D23</f>
        <v>0</v>
      </c>
      <c r="F21" s="87">
        <f>E21*AB6</f>
        <v>0</v>
      </c>
      <c r="G21" s="50"/>
      <c r="H21" s="213"/>
      <c r="I21" s="216"/>
      <c r="J21" s="221"/>
      <c r="K21" s="77" t="s">
        <v>6</v>
      </c>
      <c r="L21" s="78">
        <v>4</v>
      </c>
      <c r="M21" s="78">
        <f>L21*I20</f>
        <v>0</v>
      </c>
      <c r="N21" s="205"/>
      <c r="O21" s="50"/>
      <c r="P21" s="224"/>
      <c r="Q21" s="217">
        <f>LOW_MaterialData!N19</f>
        <v>0</v>
      </c>
      <c r="R21" s="225" t="s">
        <v>26</v>
      </c>
      <c r="S21" s="69" t="s">
        <v>2</v>
      </c>
      <c r="T21" s="72">
        <v>3</v>
      </c>
      <c r="U21" s="72">
        <f>T21*Q21</f>
        <v>0</v>
      </c>
      <c r="V21" s="206">
        <f>U21*AB8+U22*AB12</f>
        <v>0</v>
      </c>
      <c r="W21" s="50"/>
      <c r="X21" s="50"/>
      <c r="Y21" s="50"/>
      <c r="Z21" s="50"/>
      <c r="AA21" s="50"/>
      <c r="AB21" s="50"/>
      <c r="AC21" s="50"/>
      <c r="AD21" s="50"/>
      <c r="AE21" s="50"/>
      <c r="AF21" s="50"/>
      <c r="AG21" s="50"/>
      <c r="AH21" s="50"/>
      <c r="AI21" s="50"/>
      <c r="AJ21" s="50"/>
      <c r="AK21" s="50"/>
      <c r="AL21" s="50"/>
      <c r="AM21" s="50"/>
      <c r="AN21" s="50"/>
    </row>
    <row r="22" spans="1:40" x14ac:dyDescent="0.25">
      <c r="A22" s="50"/>
      <c r="B22" s="50"/>
      <c r="C22" s="29" t="s">
        <v>1</v>
      </c>
      <c r="D22" s="75">
        <f>Storage!C8</f>
        <v>52</v>
      </c>
      <c r="E22" s="59">
        <f>(LOW_MaterialData!E23)+(SUP*4)</f>
        <v>0</v>
      </c>
      <c r="F22" s="87">
        <f t="shared" ref="F22:F30" si="2">E22*AB7</f>
        <v>0</v>
      </c>
      <c r="G22" s="50"/>
      <c r="H22" s="212">
        <v>2</v>
      </c>
      <c r="I22" s="217">
        <f>LOW_MaterialData!N11</f>
        <v>0</v>
      </c>
      <c r="J22" s="225" t="s">
        <v>18</v>
      </c>
      <c r="K22" s="69" t="s">
        <v>2</v>
      </c>
      <c r="L22" s="72">
        <v>3</v>
      </c>
      <c r="M22" s="72">
        <f t="shared" si="0"/>
        <v>0</v>
      </c>
      <c r="N22" s="206">
        <f>M22*AB8+M23*AB12+M24*AB7</f>
        <v>0</v>
      </c>
      <c r="O22" s="50"/>
      <c r="P22" s="224"/>
      <c r="Q22" s="219"/>
      <c r="R22" s="226"/>
      <c r="S22" s="69" t="s">
        <v>6</v>
      </c>
      <c r="T22" s="72">
        <v>2</v>
      </c>
      <c r="U22" s="72">
        <f>T22*Q21</f>
        <v>0</v>
      </c>
      <c r="V22" s="206"/>
      <c r="W22" s="50"/>
      <c r="X22" s="50"/>
      <c r="Y22" s="50"/>
      <c r="Z22" s="50"/>
      <c r="AA22" s="50"/>
      <c r="AB22" s="50"/>
      <c r="AC22" s="50"/>
      <c r="AD22" s="50"/>
      <c r="AE22" s="50"/>
      <c r="AF22" s="50"/>
      <c r="AG22" s="50"/>
      <c r="AH22" s="50"/>
      <c r="AI22" s="50"/>
      <c r="AJ22" s="50"/>
      <c r="AK22" s="50"/>
      <c r="AL22" s="50"/>
      <c r="AM22" s="50"/>
      <c r="AN22" s="50"/>
    </row>
    <row r="23" spans="1:40" x14ac:dyDescent="0.25">
      <c r="A23" s="50"/>
      <c r="B23" s="50"/>
      <c r="C23" s="29" t="s">
        <v>2</v>
      </c>
      <c r="D23" s="75">
        <f>Storage!C9</f>
        <v>24</v>
      </c>
      <c r="E23" s="59">
        <f>LOW_MaterialData!F23</f>
        <v>0</v>
      </c>
      <c r="F23" s="87">
        <f t="shared" si="2"/>
        <v>0</v>
      </c>
      <c r="G23" s="50"/>
      <c r="H23" s="214"/>
      <c r="I23" s="218"/>
      <c r="J23" s="227"/>
      <c r="K23" s="69" t="s">
        <v>6</v>
      </c>
      <c r="L23" s="72">
        <v>4</v>
      </c>
      <c r="M23" s="72">
        <f>L23*I22</f>
        <v>0</v>
      </c>
      <c r="N23" s="206"/>
      <c r="O23" s="50"/>
      <c r="P23" s="86"/>
      <c r="Q23" s="79">
        <f>LOW_MaterialData!N20</f>
        <v>0</v>
      </c>
      <c r="R23" s="80" t="s">
        <v>27</v>
      </c>
      <c r="S23" s="77" t="s">
        <v>9</v>
      </c>
      <c r="T23" s="78">
        <v>10</v>
      </c>
      <c r="U23" s="78">
        <f>T23*Q23</f>
        <v>0</v>
      </c>
      <c r="V23" s="78"/>
      <c r="W23" s="50"/>
      <c r="X23" s="50"/>
      <c r="Y23" s="50"/>
      <c r="Z23" s="50"/>
      <c r="AA23" s="50"/>
      <c r="AB23" s="50"/>
      <c r="AC23" s="50"/>
      <c r="AD23" s="50"/>
      <c r="AE23" s="50"/>
      <c r="AF23" s="50"/>
      <c r="AG23" s="50"/>
      <c r="AH23" s="50"/>
      <c r="AI23" s="50"/>
      <c r="AJ23" s="50"/>
      <c r="AK23" s="50"/>
      <c r="AL23" s="50"/>
      <c r="AM23" s="50"/>
      <c r="AN23" s="50"/>
    </row>
    <row r="24" spans="1:40" x14ac:dyDescent="0.25">
      <c r="A24" s="50"/>
      <c r="B24" s="50"/>
      <c r="C24" s="29" t="s">
        <v>3</v>
      </c>
      <c r="D24" s="75">
        <f>Storage!C10</f>
        <v>188</v>
      </c>
      <c r="E24" s="59">
        <f>LOW_MaterialData!G23</f>
        <v>0</v>
      </c>
      <c r="F24" s="87">
        <f t="shared" si="2"/>
        <v>0</v>
      </c>
      <c r="G24" s="50"/>
      <c r="H24" s="213"/>
      <c r="I24" s="219"/>
      <c r="J24" s="226"/>
      <c r="K24" s="69" t="s">
        <v>1</v>
      </c>
      <c r="L24" s="72">
        <v>2</v>
      </c>
      <c r="M24" s="72">
        <f>L24*I22</f>
        <v>0</v>
      </c>
      <c r="N24" s="206"/>
      <c r="O24" s="50"/>
      <c r="P24" s="86"/>
      <c r="Q24" s="71">
        <f>LOW_MaterialData!N21</f>
        <v>0</v>
      </c>
      <c r="R24" s="74" t="s">
        <v>28</v>
      </c>
      <c r="S24" s="69" t="s">
        <v>7</v>
      </c>
      <c r="T24" s="72">
        <v>10</v>
      </c>
      <c r="U24" s="72">
        <f>T24*Q24</f>
        <v>0</v>
      </c>
      <c r="V24" s="72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</row>
    <row r="25" spans="1:40" x14ac:dyDescent="0.25">
      <c r="A25" s="50"/>
      <c r="B25" s="50"/>
      <c r="C25" s="29" t="s">
        <v>4</v>
      </c>
      <c r="D25" s="75">
        <f>Storage!C11</f>
        <v>187</v>
      </c>
      <c r="E25" s="59">
        <f>LOW_MaterialData!H23</f>
        <v>0</v>
      </c>
      <c r="F25" s="87">
        <f t="shared" si="2"/>
        <v>0</v>
      </c>
      <c r="G25" s="50"/>
      <c r="H25" s="212">
        <v>6</v>
      </c>
      <c r="I25" s="215">
        <f>LOW_MaterialData!N12</f>
        <v>0</v>
      </c>
      <c r="J25" s="220" t="s">
        <v>19</v>
      </c>
      <c r="K25" s="77" t="s">
        <v>6</v>
      </c>
      <c r="L25" s="78">
        <v>2</v>
      </c>
      <c r="M25" s="78">
        <f t="shared" si="0"/>
        <v>0</v>
      </c>
      <c r="N25" s="205">
        <f>M25*AB12+M26*AB9</f>
        <v>0</v>
      </c>
      <c r="O25" s="50"/>
      <c r="P25" s="224"/>
      <c r="Q25" s="215">
        <f>LOW_MaterialData!N22</f>
        <v>0</v>
      </c>
      <c r="R25" s="220" t="s">
        <v>29</v>
      </c>
      <c r="S25" s="77" t="s">
        <v>9</v>
      </c>
      <c r="T25" s="78">
        <v>2</v>
      </c>
      <c r="U25" s="78">
        <f>T25*Q25</f>
        <v>0</v>
      </c>
      <c r="V25" s="207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</row>
    <row r="26" spans="1:40" x14ac:dyDescent="0.25">
      <c r="A26" s="50"/>
      <c r="B26" s="50"/>
      <c r="C26" s="29" t="s">
        <v>5</v>
      </c>
      <c r="D26" s="75">
        <f>Storage!C12</f>
        <v>0</v>
      </c>
      <c r="E26" s="59">
        <f>LOW_MaterialData!I23</f>
        <v>0</v>
      </c>
      <c r="F26" s="87">
        <f t="shared" si="2"/>
        <v>0</v>
      </c>
      <c r="G26" s="50"/>
      <c r="H26" s="213"/>
      <c r="I26" s="216"/>
      <c r="J26" s="221"/>
      <c r="K26" s="77" t="s">
        <v>3</v>
      </c>
      <c r="L26" s="78">
        <v>2</v>
      </c>
      <c r="M26" s="78">
        <f>L26*I25</f>
        <v>0</v>
      </c>
      <c r="N26" s="205"/>
      <c r="O26" s="50"/>
      <c r="P26" s="224"/>
      <c r="Q26" s="216"/>
      <c r="R26" s="221"/>
      <c r="S26" s="77" t="s">
        <v>8</v>
      </c>
      <c r="T26" s="78">
        <v>4</v>
      </c>
      <c r="U26" s="78">
        <f>T26*Q25</f>
        <v>0</v>
      </c>
      <c r="V26" s="207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</row>
    <row r="27" spans="1:40" x14ac:dyDescent="0.25">
      <c r="A27" s="50"/>
      <c r="B27" s="50"/>
      <c r="C27" s="29" t="s">
        <v>6</v>
      </c>
      <c r="D27" s="75">
        <f>Storage!C13</f>
        <v>134</v>
      </c>
      <c r="E27" s="59">
        <f>LOW_MaterialData!J23</f>
        <v>0</v>
      </c>
      <c r="F27" s="87">
        <f t="shared" si="2"/>
        <v>0</v>
      </c>
      <c r="G27" s="50"/>
      <c r="H27" s="83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</row>
    <row r="28" spans="1:40" x14ac:dyDescent="0.25">
      <c r="A28" s="50"/>
      <c r="B28" s="50"/>
      <c r="C28" s="29" t="s">
        <v>7</v>
      </c>
      <c r="D28" s="75">
        <f>Storage!C14</f>
        <v>116</v>
      </c>
      <c r="E28" s="59">
        <f>LOW_MaterialData!K23</f>
        <v>0</v>
      </c>
      <c r="F28" s="87">
        <f t="shared" si="2"/>
        <v>0</v>
      </c>
      <c r="G28" s="50"/>
      <c r="H28" s="83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</row>
    <row r="29" spans="1:40" x14ac:dyDescent="0.25">
      <c r="A29" s="50"/>
      <c r="B29" s="50"/>
      <c r="C29" s="29" t="s">
        <v>8</v>
      </c>
      <c r="D29" s="75">
        <f>Storage!C15</f>
        <v>82</v>
      </c>
      <c r="E29" s="59">
        <f>LOW_MaterialData!L23</f>
        <v>0</v>
      </c>
      <c r="F29" s="87">
        <f t="shared" si="2"/>
        <v>0</v>
      </c>
      <c r="G29" s="50"/>
      <c r="H29" s="83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</row>
    <row r="30" spans="1:40" x14ac:dyDescent="0.25">
      <c r="A30" s="50"/>
      <c r="B30" s="50"/>
      <c r="C30" s="29" t="s">
        <v>9</v>
      </c>
      <c r="D30" s="75">
        <f>Storage!C16</f>
        <v>23</v>
      </c>
      <c r="E30" s="59">
        <f>LOW_MaterialData!M23</f>
        <v>0</v>
      </c>
      <c r="F30" s="87">
        <f t="shared" si="2"/>
        <v>0</v>
      </c>
      <c r="G30" s="50"/>
      <c r="H30" s="83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</row>
    <row r="31" spans="1:40" x14ac:dyDescent="0.25">
      <c r="A31" s="50"/>
      <c r="B31" s="50"/>
      <c r="C31" s="50"/>
      <c r="D31" s="210" t="s">
        <v>230</v>
      </c>
      <c r="E31" s="211"/>
      <c r="F31" s="115">
        <f>SUM(F21:F30)</f>
        <v>0</v>
      </c>
      <c r="G31" s="82"/>
      <c r="H31" s="82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</row>
    <row r="32" spans="1:40" x14ac:dyDescent="0.25">
      <c r="A32" s="50"/>
      <c r="B32" s="50"/>
      <c r="C32" s="50"/>
      <c r="D32" s="50"/>
      <c r="E32" s="50"/>
      <c r="F32" s="50"/>
      <c r="G32" s="82"/>
      <c r="H32" s="82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</row>
    <row r="33" spans="1:40" x14ac:dyDescent="0.25">
      <c r="A33" s="50"/>
      <c r="B33" s="50"/>
      <c r="C33" s="50"/>
      <c r="D33" s="50"/>
      <c r="E33" s="50"/>
      <c r="F33" s="50"/>
      <c r="G33" s="82"/>
      <c r="H33" s="82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  <c r="AB33" s="50"/>
      <c r="AC33" s="50"/>
      <c r="AD33" s="50"/>
      <c r="AE33" s="50"/>
      <c r="AF33" s="50"/>
      <c r="AG33" s="50"/>
      <c r="AH33" s="50"/>
      <c r="AI33" s="50"/>
      <c r="AJ33" s="50"/>
      <c r="AK33" s="50"/>
      <c r="AL33" s="50"/>
      <c r="AM33" s="50"/>
      <c r="AN33" s="50"/>
    </row>
    <row r="34" spans="1:40" x14ac:dyDescent="0.25">
      <c r="A34" s="50"/>
      <c r="B34" s="50"/>
      <c r="C34" s="50"/>
      <c r="D34" s="50"/>
      <c r="E34" s="50"/>
      <c r="F34" s="50"/>
      <c r="G34" s="82"/>
      <c r="H34" s="82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  <c r="AB34" s="50"/>
      <c r="AC34" s="50"/>
      <c r="AD34" s="50"/>
      <c r="AE34" s="50"/>
      <c r="AF34" s="50"/>
      <c r="AG34" s="50"/>
      <c r="AH34" s="50"/>
      <c r="AI34" s="50"/>
      <c r="AJ34" s="50"/>
      <c r="AK34" s="50"/>
      <c r="AL34" s="50"/>
      <c r="AM34" s="50"/>
      <c r="AN34" s="50"/>
    </row>
    <row r="35" spans="1:40" x14ac:dyDescent="0.25">
      <c r="A35" s="50"/>
      <c r="B35" s="50"/>
      <c r="C35" s="50"/>
      <c r="D35" s="50"/>
      <c r="E35" s="50"/>
      <c r="F35" s="50"/>
      <c r="G35" s="82"/>
      <c r="H35" s="82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  <c r="AB35" s="50"/>
      <c r="AC35" s="50"/>
      <c r="AD35" s="50"/>
      <c r="AE35" s="50"/>
      <c r="AF35" s="50"/>
      <c r="AG35" s="50"/>
      <c r="AH35" s="50"/>
      <c r="AI35" s="50"/>
      <c r="AJ35" s="50"/>
      <c r="AK35" s="50"/>
      <c r="AL35" s="50"/>
      <c r="AM35" s="50"/>
      <c r="AN35" s="50"/>
    </row>
    <row r="36" spans="1:40" x14ac:dyDescent="0.25">
      <c r="A36" s="50"/>
      <c r="B36" s="50"/>
      <c r="C36" s="50"/>
      <c r="D36" s="50"/>
      <c r="E36" s="50"/>
      <c r="F36" s="50"/>
      <c r="G36" s="82"/>
      <c r="H36" s="82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  <c r="AB36" s="50"/>
      <c r="AC36" s="50"/>
      <c r="AD36" s="50"/>
      <c r="AE36" s="50"/>
      <c r="AF36" s="50"/>
      <c r="AG36" s="50"/>
      <c r="AH36" s="50"/>
      <c r="AI36" s="50"/>
      <c r="AJ36" s="50"/>
      <c r="AK36" s="50"/>
      <c r="AL36" s="50"/>
      <c r="AM36" s="50"/>
      <c r="AN36" s="50"/>
    </row>
    <row r="37" spans="1:40" x14ac:dyDescent="0.25">
      <c r="A37" s="50"/>
      <c r="B37" s="50"/>
      <c r="C37" s="50"/>
      <c r="D37" s="50"/>
      <c r="E37" s="50"/>
      <c r="F37" s="50"/>
      <c r="G37" s="82"/>
      <c r="H37" s="82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  <c r="AB37" s="50"/>
      <c r="AC37" s="50"/>
      <c r="AD37" s="50"/>
      <c r="AE37" s="50"/>
      <c r="AF37" s="50"/>
      <c r="AG37" s="50"/>
      <c r="AH37" s="50"/>
      <c r="AI37" s="50"/>
      <c r="AJ37" s="50"/>
      <c r="AK37" s="50"/>
      <c r="AL37" s="50"/>
      <c r="AM37" s="50"/>
      <c r="AN37" s="50"/>
    </row>
    <row r="38" spans="1:40" x14ac:dyDescent="0.25">
      <c r="A38" s="50"/>
      <c r="B38" s="50"/>
      <c r="C38" s="50"/>
      <c r="D38" s="50"/>
      <c r="E38" s="50"/>
      <c r="F38" s="50"/>
      <c r="G38" s="82"/>
      <c r="H38" s="82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  <c r="AB38" s="50"/>
      <c r="AC38" s="50"/>
      <c r="AD38" s="50"/>
      <c r="AE38" s="50"/>
      <c r="AF38" s="50"/>
      <c r="AG38" s="50"/>
      <c r="AH38" s="50"/>
      <c r="AI38" s="50"/>
      <c r="AJ38" s="50"/>
      <c r="AK38" s="50"/>
      <c r="AL38" s="50"/>
      <c r="AM38" s="50"/>
      <c r="AN38" s="50"/>
    </row>
    <row r="39" spans="1:40" x14ac:dyDescent="0.25">
      <c r="A39" s="50"/>
      <c r="B39" s="50"/>
      <c r="C39" s="50"/>
      <c r="D39" s="50"/>
      <c r="E39" s="50"/>
      <c r="F39" s="50"/>
      <c r="G39" s="82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  <c r="AB39" s="50"/>
      <c r="AC39" s="50"/>
      <c r="AD39" s="50"/>
      <c r="AE39" s="50"/>
      <c r="AF39" s="50"/>
      <c r="AG39" s="50"/>
      <c r="AH39" s="50"/>
      <c r="AI39" s="50"/>
      <c r="AJ39" s="50"/>
      <c r="AK39" s="50"/>
      <c r="AL39" s="50"/>
      <c r="AM39" s="50"/>
      <c r="AN39" s="50"/>
    </row>
    <row r="40" spans="1:40" x14ac:dyDescent="0.2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  <c r="AB40" s="50"/>
      <c r="AC40" s="50"/>
      <c r="AD40" s="50"/>
      <c r="AE40" s="50"/>
      <c r="AF40" s="50"/>
      <c r="AG40" s="50"/>
      <c r="AH40" s="50"/>
      <c r="AI40" s="50"/>
      <c r="AJ40" s="50"/>
      <c r="AK40" s="50"/>
      <c r="AL40" s="50"/>
      <c r="AM40" s="50"/>
      <c r="AN40" s="50"/>
    </row>
    <row r="41" spans="1:40" x14ac:dyDescent="0.2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  <c r="AB41" s="50"/>
      <c r="AC41" s="50"/>
      <c r="AD41" s="50"/>
      <c r="AE41" s="50"/>
      <c r="AF41" s="50"/>
      <c r="AG41" s="50"/>
      <c r="AH41" s="50"/>
      <c r="AI41" s="50"/>
      <c r="AJ41" s="50"/>
      <c r="AK41" s="50"/>
      <c r="AL41" s="50"/>
      <c r="AM41" s="50"/>
      <c r="AN41" s="50"/>
    </row>
    <row r="42" spans="1:40" x14ac:dyDescent="0.2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  <c r="AB42" s="50"/>
      <c r="AC42" s="50"/>
      <c r="AD42" s="50"/>
      <c r="AE42" s="50"/>
      <c r="AF42" s="50"/>
      <c r="AG42" s="50"/>
      <c r="AH42" s="50"/>
      <c r="AI42" s="50"/>
      <c r="AJ42" s="50"/>
      <c r="AK42" s="50"/>
      <c r="AL42" s="50"/>
      <c r="AM42" s="50"/>
      <c r="AN42" s="50"/>
    </row>
    <row r="43" spans="1:40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  <c r="AB43" s="50"/>
      <c r="AC43" s="50"/>
      <c r="AD43" s="50"/>
      <c r="AE43" s="50"/>
      <c r="AF43" s="50"/>
      <c r="AG43" s="50"/>
      <c r="AH43" s="50"/>
      <c r="AI43" s="50"/>
      <c r="AJ43" s="50"/>
      <c r="AK43" s="50"/>
      <c r="AL43" s="50"/>
      <c r="AM43" s="50"/>
      <c r="AN43" s="50"/>
    </row>
    <row r="44" spans="1:40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  <c r="AB44" s="50"/>
      <c r="AC44" s="50"/>
      <c r="AD44" s="50"/>
      <c r="AE44" s="50"/>
      <c r="AF44" s="50"/>
      <c r="AG44" s="50"/>
      <c r="AH44" s="50"/>
      <c r="AI44" s="50"/>
      <c r="AJ44" s="50"/>
      <c r="AK44" s="50"/>
      <c r="AL44" s="50"/>
      <c r="AM44" s="50"/>
      <c r="AN44" s="50"/>
    </row>
  </sheetData>
  <mergeCells count="87">
    <mergeCell ref="J22:J24"/>
    <mergeCell ref="J20:J21"/>
    <mergeCell ref="J18:J19"/>
    <mergeCell ref="J16:J17"/>
    <mergeCell ref="R6:R7"/>
    <mergeCell ref="R8:R9"/>
    <mergeCell ref="R10:R14"/>
    <mergeCell ref="R15:R16"/>
    <mergeCell ref="Q6:Q7"/>
    <mergeCell ref="Q8:Q9"/>
    <mergeCell ref="Q10:Q14"/>
    <mergeCell ref="Q15:Q16"/>
    <mergeCell ref="R17:R18"/>
    <mergeCell ref="P17:P18"/>
    <mergeCell ref="Q17:Q18"/>
    <mergeCell ref="P19:P20"/>
    <mergeCell ref="I6:I7"/>
    <mergeCell ref="J12:J13"/>
    <mergeCell ref="J10:J11"/>
    <mergeCell ref="J8:J9"/>
    <mergeCell ref="H18:H19"/>
    <mergeCell ref="H6:H7"/>
    <mergeCell ref="H8:H9"/>
    <mergeCell ref="H10:H11"/>
    <mergeCell ref="H12:H13"/>
    <mergeCell ref="H14:H15"/>
    <mergeCell ref="I18:I19"/>
    <mergeCell ref="I16:I17"/>
    <mergeCell ref="Q25:Q26"/>
    <mergeCell ref="Q19:Q20"/>
    <mergeCell ref="Q21:Q22"/>
    <mergeCell ref="R19:R20"/>
    <mergeCell ref="R21:R22"/>
    <mergeCell ref="R25:R26"/>
    <mergeCell ref="D5:E5"/>
    <mergeCell ref="D6:F6"/>
    <mergeCell ref="D7:F7"/>
    <mergeCell ref="P21:P22"/>
    <mergeCell ref="P25:P26"/>
    <mergeCell ref="P6:P7"/>
    <mergeCell ref="P8:P9"/>
    <mergeCell ref="P10:P14"/>
    <mergeCell ref="P15:P16"/>
    <mergeCell ref="H16:H17"/>
    <mergeCell ref="J6:J7"/>
    <mergeCell ref="J14:J15"/>
    <mergeCell ref="I14:I15"/>
    <mergeCell ref="I12:I13"/>
    <mergeCell ref="I10:I11"/>
    <mergeCell ref="I8:I9"/>
    <mergeCell ref="D8:F8"/>
    <mergeCell ref="D9:F9"/>
    <mergeCell ref="D10:F10"/>
    <mergeCell ref="D11:F11"/>
    <mergeCell ref="D12:F12"/>
    <mergeCell ref="N16:N17"/>
    <mergeCell ref="N18:N19"/>
    <mergeCell ref="D18:F18"/>
    <mergeCell ref="D31:E31"/>
    <mergeCell ref="D13:F13"/>
    <mergeCell ref="D14:F14"/>
    <mergeCell ref="D15:F15"/>
    <mergeCell ref="D16:F16"/>
    <mergeCell ref="D17:F17"/>
    <mergeCell ref="H20:H21"/>
    <mergeCell ref="H22:H24"/>
    <mergeCell ref="H25:H26"/>
    <mergeCell ref="I25:I26"/>
    <mergeCell ref="I22:I24"/>
    <mergeCell ref="I20:I21"/>
    <mergeCell ref="J25:J26"/>
    <mergeCell ref="N20:N21"/>
    <mergeCell ref="N22:N24"/>
    <mergeCell ref="N25:N26"/>
    <mergeCell ref="V6:V7"/>
    <mergeCell ref="V8:V9"/>
    <mergeCell ref="V10:V14"/>
    <mergeCell ref="V15:V16"/>
    <mergeCell ref="V17:V18"/>
    <mergeCell ref="V19:V20"/>
    <mergeCell ref="V21:V22"/>
    <mergeCell ref="V25:V26"/>
    <mergeCell ref="N6:N7"/>
    <mergeCell ref="N8:N9"/>
    <mergeCell ref="N10:N11"/>
    <mergeCell ref="N12:N13"/>
    <mergeCell ref="N14:N15"/>
  </mergeCells>
  <conditionalFormatting sqref="E21:F30">
    <cfRule type="cellIs" dxfId="2" priority="4" operator="equal">
      <formula>0</formula>
    </cfRule>
  </conditionalFormatting>
  <conditionalFormatting sqref="D21:D30">
    <cfRule type="expression" dxfId="1" priority="1">
      <formula>IF(E21=0,TRUE,FALSE)</formula>
    </cfRule>
    <cfRule type="cellIs" dxfId="0" priority="2" operator="greaterThan">
      <formula>E21</formula>
    </cfRule>
  </conditionalFormatting>
  <pageMargins left="0.7" right="0.7" top="0.75" bottom="0.75" header="0.3" footer="0.3"/>
  <pageSetup paperSize="9" orientation="portrait" r:id="rId1"/>
  <ignoredErrors>
    <ignoredError sqref="M8:M10 M7 M12:M15 M11 M21 M17 M19 U22 U20 U18 U16 U9 U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A5C48-AA12-4AC5-BEA3-FBD52C0C603E}">
  <sheetPr codeName="Sheet3">
    <tabColor theme="4" tint="0.59999389629810485"/>
  </sheetPr>
  <dimension ref="A1:AD40"/>
  <sheetViews>
    <sheetView workbookViewId="0">
      <selection activeCell="J14" sqref="J14"/>
    </sheetView>
  </sheetViews>
  <sheetFormatPr defaultRowHeight="15" x14ac:dyDescent="0.25"/>
  <cols>
    <col min="2" max="2" width="15.7109375" customWidth="1"/>
    <col min="3" max="3" width="11.85546875" customWidth="1"/>
    <col min="4" max="4" width="1.7109375" customWidth="1"/>
    <col min="7" max="7" width="1.7109375" customWidth="1"/>
    <col min="14" max="14" width="15.42578125" customWidth="1"/>
  </cols>
  <sheetData>
    <row r="1" spans="1:30" x14ac:dyDescent="0.2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49"/>
      <c r="AC1" s="49"/>
      <c r="AD1" s="49"/>
    </row>
    <row r="2" spans="1:30" x14ac:dyDescent="0.2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</row>
    <row r="3" spans="1:30" x14ac:dyDescent="0.25">
      <c r="A3" s="49"/>
      <c r="B3" s="16" t="s">
        <v>159</v>
      </c>
      <c r="C3" s="38"/>
      <c r="D3" s="38"/>
      <c r="E3" s="38"/>
      <c r="F3" s="38"/>
      <c r="G3" s="38"/>
      <c r="H3" s="38"/>
      <c r="I3" s="38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</row>
    <row r="4" spans="1:30" x14ac:dyDescent="0.2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  <c r="AA4" s="49"/>
      <c r="AB4" s="49"/>
      <c r="AC4" s="49"/>
      <c r="AD4" s="49"/>
    </row>
    <row r="5" spans="1:30" x14ac:dyDescent="0.25">
      <c r="A5" s="49"/>
      <c r="B5" s="39" t="s">
        <v>156</v>
      </c>
      <c r="C5" s="162" t="s">
        <v>124</v>
      </c>
      <c r="D5" s="39"/>
      <c r="E5" s="162" t="s">
        <v>165</v>
      </c>
      <c r="F5" s="162" t="s">
        <v>157</v>
      </c>
      <c r="G5" s="39"/>
      <c r="H5" s="162" t="s">
        <v>166</v>
      </c>
      <c r="I5" s="162" t="s">
        <v>157</v>
      </c>
      <c r="J5" s="49"/>
      <c r="K5" s="210" t="s">
        <v>160</v>
      </c>
      <c r="L5" s="236"/>
      <c r="M5" s="211"/>
      <c r="N5" s="67">
        <v>0.25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</row>
    <row r="6" spans="1:30" ht="15.75" thickBot="1" x14ac:dyDescent="0.3">
      <c r="A6" s="49"/>
      <c r="B6" s="29" t="s">
        <v>146</v>
      </c>
      <c r="C6" s="163">
        <v>5000</v>
      </c>
      <c r="D6" s="164"/>
      <c r="E6" s="11">
        <v>17</v>
      </c>
      <c r="F6" s="165">
        <f t="shared" ref="F6:F16" si="0">C6*E6</f>
        <v>85000</v>
      </c>
      <c r="G6" s="164"/>
      <c r="H6" s="166">
        <v>8</v>
      </c>
      <c r="I6" s="163">
        <f t="shared" ref="I6:I16" si="1">C6*H6</f>
        <v>40000</v>
      </c>
      <c r="J6" s="49"/>
      <c r="K6" s="66"/>
      <c r="L6" s="49"/>
      <c r="M6" s="66"/>
      <c r="N6" s="66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</row>
    <row r="7" spans="1:30" ht="15.75" thickBot="1" x14ac:dyDescent="0.3">
      <c r="A7" s="49"/>
      <c r="B7" s="1" t="s">
        <v>147</v>
      </c>
      <c r="C7" s="65">
        <v>7000</v>
      </c>
      <c r="D7" s="63"/>
      <c r="E7" s="2">
        <v>21</v>
      </c>
      <c r="F7" s="64">
        <f t="shared" si="0"/>
        <v>147000</v>
      </c>
      <c r="G7" s="63"/>
      <c r="H7" s="60">
        <v>4</v>
      </c>
      <c r="I7" s="65">
        <f t="shared" si="1"/>
        <v>28000</v>
      </c>
      <c r="J7" s="49"/>
      <c r="K7" s="210" t="s">
        <v>165</v>
      </c>
      <c r="L7" s="236"/>
      <c r="M7" s="211"/>
      <c r="N7" s="62">
        <f>SUM(F6:F16)*(N5+100%)</f>
        <v>2052500</v>
      </c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</row>
    <row r="8" spans="1:30" ht="15.75" thickBot="1" x14ac:dyDescent="0.3">
      <c r="A8" s="49"/>
      <c r="B8" s="1" t="s">
        <v>148</v>
      </c>
      <c r="C8" s="65">
        <v>9000</v>
      </c>
      <c r="D8" s="63"/>
      <c r="E8" s="2">
        <v>15</v>
      </c>
      <c r="F8" s="64">
        <f t="shared" si="0"/>
        <v>135000</v>
      </c>
      <c r="G8" s="63"/>
      <c r="H8" s="60">
        <v>6</v>
      </c>
      <c r="I8" s="65">
        <f t="shared" si="1"/>
        <v>54000</v>
      </c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  <c r="AA8" s="49"/>
      <c r="AB8" s="49"/>
      <c r="AC8" s="49"/>
      <c r="AD8" s="49"/>
    </row>
    <row r="9" spans="1:30" ht="15.75" thickBot="1" x14ac:dyDescent="0.3">
      <c r="A9" s="49"/>
      <c r="B9" s="1" t="s">
        <v>149</v>
      </c>
      <c r="C9" s="65">
        <v>11000</v>
      </c>
      <c r="D9" s="63"/>
      <c r="E9" s="2">
        <v>7</v>
      </c>
      <c r="F9" s="64">
        <f t="shared" si="0"/>
        <v>77000</v>
      </c>
      <c r="G9" s="63"/>
      <c r="H9" s="60">
        <v>3</v>
      </c>
      <c r="I9" s="65">
        <f t="shared" si="1"/>
        <v>33000</v>
      </c>
      <c r="J9" s="49"/>
      <c r="K9" s="210" t="s">
        <v>166</v>
      </c>
      <c r="L9" s="236"/>
      <c r="M9" s="211"/>
      <c r="N9" s="52">
        <f>SUM(I6:I16)*(N5+100%)</f>
        <v>321250</v>
      </c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  <c r="AA9" s="49"/>
      <c r="AB9" s="49"/>
      <c r="AC9" s="49"/>
      <c r="AD9" s="49"/>
    </row>
    <row r="10" spans="1:30" ht="15.75" thickBot="1" x14ac:dyDescent="0.3">
      <c r="A10" s="49"/>
      <c r="B10" s="1" t="s">
        <v>150</v>
      </c>
      <c r="C10" s="65">
        <v>21000</v>
      </c>
      <c r="D10" s="63"/>
      <c r="E10" s="2">
        <v>5</v>
      </c>
      <c r="F10" s="64">
        <f t="shared" si="0"/>
        <v>105000</v>
      </c>
      <c r="G10" s="63"/>
      <c r="H10" s="60">
        <v>2</v>
      </c>
      <c r="I10" s="65">
        <f t="shared" si="1"/>
        <v>42000</v>
      </c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  <c r="AA10" s="49"/>
      <c r="AB10" s="49"/>
      <c r="AC10" s="49"/>
      <c r="AD10" s="49"/>
    </row>
    <row r="11" spans="1:30" ht="15.75" thickBot="1" x14ac:dyDescent="0.3">
      <c r="A11" s="49"/>
      <c r="B11" s="1" t="s">
        <v>151</v>
      </c>
      <c r="C11" s="65">
        <v>13000</v>
      </c>
      <c r="D11" s="63"/>
      <c r="E11" s="2">
        <v>9</v>
      </c>
      <c r="F11" s="64">
        <f t="shared" si="0"/>
        <v>117000</v>
      </c>
      <c r="G11" s="63"/>
      <c r="H11" s="60">
        <v>2</v>
      </c>
      <c r="I11" s="65">
        <f t="shared" si="1"/>
        <v>26000</v>
      </c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</row>
    <row r="12" spans="1:30" ht="15.75" thickBot="1" x14ac:dyDescent="0.3">
      <c r="A12" s="49"/>
      <c r="B12" s="1" t="s">
        <v>152</v>
      </c>
      <c r="C12" s="65">
        <v>50000</v>
      </c>
      <c r="D12" s="63"/>
      <c r="E12" s="2">
        <v>8</v>
      </c>
      <c r="F12" s="64">
        <f t="shared" si="0"/>
        <v>400000</v>
      </c>
      <c r="G12" s="63"/>
      <c r="H12" s="60">
        <v>0</v>
      </c>
      <c r="I12" s="65">
        <f t="shared" si="1"/>
        <v>0</v>
      </c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</row>
    <row r="13" spans="1:30" ht="15.75" thickBot="1" x14ac:dyDescent="0.3">
      <c r="A13" s="49"/>
      <c r="B13" s="1" t="s">
        <v>153</v>
      </c>
      <c r="C13" s="65">
        <v>17000</v>
      </c>
      <c r="D13" s="63"/>
      <c r="E13" s="2">
        <v>9</v>
      </c>
      <c r="F13" s="64">
        <f t="shared" si="0"/>
        <v>153000</v>
      </c>
      <c r="G13" s="63"/>
      <c r="H13" s="60">
        <v>0</v>
      </c>
      <c r="I13" s="65">
        <f t="shared" si="1"/>
        <v>0</v>
      </c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</row>
    <row r="14" spans="1:30" ht="15.75" thickBot="1" x14ac:dyDescent="0.3">
      <c r="A14" s="49"/>
      <c r="B14" s="1" t="s">
        <v>154</v>
      </c>
      <c r="C14" s="65">
        <v>19000</v>
      </c>
      <c r="D14" s="63"/>
      <c r="E14" s="2">
        <v>12</v>
      </c>
      <c r="F14" s="64">
        <f t="shared" si="0"/>
        <v>228000</v>
      </c>
      <c r="G14" s="63"/>
      <c r="H14" s="60">
        <v>1</v>
      </c>
      <c r="I14" s="65">
        <f t="shared" si="1"/>
        <v>19000</v>
      </c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  <c r="AA14" s="49"/>
      <c r="AB14" s="49"/>
      <c r="AC14" s="49"/>
      <c r="AD14" s="49"/>
    </row>
    <row r="15" spans="1:30" ht="15.75" thickBot="1" x14ac:dyDescent="0.3">
      <c r="A15" s="49"/>
      <c r="B15" s="1" t="s">
        <v>155</v>
      </c>
      <c r="C15" s="65">
        <v>15000</v>
      </c>
      <c r="D15" s="63"/>
      <c r="E15" s="2">
        <v>13</v>
      </c>
      <c r="F15" s="64">
        <f t="shared" si="0"/>
        <v>195000</v>
      </c>
      <c r="G15" s="63"/>
      <c r="H15" s="60">
        <v>1</v>
      </c>
      <c r="I15" s="65">
        <f t="shared" si="1"/>
        <v>15000</v>
      </c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  <c r="AA15" s="49"/>
      <c r="AB15" s="49"/>
      <c r="AC15" s="49"/>
      <c r="AD15" s="49"/>
    </row>
    <row r="16" spans="1:30" ht="15.75" thickBot="1" x14ac:dyDescent="0.3">
      <c r="A16" s="49"/>
      <c r="B16" s="1" t="s">
        <v>158</v>
      </c>
      <c r="C16" s="65">
        <v>100000</v>
      </c>
      <c r="D16" s="63"/>
      <c r="E16" s="2">
        <v>0</v>
      </c>
      <c r="F16" s="64">
        <f t="shared" si="0"/>
        <v>0</v>
      </c>
      <c r="G16" s="63"/>
      <c r="H16" s="60">
        <v>0</v>
      </c>
      <c r="I16" s="65">
        <f t="shared" si="1"/>
        <v>0</v>
      </c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  <c r="AA16" s="49"/>
      <c r="AB16" s="49"/>
      <c r="AC16" s="49"/>
      <c r="AD16" s="49"/>
    </row>
    <row r="17" spans="1:30" x14ac:dyDescent="0.2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  <c r="AA17" s="49"/>
      <c r="AB17" s="49"/>
      <c r="AC17" s="49"/>
      <c r="AD17" s="49"/>
    </row>
    <row r="18" spans="1:30" x14ac:dyDescent="0.2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  <c r="AA18" s="49"/>
      <c r="AB18" s="49"/>
      <c r="AC18" s="49"/>
      <c r="AD18" s="49"/>
    </row>
    <row r="19" spans="1:30" x14ac:dyDescent="0.2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  <c r="AA19" s="49"/>
      <c r="AB19" s="49"/>
      <c r="AC19" s="49"/>
      <c r="AD19" s="49"/>
    </row>
    <row r="20" spans="1:30" x14ac:dyDescent="0.25">
      <c r="A20" s="49"/>
      <c r="B20" s="49"/>
      <c r="C20" s="49"/>
      <c r="D20" s="49"/>
      <c r="E20" s="49"/>
      <c r="F20" s="49"/>
      <c r="G20" s="49"/>
      <c r="H20" s="49"/>
      <c r="I20" s="49"/>
      <c r="J20" s="195">
        <f>F14+F12</f>
        <v>628000</v>
      </c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  <c r="AA20" s="49"/>
      <c r="AB20" s="49"/>
      <c r="AC20" s="49"/>
      <c r="AD20" s="49"/>
    </row>
    <row r="21" spans="1:30" x14ac:dyDescent="0.2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  <c r="AA21" s="49"/>
      <c r="AB21" s="49"/>
      <c r="AC21" s="49"/>
      <c r="AD21" s="49"/>
    </row>
    <row r="22" spans="1:30" x14ac:dyDescent="0.2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  <c r="AA22" s="49"/>
      <c r="AB22" s="49"/>
      <c r="AC22" s="49"/>
      <c r="AD22" s="49"/>
    </row>
    <row r="23" spans="1:30" x14ac:dyDescent="0.2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</row>
    <row r="24" spans="1:30" x14ac:dyDescent="0.2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  <c r="AA24" s="49"/>
      <c r="AB24" s="49"/>
      <c r="AC24" s="49"/>
      <c r="AD24" s="49"/>
    </row>
    <row r="25" spans="1:30" x14ac:dyDescent="0.2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  <c r="AA25" s="49"/>
      <c r="AB25" s="49"/>
      <c r="AC25" s="49"/>
      <c r="AD25" s="49"/>
    </row>
    <row r="26" spans="1:30" x14ac:dyDescent="0.2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  <c r="AA26" s="49"/>
      <c r="AB26" s="49"/>
      <c r="AC26" s="49"/>
      <c r="AD26" s="49"/>
    </row>
    <row r="27" spans="1:30" x14ac:dyDescent="0.2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</row>
    <row r="28" spans="1:30" x14ac:dyDescent="0.2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</row>
    <row r="29" spans="1:30" x14ac:dyDescent="0.2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</row>
    <row r="30" spans="1:30" x14ac:dyDescent="0.2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</row>
    <row r="31" spans="1:30" x14ac:dyDescent="0.2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</row>
    <row r="32" spans="1:30" x14ac:dyDescent="0.2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  <c r="AA32" s="49"/>
      <c r="AB32" s="49"/>
      <c r="AC32" s="49"/>
      <c r="AD32" s="49"/>
    </row>
    <row r="33" spans="1:30" x14ac:dyDescent="0.2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  <c r="AA33" s="49"/>
      <c r="AB33" s="49"/>
      <c r="AC33" s="49"/>
      <c r="AD33" s="49"/>
    </row>
    <row r="34" spans="1:30" x14ac:dyDescent="0.2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  <c r="AA34" s="49"/>
      <c r="AB34" s="49"/>
      <c r="AC34" s="49"/>
      <c r="AD34" s="49"/>
    </row>
    <row r="35" spans="1:30" x14ac:dyDescent="0.2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  <c r="AA35" s="49"/>
      <c r="AB35" s="49"/>
      <c r="AC35" s="49"/>
      <c r="AD35" s="49"/>
    </row>
    <row r="36" spans="1:30" x14ac:dyDescent="0.2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</row>
    <row r="37" spans="1:30" x14ac:dyDescent="0.2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  <c r="AA37" s="49"/>
      <c r="AB37" s="49"/>
      <c r="AC37" s="49"/>
      <c r="AD37" s="49"/>
    </row>
    <row r="38" spans="1:30" x14ac:dyDescent="0.2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  <c r="AA38" s="49"/>
      <c r="AB38" s="49"/>
      <c r="AC38" s="49"/>
      <c r="AD38" s="49"/>
    </row>
    <row r="39" spans="1:30" x14ac:dyDescent="0.2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  <c r="AA39" s="49"/>
      <c r="AB39" s="49"/>
      <c r="AC39" s="49"/>
      <c r="AD39" s="49"/>
    </row>
    <row r="40" spans="1:30" x14ac:dyDescent="0.2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  <c r="AA40" s="49"/>
      <c r="AB40" s="49"/>
      <c r="AC40" s="49"/>
      <c r="AD40" s="49"/>
    </row>
  </sheetData>
  <mergeCells count="3">
    <mergeCell ref="K7:M7"/>
    <mergeCell ref="K9:M9"/>
    <mergeCell ref="K5:M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337ED-90AB-4872-8771-DD4CAE748E0A}">
  <sheetPr codeName="Sheet4">
    <tabColor rgb="FFE6A8E6"/>
  </sheetPr>
  <dimension ref="A1:AD46"/>
  <sheetViews>
    <sheetView zoomScaleNormal="100" workbookViewId="0">
      <selection activeCell="S9" sqref="S9"/>
    </sheetView>
  </sheetViews>
  <sheetFormatPr defaultRowHeight="15" x14ac:dyDescent="0.25"/>
  <cols>
    <col min="1" max="1" width="9.140625" customWidth="1"/>
    <col min="2" max="2" width="15.140625" bestFit="1" customWidth="1"/>
    <col min="5" max="5" width="11.5703125" bestFit="1" customWidth="1"/>
    <col min="6" max="6" width="11.5703125" hidden="1" customWidth="1"/>
    <col min="7" max="7" width="12.42578125" hidden="1" customWidth="1"/>
    <col min="8" max="8" width="9.140625" customWidth="1"/>
    <col min="9" max="9" width="18" customWidth="1"/>
    <col min="11" max="20" width="12.7109375" customWidth="1"/>
  </cols>
  <sheetData>
    <row r="1" spans="1:30" x14ac:dyDescent="0.25">
      <c r="A1" s="131"/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  <c r="T1" s="131"/>
      <c r="U1" s="131"/>
      <c r="V1" s="131"/>
      <c r="W1" s="131"/>
      <c r="X1" s="131"/>
      <c r="Y1" s="131"/>
      <c r="Z1" s="131"/>
      <c r="AA1" s="131"/>
      <c r="AB1" s="131"/>
      <c r="AC1" s="131"/>
      <c r="AD1" s="131"/>
    </row>
    <row r="2" spans="1:30" x14ac:dyDescent="0.25">
      <c r="A2" s="131"/>
      <c r="B2" s="137"/>
      <c r="C2" s="131"/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  <c r="Q2" s="131"/>
      <c r="R2" s="131"/>
      <c r="S2" s="131"/>
      <c r="T2" s="131"/>
      <c r="U2" s="131"/>
      <c r="V2" s="131"/>
      <c r="W2" s="131"/>
      <c r="X2" s="131"/>
      <c r="Y2" s="131"/>
      <c r="Z2" s="131"/>
      <c r="AA2" s="131"/>
      <c r="AB2" s="131"/>
      <c r="AC2" s="131"/>
      <c r="AD2" s="131"/>
    </row>
    <row r="3" spans="1:30" x14ac:dyDescent="0.25">
      <c r="A3" s="131"/>
      <c r="B3" s="16" t="s">
        <v>321</v>
      </c>
      <c r="C3" s="16"/>
      <c r="D3" s="16"/>
      <c r="E3" s="37"/>
      <c r="F3" s="131"/>
      <c r="G3" s="131"/>
      <c r="H3" s="131"/>
      <c r="I3" s="39" t="s">
        <v>322</v>
      </c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131"/>
      <c r="V3" s="131"/>
      <c r="W3" s="131"/>
      <c r="X3" s="131"/>
      <c r="Y3" s="131"/>
      <c r="Z3" s="131"/>
      <c r="AA3" s="131"/>
      <c r="AB3" s="131"/>
      <c r="AC3" s="131"/>
      <c r="AD3" s="131"/>
    </row>
    <row r="4" spans="1:30" x14ac:dyDescent="0.25">
      <c r="A4" s="131"/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</row>
    <row r="5" spans="1:30" x14ac:dyDescent="0.25">
      <c r="A5" s="131"/>
      <c r="B5" s="39" t="s">
        <v>122</v>
      </c>
      <c r="C5" s="58" t="s">
        <v>123</v>
      </c>
      <c r="D5" s="58" t="s">
        <v>124</v>
      </c>
      <c r="E5" s="39" t="s">
        <v>129</v>
      </c>
      <c r="F5" s="134"/>
      <c r="G5" s="134"/>
      <c r="H5" s="134"/>
      <c r="I5" s="16" t="s">
        <v>130</v>
      </c>
      <c r="J5" s="162" t="s">
        <v>131</v>
      </c>
      <c r="K5" s="39" t="s">
        <v>126</v>
      </c>
      <c r="L5" s="39" t="s">
        <v>309</v>
      </c>
      <c r="M5" s="39" t="s">
        <v>326</v>
      </c>
      <c r="N5" s="39" t="s">
        <v>310</v>
      </c>
      <c r="O5" s="39" t="s">
        <v>128</v>
      </c>
      <c r="P5" s="39" t="s">
        <v>311</v>
      </c>
      <c r="Q5" s="39" t="s">
        <v>127</v>
      </c>
      <c r="R5" s="39" t="s">
        <v>312</v>
      </c>
      <c r="S5" s="39" t="s">
        <v>125</v>
      </c>
      <c r="T5" s="39" t="s">
        <v>313</v>
      </c>
      <c r="U5" s="131"/>
      <c r="V5" s="131"/>
      <c r="W5" s="131"/>
      <c r="X5" s="131"/>
      <c r="Y5" s="131"/>
      <c r="Z5" s="131"/>
      <c r="AA5" s="131"/>
      <c r="AB5" s="131"/>
      <c r="AC5" s="131"/>
      <c r="AD5" s="131"/>
    </row>
    <row r="6" spans="1:30" x14ac:dyDescent="0.25">
      <c r="A6" s="131"/>
      <c r="B6" s="1" t="s">
        <v>126</v>
      </c>
      <c r="C6" s="185">
        <v>6</v>
      </c>
      <c r="D6" s="41">
        <v>5700</v>
      </c>
      <c r="E6" s="43">
        <f>D6/C6</f>
        <v>950</v>
      </c>
      <c r="F6" s="134"/>
      <c r="G6" s="134"/>
      <c r="H6" s="134"/>
      <c r="I6" s="1" t="s">
        <v>134</v>
      </c>
      <c r="J6" s="11">
        <v>700</v>
      </c>
      <c r="K6" s="194">
        <f t="shared" ref="K6:K14" si="0">($J6+BackpackAdd)*FactorRate*E$6</f>
        <v>1366575</v>
      </c>
      <c r="L6" s="194">
        <f t="shared" ref="L6:L14" si="1">($J6+BackpackAdd)*FactorRate*E$7</f>
        <v>1486450</v>
      </c>
      <c r="M6" s="194">
        <f t="shared" ref="M6:M14" si="2">($J6+BackpackAdd)*FactorRate*E$8</f>
        <v>1318625</v>
      </c>
      <c r="N6" s="194">
        <f t="shared" ref="N6:N14" si="3">($J6+BackpackAdd)*FactorRate*E$9</f>
        <v>1558375</v>
      </c>
      <c r="O6" s="194">
        <f t="shared" ref="O6:O14" si="4">($J6+BackpackAdd)*FactorRate*E$10</f>
        <v>1233000</v>
      </c>
      <c r="P6" s="194">
        <f t="shared" ref="P6:P14" si="5">($J6+BackpackAdd)*FactorRate*E$11</f>
        <v>1438500</v>
      </c>
      <c r="Q6" s="194">
        <f t="shared" ref="Q6:Q14" si="6">($J6+BackpackAdd)*FactorRate*E$12</f>
        <v>1618312.5</v>
      </c>
      <c r="R6" s="194">
        <f t="shared" ref="R6:R14" si="7">($J6+BackpackAdd)*FactorRate*E$13</f>
        <v>1977937.5</v>
      </c>
      <c r="S6" s="194">
        <f t="shared" ref="S6:S14" si="8">($J6+BackpackAdd)*FactorRate*E$14</f>
        <v>1558375</v>
      </c>
      <c r="T6" s="194">
        <f t="shared" ref="T6:T14" si="9">($J6+BackpackAdd)*FactorRate*E$15</f>
        <v>1639890</v>
      </c>
      <c r="U6" s="131"/>
      <c r="V6" s="131"/>
      <c r="W6" s="131"/>
      <c r="X6" s="131"/>
      <c r="Y6" s="131"/>
      <c r="Z6" s="131"/>
      <c r="AA6" s="131"/>
      <c r="AB6" s="131"/>
      <c r="AC6" s="131"/>
      <c r="AD6" s="131"/>
    </row>
    <row r="7" spans="1:30" x14ac:dyDescent="0.25">
      <c r="A7" s="131"/>
      <c r="B7" s="1" t="s">
        <v>309</v>
      </c>
      <c r="C7" s="185">
        <v>6</v>
      </c>
      <c r="D7" s="41">
        <v>6200</v>
      </c>
      <c r="E7" s="43">
        <f t="shared" ref="E7:E15" si="10">D7/C7</f>
        <v>1033.3333333333333</v>
      </c>
      <c r="F7" s="134"/>
      <c r="G7" s="192"/>
      <c r="H7" s="134"/>
      <c r="I7" s="1" t="s">
        <v>167</v>
      </c>
      <c r="J7" s="191">
        <v>600</v>
      </c>
      <c r="K7" s="194">
        <f t="shared" si="0"/>
        <v>1200325</v>
      </c>
      <c r="L7" s="194">
        <f t="shared" si="1"/>
        <v>1305616.6666666665</v>
      </c>
      <c r="M7" s="194">
        <f t="shared" si="2"/>
        <v>1158208.3333333333</v>
      </c>
      <c r="N7" s="194">
        <f t="shared" si="3"/>
        <v>1368791.6666666665</v>
      </c>
      <c r="O7" s="194">
        <f t="shared" si="4"/>
        <v>1083000</v>
      </c>
      <c r="P7" s="194">
        <f t="shared" si="5"/>
        <v>1263500</v>
      </c>
      <c r="Q7" s="194">
        <f t="shared" si="6"/>
        <v>1421437.5</v>
      </c>
      <c r="R7" s="194">
        <f t="shared" si="7"/>
        <v>1737312.5</v>
      </c>
      <c r="S7" s="194">
        <f t="shared" si="8"/>
        <v>1368791.6666666665</v>
      </c>
      <c r="T7" s="194">
        <f t="shared" si="9"/>
        <v>1440390</v>
      </c>
      <c r="U7" s="131"/>
      <c r="V7" s="131"/>
      <c r="W7" s="131"/>
      <c r="X7" s="131"/>
      <c r="Y7" s="131"/>
      <c r="Z7" s="131"/>
      <c r="AA7" s="131"/>
      <c r="AB7" s="131"/>
      <c r="AC7" s="131"/>
      <c r="AD7" s="131"/>
    </row>
    <row r="8" spans="1:30" x14ac:dyDescent="0.25">
      <c r="A8" s="131"/>
      <c r="B8" s="1" t="s">
        <v>308</v>
      </c>
      <c r="C8" s="185">
        <v>6</v>
      </c>
      <c r="D8" s="41">
        <v>5500</v>
      </c>
      <c r="E8" s="43">
        <f t="shared" si="10"/>
        <v>916.66666666666663</v>
      </c>
      <c r="F8" s="134"/>
      <c r="G8" s="192"/>
      <c r="H8" s="134"/>
      <c r="I8" s="1" t="s">
        <v>168</v>
      </c>
      <c r="J8" s="191">
        <v>600</v>
      </c>
      <c r="K8" s="194">
        <f t="shared" si="0"/>
        <v>1200325</v>
      </c>
      <c r="L8" s="194">
        <f t="shared" si="1"/>
        <v>1305616.6666666665</v>
      </c>
      <c r="M8" s="194">
        <f t="shared" si="2"/>
        <v>1158208.3333333333</v>
      </c>
      <c r="N8" s="194">
        <f t="shared" si="3"/>
        <v>1368791.6666666665</v>
      </c>
      <c r="O8" s="194">
        <f t="shared" si="4"/>
        <v>1083000</v>
      </c>
      <c r="P8" s="194">
        <f t="shared" si="5"/>
        <v>1263500</v>
      </c>
      <c r="Q8" s="194">
        <f t="shared" si="6"/>
        <v>1421437.5</v>
      </c>
      <c r="R8" s="194">
        <f t="shared" si="7"/>
        <v>1737312.5</v>
      </c>
      <c r="S8" s="194">
        <f t="shared" si="8"/>
        <v>1368791.6666666665</v>
      </c>
      <c r="T8" s="194">
        <f t="shared" si="9"/>
        <v>1440390</v>
      </c>
      <c r="U8" s="131"/>
      <c r="V8" s="131"/>
      <c r="W8" s="131"/>
      <c r="X8" s="131"/>
      <c r="Y8" s="131"/>
      <c r="Z8" s="131"/>
      <c r="AA8" s="131"/>
      <c r="AB8" s="131"/>
      <c r="AC8" s="131"/>
      <c r="AD8" s="131"/>
    </row>
    <row r="9" spans="1:30" x14ac:dyDescent="0.25">
      <c r="A9" s="131"/>
      <c r="B9" s="1" t="s">
        <v>310</v>
      </c>
      <c r="C9" s="185">
        <v>6</v>
      </c>
      <c r="D9" s="41">
        <v>6500</v>
      </c>
      <c r="E9" s="43">
        <f t="shared" si="10"/>
        <v>1083.3333333333333</v>
      </c>
      <c r="F9" s="134"/>
      <c r="G9" s="192"/>
      <c r="H9" s="134"/>
      <c r="I9" s="1" t="s">
        <v>305</v>
      </c>
      <c r="J9" s="191">
        <v>300</v>
      </c>
      <c r="K9" s="194">
        <f t="shared" si="0"/>
        <v>701575</v>
      </c>
      <c r="L9" s="194">
        <f t="shared" si="1"/>
        <v>763116.66666666663</v>
      </c>
      <c r="M9" s="194">
        <f t="shared" si="2"/>
        <v>676958.33333333326</v>
      </c>
      <c r="N9" s="194">
        <f t="shared" si="3"/>
        <v>800041.66666666663</v>
      </c>
      <c r="O9" s="194">
        <f t="shared" si="4"/>
        <v>633000</v>
      </c>
      <c r="P9" s="194">
        <f t="shared" si="5"/>
        <v>738500</v>
      </c>
      <c r="Q9" s="194">
        <f t="shared" si="6"/>
        <v>830812.5</v>
      </c>
      <c r="R9" s="194">
        <f t="shared" si="7"/>
        <v>1015437.5</v>
      </c>
      <c r="S9" s="194">
        <f t="shared" si="8"/>
        <v>800041.66666666663</v>
      </c>
      <c r="T9" s="194">
        <f t="shared" si="9"/>
        <v>841890</v>
      </c>
      <c r="U9" s="131"/>
      <c r="V9" s="131"/>
      <c r="W9" s="131"/>
      <c r="X9" s="131"/>
      <c r="Y9" s="131"/>
      <c r="Z9" s="131"/>
      <c r="AA9" s="131"/>
      <c r="AB9" s="131"/>
      <c r="AC9" s="131"/>
      <c r="AD9" s="131"/>
    </row>
    <row r="10" spans="1:30" x14ac:dyDescent="0.25">
      <c r="A10" s="131"/>
      <c r="B10" s="1" t="s">
        <v>128</v>
      </c>
      <c r="C10" s="185">
        <v>7</v>
      </c>
      <c r="D10" s="41">
        <v>6000</v>
      </c>
      <c r="E10" s="43">
        <f t="shared" si="10"/>
        <v>857.14285714285711</v>
      </c>
      <c r="F10" s="134"/>
      <c r="G10" s="192"/>
      <c r="H10" s="134"/>
      <c r="I10" s="1" t="s">
        <v>133</v>
      </c>
      <c r="J10" s="191">
        <v>250</v>
      </c>
      <c r="K10" s="194">
        <f t="shared" si="0"/>
        <v>618450</v>
      </c>
      <c r="L10" s="194">
        <f t="shared" si="1"/>
        <v>672700</v>
      </c>
      <c r="M10" s="194">
        <f t="shared" si="2"/>
        <v>596750</v>
      </c>
      <c r="N10" s="194">
        <f t="shared" si="3"/>
        <v>705250</v>
      </c>
      <c r="O10" s="194">
        <f t="shared" si="4"/>
        <v>558000</v>
      </c>
      <c r="P10" s="194">
        <f t="shared" si="5"/>
        <v>651000</v>
      </c>
      <c r="Q10" s="194">
        <f t="shared" si="6"/>
        <v>732375</v>
      </c>
      <c r="R10" s="194">
        <f t="shared" si="7"/>
        <v>895125</v>
      </c>
      <c r="S10" s="194">
        <f t="shared" si="8"/>
        <v>705250</v>
      </c>
      <c r="T10" s="194">
        <f t="shared" si="9"/>
        <v>742140</v>
      </c>
      <c r="U10" s="131"/>
      <c r="V10" s="131"/>
      <c r="W10" s="131"/>
      <c r="X10" s="131"/>
      <c r="Y10" s="131"/>
      <c r="Z10" s="131"/>
      <c r="AA10" s="131"/>
      <c r="AB10" s="131"/>
      <c r="AC10" s="131"/>
      <c r="AD10" s="131"/>
    </row>
    <row r="11" spans="1:30" x14ac:dyDescent="0.25">
      <c r="A11" s="131"/>
      <c r="B11" s="187" t="s">
        <v>311</v>
      </c>
      <c r="C11" s="185">
        <v>7</v>
      </c>
      <c r="D11" s="41">
        <v>7000</v>
      </c>
      <c r="E11" s="43">
        <f t="shared" si="10"/>
        <v>1000</v>
      </c>
      <c r="F11" s="134"/>
      <c r="G11" s="192"/>
      <c r="H11" s="134"/>
      <c r="I11" s="1" t="s">
        <v>306</v>
      </c>
      <c r="J11" s="191">
        <v>75</v>
      </c>
      <c r="K11" s="194">
        <f t="shared" si="0"/>
        <v>327512.5</v>
      </c>
      <c r="L11" s="194">
        <f t="shared" si="1"/>
        <v>356241.66666666663</v>
      </c>
      <c r="M11" s="194">
        <f t="shared" si="2"/>
        <v>316020.83333333331</v>
      </c>
      <c r="N11" s="194">
        <f t="shared" si="3"/>
        <v>373479.16666666663</v>
      </c>
      <c r="O11" s="194">
        <f t="shared" si="4"/>
        <v>295500</v>
      </c>
      <c r="P11" s="194">
        <f t="shared" si="5"/>
        <v>344750</v>
      </c>
      <c r="Q11" s="194">
        <f t="shared" si="6"/>
        <v>387843.75</v>
      </c>
      <c r="R11" s="194">
        <f t="shared" si="7"/>
        <v>474031.25</v>
      </c>
      <c r="S11" s="194">
        <f t="shared" si="8"/>
        <v>373479.16666666663</v>
      </c>
      <c r="T11" s="194">
        <f t="shared" si="9"/>
        <v>393015</v>
      </c>
      <c r="U11" s="131"/>
      <c r="V11" s="131"/>
      <c r="W11" s="131"/>
      <c r="X11" s="131"/>
      <c r="Y11" s="131"/>
      <c r="Z11" s="131"/>
      <c r="AA11" s="131"/>
      <c r="AB11" s="131"/>
      <c r="AC11" s="131"/>
      <c r="AD11" s="131"/>
    </row>
    <row r="12" spans="1:30" x14ac:dyDescent="0.25">
      <c r="A12" s="131"/>
      <c r="B12" s="187" t="s">
        <v>127</v>
      </c>
      <c r="C12" s="185">
        <v>4</v>
      </c>
      <c r="D12" s="41">
        <v>4500</v>
      </c>
      <c r="E12" s="43">
        <f t="shared" si="10"/>
        <v>1125</v>
      </c>
      <c r="F12" s="134"/>
      <c r="G12" s="192"/>
      <c r="H12" s="134"/>
      <c r="I12" s="186" t="s">
        <v>307</v>
      </c>
      <c r="J12" s="191">
        <v>30</v>
      </c>
      <c r="K12" s="194">
        <f t="shared" si="0"/>
        <v>252700</v>
      </c>
      <c r="L12" s="194">
        <f t="shared" si="1"/>
        <v>274866.66666666663</v>
      </c>
      <c r="M12" s="194">
        <f t="shared" si="2"/>
        <v>243833.33333333331</v>
      </c>
      <c r="N12" s="194">
        <f t="shared" si="3"/>
        <v>288166.66666666663</v>
      </c>
      <c r="O12" s="194">
        <f t="shared" si="4"/>
        <v>228000</v>
      </c>
      <c r="P12" s="194">
        <f t="shared" si="5"/>
        <v>266000</v>
      </c>
      <c r="Q12" s="194">
        <f t="shared" si="6"/>
        <v>299250</v>
      </c>
      <c r="R12" s="194">
        <f t="shared" si="7"/>
        <v>365750</v>
      </c>
      <c r="S12" s="194">
        <f t="shared" si="8"/>
        <v>288166.66666666663</v>
      </c>
      <c r="T12" s="194">
        <f t="shared" si="9"/>
        <v>303240</v>
      </c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</row>
    <row r="13" spans="1:30" x14ac:dyDescent="0.25">
      <c r="A13" s="131"/>
      <c r="B13" s="187" t="s">
        <v>312</v>
      </c>
      <c r="C13" s="185">
        <v>4</v>
      </c>
      <c r="D13" s="41">
        <v>5500</v>
      </c>
      <c r="E13" s="43">
        <f t="shared" si="10"/>
        <v>1375</v>
      </c>
      <c r="F13" s="134"/>
      <c r="G13" s="192"/>
      <c r="H13" s="134"/>
      <c r="I13" s="1" t="s">
        <v>141</v>
      </c>
      <c r="J13" s="191">
        <v>25</v>
      </c>
      <c r="K13" s="194">
        <f t="shared" si="0"/>
        <v>244387.5</v>
      </c>
      <c r="L13" s="194">
        <f t="shared" si="1"/>
        <v>265825</v>
      </c>
      <c r="M13" s="194">
        <f t="shared" si="2"/>
        <v>235812.5</v>
      </c>
      <c r="N13" s="194">
        <f t="shared" si="3"/>
        <v>278687.5</v>
      </c>
      <c r="O13" s="194">
        <f t="shared" si="4"/>
        <v>220500</v>
      </c>
      <c r="P13" s="194">
        <f t="shared" si="5"/>
        <v>257250</v>
      </c>
      <c r="Q13" s="194">
        <f t="shared" si="6"/>
        <v>289406.25</v>
      </c>
      <c r="R13" s="194">
        <f t="shared" si="7"/>
        <v>353718.75</v>
      </c>
      <c r="S13" s="194">
        <f t="shared" si="8"/>
        <v>278687.5</v>
      </c>
      <c r="T13" s="194">
        <f t="shared" si="9"/>
        <v>293265</v>
      </c>
      <c r="U13" s="131"/>
      <c r="V13" s="131"/>
      <c r="W13" s="131"/>
      <c r="X13" s="131"/>
      <c r="Y13" s="131"/>
      <c r="Z13" s="131"/>
      <c r="AA13" s="131"/>
      <c r="AB13" s="131"/>
      <c r="AC13" s="131"/>
      <c r="AD13" s="131"/>
    </row>
    <row r="14" spans="1:30" x14ac:dyDescent="0.25">
      <c r="A14" s="131"/>
      <c r="B14" s="187" t="s">
        <v>125</v>
      </c>
      <c r="C14" s="185">
        <v>6</v>
      </c>
      <c r="D14" s="41">
        <v>6500</v>
      </c>
      <c r="E14" s="43">
        <f t="shared" si="10"/>
        <v>1083.3333333333333</v>
      </c>
      <c r="F14" s="134"/>
      <c r="G14" s="192"/>
      <c r="H14" s="134"/>
      <c r="I14" s="1" t="s">
        <v>226</v>
      </c>
      <c r="J14" s="191">
        <v>0</v>
      </c>
      <c r="K14" s="194">
        <f t="shared" si="0"/>
        <v>202825</v>
      </c>
      <c r="L14" s="194">
        <f t="shared" si="1"/>
        <v>220616.66666666666</v>
      </c>
      <c r="M14" s="194">
        <f t="shared" si="2"/>
        <v>195708.33333333331</v>
      </c>
      <c r="N14" s="194">
        <f t="shared" si="3"/>
        <v>231291.66666666666</v>
      </c>
      <c r="O14" s="194">
        <f t="shared" si="4"/>
        <v>183000</v>
      </c>
      <c r="P14" s="194">
        <f t="shared" si="5"/>
        <v>213500</v>
      </c>
      <c r="Q14" s="194">
        <f t="shared" si="6"/>
        <v>240187.5</v>
      </c>
      <c r="R14" s="194">
        <f t="shared" si="7"/>
        <v>293562.5</v>
      </c>
      <c r="S14" s="194">
        <f t="shared" si="8"/>
        <v>231291.66666666666</v>
      </c>
      <c r="T14" s="194">
        <f t="shared" si="9"/>
        <v>243390</v>
      </c>
      <c r="U14" s="131"/>
      <c r="V14" s="131"/>
      <c r="W14" s="131"/>
      <c r="X14" s="131"/>
      <c r="Y14" s="131"/>
      <c r="Z14" s="131"/>
      <c r="AA14" s="131"/>
      <c r="AB14" s="131"/>
      <c r="AC14" s="131"/>
      <c r="AD14" s="131"/>
    </row>
    <row r="15" spans="1:30" x14ac:dyDescent="0.25">
      <c r="A15" s="131"/>
      <c r="B15" s="187" t="s">
        <v>313</v>
      </c>
      <c r="C15" s="185">
        <v>5</v>
      </c>
      <c r="D15" s="41">
        <v>5700</v>
      </c>
      <c r="E15" s="43">
        <f t="shared" si="10"/>
        <v>1140</v>
      </c>
      <c r="F15" s="134"/>
      <c r="G15" s="134"/>
      <c r="H15" s="134"/>
      <c r="I15" s="131"/>
      <c r="J15" s="193"/>
      <c r="K15" s="193"/>
      <c r="L15" s="193"/>
      <c r="M15" s="193"/>
      <c r="N15" s="193"/>
      <c r="O15" s="193"/>
      <c r="P15" s="131"/>
      <c r="Q15" s="131"/>
      <c r="R15" s="131"/>
      <c r="S15" s="131"/>
      <c r="T15" s="131"/>
      <c r="U15" s="131"/>
      <c r="V15" s="131"/>
      <c r="W15" s="131"/>
      <c r="X15" s="131"/>
      <c r="Y15" s="131"/>
      <c r="Z15" s="131"/>
      <c r="AA15" s="131"/>
      <c r="AB15" s="131"/>
      <c r="AC15" s="131"/>
      <c r="AD15" s="131"/>
    </row>
    <row r="16" spans="1:30" x14ac:dyDescent="0.25">
      <c r="A16" s="131"/>
      <c r="B16" s="131"/>
      <c r="C16" s="131"/>
      <c r="D16" s="131"/>
      <c r="E16" s="131"/>
      <c r="F16" s="138"/>
      <c r="G16" s="138"/>
      <c r="H16" s="138"/>
      <c r="I16" s="131"/>
      <c r="J16" s="193"/>
      <c r="K16" s="193"/>
      <c r="L16" s="193"/>
      <c r="M16" s="193"/>
      <c r="N16" s="193"/>
      <c r="O16" s="193"/>
      <c r="P16" s="131"/>
      <c r="Q16" s="131"/>
      <c r="R16" s="131"/>
      <c r="S16" s="131"/>
      <c r="T16" s="131"/>
      <c r="U16" s="131"/>
      <c r="V16" s="131"/>
      <c r="W16" s="131"/>
      <c r="X16" s="131"/>
      <c r="Y16" s="131"/>
      <c r="Z16" s="131"/>
      <c r="AA16" s="131"/>
      <c r="AB16" s="131"/>
      <c r="AC16" s="131"/>
      <c r="AD16" s="131"/>
    </row>
    <row r="17" spans="1:30" x14ac:dyDescent="0.25">
      <c r="A17" s="131"/>
      <c r="B17" s="210" t="s">
        <v>135</v>
      </c>
      <c r="C17" s="211"/>
      <c r="D17" s="237">
        <v>5</v>
      </c>
      <c r="E17" s="238"/>
      <c r="F17" s="138">
        <f>IF(PerkLevel=0,1,IF(PerkLevel=1,1.05,IF(PerkLevel=2,1.1,IF(PerkLevel=3,1.15,IF(PerkLevel=4,1.2,1.25)))))</f>
        <v>1.25</v>
      </c>
      <c r="G17" s="138"/>
      <c r="H17" s="138"/>
      <c r="I17" s="131"/>
      <c r="J17" s="193"/>
      <c r="K17" s="193"/>
      <c r="L17" s="193"/>
      <c r="M17" s="193"/>
      <c r="N17" s="193"/>
      <c r="O17" s="193"/>
      <c r="P17" s="131"/>
      <c r="Q17" s="131"/>
      <c r="R17" s="131"/>
      <c r="S17" s="131"/>
      <c r="T17" s="131"/>
      <c r="U17" s="131"/>
      <c r="V17" s="131"/>
      <c r="W17" s="131"/>
      <c r="X17" s="131"/>
      <c r="Y17" s="131"/>
      <c r="Z17" s="131"/>
      <c r="AA17" s="131"/>
      <c r="AB17" s="131"/>
      <c r="AC17" s="131"/>
      <c r="AD17" s="131"/>
    </row>
    <row r="18" spans="1:30" x14ac:dyDescent="0.25">
      <c r="A18" s="131"/>
      <c r="B18" s="210" t="s">
        <v>226</v>
      </c>
      <c r="C18" s="211"/>
      <c r="D18" s="237">
        <v>3</v>
      </c>
      <c r="E18" s="238"/>
      <c r="F18" s="138">
        <f>IF(Backpack=2, 102, IF(Backpack=3, 122, 0))</f>
        <v>122</v>
      </c>
      <c r="G18" s="138"/>
      <c r="H18" s="138"/>
      <c r="I18" s="131"/>
      <c r="J18" s="193"/>
      <c r="K18" s="193"/>
      <c r="L18" s="193"/>
      <c r="M18" s="193"/>
      <c r="N18" s="193"/>
      <c r="O18" s="193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Z18" s="131"/>
      <c r="AA18" s="131"/>
      <c r="AB18" s="131"/>
      <c r="AC18" s="131"/>
      <c r="AD18" s="131"/>
    </row>
    <row r="19" spans="1:30" x14ac:dyDescent="0.25">
      <c r="A19" s="131"/>
      <c r="B19" s="210" t="s">
        <v>136</v>
      </c>
      <c r="C19" s="211"/>
      <c r="D19" s="237">
        <v>3</v>
      </c>
      <c r="E19" s="238"/>
      <c r="F19" s="138">
        <f>IF(Dealer=1,0.8,IF(Dealer=2,1.4,1.4))</f>
        <v>1.4</v>
      </c>
      <c r="G19" s="138">
        <f>PerkLevelValue*DealerValue</f>
        <v>1.75</v>
      </c>
      <c r="H19" s="138"/>
      <c r="I19" s="131"/>
      <c r="J19" s="193"/>
      <c r="K19" s="193"/>
      <c r="L19" s="193"/>
      <c r="M19" s="193"/>
      <c r="N19" s="193"/>
      <c r="O19" s="193"/>
      <c r="P19" s="131"/>
      <c r="Q19" s="131"/>
      <c r="R19" s="131"/>
      <c r="S19" s="131"/>
      <c r="T19" s="131"/>
      <c r="U19" s="131"/>
      <c r="V19" s="131"/>
      <c r="W19" s="131"/>
      <c r="X19" s="131"/>
      <c r="Y19" s="131"/>
      <c r="Z19" s="131"/>
      <c r="AA19" s="131"/>
      <c r="AB19" s="131"/>
      <c r="AC19" s="131"/>
      <c r="AD19" s="131"/>
    </row>
    <row r="20" spans="1:30" x14ac:dyDescent="0.25">
      <c r="A20" s="131"/>
      <c r="B20" s="131"/>
      <c r="C20" s="131"/>
      <c r="D20" s="131"/>
      <c r="E20" s="131"/>
      <c r="F20" s="138"/>
      <c r="G20" s="138"/>
      <c r="H20" s="138"/>
      <c r="I20" s="131"/>
      <c r="J20" s="193"/>
      <c r="K20" s="193"/>
      <c r="L20" s="193"/>
      <c r="M20" s="193"/>
      <c r="N20" s="131"/>
      <c r="O20" s="131"/>
      <c r="P20" s="131"/>
      <c r="Q20" s="131"/>
      <c r="R20" s="131"/>
      <c r="S20" s="131"/>
      <c r="T20" s="131"/>
      <c r="U20" s="131"/>
      <c r="V20" s="131"/>
      <c r="W20" s="131"/>
      <c r="X20" s="131"/>
      <c r="Y20" s="131"/>
      <c r="Z20" s="131"/>
      <c r="AA20" s="131"/>
      <c r="AB20" s="131"/>
      <c r="AC20" s="131"/>
      <c r="AD20" s="131"/>
    </row>
    <row r="21" spans="1:30" x14ac:dyDescent="0.25">
      <c r="A21" s="138"/>
      <c r="B21" s="138" t="s">
        <v>138</v>
      </c>
      <c r="C21" s="138" t="s">
        <v>323</v>
      </c>
      <c r="D21" s="138"/>
      <c r="E21" s="131"/>
      <c r="F21" s="138"/>
      <c r="G21" s="138"/>
      <c r="H21" s="138"/>
      <c r="I21" s="131"/>
      <c r="J21" s="193"/>
      <c r="K21" s="193"/>
      <c r="L21" s="193"/>
      <c r="M21" s="193"/>
      <c r="N21" s="131"/>
      <c r="O21" s="131"/>
      <c r="P21" s="131"/>
      <c r="Q21" s="131"/>
      <c r="R21" s="131"/>
      <c r="S21" s="131"/>
      <c r="T21" s="131"/>
      <c r="U21" s="131"/>
      <c r="V21" s="131"/>
      <c r="W21" s="131"/>
      <c r="X21" s="131"/>
      <c r="Y21" s="131"/>
      <c r="Z21" s="131"/>
      <c r="AA21" s="131"/>
      <c r="AB21" s="131"/>
      <c r="AC21" s="131"/>
      <c r="AD21" s="131"/>
    </row>
    <row r="22" spans="1:30" x14ac:dyDescent="0.25">
      <c r="A22" s="138"/>
      <c r="B22" s="138" t="s">
        <v>137</v>
      </c>
      <c r="C22" s="138" t="s">
        <v>324</v>
      </c>
      <c r="D22" s="138"/>
      <c r="E22" s="131"/>
      <c r="F22" s="131"/>
      <c r="G22" s="131"/>
      <c r="H22" s="131"/>
      <c r="I22" s="131"/>
      <c r="J22" s="193"/>
      <c r="K22" s="193"/>
      <c r="L22" s="193"/>
      <c r="M22" s="193"/>
      <c r="N22" s="131"/>
      <c r="O22" s="131"/>
      <c r="P22" s="131"/>
      <c r="Q22" s="131"/>
      <c r="R22" s="131"/>
      <c r="S22" s="131"/>
      <c r="T22" s="131"/>
      <c r="U22" s="131"/>
      <c r="V22" s="131"/>
      <c r="W22" s="131"/>
      <c r="X22" s="131"/>
      <c r="Y22" s="131"/>
      <c r="Z22" s="131"/>
      <c r="AA22" s="131"/>
      <c r="AB22" s="131"/>
      <c r="AC22" s="131"/>
      <c r="AD22" s="131"/>
    </row>
    <row r="23" spans="1:30" x14ac:dyDescent="0.25">
      <c r="A23" s="138"/>
      <c r="B23" s="138" t="s">
        <v>327</v>
      </c>
      <c r="C23" s="138" t="s">
        <v>325</v>
      </c>
      <c r="D23" s="138"/>
      <c r="E23" s="131"/>
      <c r="F23" s="131"/>
      <c r="G23" s="131"/>
      <c r="H23" s="131"/>
      <c r="I23" s="131"/>
      <c r="J23" s="193"/>
      <c r="K23" s="193"/>
      <c r="L23" s="193"/>
      <c r="M23" s="193"/>
      <c r="N23" s="131"/>
      <c r="O23" s="131"/>
      <c r="P23" s="131"/>
      <c r="Q23" s="131"/>
      <c r="R23" s="131"/>
      <c r="S23" s="131"/>
      <c r="T23" s="131"/>
      <c r="U23" s="131"/>
      <c r="V23" s="131"/>
      <c r="W23" s="131"/>
      <c r="X23" s="131"/>
      <c r="Y23" s="131"/>
      <c r="Z23" s="131"/>
      <c r="AA23" s="131"/>
      <c r="AB23" s="131"/>
      <c r="AC23" s="131"/>
      <c r="AD23" s="131"/>
    </row>
    <row r="24" spans="1:30" x14ac:dyDescent="0.25">
      <c r="A24" s="138"/>
      <c r="B24" s="138"/>
      <c r="C24" s="138"/>
      <c r="D24" s="138"/>
      <c r="E24" s="131"/>
      <c r="F24" s="131"/>
      <c r="G24" s="131"/>
      <c r="H24" s="131"/>
      <c r="I24" s="131"/>
      <c r="J24" s="131"/>
      <c r="K24" s="131"/>
      <c r="L24" s="131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  <c r="X24" s="131"/>
      <c r="Y24" s="131"/>
      <c r="Z24" s="131"/>
      <c r="AA24" s="131"/>
      <c r="AB24" s="131"/>
      <c r="AC24" s="131"/>
      <c r="AD24" s="131"/>
    </row>
    <row r="25" spans="1:30" x14ac:dyDescent="0.25">
      <c r="A25" s="138"/>
      <c r="B25" s="138"/>
      <c r="C25" s="138"/>
      <c r="D25" s="138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  <c r="W25" s="131"/>
      <c r="X25" s="131"/>
      <c r="Y25" s="131"/>
      <c r="Z25" s="131"/>
      <c r="AA25" s="131"/>
      <c r="AB25" s="131"/>
      <c r="AC25" s="131"/>
      <c r="AD25" s="131"/>
    </row>
    <row r="26" spans="1:30" x14ac:dyDescent="0.25">
      <c r="A26" s="131"/>
      <c r="B26" s="131"/>
      <c r="C26" s="131"/>
      <c r="D26" s="131"/>
      <c r="E26" s="131"/>
      <c r="F26" s="131"/>
      <c r="G26" s="131"/>
      <c r="H26" s="131"/>
      <c r="I26" s="131"/>
      <c r="J26" s="131"/>
      <c r="K26" s="131"/>
      <c r="L26" s="131"/>
      <c r="M26" s="131"/>
      <c r="N26" s="131"/>
      <c r="O26" s="131"/>
      <c r="P26" s="131"/>
      <c r="Q26" s="131"/>
      <c r="R26" s="131"/>
      <c r="S26" s="131"/>
      <c r="T26" s="131"/>
      <c r="U26" s="131"/>
      <c r="V26" s="131"/>
      <c r="W26" s="131"/>
      <c r="X26" s="131"/>
      <c r="Y26" s="131"/>
      <c r="Z26" s="131"/>
      <c r="AA26" s="131"/>
      <c r="AB26" s="131"/>
      <c r="AC26" s="131"/>
      <c r="AD26" s="131"/>
    </row>
    <row r="27" spans="1:30" x14ac:dyDescent="0.25">
      <c r="A27" s="131"/>
      <c r="B27" s="131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131"/>
      <c r="O27" s="131"/>
      <c r="P27" s="131"/>
      <c r="Q27" s="131"/>
      <c r="R27" s="131"/>
      <c r="S27" s="131"/>
      <c r="T27" s="131"/>
      <c r="U27" s="131"/>
      <c r="V27" s="131"/>
      <c r="W27" s="131"/>
      <c r="X27" s="131"/>
      <c r="Y27" s="131"/>
      <c r="Z27" s="131"/>
      <c r="AA27" s="131"/>
      <c r="AB27" s="131"/>
      <c r="AC27" s="131"/>
      <c r="AD27" s="131"/>
    </row>
    <row r="28" spans="1:30" x14ac:dyDescent="0.25">
      <c r="A28" s="131"/>
      <c r="B28" s="131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1"/>
      <c r="O28" s="131"/>
      <c r="P28" s="131"/>
      <c r="Q28" s="131"/>
      <c r="R28" s="131"/>
      <c r="S28" s="131"/>
      <c r="T28" s="131"/>
      <c r="U28" s="131"/>
      <c r="V28" s="131"/>
      <c r="W28" s="131"/>
      <c r="X28" s="131"/>
      <c r="Y28" s="131"/>
      <c r="Z28" s="131"/>
      <c r="AA28" s="131"/>
      <c r="AB28" s="131"/>
      <c r="AC28" s="131"/>
      <c r="AD28" s="131"/>
    </row>
    <row r="29" spans="1:30" x14ac:dyDescent="0.25">
      <c r="A29" s="131"/>
      <c r="B29" s="131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131"/>
      <c r="Y29" s="131"/>
      <c r="Z29" s="131"/>
      <c r="AA29" s="131"/>
      <c r="AB29" s="131"/>
      <c r="AC29" s="131"/>
      <c r="AD29" s="131"/>
    </row>
    <row r="30" spans="1:30" x14ac:dyDescent="0.25">
      <c r="A30" s="131"/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1"/>
      <c r="O30" s="131"/>
      <c r="P30" s="131"/>
      <c r="Q30" s="131"/>
      <c r="R30" s="131"/>
      <c r="S30" s="131"/>
      <c r="T30" s="131"/>
      <c r="U30" s="131"/>
      <c r="V30" s="131"/>
      <c r="W30" s="131"/>
      <c r="X30" s="131"/>
      <c r="Y30" s="131"/>
      <c r="Z30" s="131"/>
      <c r="AA30" s="131"/>
      <c r="AB30" s="131"/>
      <c r="AC30" s="131"/>
      <c r="AD30" s="131"/>
    </row>
    <row r="31" spans="1:30" x14ac:dyDescent="0.25">
      <c r="A31" s="131"/>
      <c r="B31" s="131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1"/>
      <c r="W31" s="131"/>
      <c r="X31" s="131"/>
      <c r="Y31" s="131"/>
      <c r="Z31" s="131"/>
      <c r="AA31" s="131"/>
      <c r="AB31" s="131"/>
      <c r="AC31" s="131"/>
      <c r="AD31" s="131"/>
    </row>
    <row r="32" spans="1:30" x14ac:dyDescent="0.25">
      <c r="A32" s="131"/>
      <c r="B32" s="131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1"/>
      <c r="O32" s="131"/>
      <c r="P32" s="131"/>
      <c r="Q32" s="131"/>
      <c r="R32" s="131"/>
      <c r="S32" s="131"/>
      <c r="T32" s="131"/>
      <c r="U32" s="131"/>
      <c r="V32" s="131"/>
      <c r="W32" s="131"/>
      <c r="X32" s="131"/>
      <c r="Y32" s="131"/>
      <c r="Z32" s="131"/>
      <c r="AA32" s="131"/>
      <c r="AB32" s="131"/>
      <c r="AC32" s="131"/>
      <c r="AD32" s="131"/>
    </row>
    <row r="33" spans="1:30" x14ac:dyDescent="0.25">
      <c r="A33" s="131"/>
      <c r="B33" s="131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</row>
    <row r="34" spans="1:30" x14ac:dyDescent="0.25">
      <c r="A34" s="131"/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1"/>
      <c r="Q34" s="131"/>
      <c r="R34" s="131"/>
      <c r="S34" s="131"/>
      <c r="T34" s="131"/>
      <c r="U34" s="131"/>
      <c r="V34" s="131"/>
      <c r="W34" s="131"/>
      <c r="X34" s="131"/>
      <c r="Y34" s="131"/>
      <c r="Z34" s="131"/>
      <c r="AA34" s="131"/>
      <c r="AB34" s="131"/>
      <c r="AC34" s="131"/>
      <c r="AD34" s="131"/>
    </row>
    <row r="35" spans="1:30" x14ac:dyDescent="0.25">
      <c r="A35" s="131"/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1"/>
      <c r="O35" s="131"/>
      <c r="P35" s="131"/>
      <c r="Q35" s="131"/>
      <c r="R35" s="131"/>
      <c r="S35" s="131"/>
      <c r="T35" s="131"/>
      <c r="U35" s="131"/>
      <c r="V35" s="131"/>
      <c r="W35" s="131"/>
      <c r="X35" s="131"/>
      <c r="Y35" s="131"/>
      <c r="Z35" s="131"/>
      <c r="AA35" s="131"/>
      <c r="AB35" s="131"/>
      <c r="AC35" s="131"/>
      <c r="AD35" s="131"/>
    </row>
    <row r="36" spans="1:30" x14ac:dyDescent="0.25">
      <c r="A36" s="131"/>
      <c r="B36" s="131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</row>
    <row r="37" spans="1:30" x14ac:dyDescent="0.25">
      <c r="A37" s="131"/>
      <c r="B37" s="131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</row>
    <row r="38" spans="1:30" x14ac:dyDescent="0.25">
      <c r="A38" s="131"/>
      <c r="B38" s="131"/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1"/>
    </row>
    <row r="39" spans="1:30" x14ac:dyDescent="0.25">
      <c r="A39" s="131"/>
      <c r="B39" s="131"/>
      <c r="C39" s="131"/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  <c r="AC39" s="131"/>
      <c r="AD39" s="131"/>
    </row>
    <row r="40" spans="1:30" x14ac:dyDescent="0.25">
      <c r="A40" s="131"/>
      <c r="B40" s="131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  <c r="AB40" s="131"/>
      <c r="AC40" s="131"/>
      <c r="AD40" s="131"/>
    </row>
    <row r="41" spans="1:30" x14ac:dyDescent="0.25">
      <c r="A41" s="131"/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</row>
    <row r="42" spans="1:30" x14ac:dyDescent="0.25">
      <c r="A42" s="131"/>
      <c r="B42" s="131"/>
      <c r="C42" s="131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</row>
    <row r="43" spans="1:30" x14ac:dyDescent="0.25">
      <c r="A43" s="131"/>
      <c r="B43" s="131"/>
      <c r="C43" s="131"/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</row>
    <row r="44" spans="1:30" x14ac:dyDescent="0.25">
      <c r="A44" s="131"/>
      <c r="B44" s="131"/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  <c r="AA44" s="131"/>
      <c r="AB44" s="131"/>
      <c r="AC44" s="131"/>
      <c r="AD44" s="131"/>
    </row>
    <row r="45" spans="1:30" x14ac:dyDescent="0.25">
      <c r="A45" s="131"/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  <c r="AC45" s="131"/>
      <c r="AD45" s="131"/>
    </row>
    <row r="46" spans="1:30" x14ac:dyDescent="0.25">
      <c r="A46" s="131"/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</row>
  </sheetData>
  <mergeCells count="6">
    <mergeCell ref="B19:C19"/>
    <mergeCell ref="D19:E19"/>
    <mergeCell ref="B17:C17"/>
    <mergeCell ref="D17:E17"/>
    <mergeCell ref="B18:C18"/>
    <mergeCell ref="D18:E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pinner 1">
              <controlPr defaultSize="0" autoPict="0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5</xdr:col>
                    <xdr:colOff>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18</xdr:row>
                    <xdr:rowOff>9525</xdr:rowOff>
                  </from>
                  <to>
                    <xdr:col>4</xdr:col>
                    <xdr:colOff>762000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17</xdr:row>
                    <xdr:rowOff>9525</xdr:rowOff>
                  </from>
                  <to>
                    <xdr:col>4</xdr:col>
                    <xdr:colOff>762000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6F225-A733-4D5C-8C21-072520589EAC}">
  <sheetPr codeName="Sheet5">
    <tabColor rgb="FFFFFF85"/>
  </sheetPr>
  <dimension ref="A1:AF58"/>
  <sheetViews>
    <sheetView showGridLines="0" workbookViewId="0">
      <selection sqref="A1:A1048576"/>
    </sheetView>
  </sheetViews>
  <sheetFormatPr defaultRowHeight="15" x14ac:dyDescent="0.25"/>
  <cols>
    <col min="1" max="1" width="3.85546875" customWidth="1"/>
    <col min="2" max="2" width="8" customWidth="1"/>
    <col min="3" max="3" width="3.85546875" customWidth="1"/>
    <col min="4" max="4" width="11.42578125" bestFit="1" customWidth="1"/>
    <col min="5" max="5" width="10.140625" customWidth="1"/>
    <col min="6" max="6" width="10.140625" bestFit="1" customWidth="1"/>
    <col min="7" max="7" width="8.7109375" customWidth="1"/>
    <col min="8" max="8" width="5.42578125" customWidth="1"/>
    <col min="9" max="9" width="8" customWidth="1"/>
    <col min="10" max="10" width="3.85546875" customWidth="1"/>
    <col min="11" max="11" width="15.7109375" bestFit="1" customWidth="1"/>
    <col min="12" max="13" width="10.140625" bestFit="1" customWidth="1"/>
    <col min="14" max="14" width="8.7109375" customWidth="1"/>
    <col min="15" max="15" width="5.42578125" customWidth="1"/>
    <col min="16" max="16" width="16.7109375" bestFit="1" customWidth="1"/>
    <col min="17" max="18" width="10.140625" bestFit="1" customWidth="1"/>
    <col min="19" max="19" width="8.7109375" customWidth="1"/>
    <col min="20" max="20" width="5.42578125" customWidth="1"/>
    <col min="21" max="21" width="16.7109375" customWidth="1"/>
    <col min="22" max="22" width="3.85546875" customWidth="1"/>
    <col min="23" max="24" width="10.140625" customWidth="1"/>
    <col min="25" max="25" width="5.42578125" customWidth="1"/>
    <col min="26" max="26" width="16.7109375" customWidth="1"/>
    <col min="27" max="27" width="10.140625" customWidth="1"/>
    <col min="28" max="28" width="10.140625" bestFit="1" customWidth="1"/>
  </cols>
  <sheetData>
    <row r="1" spans="1:32" x14ac:dyDescent="0.25">
      <c r="A1" s="94"/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</row>
    <row r="2" spans="1:32" x14ac:dyDescent="0.25">
      <c r="A2" s="94"/>
      <c r="B2" s="16" t="s">
        <v>103</v>
      </c>
      <c r="C2" s="16"/>
      <c r="D2" s="16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7"/>
      <c r="T2" s="37"/>
      <c r="U2" s="37"/>
      <c r="V2" s="37"/>
      <c r="W2" s="37"/>
      <c r="X2" s="37"/>
      <c r="Y2" s="37"/>
      <c r="Z2" s="37"/>
      <c r="AA2" s="37"/>
      <c r="AB2" s="37"/>
      <c r="AC2" s="94"/>
      <c r="AD2" s="94"/>
      <c r="AE2" s="94"/>
      <c r="AF2" s="94"/>
    </row>
    <row r="3" spans="1:32" x14ac:dyDescent="0.25">
      <c r="A3" s="94"/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4"/>
      <c r="AD3" s="94"/>
      <c r="AE3" s="94"/>
      <c r="AF3" s="94"/>
    </row>
    <row r="4" spans="1:32" x14ac:dyDescent="0.25">
      <c r="A4" s="94"/>
      <c r="B4" s="45" t="s">
        <v>182</v>
      </c>
      <c r="C4" s="61" t="s">
        <v>183</v>
      </c>
      <c r="D4" s="45" t="s">
        <v>38</v>
      </c>
      <c r="E4" s="36" t="s">
        <v>81</v>
      </c>
      <c r="F4" s="36" t="s">
        <v>82</v>
      </c>
      <c r="G4" s="61" t="s">
        <v>181</v>
      </c>
      <c r="H4" s="95"/>
      <c r="I4" s="45" t="s">
        <v>182</v>
      </c>
      <c r="J4" s="61" t="s">
        <v>183</v>
      </c>
      <c r="K4" s="45" t="s">
        <v>38</v>
      </c>
      <c r="L4" s="61" t="s">
        <v>81</v>
      </c>
      <c r="M4" s="61" t="s">
        <v>82</v>
      </c>
      <c r="N4" s="61" t="s">
        <v>181</v>
      </c>
      <c r="O4" s="94"/>
      <c r="P4" s="45" t="s">
        <v>38</v>
      </c>
      <c r="Q4" s="36" t="s">
        <v>81</v>
      </c>
      <c r="R4" s="36" t="s">
        <v>82</v>
      </c>
      <c r="S4" s="61" t="s">
        <v>181</v>
      </c>
      <c r="T4" s="94"/>
      <c r="U4" s="16" t="s">
        <v>38</v>
      </c>
      <c r="V4" s="16"/>
      <c r="W4" s="36" t="s">
        <v>81</v>
      </c>
      <c r="X4" s="36" t="s">
        <v>82</v>
      </c>
      <c r="Y4" s="94"/>
      <c r="Z4" s="39" t="s">
        <v>130</v>
      </c>
      <c r="AA4" s="39" t="s">
        <v>139</v>
      </c>
      <c r="AB4" s="39" t="s">
        <v>124</v>
      </c>
      <c r="AC4" s="94"/>
      <c r="AD4" s="94"/>
      <c r="AE4" s="94"/>
      <c r="AF4" s="94"/>
    </row>
    <row r="5" spans="1:32" ht="3" customHeight="1" x14ac:dyDescent="0.25">
      <c r="A5" s="94"/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</row>
    <row r="6" spans="1:32" x14ac:dyDescent="0.25">
      <c r="A6" s="94"/>
      <c r="B6" s="39" t="s">
        <v>75</v>
      </c>
      <c r="C6" s="39"/>
      <c r="D6" s="39"/>
      <c r="E6" s="39"/>
      <c r="F6" s="39"/>
      <c r="G6" s="39"/>
      <c r="H6" s="94"/>
      <c r="I6" s="39" t="s">
        <v>77</v>
      </c>
      <c r="J6" s="39"/>
      <c r="K6" s="39"/>
      <c r="L6" s="40"/>
      <c r="M6" s="40"/>
      <c r="N6" s="39"/>
      <c r="O6" s="94"/>
      <c r="P6" s="16" t="s">
        <v>184</v>
      </c>
      <c r="Q6" s="38"/>
      <c r="R6" s="38"/>
      <c r="S6" s="39"/>
      <c r="T6" s="94"/>
      <c r="U6" s="39" t="s">
        <v>104</v>
      </c>
      <c r="V6" s="39"/>
      <c r="W6" s="39"/>
      <c r="X6" s="48"/>
      <c r="Y6" s="94"/>
      <c r="Z6" s="39" t="s">
        <v>169</v>
      </c>
      <c r="AA6" s="48"/>
      <c r="AB6" s="48"/>
      <c r="AC6" s="94"/>
      <c r="AD6" s="94"/>
      <c r="AE6" s="94"/>
      <c r="AF6" s="94"/>
    </row>
    <row r="7" spans="1:32" x14ac:dyDescent="0.25">
      <c r="A7" s="94"/>
      <c r="B7" s="92" t="s">
        <v>176</v>
      </c>
      <c r="C7" s="100">
        <v>0.66666666666666663</v>
      </c>
      <c r="D7" s="54" t="s">
        <v>120</v>
      </c>
      <c r="E7" s="41">
        <f>IS_Data!D5</f>
        <v>7500</v>
      </c>
      <c r="F7" s="41"/>
      <c r="G7" s="102">
        <v>0</v>
      </c>
      <c r="H7" s="94"/>
      <c r="I7" s="92" t="s">
        <v>173</v>
      </c>
      <c r="J7" s="100">
        <v>0.5</v>
      </c>
      <c r="K7" s="158" t="s">
        <v>50</v>
      </c>
      <c r="L7" s="43">
        <f>IS_Data!D23</f>
        <v>50000</v>
      </c>
      <c r="M7" s="41"/>
      <c r="N7" s="102">
        <v>3</v>
      </c>
      <c r="O7" s="94"/>
      <c r="P7" s="54" t="s">
        <v>99</v>
      </c>
      <c r="Q7" s="41">
        <f>IS_Data!H5</f>
        <v>5000</v>
      </c>
      <c r="R7" s="41"/>
      <c r="S7" s="105">
        <v>0</v>
      </c>
      <c r="T7" s="94"/>
      <c r="U7" s="54" t="s">
        <v>105</v>
      </c>
      <c r="V7" s="90">
        <v>1</v>
      </c>
      <c r="W7" s="1"/>
      <c r="X7" s="1"/>
      <c r="Y7" s="94"/>
      <c r="Z7" s="54" t="s">
        <v>140</v>
      </c>
      <c r="AA7" s="59">
        <v>0</v>
      </c>
      <c r="AB7" s="52">
        <v>0</v>
      </c>
      <c r="AC7" s="94"/>
      <c r="AD7" s="94"/>
      <c r="AE7" s="94"/>
      <c r="AF7" s="94"/>
    </row>
    <row r="8" spans="1:32" x14ac:dyDescent="0.25">
      <c r="A8" s="94"/>
      <c r="B8" s="92" t="s">
        <v>176</v>
      </c>
      <c r="C8" s="102">
        <v>2</v>
      </c>
      <c r="D8" s="54" t="s">
        <v>53</v>
      </c>
      <c r="E8" s="41">
        <f>IS_Data!D6</f>
        <v>10000</v>
      </c>
      <c r="F8" s="41"/>
      <c r="G8" s="102">
        <v>0</v>
      </c>
      <c r="H8" s="94"/>
      <c r="I8" s="92" t="s">
        <v>173</v>
      </c>
      <c r="J8" s="2">
        <v>2</v>
      </c>
      <c r="K8" s="161" t="s">
        <v>48</v>
      </c>
      <c r="L8" s="43">
        <f>IS_Data!D24</f>
        <v>50000</v>
      </c>
      <c r="M8" s="41"/>
      <c r="N8" s="102">
        <v>1</v>
      </c>
      <c r="O8" s="94"/>
      <c r="P8" s="160" t="s">
        <v>100</v>
      </c>
      <c r="Q8" s="41">
        <f>IS_Data!H6</f>
        <v>5000</v>
      </c>
      <c r="R8" s="41"/>
      <c r="S8" s="105">
        <v>1</v>
      </c>
      <c r="T8" s="94"/>
      <c r="U8" s="54" t="s">
        <v>106</v>
      </c>
      <c r="V8" s="90">
        <v>2</v>
      </c>
      <c r="W8" s="1"/>
      <c r="X8" s="1"/>
      <c r="Y8" s="94"/>
      <c r="Z8" s="51" t="s">
        <v>141</v>
      </c>
      <c r="AA8" s="59">
        <v>1</v>
      </c>
      <c r="AB8" s="52">
        <v>0</v>
      </c>
      <c r="AC8" s="94"/>
      <c r="AD8" s="94"/>
      <c r="AE8" s="94"/>
      <c r="AF8" s="94"/>
    </row>
    <row r="9" spans="1:32" x14ac:dyDescent="0.25">
      <c r="A9" s="94"/>
      <c r="B9" s="93">
        <v>0.45</v>
      </c>
      <c r="C9" s="102">
        <v>1</v>
      </c>
      <c r="D9" s="54" t="s">
        <v>45</v>
      </c>
      <c r="E9" s="41">
        <f>IS_Data!D7</f>
        <v>12500</v>
      </c>
      <c r="F9" s="41"/>
      <c r="G9" s="102">
        <v>0</v>
      </c>
      <c r="H9" s="94"/>
      <c r="I9" s="92" t="s">
        <v>173</v>
      </c>
      <c r="J9" s="2">
        <v>2</v>
      </c>
      <c r="K9" s="158" t="s">
        <v>49</v>
      </c>
      <c r="L9" s="43">
        <f>IS_Data!D25</f>
        <v>55000</v>
      </c>
      <c r="M9" s="41"/>
      <c r="N9" s="102">
        <v>3</v>
      </c>
      <c r="O9" s="94"/>
      <c r="P9" s="51" t="s">
        <v>98</v>
      </c>
      <c r="Q9" s="41">
        <f>IS_Data!H7</f>
        <v>50000</v>
      </c>
      <c r="R9" s="41"/>
      <c r="S9" s="105">
        <v>3</v>
      </c>
      <c r="T9" s="94"/>
      <c r="U9" s="51" t="s">
        <v>107</v>
      </c>
      <c r="V9" s="90">
        <v>3</v>
      </c>
      <c r="W9" s="1"/>
      <c r="X9" s="1"/>
      <c r="Y9" s="94"/>
      <c r="Z9" s="1"/>
      <c r="AA9" s="59">
        <v>0</v>
      </c>
      <c r="AB9" s="52">
        <v>0</v>
      </c>
      <c r="AC9" s="94"/>
      <c r="AD9" s="94"/>
      <c r="AE9" s="94"/>
      <c r="AF9" s="94"/>
    </row>
    <row r="10" spans="1:32" x14ac:dyDescent="0.25">
      <c r="A10" s="94"/>
      <c r="B10" s="93">
        <v>0.45</v>
      </c>
      <c r="C10" s="102">
        <v>2</v>
      </c>
      <c r="D10" s="51" t="s">
        <v>54</v>
      </c>
      <c r="E10" s="41">
        <f>IS_Data!D8</f>
        <v>15000</v>
      </c>
      <c r="F10" s="41"/>
      <c r="G10" s="102">
        <v>2</v>
      </c>
      <c r="H10" s="94"/>
      <c r="I10" s="92" t="s">
        <v>173</v>
      </c>
      <c r="J10" s="2">
        <v>2</v>
      </c>
      <c r="K10" s="46" t="s">
        <v>51</v>
      </c>
      <c r="L10" s="43">
        <f>IS_Data!D26</f>
        <v>57500</v>
      </c>
      <c r="M10" s="41"/>
      <c r="N10" s="102">
        <v>0</v>
      </c>
      <c r="O10" s="94"/>
      <c r="P10" s="51" t="s">
        <v>101</v>
      </c>
      <c r="Q10" s="41">
        <f>IS_Data!H8</f>
        <v>150000</v>
      </c>
      <c r="R10" s="41"/>
      <c r="S10" s="105">
        <v>4</v>
      </c>
      <c r="T10" s="94"/>
      <c r="U10" s="47" t="s">
        <v>108</v>
      </c>
      <c r="V10" s="91"/>
      <c r="W10" s="39"/>
      <c r="X10" s="48"/>
      <c r="Y10" s="94"/>
      <c r="Z10" s="1"/>
      <c r="AA10" s="59">
        <v>0</v>
      </c>
      <c r="AB10" s="52">
        <v>0</v>
      </c>
      <c r="AC10" s="94"/>
      <c r="AD10" s="94"/>
      <c r="AE10" s="94"/>
      <c r="AF10" s="94"/>
    </row>
    <row r="11" spans="1:32" x14ac:dyDescent="0.25">
      <c r="A11" s="94"/>
      <c r="B11" s="93">
        <v>0.45</v>
      </c>
      <c r="C11" s="102">
        <v>3</v>
      </c>
      <c r="D11" s="54" t="s">
        <v>55</v>
      </c>
      <c r="E11" s="41">
        <f>IS_Data!D9</f>
        <v>15000</v>
      </c>
      <c r="F11" s="41"/>
      <c r="G11" s="102">
        <v>0</v>
      </c>
      <c r="H11" s="94"/>
      <c r="I11" s="92" t="s">
        <v>173</v>
      </c>
      <c r="J11" s="2">
        <v>2</v>
      </c>
      <c r="K11" s="161" t="s">
        <v>52</v>
      </c>
      <c r="L11" s="43">
        <f>IS_Data!D27</f>
        <v>60000</v>
      </c>
      <c r="M11" s="41"/>
      <c r="N11" s="102">
        <v>1</v>
      </c>
      <c r="O11" s="94"/>
      <c r="P11" s="51" t="s">
        <v>231</v>
      </c>
      <c r="Q11" s="41">
        <v>75000</v>
      </c>
      <c r="R11" s="1"/>
      <c r="S11" s="145">
        <v>2</v>
      </c>
      <c r="T11" s="94"/>
      <c r="U11" s="56" t="s">
        <v>109</v>
      </c>
      <c r="V11" s="90">
        <v>1</v>
      </c>
      <c r="W11" s="1"/>
      <c r="X11" s="1"/>
      <c r="Y11" s="94"/>
      <c r="Z11" s="1"/>
      <c r="AA11" s="59">
        <v>0</v>
      </c>
      <c r="AB11" s="52">
        <v>0</v>
      </c>
      <c r="AC11" s="94"/>
      <c r="AD11" s="94"/>
      <c r="AE11" s="94"/>
      <c r="AF11" s="94"/>
    </row>
    <row r="12" spans="1:32" x14ac:dyDescent="0.25">
      <c r="A12" s="94"/>
      <c r="B12" s="55" t="s">
        <v>74</v>
      </c>
      <c r="C12" s="98"/>
      <c r="D12" s="55"/>
      <c r="E12" s="42"/>
      <c r="F12" s="42"/>
      <c r="G12" s="103"/>
      <c r="H12" s="94"/>
      <c r="I12" s="92" t="s">
        <v>173</v>
      </c>
      <c r="J12" s="2">
        <v>2</v>
      </c>
      <c r="K12" s="158" t="s">
        <v>32</v>
      </c>
      <c r="L12" s="43">
        <f>IS_Data!D28</f>
        <v>62500</v>
      </c>
      <c r="M12" s="41"/>
      <c r="N12" s="105">
        <v>8</v>
      </c>
      <c r="O12" s="94"/>
      <c r="P12" s="51" t="s">
        <v>102</v>
      </c>
      <c r="Q12" s="41">
        <f>IS_Data!H9</f>
        <v>0</v>
      </c>
      <c r="R12" s="53"/>
      <c r="S12" s="105">
        <v>3</v>
      </c>
      <c r="T12" s="94"/>
      <c r="U12" s="56" t="s">
        <v>110</v>
      </c>
      <c r="V12" s="90">
        <v>2</v>
      </c>
      <c r="W12" s="1"/>
      <c r="X12" s="1"/>
      <c r="Y12" s="94"/>
      <c r="Z12" s="16" t="s">
        <v>142</v>
      </c>
      <c r="AA12" s="38"/>
      <c r="AB12" s="42"/>
      <c r="AC12" s="94"/>
      <c r="AD12" s="94"/>
      <c r="AE12" s="94"/>
      <c r="AF12" s="94"/>
    </row>
    <row r="13" spans="1:32" x14ac:dyDescent="0.25">
      <c r="A13" s="94"/>
      <c r="B13" s="92" t="s">
        <v>176</v>
      </c>
      <c r="C13" s="100">
        <v>0.66666666666666663</v>
      </c>
      <c r="D13" s="54" t="s">
        <v>46</v>
      </c>
      <c r="E13" s="41">
        <f>IS_Data!D10</f>
        <v>25000</v>
      </c>
      <c r="F13" s="41"/>
      <c r="G13" s="102">
        <v>0</v>
      </c>
      <c r="H13" s="94"/>
      <c r="I13" s="92" t="s">
        <v>174</v>
      </c>
      <c r="J13" s="2">
        <v>1</v>
      </c>
      <c r="K13" s="46" t="s">
        <v>31</v>
      </c>
      <c r="L13" s="43">
        <f>IS_Data!D29</f>
        <v>95000</v>
      </c>
      <c r="M13" s="41"/>
      <c r="N13" s="105">
        <v>0</v>
      </c>
      <c r="O13" s="94"/>
      <c r="P13" s="55" t="s">
        <v>185</v>
      </c>
      <c r="Q13" s="39"/>
      <c r="R13" s="39"/>
      <c r="S13" s="39"/>
      <c r="T13" s="94"/>
      <c r="U13" s="56" t="s">
        <v>111</v>
      </c>
      <c r="V13" s="90">
        <v>3</v>
      </c>
      <c r="W13" s="1"/>
      <c r="X13" s="1"/>
      <c r="Y13" s="94"/>
      <c r="Z13" s="54" t="s">
        <v>143</v>
      </c>
      <c r="AA13" s="1">
        <v>0</v>
      </c>
      <c r="AB13" s="41">
        <v>0</v>
      </c>
      <c r="AC13" s="94"/>
      <c r="AD13" s="94"/>
      <c r="AE13" s="94"/>
      <c r="AF13" s="94"/>
    </row>
    <row r="14" spans="1:32" x14ac:dyDescent="0.25">
      <c r="A14" s="94"/>
      <c r="B14" s="92" t="s">
        <v>176</v>
      </c>
      <c r="C14" s="102">
        <v>3</v>
      </c>
      <c r="D14" s="54" t="s">
        <v>56</v>
      </c>
      <c r="E14" s="41">
        <f>IS_Data!D11</f>
        <v>27500</v>
      </c>
      <c r="F14" s="41"/>
      <c r="G14" s="102">
        <v>0</v>
      </c>
      <c r="H14" s="94"/>
      <c r="I14" s="92" t="s">
        <v>170</v>
      </c>
      <c r="J14" s="2">
        <v>3</v>
      </c>
      <c r="K14" s="46" t="s">
        <v>59</v>
      </c>
      <c r="L14" s="43">
        <f>IS_Data!D30</f>
        <v>200000</v>
      </c>
      <c r="M14" s="41"/>
      <c r="N14" s="105">
        <v>0</v>
      </c>
      <c r="O14" s="94"/>
      <c r="P14" s="54" t="s">
        <v>86</v>
      </c>
      <c r="Q14" s="41">
        <f>IS_Data!H13</f>
        <v>5000</v>
      </c>
      <c r="R14" s="41"/>
      <c r="S14" s="105">
        <v>0</v>
      </c>
      <c r="T14" s="94"/>
      <c r="U14" s="159" t="s">
        <v>107</v>
      </c>
      <c r="V14" s="90">
        <v>4</v>
      </c>
      <c r="W14" s="1"/>
      <c r="X14" s="1"/>
      <c r="Y14" s="94"/>
      <c r="Z14" s="54" t="s">
        <v>145</v>
      </c>
      <c r="AA14" s="1">
        <v>0</v>
      </c>
      <c r="AB14" s="41">
        <v>0</v>
      </c>
      <c r="AC14" s="94"/>
      <c r="AD14" s="94"/>
      <c r="AE14" s="94"/>
      <c r="AF14" s="94"/>
    </row>
    <row r="15" spans="1:32" x14ac:dyDescent="0.25">
      <c r="A15" s="94"/>
      <c r="B15" s="92" t="s">
        <v>176</v>
      </c>
      <c r="C15" s="102">
        <v>3</v>
      </c>
      <c r="D15" s="54" t="s">
        <v>57</v>
      </c>
      <c r="E15" s="41">
        <f>IS_Data!D12</f>
        <v>27500</v>
      </c>
      <c r="F15" s="41"/>
      <c r="G15" s="102">
        <v>0</v>
      </c>
      <c r="H15" s="94"/>
      <c r="I15" s="92" t="s">
        <v>170</v>
      </c>
      <c r="J15" s="2">
        <v>3</v>
      </c>
      <c r="K15" s="158" t="s">
        <v>60</v>
      </c>
      <c r="L15" s="43">
        <f>IS_Data!D31</f>
        <v>210000</v>
      </c>
      <c r="M15" s="41"/>
      <c r="N15" s="105">
        <v>2</v>
      </c>
      <c r="O15" s="94"/>
      <c r="P15" s="51" t="s">
        <v>87</v>
      </c>
      <c r="Q15" s="41">
        <f>IS_Data!H14</f>
        <v>5000</v>
      </c>
      <c r="R15" s="41"/>
      <c r="S15" s="105">
        <v>7</v>
      </c>
      <c r="T15" s="94"/>
      <c r="U15" s="47" t="s">
        <v>112</v>
      </c>
      <c r="V15" s="91"/>
      <c r="W15" s="39"/>
      <c r="X15" s="48"/>
      <c r="Y15" s="94"/>
      <c r="Z15" s="51" t="s">
        <v>144</v>
      </c>
      <c r="AA15" s="1">
        <v>2</v>
      </c>
      <c r="AB15" s="41">
        <v>0</v>
      </c>
      <c r="AC15" s="94"/>
      <c r="AD15" s="94"/>
      <c r="AE15" s="94"/>
      <c r="AF15" s="94"/>
    </row>
    <row r="16" spans="1:32" x14ac:dyDescent="0.25">
      <c r="A16" s="94"/>
      <c r="B16" s="93">
        <v>0.45</v>
      </c>
      <c r="C16" s="102">
        <v>4</v>
      </c>
      <c r="D16" s="54" t="s">
        <v>58</v>
      </c>
      <c r="E16" s="41">
        <f>IS_Data!D13</f>
        <v>30000</v>
      </c>
      <c r="F16" s="41"/>
      <c r="G16" s="102">
        <v>0</v>
      </c>
      <c r="H16" s="94"/>
      <c r="I16" s="92" t="s">
        <v>170</v>
      </c>
      <c r="J16" s="2">
        <v>1</v>
      </c>
      <c r="K16" s="158" t="s">
        <v>61</v>
      </c>
      <c r="L16" s="43">
        <f>IS_Data!D32</f>
        <v>220000</v>
      </c>
      <c r="M16" s="41"/>
      <c r="N16" s="105">
        <v>2</v>
      </c>
      <c r="O16" s="94"/>
      <c r="P16" s="51" t="s">
        <v>88</v>
      </c>
      <c r="Q16" s="41">
        <f>IS_Data!H15</f>
        <v>5000</v>
      </c>
      <c r="R16" s="41"/>
      <c r="S16" s="105">
        <v>5</v>
      </c>
      <c r="T16" s="94"/>
      <c r="U16" s="56" t="s">
        <v>107</v>
      </c>
      <c r="V16" s="90">
        <v>1</v>
      </c>
      <c r="W16" s="1"/>
      <c r="X16" s="1"/>
      <c r="Y16" s="94"/>
      <c r="Z16" s="1"/>
      <c r="AA16" s="1">
        <v>0</v>
      </c>
      <c r="AB16" s="41">
        <v>0</v>
      </c>
      <c r="AC16" s="94"/>
      <c r="AD16" s="94"/>
      <c r="AE16" s="94"/>
      <c r="AF16" s="94"/>
    </row>
    <row r="17" spans="1:32" x14ac:dyDescent="0.25">
      <c r="A17" s="94"/>
      <c r="B17" s="92" t="s">
        <v>175</v>
      </c>
      <c r="C17" s="102">
        <v>1</v>
      </c>
      <c r="D17" s="160" t="s">
        <v>47</v>
      </c>
      <c r="E17" s="41">
        <f>IS_Data!D14</f>
        <v>45000</v>
      </c>
      <c r="F17" s="41"/>
      <c r="G17" s="102">
        <v>1</v>
      </c>
      <c r="H17" s="94"/>
      <c r="I17" s="92" t="s">
        <v>170</v>
      </c>
      <c r="J17" s="2">
        <v>1</v>
      </c>
      <c r="K17" s="158" t="s">
        <v>62</v>
      </c>
      <c r="L17" s="43">
        <f>IS_Data!D33</f>
        <v>230000</v>
      </c>
      <c r="M17" s="41"/>
      <c r="N17" s="105">
        <v>2</v>
      </c>
      <c r="O17" s="94"/>
      <c r="P17" s="51" t="s">
        <v>89</v>
      </c>
      <c r="Q17" s="41">
        <f>IS_Data!H16</f>
        <v>5000</v>
      </c>
      <c r="R17" s="41"/>
      <c r="S17" s="105">
        <v>12</v>
      </c>
      <c r="T17" s="94"/>
      <c r="U17" s="47" t="s">
        <v>113</v>
      </c>
      <c r="V17" s="91"/>
      <c r="W17" s="39"/>
      <c r="X17" s="48"/>
      <c r="Y17" s="94"/>
      <c r="Z17" s="1"/>
      <c r="AA17" s="1">
        <v>0</v>
      </c>
      <c r="AB17" s="41">
        <v>0</v>
      </c>
      <c r="AC17" s="94"/>
      <c r="AD17" s="94"/>
      <c r="AE17" s="94"/>
      <c r="AF17" s="94"/>
    </row>
    <row r="18" spans="1:32" x14ac:dyDescent="0.25">
      <c r="A18" s="94"/>
      <c r="B18" s="55" t="s">
        <v>76</v>
      </c>
      <c r="C18" s="98"/>
      <c r="D18" s="55"/>
      <c r="E18" s="42"/>
      <c r="F18" s="42"/>
      <c r="G18" s="103"/>
      <c r="H18" s="94"/>
      <c r="I18" s="92" t="s">
        <v>170</v>
      </c>
      <c r="J18" s="2">
        <v>3</v>
      </c>
      <c r="K18" s="158" t="s">
        <v>65</v>
      </c>
      <c r="L18" s="43">
        <f>IS_Data!D34</f>
        <v>240000</v>
      </c>
      <c r="M18" s="41"/>
      <c r="N18" s="105">
        <v>5</v>
      </c>
      <c r="O18" s="94"/>
      <c r="P18" s="51" t="s">
        <v>90</v>
      </c>
      <c r="Q18" s="41">
        <f>IS_Data!H17</f>
        <v>25000</v>
      </c>
      <c r="R18" s="41"/>
      <c r="S18" s="105">
        <v>5</v>
      </c>
      <c r="T18" s="94"/>
      <c r="U18" s="56" t="s">
        <v>114</v>
      </c>
      <c r="V18" s="90">
        <v>1</v>
      </c>
      <c r="W18" s="1"/>
      <c r="X18" s="1"/>
      <c r="Y18" s="94"/>
      <c r="Z18" s="1"/>
      <c r="AA18" s="1">
        <v>0</v>
      </c>
      <c r="AB18" s="41">
        <v>0</v>
      </c>
      <c r="AC18" s="94"/>
      <c r="AD18" s="94"/>
      <c r="AE18" s="94"/>
      <c r="AF18" s="94"/>
    </row>
    <row r="19" spans="1:32" x14ac:dyDescent="0.25">
      <c r="A19" s="94"/>
      <c r="B19" s="92" t="s">
        <v>170</v>
      </c>
      <c r="C19" s="2">
        <v>4</v>
      </c>
      <c r="D19" s="54" t="s">
        <v>66</v>
      </c>
      <c r="E19" s="41">
        <f>IS_Data!D15</f>
        <v>250000</v>
      </c>
      <c r="F19" s="41"/>
      <c r="G19" s="102">
        <v>0</v>
      </c>
      <c r="H19" s="94"/>
      <c r="I19" s="92" t="s">
        <v>171</v>
      </c>
      <c r="J19" s="2">
        <v>4</v>
      </c>
      <c r="K19" s="161" t="s">
        <v>68</v>
      </c>
      <c r="L19" s="43">
        <f>IS_Data!D35</f>
        <v>300000</v>
      </c>
      <c r="M19" s="41"/>
      <c r="N19" s="105">
        <v>1</v>
      </c>
      <c r="O19" s="94"/>
      <c r="P19" s="51" t="s">
        <v>92</v>
      </c>
      <c r="Q19" s="41">
        <f>IS_Data!H18</f>
        <v>25000</v>
      </c>
      <c r="R19" s="41"/>
      <c r="S19" s="105">
        <v>82</v>
      </c>
      <c r="T19" s="94"/>
      <c r="U19" s="159" t="s">
        <v>107</v>
      </c>
      <c r="V19" s="90">
        <v>2</v>
      </c>
      <c r="W19" s="1"/>
      <c r="X19" s="1"/>
      <c r="Y19" s="94"/>
      <c r="Z19" s="94"/>
      <c r="AA19" s="94"/>
      <c r="AB19" s="94"/>
      <c r="AC19" s="94"/>
      <c r="AD19" s="94"/>
      <c r="AE19" s="94"/>
      <c r="AF19" s="94"/>
    </row>
    <row r="20" spans="1:32" x14ac:dyDescent="0.25">
      <c r="A20" s="94"/>
      <c r="B20" s="92" t="s">
        <v>170</v>
      </c>
      <c r="C20" s="2">
        <v>1</v>
      </c>
      <c r="D20" s="51" t="s">
        <v>63</v>
      </c>
      <c r="E20" s="41">
        <f>IS_Data!D16</f>
        <v>260000</v>
      </c>
      <c r="F20" s="41"/>
      <c r="G20" s="102">
        <v>3</v>
      </c>
      <c r="H20" s="94"/>
      <c r="I20" s="92" t="s">
        <v>171</v>
      </c>
      <c r="J20" s="2">
        <v>4</v>
      </c>
      <c r="K20" s="158" t="s">
        <v>67</v>
      </c>
      <c r="L20" s="43">
        <f>IS_Data!D36</f>
        <v>325000</v>
      </c>
      <c r="M20" s="41"/>
      <c r="N20" s="102">
        <v>2</v>
      </c>
      <c r="O20" s="94"/>
      <c r="P20" s="51" t="s">
        <v>93</v>
      </c>
      <c r="Q20" s="41">
        <f>IS_Data!H19</f>
        <v>25000</v>
      </c>
      <c r="R20" s="41"/>
      <c r="S20" s="105">
        <v>28</v>
      </c>
      <c r="T20" s="94"/>
      <c r="U20" s="56" t="s">
        <v>178</v>
      </c>
      <c r="V20" s="86">
        <v>3</v>
      </c>
      <c r="W20" s="1"/>
      <c r="X20" s="1"/>
      <c r="Y20" s="94"/>
      <c r="Z20" s="94"/>
      <c r="AA20" s="94"/>
      <c r="AB20" s="94"/>
      <c r="AC20" s="94"/>
      <c r="AD20" s="94"/>
      <c r="AE20" s="94"/>
      <c r="AF20" s="94"/>
    </row>
    <row r="21" spans="1:32" x14ac:dyDescent="0.25">
      <c r="A21" s="94"/>
      <c r="B21" s="92" t="s">
        <v>171</v>
      </c>
      <c r="C21" s="2">
        <v>1</v>
      </c>
      <c r="D21" s="54" t="s">
        <v>69</v>
      </c>
      <c r="E21" s="41">
        <f>IS_Data!D17</f>
        <v>315000</v>
      </c>
      <c r="F21" s="41"/>
      <c r="G21" s="102">
        <v>0</v>
      </c>
      <c r="H21" s="94"/>
      <c r="I21" s="44" t="s">
        <v>78</v>
      </c>
      <c r="J21" s="99"/>
      <c r="K21" s="44"/>
      <c r="L21" s="111"/>
      <c r="M21" s="42"/>
      <c r="N21" s="103"/>
      <c r="O21" s="94"/>
      <c r="P21" s="51" t="s">
        <v>91</v>
      </c>
      <c r="Q21" s="41">
        <f>IS_Data!H20</f>
        <v>25000</v>
      </c>
      <c r="R21" s="41"/>
      <c r="S21" s="105">
        <v>5</v>
      </c>
      <c r="T21" s="94"/>
      <c r="U21" s="101" t="s">
        <v>179</v>
      </c>
      <c r="V21" s="86">
        <v>4</v>
      </c>
      <c r="W21" s="1"/>
      <c r="X21" s="1"/>
      <c r="Y21" s="94"/>
      <c r="Z21" s="94"/>
      <c r="AA21" s="94"/>
      <c r="AB21" s="94"/>
      <c r="AC21" s="94"/>
      <c r="AD21" s="94"/>
      <c r="AE21" s="94"/>
      <c r="AF21" s="94"/>
    </row>
    <row r="22" spans="1:32" x14ac:dyDescent="0.25">
      <c r="A22" s="94"/>
      <c r="B22" s="92" t="s">
        <v>171</v>
      </c>
      <c r="C22" s="2">
        <v>2</v>
      </c>
      <c r="D22" s="54" t="s">
        <v>70</v>
      </c>
      <c r="E22" s="41">
        <f>IS_Data!D18</f>
        <v>325000</v>
      </c>
      <c r="F22" s="41"/>
      <c r="G22" s="102">
        <v>0</v>
      </c>
      <c r="H22" s="94"/>
      <c r="I22" s="92" t="s">
        <v>173</v>
      </c>
      <c r="J22" s="2">
        <v>3</v>
      </c>
      <c r="K22" s="46" t="s">
        <v>79</v>
      </c>
      <c r="L22" s="43">
        <f>IS_Data!D37</f>
        <v>0</v>
      </c>
      <c r="M22" s="53"/>
      <c r="N22" s="102">
        <v>0</v>
      </c>
      <c r="O22" s="94"/>
      <c r="P22" s="54" t="s">
        <v>94</v>
      </c>
      <c r="Q22" s="41">
        <f>IS_Data!H21</f>
        <v>75000</v>
      </c>
      <c r="R22" s="41"/>
      <c r="S22" s="105">
        <v>0</v>
      </c>
      <c r="T22" s="94"/>
      <c r="U22" s="47" t="s">
        <v>115</v>
      </c>
      <c r="V22" s="91"/>
      <c r="W22" s="39"/>
      <c r="X22" s="48"/>
      <c r="Y22" s="94"/>
      <c r="Z22" s="94"/>
      <c r="AA22" s="94"/>
      <c r="AB22" s="94"/>
      <c r="AC22" s="94"/>
      <c r="AD22" s="94"/>
      <c r="AE22" s="94"/>
      <c r="AF22" s="94"/>
    </row>
    <row r="23" spans="1:32" x14ac:dyDescent="0.25">
      <c r="A23" s="94"/>
      <c r="B23" s="92" t="s">
        <v>171</v>
      </c>
      <c r="C23" s="2">
        <v>2</v>
      </c>
      <c r="D23" s="160" t="s">
        <v>71</v>
      </c>
      <c r="E23" s="41">
        <f>IS_Data!D19</f>
        <v>330000</v>
      </c>
      <c r="F23" s="41"/>
      <c r="G23" s="102">
        <v>1</v>
      </c>
      <c r="H23" s="94"/>
      <c r="I23" s="92" t="s">
        <v>173</v>
      </c>
      <c r="J23" s="2">
        <v>4</v>
      </c>
      <c r="K23" s="46" t="s">
        <v>33</v>
      </c>
      <c r="L23" s="43">
        <f>IS_Data!D38</f>
        <v>0</v>
      </c>
      <c r="M23" s="53"/>
      <c r="N23" s="102">
        <v>0</v>
      </c>
      <c r="O23" s="94"/>
      <c r="P23" s="160" t="s">
        <v>95</v>
      </c>
      <c r="Q23" s="41">
        <f>IS_Data!H22</f>
        <v>200000</v>
      </c>
      <c r="R23" s="41"/>
      <c r="S23" s="105">
        <v>1</v>
      </c>
      <c r="T23" s="94"/>
      <c r="U23" s="159" t="s">
        <v>107</v>
      </c>
      <c r="V23" s="90">
        <v>1</v>
      </c>
      <c r="W23" s="1"/>
      <c r="X23" s="1"/>
      <c r="Y23" s="94"/>
      <c r="Z23" s="94"/>
      <c r="AA23" s="94"/>
      <c r="AB23" s="94"/>
      <c r="AC23" s="94"/>
      <c r="AD23" s="94"/>
      <c r="AE23" s="94"/>
      <c r="AF23" s="94"/>
    </row>
    <row r="24" spans="1:32" x14ac:dyDescent="0.25">
      <c r="A24" s="94"/>
      <c r="B24" s="92" t="s">
        <v>171</v>
      </c>
      <c r="C24" s="2">
        <v>2</v>
      </c>
      <c r="D24" s="51" t="s">
        <v>72</v>
      </c>
      <c r="E24" s="41">
        <f>IS_Data!D20</f>
        <v>350000</v>
      </c>
      <c r="F24" s="41"/>
      <c r="G24" s="102">
        <v>7</v>
      </c>
      <c r="H24" s="94"/>
      <c r="I24" s="92" t="s">
        <v>174</v>
      </c>
      <c r="J24" s="2">
        <v>2</v>
      </c>
      <c r="K24" s="46" t="s">
        <v>80</v>
      </c>
      <c r="L24" s="43">
        <f>IS_Data!D39</f>
        <v>0</v>
      </c>
      <c r="M24" s="53"/>
      <c r="N24" s="102">
        <v>0</v>
      </c>
      <c r="O24" s="94"/>
      <c r="P24" s="54" t="s">
        <v>96</v>
      </c>
      <c r="Q24" s="41">
        <f>IS_Data!H23</f>
        <v>200000</v>
      </c>
      <c r="R24" s="41"/>
      <c r="S24" s="105">
        <v>0</v>
      </c>
      <c r="T24" s="94"/>
      <c r="U24" s="56" t="s">
        <v>178</v>
      </c>
      <c r="V24" s="86">
        <v>2</v>
      </c>
      <c r="W24" s="1"/>
      <c r="X24" s="1"/>
      <c r="Y24" s="94"/>
      <c r="Z24" s="94"/>
      <c r="AA24" s="94"/>
      <c r="AB24" s="94"/>
      <c r="AC24" s="94"/>
      <c r="AD24" s="94"/>
      <c r="AE24" s="94"/>
      <c r="AF24" s="94"/>
    </row>
    <row r="25" spans="1:32" x14ac:dyDescent="0.25">
      <c r="A25" s="94"/>
      <c r="B25" s="92" t="s">
        <v>171</v>
      </c>
      <c r="C25" s="2">
        <v>2</v>
      </c>
      <c r="D25" s="51" t="s">
        <v>73</v>
      </c>
      <c r="E25" s="41">
        <f>IS_Data!D21</f>
        <v>400000</v>
      </c>
      <c r="F25" s="41"/>
      <c r="G25" s="102">
        <v>25</v>
      </c>
      <c r="H25" s="94"/>
      <c r="I25" s="92" t="s">
        <v>170</v>
      </c>
      <c r="J25" s="100">
        <v>0.5</v>
      </c>
      <c r="K25" s="158" t="s">
        <v>64</v>
      </c>
      <c r="L25" s="43">
        <f>IS_Data!D40</f>
        <v>240000</v>
      </c>
      <c r="M25" s="41"/>
      <c r="N25" s="102">
        <v>2</v>
      </c>
      <c r="O25" s="94"/>
      <c r="P25" s="54" t="s">
        <v>97</v>
      </c>
      <c r="Q25" s="41">
        <f>IS_Data!H24</f>
        <v>200000</v>
      </c>
      <c r="R25" s="41"/>
      <c r="S25" s="105">
        <v>0</v>
      </c>
      <c r="T25" s="94"/>
      <c r="U25" s="47" t="s">
        <v>116</v>
      </c>
      <c r="V25" s="91"/>
      <c r="W25" s="39"/>
      <c r="X25" s="48"/>
      <c r="Y25" s="94"/>
      <c r="Z25" s="94"/>
      <c r="AA25" s="94"/>
      <c r="AB25" s="94"/>
      <c r="AC25" s="94"/>
      <c r="AD25" s="94"/>
      <c r="AE25" s="94"/>
      <c r="AF25" s="94"/>
    </row>
    <row r="26" spans="1:32" x14ac:dyDescent="0.25">
      <c r="A26" s="94"/>
      <c r="B26" s="92" t="s">
        <v>172</v>
      </c>
      <c r="C26" s="2">
        <v>1</v>
      </c>
      <c r="D26" s="54" t="s">
        <v>34</v>
      </c>
      <c r="E26" s="41">
        <f>IS_Data!D22</f>
        <v>0</v>
      </c>
      <c r="F26" s="68"/>
      <c r="G26" s="104">
        <v>0</v>
      </c>
      <c r="H26" s="94"/>
      <c r="I26" s="92" t="s">
        <v>170</v>
      </c>
      <c r="J26" s="2">
        <v>5</v>
      </c>
      <c r="K26" s="46" t="s">
        <v>30</v>
      </c>
      <c r="L26" s="43">
        <f>IS_Data!D41</f>
        <v>0</v>
      </c>
      <c r="M26" s="53"/>
      <c r="N26" s="104">
        <v>0</v>
      </c>
      <c r="O26" s="94"/>
      <c r="P26" s="160" t="s">
        <v>37</v>
      </c>
      <c r="Q26" s="41">
        <f>IS_Data!H25</f>
        <v>0</v>
      </c>
      <c r="R26" s="43"/>
      <c r="S26" s="106">
        <v>1</v>
      </c>
      <c r="T26" s="94"/>
      <c r="U26" s="159" t="s">
        <v>117</v>
      </c>
      <c r="V26" s="90">
        <v>1</v>
      </c>
      <c r="W26" s="1"/>
      <c r="X26" s="1"/>
      <c r="Y26" s="94"/>
      <c r="Z26" s="94"/>
      <c r="AA26" s="94"/>
      <c r="AB26" s="94"/>
      <c r="AC26" s="94"/>
      <c r="AD26" s="94"/>
      <c r="AE26" s="94"/>
      <c r="AF26" s="94"/>
    </row>
    <row r="27" spans="1:32" x14ac:dyDescent="0.25">
      <c r="A27" s="94"/>
      <c r="B27" s="94"/>
      <c r="C27" s="94"/>
      <c r="D27" s="94"/>
      <c r="E27" s="96"/>
      <c r="F27" s="96"/>
      <c r="G27" s="96"/>
      <c r="H27" s="96"/>
      <c r="I27" s="94"/>
      <c r="J27" s="94"/>
      <c r="K27" s="94"/>
      <c r="L27" s="94"/>
      <c r="M27" s="94"/>
      <c r="N27" s="94"/>
      <c r="O27" s="94"/>
      <c r="P27" s="39" t="s">
        <v>186</v>
      </c>
      <c r="Q27" s="39"/>
      <c r="R27" s="39"/>
      <c r="S27" s="39"/>
      <c r="T27" s="94"/>
      <c r="U27" s="159" t="s">
        <v>121</v>
      </c>
      <c r="V27" s="90">
        <v>2</v>
      </c>
      <c r="W27" s="1"/>
      <c r="X27" s="1"/>
      <c r="Y27" s="94"/>
      <c r="Z27" s="94"/>
      <c r="AA27" s="94"/>
      <c r="AB27" s="94"/>
      <c r="AC27" s="94"/>
      <c r="AD27" s="94"/>
      <c r="AE27" s="94"/>
      <c r="AF27" s="94"/>
    </row>
    <row r="28" spans="1:32" x14ac:dyDescent="0.25">
      <c r="A28" s="94"/>
      <c r="B28" s="94"/>
      <c r="C28" s="94"/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51" t="s">
        <v>83</v>
      </c>
      <c r="Q28" s="41">
        <f>IS_Data!H10</f>
        <v>5000</v>
      </c>
      <c r="R28" s="41"/>
      <c r="S28" s="106">
        <v>21</v>
      </c>
      <c r="T28" s="94"/>
      <c r="U28" s="159" t="s">
        <v>118</v>
      </c>
      <c r="V28" s="90">
        <v>3</v>
      </c>
      <c r="W28" s="1"/>
      <c r="X28" s="1"/>
      <c r="Y28" s="94"/>
      <c r="Z28" s="94"/>
      <c r="AA28" s="94"/>
      <c r="AB28" s="94"/>
      <c r="AC28" s="94"/>
      <c r="AD28" s="94"/>
      <c r="AE28" s="94"/>
      <c r="AF28" s="94"/>
    </row>
    <row r="29" spans="1:32" x14ac:dyDescent="0.25">
      <c r="A29" s="94"/>
      <c r="B29" s="94"/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51" t="s">
        <v>84</v>
      </c>
      <c r="Q29" s="41">
        <f>IS_Data!H11</f>
        <v>5000</v>
      </c>
      <c r="R29" s="41"/>
      <c r="S29" s="105">
        <v>27</v>
      </c>
      <c r="T29" s="94"/>
      <c r="U29" s="56" t="s">
        <v>114</v>
      </c>
      <c r="V29" s="90">
        <v>4</v>
      </c>
      <c r="W29" s="1"/>
      <c r="X29" s="1"/>
      <c r="Y29" s="94"/>
      <c r="Z29" s="94"/>
      <c r="AA29" s="94"/>
      <c r="AB29" s="94"/>
      <c r="AC29" s="94"/>
      <c r="AD29" s="94"/>
      <c r="AE29" s="94"/>
      <c r="AF29" s="94"/>
    </row>
    <row r="30" spans="1:32" x14ac:dyDescent="0.25">
      <c r="A30" s="94"/>
      <c r="B30" s="94"/>
      <c r="C30" s="94"/>
      <c r="D30" s="94"/>
      <c r="E30" s="94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51" t="s">
        <v>85</v>
      </c>
      <c r="Q30" s="41">
        <f>IS_Data!H12</f>
        <v>15000</v>
      </c>
      <c r="R30" s="41"/>
      <c r="S30" s="105">
        <v>67</v>
      </c>
      <c r="T30" s="94"/>
      <c r="U30" s="101" t="s">
        <v>180</v>
      </c>
      <c r="V30" s="2">
        <v>5</v>
      </c>
      <c r="W30" s="1"/>
      <c r="X30" s="1"/>
      <c r="Y30" s="94"/>
      <c r="Z30" s="94"/>
      <c r="AA30" s="94"/>
      <c r="AB30" s="94"/>
      <c r="AC30" s="94"/>
      <c r="AD30" s="94"/>
      <c r="AE30" s="94"/>
      <c r="AF30" s="94"/>
    </row>
    <row r="31" spans="1:32" x14ac:dyDescent="0.25">
      <c r="A31" s="94"/>
      <c r="B31" s="39" t="s">
        <v>216</v>
      </c>
      <c r="C31" s="39"/>
      <c r="D31" s="39"/>
      <c r="E31" s="108">
        <v>1</v>
      </c>
      <c r="F31" s="94"/>
      <c r="G31" s="94"/>
      <c r="H31" s="94"/>
      <c r="I31" s="94"/>
      <c r="J31" s="94"/>
      <c r="K31" s="94"/>
      <c r="L31" s="94"/>
      <c r="M31" s="94"/>
      <c r="N31" s="94"/>
      <c r="O31" s="94"/>
      <c r="P31" s="94"/>
      <c r="Q31" s="94"/>
      <c r="R31" s="94"/>
      <c r="S31" s="94"/>
      <c r="T31" s="94"/>
      <c r="U31" s="47" t="s">
        <v>119</v>
      </c>
      <c r="V31" s="91"/>
      <c r="W31" s="39"/>
      <c r="X31" s="48"/>
      <c r="Y31" s="94"/>
      <c r="Z31" s="94"/>
      <c r="AA31" s="94"/>
      <c r="AB31" s="94"/>
      <c r="AC31" s="94"/>
      <c r="AD31" s="94"/>
      <c r="AE31" s="94"/>
      <c r="AF31" s="94"/>
    </row>
    <row r="32" spans="1:32" x14ac:dyDescent="0.25">
      <c r="A32" s="94"/>
      <c r="B32" s="39" t="s">
        <v>214</v>
      </c>
      <c r="C32" s="39"/>
      <c r="D32" s="39"/>
      <c r="E32" s="108" t="s">
        <v>215</v>
      </c>
      <c r="F32" s="94"/>
      <c r="G32" s="94"/>
      <c r="H32" s="94"/>
      <c r="I32" s="94"/>
      <c r="J32" s="94"/>
      <c r="K32" s="94"/>
      <c r="L32" s="94"/>
      <c r="M32" s="94"/>
      <c r="N32" s="94"/>
      <c r="O32" s="94"/>
      <c r="P32" s="94"/>
      <c r="Q32" s="94"/>
      <c r="R32" s="94"/>
      <c r="S32" s="94"/>
      <c r="T32" s="94"/>
      <c r="U32" s="56" t="s">
        <v>105</v>
      </c>
      <c r="V32" s="90">
        <v>1</v>
      </c>
      <c r="W32" s="1"/>
      <c r="X32" s="1"/>
      <c r="Y32" s="94"/>
      <c r="Z32" s="94"/>
      <c r="AA32" s="94"/>
      <c r="AB32" s="94"/>
      <c r="AC32" s="94"/>
      <c r="AD32" s="94"/>
      <c r="AE32" s="94"/>
      <c r="AF32" s="94"/>
    </row>
    <row r="33" spans="1:32" x14ac:dyDescent="0.25">
      <c r="A33" s="94"/>
      <c r="B33" s="94"/>
      <c r="C33" s="94"/>
      <c r="D33" s="94"/>
      <c r="E33" s="94"/>
      <c r="F33" s="94"/>
      <c r="G33" s="94"/>
      <c r="H33" s="94"/>
      <c r="I33" s="94"/>
      <c r="J33" s="94"/>
      <c r="K33" s="94"/>
      <c r="L33" s="94"/>
      <c r="M33" s="94"/>
      <c r="N33" s="94"/>
      <c r="O33" s="94"/>
      <c r="P33" s="94"/>
      <c r="Q33" s="94"/>
      <c r="R33" s="94"/>
      <c r="S33" s="94"/>
      <c r="T33" s="94"/>
      <c r="U33" s="159" t="s">
        <v>114</v>
      </c>
      <c r="V33" s="90">
        <v>2</v>
      </c>
      <c r="W33" s="1"/>
      <c r="X33" s="1"/>
      <c r="Y33" s="94"/>
      <c r="Z33" s="94"/>
      <c r="AA33" s="94"/>
      <c r="AB33" s="94"/>
      <c r="AC33" s="94"/>
      <c r="AD33" s="94"/>
      <c r="AE33" s="94"/>
      <c r="AF33" s="94"/>
    </row>
    <row r="34" spans="1:32" x14ac:dyDescent="0.25">
      <c r="A34" s="94"/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159" t="s">
        <v>107</v>
      </c>
      <c r="V34" s="90">
        <v>3</v>
      </c>
      <c r="W34" s="1"/>
      <c r="X34" s="1"/>
      <c r="Y34" s="94"/>
      <c r="Z34" s="94"/>
      <c r="AA34" s="94"/>
      <c r="AB34" s="94"/>
      <c r="AC34" s="94"/>
      <c r="AD34" s="94"/>
      <c r="AE34" s="94"/>
      <c r="AF34" s="94"/>
    </row>
    <row r="35" spans="1:32" x14ac:dyDescent="0.25">
      <c r="A35" s="94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  <c r="M35" s="94"/>
      <c r="N35" s="94"/>
      <c r="O35" s="94"/>
      <c r="P35" s="94"/>
      <c r="Q35" s="94"/>
      <c r="R35" s="94"/>
      <c r="S35" s="94"/>
      <c r="T35" s="94"/>
      <c r="U35" s="51" t="s">
        <v>107</v>
      </c>
      <c r="V35" s="147">
        <v>4</v>
      </c>
      <c r="W35" s="1"/>
      <c r="X35" s="1"/>
      <c r="Y35" s="94"/>
      <c r="Z35" s="94"/>
      <c r="AA35" s="94"/>
      <c r="AB35" s="94"/>
      <c r="AC35" s="94"/>
      <c r="AD35" s="94"/>
      <c r="AE35" s="94"/>
      <c r="AF35" s="94"/>
    </row>
    <row r="36" spans="1:32" x14ac:dyDescent="0.25">
      <c r="A36" s="94"/>
      <c r="B36" s="94"/>
      <c r="C36" s="94"/>
      <c r="D36" s="94"/>
      <c r="E36" s="94"/>
      <c r="F36" s="94"/>
      <c r="G36" s="94"/>
      <c r="H36" s="94"/>
      <c r="I36" s="94"/>
      <c r="J36" s="94"/>
      <c r="K36" s="94"/>
      <c r="L36" s="94"/>
      <c r="M36" s="94"/>
      <c r="N36" s="94"/>
      <c r="O36" s="94"/>
      <c r="P36" s="94"/>
      <c r="Q36" s="94"/>
      <c r="R36" s="94"/>
      <c r="S36" s="94"/>
      <c r="T36" s="94"/>
      <c r="U36" s="39" t="s">
        <v>177</v>
      </c>
      <c r="V36" s="39"/>
      <c r="W36" s="39"/>
      <c r="X36" s="39"/>
      <c r="Y36" s="94"/>
      <c r="Z36" s="94"/>
      <c r="AA36" s="94"/>
      <c r="AB36" s="94"/>
      <c r="AC36" s="94"/>
      <c r="AD36" s="94"/>
      <c r="AE36" s="94"/>
      <c r="AF36" s="94"/>
    </row>
    <row r="37" spans="1:32" x14ac:dyDescent="0.25">
      <c r="A37" s="94"/>
      <c r="B37" s="94"/>
      <c r="C37" s="94"/>
      <c r="D37" s="94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94"/>
      <c r="P37" s="94"/>
      <c r="Q37" s="94"/>
      <c r="R37" s="94"/>
      <c r="S37" s="94"/>
      <c r="T37" s="94"/>
      <c r="U37" s="54" t="s">
        <v>114</v>
      </c>
      <c r="V37" s="112">
        <v>1</v>
      </c>
      <c r="W37" s="97"/>
      <c r="X37" s="97"/>
      <c r="Y37" s="94"/>
      <c r="Z37" s="94"/>
      <c r="AA37" s="94"/>
      <c r="AB37" s="94"/>
      <c r="AC37" s="94"/>
      <c r="AD37" s="94"/>
      <c r="AE37" s="94"/>
      <c r="AF37" s="94"/>
    </row>
    <row r="38" spans="1:32" x14ac:dyDescent="0.25">
      <c r="A38" s="94"/>
      <c r="B38" s="94"/>
      <c r="C38" s="94"/>
      <c r="D38" s="94"/>
      <c r="E38" s="94"/>
      <c r="F38" s="94"/>
      <c r="G38" s="94"/>
      <c r="H38" s="94"/>
      <c r="I38" s="94"/>
      <c r="J38" s="94"/>
      <c r="K38" s="94"/>
      <c r="L38" s="94"/>
      <c r="M38" s="94"/>
      <c r="N38" s="94"/>
      <c r="O38" s="94"/>
      <c r="P38" s="94"/>
      <c r="Q38" s="94"/>
      <c r="R38" s="94"/>
      <c r="S38" s="94"/>
      <c r="T38" s="94"/>
      <c r="U38" s="94"/>
      <c r="V38" s="94"/>
      <c r="W38" s="94"/>
      <c r="X38" s="94"/>
      <c r="Y38" s="94"/>
      <c r="Z38" s="94"/>
      <c r="AA38" s="94"/>
      <c r="AB38" s="94"/>
      <c r="AC38" s="94"/>
      <c r="AD38" s="94"/>
      <c r="AE38" s="94"/>
      <c r="AF38" s="94"/>
    </row>
    <row r="39" spans="1:32" x14ac:dyDescent="0.25">
      <c r="A39" s="94"/>
      <c r="B39" s="94"/>
      <c r="C39" s="94"/>
      <c r="D39" s="94"/>
      <c r="E39" s="94"/>
      <c r="F39" s="94"/>
      <c r="G39" s="94"/>
      <c r="H39" s="94"/>
      <c r="I39" s="94"/>
      <c r="J39" s="94"/>
      <c r="K39" s="94"/>
      <c r="L39" s="94"/>
      <c r="M39" s="94"/>
      <c r="N39" s="94"/>
      <c r="O39" s="94"/>
      <c r="P39" s="94"/>
      <c r="Q39" s="94"/>
      <c r="R39" s="94"/>
      <c r="S39" s="94"/>
      <c r="T39" s="94"/>
      <c r="U39" s="94"/>
      <c r="V39" s="94"/>
      <c r="W39" s="94"/>
      <c r="X39" s="94"/>
      <c r="Y39" s="94"/>
      <c r="Z39" s="94"/>
      <c r="AA39" s="94"/>
      <c r="AB39" s="94"/>
      <c r="AC39" s="94"/>
      <c r="AD39" s="94"/>
      <c r="AE39" s="94"/>
      <c r="AF39" s="94"/>
    </row>
    <row r="40" spans="1:32" x14ac:dyDescent="0.25">
      <c r="A40" s="94"/>
      <c r="B40" s="94"/>
      <c r="C40" s="94"/>
      <c r="D40" s="94"/>
      <c r="E40" s="94"/>
      <c r="F40" s="94"/>
      <c r="G40" s="94"/>
      <c r="H40" s="94"/>
      <c r="I40" s="94"/>
      <c r="J40" s="94"/>
      <c r="K40" s="94"/>
      <c r="L40" s="94"/>
      <c r="M40" s="94"/>
      <c r="N40" s="94"/>
      <c r="O40" s="94"/>
      <c r="P40" s="94"/>
      <c r="Q40" s="94"/>
      <c r="R40" s="94"/>
      <c r="S40" s="94"/>
      <c r="T40" s="94"/>
      <c r="U40" s="94"/>
      <c r="V40" s="94"/>
      <c r="W40" s="94"/>
      <c r="X40" s="94"/>
      <c r="Y40" s="94"/>
      <c r="Z40" s="94"/>
      <c r="AA40" s="94"/>
      <c r="AB40" s="94"/>
      <c r="AC40" s="94"/>
      <c r="AD40" s="94"/>
      <c r="AE40" s="94"/>
      <c r="AF40" s="94"/>
    </row>
    <row r="41" spans="1:32" x14ac:dyDescent="0.25">
      <c r="A41" s="94"/>
      <c r="B41" s="94"/>
      <c r="C41" s="94"/>
      <c r="D41" s="94"/>
      <c r="E41" s="94"/>
      <c r="F41" s="94"/>
      <c r="G41" s="94"/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  <c r="V41" s="94"/>
      <c r="W41" s="94"/>
      <c r="X41" s="94"/>
      <c r="Y41" s="94"/>
      <c r="Z41" s="94"/>
      <c r="AA41" s="94"/>
      <c r="AB41" s="94"/>
      <c r="AC41" s="94"/>
      <c r="AD41" s="94"/>
      <c r="AE41" s="94"/>
      <c r="AF41" s="94"/>
    </row>
    <row r="42" spans="1:32" x14ac:dyDescent="0.25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  <c r="S42" s="94"/>
      <c r="T42" s="94"/>
      <c r="U42" s="94"/>
      <c r="V42" s="94"/>
      <c r="W42" s="94"/>
      <c r="X42" s="94"/>
      <c r="Y42" s="94"/>
      <c r="Z42" s="94"/>
      <c r="AA42" s="94"/>
      <c r="AB42" s="94"/>
      <c r="AC42" s="94"/>
      <c r="AD42" s="94"/>
      <c r="AE42" s="94"/>
      <c r="AF42" s="94"/>
    </row>
    <row r="43" spans="1:32" x14ac:dyDescent="0.25">
      <c r="A43" s="94"/>
      <c r="B43" s="94"/>
      <c r="C43" s="94"/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  <c r="O43" s="94"/>
      <c r="P43" s="94"/>
      <c r="Q43" s="94"/>
      <c r="R43" s="94"/>
      <c r="S43" s="94"/>
      <c r="T43" s="94"/>
      <c r="U43" s="94"/>
      <c r="V43" s="94"/>
      <c r="W43" s="94"/>
      <c r="X43" s="94"/>
      <c r="Y43" s="94"/>
      <c r="Z43" s="94"/>
      <c r="AA43" s="94"/>
      <c r="AB43" s="94"/>
      <c r="AC43" s="94"/>
      <c r="AD43" s="94"/>
      <c r="AE43" s="94"/>
      <c r="AF43" s="94"/>
    </row>
    <row r="44" spans="1:32" x14ac:dyDescent="0.25">
      <c r="A44" s="94"/>
      <c r="B44" s="94"/>
      <c r="C44" s="94"/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  <c r="O44" s="94"/>
      <c r="P44" s="94"/>
      <c r="Q44" s="94"/>
      <c r="R44" s="94"/>
      <c r="S44" s="94"/>
      <c r="T44" s="94"/>
      <c r="U44" s="94"/>
      <c r="V44" s="94"/>
      <c r="W44" s="94"/>
      <c r="X44" s="94"/>
      <c r="Y44" s="94"/>
      <c r="Z44" s="94"/>
      <c r="AA44" s="94"/>
      <c r="AB44" s="94"/>
      <c r="AC44" s="94"/>
      <c r="AD44" s="94"/>
      <c r="AE44" s="94"/>
      <c r="AF44" s="94"/>
    </row>
    <row r="45" spans="1:32" x14ac:dyDescent="0.25">
      <c r="A45" s="94"/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  <c r="O45" s="94"/>
      <c r="P45" s="94"/>
      <c r="Q45" s="94"/>
      <c r="R45" s="94"/>
      <c r="S45" s="94"/>
      <c r="T45" s="94"/>
      <c r="U45" s="94"/>
      <c r="V45" s="94"/>
      <c r="W45" s="94"/>
      <c r="X45" s="94"/>
      <c r="Y45" s="94"/>
      <c r="Z45" s="94"/>
      <c r="AA45" s="94"/>
      <c r="AB45" s="94"/>
      <c r="AC45" s="94"/>
      <c r="AD45" s="94"/>
      <c r="AE45" s="94"/>
      <c r="AF45" s="94"/>
    </row>
    <row r="46" spans="1:32" x14ac:dyDescent="0.25">
      <c r="A46" s="94"/>
      <c r="B46" s="94"/>
      <c r="C46" s="94"/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  <c r="O46" s="94"/>
      <c r="P46" s="94"/>
      <c r="Q46" s="94"/>
      <c r="R46" s="94"/>
      <c r="S46" s="94"/>
      <c r="T46" s="94"/>
      <c r="U46" s="94"/>
      <c r="V46" s="94"/>
      <c r="W46" s="94"/>
      <c r="X46" s="94"/>
      <c r="Y46" s="94"/>
      <c r="Z46" s="94"/>
      <c r="AA46" s="94"/>
      <c r="AB46" s="94"/>
      <c r="AC46" s="94"/>
      <c r="AD46" s="94"/>
      <c r="AE46" s="94"/>
      <c r="AF46" s="94"/>
    </row>
    <row r="47" spans="1:32" x14ac:dyDescent="0.25">
      <c r="A47" s="94"/>
      <c r="B47" s="94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94"/>
      <c r="Q47" s="94"/>
      <c r="R47" s="94"/>
      <c r="S47" s="94"/>
      <c r="T47" s="94"/>
      <c r="U47" s="94"/>
      <c r="V47" s="94"/>
      <c r="W47" s="94"/>
      <c r="X47" s="94"/>
      <c r="Y47" s="94"/>
      <c r="Z47" s="94"/>
      <c r="AA47" s="94"/>
      <c r="AB47" s="94"/>
      <c r="AC47" s="94"/>
      <c r="AD47" s="94"/>
      <c r="AE47" s="94"/>
      <c r="AF47" s="94"/>
    </row>
    <row r="48" spans="1:32" x14ac:dyDescent="0.25">
      <c r="A48" s="94"/>
      <c r="B48" s="94"/>
      <c r="C48" s="94"/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</row>
    <row r="49" spans="1:32" x14ac:dyDescent="0.25">
      <c r="A49" s="94"/>
      <c r="B49" s="94"/>
      <c r="C49" s="94"/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  <c r="O49" s="94"/>
      <c r="P49" s="94"/>
      <c r="Q49" s="94"/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</row>
    <row r="50" spans="1:32" x14ac:dyDescent="0.25">
      <c r="A50" s="94"/>
      <c r="B50" s="94"/>
      <c r="C50" s="94"/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</row>
    <row r="51" spans="1:32" x14ac:dyDescent="0.25">
      <c r="A51" s="94"/>
      <c r="B51" s="94"/>
      <c r="C51" s="94"/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</row>
    <row r="52" spans="1:32" x14ac:dyDescent="0.25">
      <c r="A52" s="94"/>
      <c r="B52" s="94"/>
      <c r="C52" s="94"/>
      <c r="D52" s="94"/>
      <c r="E52" s="94"/>
      <c r="F52" s="94"/>
      <c r="G52" s="94"/>
      <c r="H52" s="94"/>
      <c r="I52" s="94"/>
      <c r="J52" s="94"/>
      <c r="K52" s="94"/>
      <c r="L52" s="94"/>
      <c r="M52" s="94"/>
      <c r="N52" s="94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</row>
    <row r="53" spans="1:32" x14ac:dyDescent="0.25">
      <c r="A53" s="94"/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</row>
    <row r="54" spans="1:32" x14ac:dyDescent="0.25">
      <c r="A54" s="94"/>
      <c r="B54" s="94"/>
      <c r="C54" s="94"/>
      <c r="D54" s="94"/>
      <c r="E54" s="94"/>
      <c r="F54" s="94"/>
      <c r="G54" s="94"/>
      <c r="H54" s="94"/>
      <c r="I54" s="94"/>
      <c r="J54" s="94"/>
      <c r="K54" s="94"/>
      <c r="L54" s="94"/>
      <c r="M54" s="94"/>
      <c r="N54" s="94"/>
      <c r="O54" s="94"/>
      <c r="P54" s="94"/>
      <c r="Q54" s="94"/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</row>
    <row r="55" spans="1:32" x14ac:dyDescent="0.25">
      <c r="A55" s="94"/>
      <c r="B55" s="94"/>
      <c r="C55" s="94"/>
      <c r="D55" s="94"/>
      <c r="E55" s="94"/>
      <c r="F55" s="94"/>
      <c r="G55" s="94"/>
      <c r="H55" s="94"/>
      <c r="I55" s="94"/>
      <c r="J55" s="94"/>
      <c r="K55" s="94"/>
      <c r="L55" s="94"/>
      <c r="M55" s="94"/>
      <c r="N55" s="94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</row>
    <row r="56" spans="1:32" x14ac:dyDescent="0.25">
      <c r="A56" s="94"/>
      <c r="B56" s="94"/>
      <c r="C56" s="94"/>
      <c r="D56" s="94"/>
      <c r="E56" s="94"/>
      <c r="F56" s="94"/>
      <c r="G56" s="94"/>
      <c r="H56" s="94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</row>
    <row r="57" spans="1:32" x14ac:dyDescent="0.25">
      <c r="A57" s="94"/>
      <c r="B57" s="94"/>
      <c r="C57" s="94"/>
      <c r="D57" s="94"/>
      <c r="E57" s="94"/>
      <c r="F57" s="94"/>
      <c r="G57" s="94"/>
      <c r="H57" s="94"/>
      <c r="I57" s="94"/>
      <c r="J57" s="94"/>
      <c r="K57" s="94"/>
      <c r="L57" s="94"/>
      <c r="M57" s="94"/>
      <c r="N57" s="94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</row>
    <row r="58" spans="1:32" x14ac:dyDescent="0.25">
      <c r="A58" s="94"/>
      <c r="B58" s="94"/>
      <c r="C58" s="94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Y58" s="94"/>
      <c r="Z58" s="94"/>
      <c r="AA58" s="94"/>
      <c r="AB58" s="94"/>
      <c r="AC58" s="94"/>
      <c r="AD58" s="94"/>
      <c r="AE58" s="94"/>
      <c r="AF58" s="94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1385A-9595-4A10-A66B-382A429FE64F}">
  <sheetPr codeName="Sheet10">
    <tabColor theme="5" tint="0.59999389629810485"/>
  </sheetPr>
  <dimension ref="B2:AE35"/>
  <sheetViews>
    <sheetView workbookViewId="0">
      <selection activeCell="L11" sqref="L11"/>
    </sheetView>
  </sheetViews>
  <sheetFormatPr defaultRowHeight="15" x14ac:dyDescent="0.25"/>
  <cols>
    <col min="1" max="1" width="3" style="129" customWidth="1"/>
    <col min="2" max="2" width="16.28515625" style="129" customWidth="1"/>
    <col min="3" max="3" width="9.140625" style="129"/>
    <col min="4" max="6" width="2.140625" style="129" customWidth="1"/>
    <col min="7" max="7" width="16.28515625" style="129" customWidth="1"/>
    <col min="8" max="8" width="9.140625" style="129"/>
    <col min="9" max="9" width="4.140625" style="129" customWidth="1"/>
    <col min="10" max="10" width="16.28515625" style="129" customWidth="1"/>
    <col min="11" max="11" width="9.140625" style="129"/>
    <col min="12" max="12" width="4.140625" style="129" customWidth="1"/>
    <col min="13" max="13" width="16.28515625" style="129" customWidth="1"/>
    <col min="14" max="14" width="9.140625" style="129"/>
    <col min="15" max="15" width="4.140625" style="129" customWidth="1"/>
    <col min="16" max="16" width="16.28515625" style="129" customWidth="1"/>
    <col min="17" max="17" width="9.140625" style="129"/>
    <col min="18" max="18" width="4.140625" style="129" customWidth="1"/>
    <col min="19" max="19" width="13.42578125" style="129" bestFit="1" customWidth="1"/>
    <col min="20" max="20" width="9.140625" style="129"/>
    <col min="21" max="21" width="4.140625" style="129" customWidth="1"/>
    <col min="22" max="24" width="2.140625" style="129" customWidth="1"/>
    <col min="25" max="25" width="13.42578125" style="129" customWidth="1"/>
    <col min="26" max="26" width="9.140625" style="129"/>
    <col min="27" max="29" width="2.140625" style="129" customWidth="1"/>
    <col min="30" max="30" width="14.85546875" style="129" customWidth="1"/>
    <col min="31" max="31" width="9.140625" style="129" customWidth="1"/>
    <col min="32" max="16384" width="9.140625" style="129"/>
  </cols>
  <sheetData>
    <row r="2" spans="2:31" x14ac:dyDescent="0.25">
      <c r="B2" s="39" t="s">
        <v>234</v>
      </c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</row>
    <row r="4" spans="2:31" x14ac:dyDescent="0.25">
      <c r="B4" s="39" t="s">
        <v>42</v>
      </c>
      <c r="C4" s="48"/>
      <c r="E4" s="48"/>
      <c r="G4" s="39" t="s">
        <v>134</v>
      </c>
      <c r="H4" s="39"/>
      <c r="J4" s="39" t="s">
        <v>134</v>
      </c>
      <c r="K4" s="39"/>
      <c r="M4" s="39" t="s">
        <v>134</v>
      </c>
      <c r="N4" s="39"/>
      <c r="P4" s="39" t="s">
        <v>134</v>
      </c>
      <c r="Q4" s="39"/>
      <c r="S4" s="39" t="s">
        <v>134</v>
      </c>
      <c r="T4" s="39"/>
      <c r="W4" s="48"/>
      <c r="Y4" s="39" t="s">
        <v>283</v>
      </c>
      <c r="Z4" s="39"/>
      <c r="AB4" s="48"/>
      <c r="AD4" s="39" t="s">
        <v>38</v>
      </c>
      <c r="AE4" s="125" t="s">
        <v>218</v>
      </c>
    </row>
    <row r="5" spans="2:31" x14ac:dyDescent="0.25">
      <c r="E5" s="48"/>
      <c r="W5" s="48"/>
      <c r="AB5" s="48"/>
      <c r="AD5" s="116" t="s">
        <v>0</v>
      </c>
      <c r="AE5" s="114"/>
    </row>
    <row r="6" spans="2:31" x14ac:dyDescent="0.25">
      <c r="B6" s="39" t="s">
        <v>43</v>
      </c>
      <c r="C6" s="39" t="s">
        <v>39</v>
      </c>
      <c r="E6" s="48"/>
      <c r="G6" s="39" t="s">
        <v>43</v>
      </c>
      <c r="H6" s="39" t="s">
        <v>39</v>
      </c>
      <c r="J6" s="39" t="s">
        <v>43</v>
      </c>
      <c r="K6" s="39" t="s">
        <v>39</v>
      </c>
      <c r="M6" s="39" t="s">
        <v>43</v>
      </c>
      <c r="N6" s="39" t="s">
        <v>39</v>
      </c>
      <c r="P6" s="39" t="s">
        <v>43</v>
      </c>
      <c r="Q6" s="39" t="s">
        <v>39</v>
      </c>
      <c r="S6" s="39" t="s">
        <v>43</v>
      </c>
      <c r="T6" s="39" t="s">
        <v>39</v>
      </c>
      <c r="W6" s="48"/>
      <c r="Y6" s="39" t="s">
        <v>43</v>
      </c>
      <c r="Z6" s="39" t="s">
        <v>39</v>
      </c>
      <c r="AB6" s="48"/>
      <c r="AD6" s="116" t="s">
        <v>1</v>
      </c>
      <c r="AE6" s="115">
        <v>2</v>
      </c>
    </row>
    <row r="7" spans="2:31" x14ac:dyDescent="0.25">
      <c r="B7" s="59" t="s">
        <v>0</v>
      </c>
      <c r="C7" s="59">
        <f>SUM(H7,K7,N7,Q7,T7,H24,K24,N24,Q24,Z7,T24,Z24)</f>
        <v>0</v>
      </c>
      <c r="E7" s="48"/>
      <c r="G7" s="59" t="s">
        <v>0</v>
      </c>
      <c r="H7" s="59"/>
      <c r="J7" s="59" t="s">
        <v>0</v>
      </c>
      <c r="K7" s="59"/>
      <c r="M7" s="59" t="s">
        <v>0</v>
      </c>
      <c r="N7" s="59"/>
      <c r="P7" s="59" t="s">
        <v>0</v>
      </c>
      <c r="Q7" s="59"/>
      <c r="S7" s="59" t="s">
        <v>0</v>
      </c>
      <c r="T7" s="59"/>
      <c r="W7" s="48"/>
      <c r="Y7" s="59" t="s">
        <v>0</v>
      </c>
      <c r="Z7" s="59"/>
      <c r="AB7" s="48"/>
      <c r="AD7" s="116" t="s">
        <v>2</v>
      </c>
      <c r="AE7" s="115">
        <v>1</v>
      </c>
    </row>
    <row r="8" spans="2:31" x14ac:dyDescent="0.25">
      <c r="B8" s="59" t="s">
        <v>1</v>
      </c>
      <c r="C8" s="59">
        <f t="shared" ref="C8:C16" si="0">SUM(H8,K8,N8,Q8,T8,H25,K25,N25,Q25,Z8,T25,Z25)</f>
        <v>52</v>
      </c>
      <c r="E8" s="48"/>
      <c r="G8" s="59" t="s">
        <v>1</v>
      </c>
      <c r="H8" s="59"/>
      <c r="J8" s="59" t="s">
        <v>1</v>
      </c>
      <c r="K8" s="59">
        <v>52</v>
      </c>
      <c r="M8" s="59" t="s">
        <v>1</v>
      </c>
      <c r="N8" s="59"/>
      <c r="P8" s="59" t="s">
        <v>1</v>
      </c>
      <c r="Q8" s="59"/>
      <c r="S8" s="59" t="s">
        <v>1</v>
      </c>
      <c r="T8" s="59"/>
      <c r="W8" s="48"/>
      <c r="Y8" s="59" t="s">
        <v>1</v>
      </c>
      <c r="Z8" s="59"/>
      <c r="AB8" s="48"/>
      <c r="AD8" s="116" t="s">
        <v>3</v>
      </c>
      <c r="AE8" s="115">
        <v>3</v>
      </c>
    </row>
    <row r="9" spans="2:31" x14ac:dyDescent="0.25">
      <c r="B9" s="59" t="s">
        <v>2</v>
      </c>
      <c r="C9" s="59">
        <f t="shared" si="0"/>
        <v>24</v>
      </c>
      <c r="E9" s="48"/>
      <c r="G9" s="59" t="s">
        <v>2</v>
      </c>
      <c r="H9" s="59">
        <v>24</v>
      </c>
      <c r="J9" s="59" t="s">
        <v>2</v>
      </c>
      <c r="K9" s="59"/>
      <c r="M9" s="59" t="s">
        <v>2</v>
      </c>
      <c r="N9" s="59"/>
      <c r="P9" s="59" t="s">
        <v>2</v>
      </c>
      <c r="Q9" s="59"/>
      <c r="S9" s="59" t="s">
        <v>2</v>
      </c>
      <c r="T9" s="59"/>
      <c r="W9" s="48"/>
      <c r="Y9" s="59" t="s">
        <v>2</v>
      </c>
      <c r="Z9" s="59"/>
      <c r="AB9" s="48"/>
      <c r="AD9" s="116" t="s">
        <v>4</v>
      </c>
      <c r="AE9" s="115">
        <v>2</v>
      </c>
    </row>
    <row r="10" spans="2:31" x14ac:dyDescent="0.25">
      <c r="B10" s="59" t="s">
        <v>3</v>
      </c>
      <c r="C10" s="59">
        <f t="shared" si="0"/>
        <v>188</v>
      </c>
      <c r="E10" s="48"/>
      <c r="G10" s="59" t="s">
        <v>3</v>
      </c>
      <c r="H10" s="59"/>
      <c r="J10" s="59" t="s">
        <v>3</v>
      </c>
      <c r="K10" s="59"/>
      <c r="M10" s="59" t="s">
        <v>3</v>
      </c>
      <c r="N10" s="59">
        <v>188</v>
      </c>
      <c r="P10" s="59" t="s">
        <v>3</v>
      </c>
      <c r="Q10" s="59"/>
      <c r="S10" s="59" t="s">
        <v>3</v>
      </c>
      <c r="T10" s="59"/>
      <c r="W10" s="48"/>
      <c r="Y10" s="59" t="s">
        <v>3</v>
      </c>
      <c r="Z10" s="59"/>
      <c r="AB10" s="48"/>
      <c r="AD10" s="116" t="s">
        <v>5</v>
      </c>
      <c r="AE10" s="115"/>
    </row>
    <row r="11" spans="2:31" x14ac:dyDescent="0.25">
      <c r="B11" s="59" t="s">
        <v>4</v>
      </c>
      <c r="C11" s="59">
        <f t="shared" si="0"/>
        <v>187</v>
      </c>
      <c r="E11" s="48"/>
      <c r="G11" s="59" t="s">
        <v>4</v>
      </c>
      <c r="H11" s="59"/>
      <c r="J11" s="59" t="s">
        <v>4</v>
      </c>
      <c r="K11" s="59"/>
      <c r="M11" s="59" t="s">
        <v>4</v>
      </c>
      <c r="N11" s="59"/>
      <c r="P11" s="59" t="s">
        <v>4</v>
      </c>
      <c r="Q11" s="59"/>
      <c r="S11" s="59" t="s">
        <v>4</v>
      </c>
      <c r="T11" s="59">
        <v>187</v>
      </c>
      <c r="W11" s="48"/>
      <c r="Y11" s="59" t="s">
        <v>4</v>
      </c>
      <c r="Z11" s="59"/>
      <c r="AB11" s="48"/>
      <c r="AD11" s="116" t="s">
        <v>6</v>
      </c>
      <c r="AE11" s="115">
        <v>2</v>
      </c>
    </row>
    <row r="12" spans="2:31" x14ac:dyDescent="0.25">
      <c r="B12" s="59" t="s">
        <v>5</v>
      </c>
      <c r="C12" s="59">
        <f t="shared" si="0"/>
        <v>0</v>
      </c>
      <c r="E12" s="48"/>
      <c r="G12" s="59" t="s">
        <v>5</v>
      </c>
      <c r="H12" s="59"/>
      <c r="J12" s="59" t="s">
        <v>5</v>
      </c>
      <c r="K12" s="59"/>
      <c r="M12" s="59" t="s">
        <v>5</v>
      </c>
      <c r="N12" s="59"/>
      <c r="P12" s="59" t="s">
        <v>5</v>
      </c>
      <c r="Q12" s="59"/>
      <c r="S12" s="59" t="s">
        <v>5</v>
      </c>
      <c r="T12" s="59"/>
      <c r="W12" s="48"/>
      <c r="Y12" s="59" t="s">
        <v>5</v>
      </c>
      <c r="Z12" s="59"/>
      <c r="AB12" s="48"/>
      <c r="AD12" s="116" t="s">
        <v>7</v>
      </c>
      <c r="AE12" s="115">
        <v>3</v>
      </c>
    </row>
    <row r="13" spans="2:31" x14ac:dyDescent="0.25">
      <c r="B13" s="59" t="s">
        <v>6</v>
      </c>
      <c r="C13" s="59">
        <f>SUM(H13,K13,N13,Q13,T13,H30,K30,N30,Q30,Z13,T30,Z30)</f>
        <v>134</v>
      </c>
      <c r="E13" s="48"/>
      <c r="G13" s="59" t="s">
        <v>6</v>
      </c>
      <c r="H13" s="59"/>
      <c r="J13" s="59" t="s">
        <v>6</v>
      </c>
      <c r="K13" s="59"/>
      <c r="M13" s="59" t="s">
        <v>6</v>
      </c>
      <c r="N13" s="59"/>
      <c r="P13" s="59" t="s">
        <v>6</v>
      </c>
      <c r="Q13" s="59">
        <v>134</v>
      </c>
      <c r="S13" s="59" t="s">
        <v>6</v>
      </c>
      <c r="T13" s="59"/>
      <c r="W13" s="48"/>
      <c r="Y13" s="59" t="s">
        <v>6</v>
      </c>
      <c r="Z13" s="59"/>
      <c r="AB13" s="48"/>
      <c r="AD13" s="116" t="s">
        <v>8</v>
      </c>
      <c r="AE13" s="115"/>
    </row>
    <row r="14" spans="2:31" x14ac:dyDescent="0.25">
      <c r="B14" s="59" t="s">
        <v>7</v>
      </c>
      <c r="C14" s="59">
        <f t="shared" si="0"/>
        <v>116</v>
      </c>
      <c r="E14" s="48"/>
      <c r="G14" s="59" t="s">
        <v>7</v>
      </c>
      <c r="H14" s="59"/>
      <c r="J14" s="59" t="s">
        <v>7</v>
      </c>
      <c r="K14" s="59"/>
      <c r="M14" s="59" t="s">
        <v>7</v>
      </c>
      <c r="N14" s="59"/>
      <c r="P14" s="59" t="s">
        <v>7</v>
      </c>
      <c r="Q14" s="59"/>
      <c r="S14" s="59" t="s">
        <v>7</v>
      </c>
      <c r="T14" s="59"/>
      <c r="W14" s="48"/>
      <c r="Y14" s="59" t="s">
        <v>7</v>
      </c>
      <c r="Z14" s="59">
        <v>21</v>
      </c>
      <c r="AB14" s="48"/>
      <c r="AD14" s="116" t="s">
        <v>9</v>
      </c>
      <c r="AE14" s="115">
        <v>2</v>
      </c>
    </row>
    <row r="15" spans="2:31" x14ac:dyDescent="0.25">
      <c r="B15" s="59" t="s">
        <v>8</v>
      </c>
      <c r="C15" s="59">
        <f t="shared" si="0"/>
        <v>82</v>
      </c>
      <c r="E15" s="48"/>
      <c r="G15" s="59" t="s">
        <v>8</v>
      </c>
      <c r="H15" s="59"/>
      <c r="J15" s="59" t="s">
        <v>8</v>
      </c>
      <c r="K15" s="59"/>
      <c r="M15" s="59" t="s">
        <v>8</v>
      </c>
      <c r="N15" s="59"/>
      <c r="P15" s="59" t="s">
        <v>8</v>
      </c>
      <c r="Q15" s="59"/>
      <c r="S15" s="59" t="s">
        <v>8</v>
      </c>
      <c r="T15" s="59"/>
      <c r="W15" s="48"/>
      <c r="Y15" s="59" t="s">
        <v>8</v>
      </c>
      <c r="Z15" s="59"/>
      <c r="AB15" s="48"/>
    </row>
    <row r="16" spans="2:31" x14ac:dyDescent="0.25">
      <c r="B16" s="141" t="s">
        <v>9</v>
      </c>
      <c r="C16" s="59">
        <f t="shared" si="0"/>
        <v>23</v>
      </c>
      <c r="E16" s="144"/>
      <c r="G16" s="59" t="s">
        <v>9</v>
      </c>
      <c r="H16" s="59"/>
      <c r="J16" s="59" t="s">
        <v>9</v>
      </c>
      <c r="K16" s="59"/>
      <c r="M16" s="59" t="s">
        <v>9</v>
      </c>
      <c r="N16" s="59"/>
      <c r="P16" s="59" t="s">
        <v>9</v>
      </c>
      <c r="Q16" s="59"/>
      <c r="S16" s="59" t="s">
        <v>9</v>
      </c>
      <c r="T16" s="59"/>
      <c r="W16" s="48"/>
      <c r="Y16" s="59" t="s">
        <v>9</v>
      </c>
      <c r="Z16" s="59">
        <v>4</v>
      </c>
      <c r="AB16" s="48"/>
    </row>
    <row r="17" spans="2:28" x14ac:dyDescent="0.25">
      <c r="B17" s="143"/>
      <c r="C17" s="143"/>
      <c r="E17" s="48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S17" s="142"/>
      <c r="T17" s="142"/>
      <c r="W17" s="48"/>
      <c r="Y17" s="142"/>
      <c r="Z17" s="142"/>
      <c r="AB17" s="48"/>
    </row>
    <row r="18" spans="2:28" x14ac:dyDescent="0.25">
      <c r="E18" s="48"/>
      <c r="G18" s="39" t="s">
        <v>228</v>
      </c>
      <c r="H18" s="59">
        <f>(H7*AE$5)+(H8*AE$6)+(H9*AE$7)+(H10*AE$8)+(H11*AE$9)+(H12*AE$10)+(H13*AE$11)+(H14*AE$12)+(H15*AE$13)+(H16*AE$14)</f>
        <v>24</v>
      </c>
      <c r="I18" s="142"/>
      <c r="J18" s="39" t="s">
        <v>228</v>
      </c>
      <c r="K18" s="59">
        <f>(K7*AE$5)+(K8*AE$6)+(K9*AE$7)+(K10*AE$8)+(K11*AE$9)+(K12*AE$10)+(K13*AE$11)+(K14*AE$12)+(K15*AE$13)+(K16*AE$14)</f>
        <v>104</v>
      </c>
      <c r="L18" s="142"/>
      <c r="M18" s="39" t="s">
        <v>228</v>
      </c>
      <c r="N18" s="59">
        <f>(N7*AE$5)+(N8*AE$6)+(N9*AE$7)+(N10*AE$8)+(N11*AE$9)+(N12*AE$10)+(N13*AE$11)+(N14*AE$12)+(N15*AE$13)+(N16*AE$14)</f>
        <v>564</v>
      </c>
      <c r="O18" s="142"/>
      <c r="P18" s="39" t="s">
        <v>228</v>
      </c>
      <c r="Q18" s="59">
        <f>(Q7*AE$5)+(Q8*AE$6)+(Q9*AE$7)+(Q10*AE$8)+(Q11*AE$9)+(Q12*AE$10)+(Q13*AE$11)+(Q14*AE$12)+(Q15*AE$13)+(Q16*AE$14)</f>
        <v>268</v>
      </c>
      <c r="S18" s="39" t="s">
        <v>228</v>
      </c>
      <c r="T18" s="59">
        <f>(T7*AE$5)+(T8*AE$6)+(T9*AE$7)+(T10*AE$8)+(T11*AE$9)+(T12*AE$10)+(T13*AE$11)+(T14*AE$12)+(T15*AE$13)+(T16*AE$14)</f>
        <v>374</v>
      </c>
      <c r="W18" s="48"/>
      <c r="Y18" s="39" t="s">
        <v>228</v>
      </c>
      <c r="Z18" s="59">
        <f>(Z7*AE$5)+(Z8*AE$6)+(Z9*AE$7)+(Z10*AE$8)+(Z11*AE$9)+(Z12*AE$10)+(Z13*AE$11)+(Z14*AE$12)+(Z15*AE$13)+(Z16*AE$14)</f>
        <v>71</v>
      </c>
      <c r="AB18" s="48"/>
    </row>
    <row r="19" spans="2:28" x14ac:dyDescent="0.25">
      <c r="E19" s="48"/>
      <c r="W19" s="48"/>
      <c r="AB19" s="48"/>
    </row>
    <row r="20" spans="2:28" x14ac:dyDescent="0.25">
      <c r="E20" s="48"/>
      <c r="W20" s="48"/>
      <c r="AB20" s="48"/>
    </row>
    <row r="21" spans="2:28" x14ac:dyDescent="0.25">
      <c r="B21" s="39" t="s">
        <v>229</v>
      </c>
      <c r="C21" s="39"/>
      <c r="E21" s="48"/>
      <c r="G21" s="39" t="s">
        <v>134</v>
      </c>
      <c r="H21" s="39"/>
      <c r="J21" s="39" t="s">
        <v>276</v>
      </c>
      <c r="K21" s="39"/>
      <c r="M21" s="39" t="s">
        <v>167</v>
      </c>
      <c r="N21" s="39"/>
      <c r="P21" s="39" t="s">
        <v>227</v>
      </c>
      <c r="Q21" s="39"/>
      <c r="S21" s="39" t="s">
        <v>227</v>
      </c>
      <c r="T21" s="39"/>
      <c r="W21" s="48"/>
      <c r="Y21" s="39" t="s">
        <v>284</v>
      </c>
      <c r="Z21" s="39"/>
      <c r="AB21" s="48"/>
    </row>
    <row r="22" spans="2:28" x14ac:dyDescent="0.25">
      <c r="E22" s="48"/>
      <c r="W22" s="48"/>
      <c r="AB22" s="48"/>
    </row>
    <row r="23" spans="2:28" x14ac:dyDescent="0.25">
      <c r="B23" s="39" t="s">
        <v>43</v>
      </c>
      <c r="C23" s="39" t="s">
        <v>39</v>
      </c>
      <c r="E23" s="48"/>
      <c r="G23" s="39" t="s">
        <v>43</v>
      </c>
      <c r="H23" s="39" t="s">
        <v>39</v>
      </c>
      <c r="J23" s="39" t="s">
        <v>43</v>
      </c>
      <c r="K23" s="39" t="s">
        <v>39</v>
      </c>
      <c r="M23" s="39" t="s">
        <v>43</v>
      </c>
      <c r="N23" s="39" t="s">
        <v>39</v>
      </c>
      <c r="P23" s="39" t="s">
        <v>43</v>
      </c>
      <c r="Q23" s="39" t="s">
        <v>39</v>
      </c>
      <c r="S23" s="39" t="s">
        <v>43</v>
      </c>
      <c r="T23" s="39" t="s">
        <v>39</v>
      </c>
      <c r="W23" s="48"/>
      <c r="Y23" s="39" t="s">
        <v>43</v>
      </c>
      <c r="Z23" s="39" t="s">
        <v>39</v>
      </c>
      <c r="AB23" s="48"/>
    </row>
    <row r="24" spans="2:28" x14ac:dyDescent="0.25">
      <c r="B24" s="59" t="s">
        <v>0</v>
      </c>
      <c r="C24" s="59"/>
      <c r="E24" s="48"/>
      <c r="G24" s="59" t="s">
        <v>0</v>
      </c>
      <c r="H24" s="59"/>
      <c r="J24" s="59" t="s">
        <v>0</v>
      </c>
      <c r="K24" s="59"/>
      <c r="M24" s="59" t="s">
        <v>0</v>
      </c>
      <c r="N24" s="59"/>
      <c r="P24" s="59" t="s">
        <v>0</v>
      </c>
      <c r="Q24" s="59"/>
      <c r="S24" s="59" t="s">
        <v>0</v>
      </c>
      <c r="T24" s="59"/>
      <c r="W24" s="48"/>
      <c r="Y24" s="59" t="s">
        <v>0</v>
      </c>
      <c r="Z24" s="59"/>
      <c r="AB24" s="48"/>
    </row>
    <row r="25" spans="2:28" x14ac:dyDescent="0.25">
      <c r="B25" s="59" t="s">
        <v>1</v>
      </c>
      <c r="C25" s="59"/>
      <c r="E25" s="48"/>
      <c r="G25" s="59" t="s">
        <v>1</v>
      </c>
      <c r="H25" s="59"/>
      <c r="J25" s="59" t="s">
        <v>1</v>
      </c>
      <c r="K25" s="59"/>
      <c r="M25" s="59" t="s">
        <v>1</v>
      </c>
      <c r="N25" s="59"/>
      <c r="P25" s="59" t="s">
        <v>1</v>
      </c>
      <c r="Q25" s="59"/>
      <c r="S25" s="59" t="s">
        <v>1</v>
      </c>
      <c r="T25" s="59"/>
      <c r="W25" s="48"/>
      <c r="Y25" s="59" t="s">
        <v>1</v>
      </c>
      <c r="Z25" s="59"/>
      <c r="AB25" s="48"/>
    </row>
    <row r="26" spans="2:28" x14ac:dyDescent="0.25">
      <c r="B26" s="59" t="s">
        <v>2</v>
      </c>
      <c r="C26" s="59"/>
      <c r="E26" s="48"/>
      <c r="G26" s="59" t="s">
        <v>2</v>
      </c>
      <c r="H26" s="59"/>
      <c r="J26" s="59" t="s">
        <v>2</v>
      </c>
      <c r="K26" s="59"/>
      <c r="M26" s="59" t="s">
        <v>2</v>
      </c>
      <c r="N26" s="59"/>
      <c r="P26" s="59" t="s">
        <v>2</v>
      </c>
      <c r="Q26" s="59"/>
      <c r="S26" s="59" t="s">
        <v>2</v>
      </c>
      <c r="T26" s="59"/>
      <c r="W26" s="48"/>
      <c r="Y26" s="59" t="s">
        <v>2</v>
      </c>
      <c r="Z26" s="59"/>
      <c r="AB26" s="48"/>
    </row>
    <row r="27" spans="2:28" x14ac:dyDescent="0.25">
      <c r="B27" s="59" t="s">
        <v>3</v>
      </c>
      <c r="C27" s="59"/>
      <c r="E27" s="48"/>
      <c r="G27" s="59" t="s">
        <v>3</v>
      </c>
      <c r="H27" s="59"/>
      <c r="J27" s="59" t="s">
        <v>3</v>
      </c>
      <c r="K27" s="59"/>
      <c r="M27" s="59" t="s">
        <v>3</v>
      </c>
      <c r="N27" s="59"/>
      <c r="P27" s="59" t="s">
        <v>3</v>
      </c>
      <c r="Q27" s="59"/>
      <c r="S27" s="59" t="s">
        <v>3</v>
      </c>
      <c r="T27" s="59"/>
      <c r="W27" s="48"/>
      <c r="Y27" s="59" t="s">
        <v>3</v>
      </c>
      <c r="Z27" s="59"/>
      <c r="AB27" s="48"/>
    </row>
    <row r="28" spans="2:28" x14ac:dyDescent="0.25">
      <c r="B28" s="59" t="s">
        <v>4</v>
      </c>
      <c r="C28" s="59"/>
      <c r="E28" s="48"/>
      <c r="G28" s="59" t="s">
        <v>4</v>
      </c>
      <c r="H28" s="59"/>
      <c r="J28" s="59" t="s">
        <v>4</v>
      </c>
      <c r="K28" s="59"/>
      <c r="M28" s="59" t="s">
        <v>4</v>
      </c>
      <c r="N28" s="59"/>
      <c r="P28" s="59" t="s">
        <v>4</v>
      </c>
      <c r="Q28" s="59"/>
      <c r="S28" s="59" t="s">
        <v>4</v>
      </c>
      <c r="T28" s="59"/>
      <c r="W28" s="48"/>
      <c r="Y28" s="59" t="s">
        <v>4</v>
      </c>
      <c r="Z28" s="59"/>
      <c r="AB28" s="48"/>
    </row>
    <row r="29" spans="2:28" x14ac:dyDescent="0.25">
      <c r="B29" s="59" t="s">
        <v>5</v>
      </c>
      <c r="C29" s="59"/>
      <c r="E29" s="48"/>
      <c r="G29" s="59" t="s">
        <v>5</v>
      </c>
      <c r="H29" s="59"/>
      <c r="J29" s="59" t="s">
        <v>5</v>
      </c>
      <c r="K29" s="59"/>
      <c r="M29" s="59" t="s">
        <v>5</v>
      </c>
      <c r="N29" s="59"/>
      <c r="P29" s="59" t="s">
        <v>5</v>
      </c>
      <c r="Q29" s="59"/>
      <c r="S29" s="59" t="s">
        <v>5</v>
      </c>
      <c r="T29" s="59"/>
      <c r="W29" s="48"/>
      <c r="Y29" s="59" t="s">
        <v>5</v>
      </c>
      <c r="Z29" s="59"/>
      <c r="AB29" s="48"/>
    </row>
    <row r="30" spans="2:28" x14ac:dyDescent="0.25">
      <c r="B30" s="59" t="s">
        <v>6</v>
      </c>
      <c r="C30" s="59"/>
      <c r="E30" s="48"/>
      <c r="G30" s="59" t="s">
        <v>6</v>
      </c>
      <c r="H30" s="59"/>
      <c r="J30" s="59" t="s">
        <v>6</v>
      </c>
      <c r="K30" s="59"/>
      <c r="M30" s="59" t="s">
        <v>6</v>
      </c>
      <c r="N30" s="59"/>
      <c r="P30" s="59" t="s">
        <v>6</v>
      </c>
      <c r="Q30" s="59"/>
      <c r="S30" s="59" t="s">
        <v>6</v>
      </c>
      <c r="T30" s="59"/>
      <c r="W30" s="48"/>
      <c r="Y30" s="59" t="s">
        <v>6</v>
      </c>
      <c r="Z30" s="59"/>
      <c r="AB30" s="48"/>
    </row>
    <row r="31" spans="2:28" x14ac:dyDescent="0.25">
      <c r="B31" s="59" t="s">
        <v>7</v>
      </c>
      <c r="C31" s="59"/>
      <c r="E31" s="48"/>
      <c r="G31" s="59" t="s">
        <v>7</v>
      </c>
      <c r="H31" s="59"/>
      <c r="J31" s="59" t="s">
        <v>7</v>
      </c>
      <c r="K31" s="59">
        <v>95</v>
      </c>
      <c r="M31" s="59" t="s">
        <v>7</v>
      </c>
      <c r="N31" s="59"/>
      <c r="P31" s="59" t="s">
        <v>7</v>
      </c>
      <c r="Q31" s="59"/>
      <c r="S31" s="59" t="s">
        <v>7</v>
      </c>
      <c r="T31" s="59"/>
      <c r="W31" s="48"/>
      <c r="Y31" s="59" t="s">
        <v>7</v>
      </c>
      <c r="Z31" s="59"/>
      <c r="AB31" s="48"/>
    </row>
    <row r="32" spans="2:28" x14ac:dyDescent="0.25">
      <c r="B32" s="59" t="s">
        <v>8</v>
      </c>
      <c r="C32" s="59"/>
      <c r="E32" s="48"/>
      <c r="G32" s="59" t="s">
        <v>8</v>
      </c>
      <c r="H32" s="59"/>
      <c r="J32" s="59" t="s">
        <v>8</v>
      </c>
      <c r="K32" s="59">
        <v>82</v>
      </c>
      <c r="M32" s="59" t="s">
        <v>8</v>
      </c>
      <c r="N32" s="59"/>
      <c r="P32" s="59" t="s">
        <v>8</v>
      </c>
      <c r="Q32" s="59"/>
      <c r="S32" s="59" t="s">
        <v>8</v>
      </c>
      <c r="T32" s="59"/>
      <c r="W32" s="48"/>
      <c r="Y32" s="59" t="s">
        <v>8</v>
      </c>
      <c r="Z32" s="59"/>
      <c r="AB32" s="48"/>
    </row>
    <row r="33" spans="2:28" x14ac:dyDescent="0.25">
      <c r="B33" s="59" t="s">
        <v>9</v>
      </c>
      <c r="C33" s="59"/>
      <c r="E33" s="48"/>
      <c r="G33" s="59" t="s">
        <v>9</v>
      </c>
      <c r="H33" s="59"/>
      <c r="J33" s="59" t="s">
        <v>9</v>
      </c>
      <c r="K33" s="59">
        <v>19</v>
      </c>
      <c r="M33" s="59" t="s">
        <v>9</v>
      </c>
      <c r="N33" s="59"/>
      <c r="P33" s="59" t="s">
        <v>9</v>
      </c>
      <c r="Q33" s="59"/>
      <c r="S33" s="59" t="s">
        <v>9</v>
      </c>
      <c r="T33" s="59"/>
      <c r="W33" s="48"/>
      <c r="Y33" s="59" t="s">
        <v>9</v>
      </c>
      <c r="Z33" s="59"/>
      <c r="AB33" s="48"/>
    </row>
    <row r="34" spans="2:28" x14ac:dyDescent="0.25">
      <c r="B34" s="142"/>
      <c r="C34" s="142"/>
      <c r="E34" s="48"/>
      <c r="G34" s="142"/>
      <c r="H34" s="142"/>
      <c r="J34" s="142"/>
      <c r="K34" s="142"/>
      <c r="L34" s="142"/>
      <c r="M34" s="142"/>
      <c r="N34" s="142"/>
      <c r="O34" s="142"/>
      <c r="P34" s="142"/>
      <c r="Q34" s="142"/>
      <c r="S34" s="142"/>
      <c r="T34" s="142"/>
      <c r="W34" s="48"/>
      <c r="Y34" s="142"/>
      <c r="Z34" s="142"/>
      <c r="AB34" s="48"/>
    </row>
    <row r="35" spans="2:28" x14ac:dyDescent="0.25">
      <c r="B35" s="39" t="s">
        <v>228</v>
      </c>
      <c r="C35" s="59">
        <f>(C24*AE$5)+(C25*AE$6)+(C26*AE$7)+(C27*AE$8)+(C28*AE$9)+(C29*AE$10)+(C30*AE$11)+(C31*AE$12)+(C32*AE$13)+(C33*AE$14)</f>
        <v>0</v>
      </c>
      <c r="E35" s="48"/>
      <c r="G35" s="39" t="s">
        <v>228</v>
      </c>
      <c r="H35" s="59">
        <f>(H24*AE$5)+(H25*AE$6)+(H26*AE$7)+(H27*AE$8)+(H28*AE$9)+(H29*AE$10)+(H30*AE$11)+(H31*AE$12)+(H32*AE$13)+(H33*AE$14)</f>
        <v>0</v>
      </c>
      <c r="J35" s="39" t="s">
        <v>228</v>
      </c>
      <c r="K35" s="59">
        <f>(K24*AE$5)+(K25*AE$6)+(K26*AE$7)+(K27*AE$8)+(K28*AE$9)+(K29*AE$10)+(K30*AE$11)+(K31*AE$12)+(K32*AE$13)+(K33*AE$14)</f>
        <v>323</v>
      </c>
      <c r="L35" s="142"/>
      <c r="M35" s="39" t="s">
        <v>228</v>
      </c>
      <c r="N35" s="59">
        <f>(N24*AE$5)+(N25*AE$6)+(N26*AE$7)+(N27*AE$8)+(N28*AE$9)+(N29*AE$10)+(N30*AE$11)+(N31*AE$12)+(N32*AE$13)+(N33*AE$14)</f>
        <v>0</v>
      </c>
      <c r="O35" s="142"/>
      <c r="P35" s="39" t="s">
        <v>228</v>
      </c>
      <c r="Q35" s="59">
        <f>(Q24*AE$5)+(Q25*AE$6)+(Q26*AE$7)+(Q27*AE$8)+(Q28*AE$9)+(Q29*AE$10)+(Q30*AE$11)+(Q31*AE$12)+(Q32*AE$13)+(Q33*AE$14)</f>
        <v>0</v>
      </c>
      <c r="S35" s="39" t="s">
        <v>228</v>
      </c>
      <c r="T35" s="59">
        <f>(T24*AH$5)+(T25*AH$6)+(T26*AH$7)+(T27*AH$8)+(T28*AH$9)+(T29*AH$10)+(T30*AH$11)+(T31*AH$12)+(T32*AH$13)+(T33*AH$14)</f>
        <v>0</v>
      </c>
      <c r="W35" s="48"/>
      <c r="Y35" s="39" t="s">
        <v>228</v>
      </c>
      <c r="Z35" s="59">
        <f>(Z24*AE$5)+(Z25*AE$6)+(Z26*AE$7)+(Z27*AE$8)+(Z28*AE$9)+(Z29*AE$10)+(Z30*AE$11)+(Z31*AE$12)+(Z32*AE$13)+(Z33*AE$14)</f>
        <v>0</v>
      </c>
      <c r="AB35" s="48"/>
    </row>
  </sheetData>
  <pageMargins left="0.7" right="0.7" top="0.75" bottom="0.75" header="0.3" footer="0.3"/>
  <pageSetup paperSize="9" orientation="portrait" horizontalDpi="200" verticalDpi="200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621B-36BB-4D31-B905-74275EC49705}">
  <sheetPr codeName="Sheet11">
    <tabColor theme="9" tint="0.59999389629810485"/>
  </sheetPr>
  <dimension ref="B1:N19"/>
  <sheetViews>
    <sheetView workbookViewId="0">
      <selection activeCell="H22" sqref="H22"/>
    </sheetView>
  </sheetViews>
  <sheetFormatPr defaultRowHeight="15" x14ac:dyDescent="0.25"/>
  <cols>
    <col min="1" max="1" width="9.140625" style="57"/>
    <col min="2" max="2" width="24.28515625" style="57" customWidth="1"/>
    <col min="3" max="3" width="10.85546875" style="57" customWidth="1"/>
    <col min="4" max="4" width="26.7109375" style="57" customWidth="1"/>
    <col min="5" max="5" width="8.7109375" style="57" customWidth="1"/>
    <col min="6" max="6" width="12.7109375" style="175" customWidth="1"/>
    <col min="7" max="7" width="9.140625" style="57"/>
    <col min="8" max="8" width="26.7109375" style="57" customWidth="1"/>
    <col min="9" max="9" width="12.7109375" style="175" customWidth="1"/>
    <col min="10" max="10" width="9.140625" style="57"/>
    <col min="11" max="11" width="24.28515625" style="57" customWidth="1"/>
    <col min="12" max="12" width="10.85546875" style="57" customWidth="1"/>
    <col min="13" max="13" width="26.7109375" style="57" customWidth="1"/>
    <col min="14" max="14" width="12.7109375" style="57" customWidth="1"/>
    <col min="15" max="16384" width="9.140625" style="57"/>
  </cols>
  <sheetData>
    <row r="1" spans="2:14" x14ac:dyDescent="0.25">
      <c r="I1" s="57"/>
    </row>
    <row r="2" spans="2:14" x14ac:dyDescent="0.25">
      <c r="B2" s="39" t="s">
        <v>291</v>
      </c>
      <c r="C2" s="39"/>
      <c r="D2" s="39"/>
      <c r="E2" s="39"/>
      <c r="F2" s="44"/>
      <c r="G2" s="48"/>
      <c r="H2" s="48"/>
      <c r="I2" s="48"/>
      <c r="J2" s="48"/>
      <c r="K2" s="48"/>
      <c r="L2" s="39"/>
      <c r="M2" s="48"/>
      <c r="N2" s="48"/>
    </row>
    <row r="3" spans="2:14" x14ac:dyDescent="0.25">
      <c r="I3" s="57"/>
    </row>
    <row r="4" spans="2:14" x14ac:dyDescent="0.25">
      <c r="B4" s="39" t="s">
        <v>280</v>
      </c>
      <c r="C4" s="39"/>
      <c r="D4" s="39"/>
      <c r="E4" s="39"/>
      <c r="F4" s="44"/>
      <c r="H4" s="39" t="s">
        <v>288</v>
      </c>
      <c r="I4" s="44"/>
      <c r="K4" s="39" t="s">
        <v>289</v>
      </c>
      <c r="L4" s="39"/>
      <c r="M4" s="39"/>
      <c r="N4" s="39"/>
    </row>
    <row r="6" spans="2:14" x14ac:dyDescent="0.25">
      <c r="B6" s="39" t="s">
        <v>279</v>
      </c>
      <c r="C6" s="190" t="s">
        <v>294</v>
      </c>
      <c r="D6" s="39" t="s">
        <v>38</v>
      </c>
      <c r="E6" s="39" t="s">
        <v>181</v>
      </c>
      <c r="F6" s="173" t="s">
        <v>124</v>
      </c>
      <c r="H6" s="39" t="s">
        <v>318</v>
      </c>
      <c r="I6" s="44"/>
      <c r="K6" s="39" t="s">
        <v>279</v>
      </c>
      <c r="L6" s="39" t="s">
        <v>294</v>
      </c>
      <c r="M6" s="39" t="s">
        <v>38</v>
      </c>
      <c r="N6" s="39" t="s">
        <v>124</v>
      </c>
    </row>
    <row r="7" spans="2:14" x14ac:dyDescent="0.25">
      <c r="B7" s="1" t="s">
        <v>277</v>
      </c>
      <c r="C7" s="189">
        <v>43280</v>
      </c>
      <c r="D7" s="1" t="s">
        <v>34</v>
      </c>
      <c r="E7" s="172">
        <v>1</v>
      </c>
      <c r="F7" s="41">
        <v>1300000</v>
      </c>
      <c r="H7" s="59" t="s">
        <v>30</v>
      </c>
      <c r="I7" s="52">
        <v>1250000</v>
      </c>
      <c r="K7" s="1" t="s">
        <v>315</v>
      </c>
      <c r="L7" s="189">
        <v>43481</v>
      </c>
      <c r="M7" s="59" t="s">
        <v>314</v>
      </c>
      <c r="N7" s="52">
        <v>1100000</v>
      </c>
    </row>
    <row r="8" spans="2:14" x14ac:dyDescent="0.25">
      <c r="B8" s="1" t="s">
        <v>277</v>
      </c>
      <c r="C8" s="189">
        <v>43280</v>
      </c>
      <c r="D8" s="174" t="s">
        <v>278</v>
      </c>
      <c r="E8" s="177">
        <v>5</v>
      </c>
      <c r="F8" s="41">
        <v>300000</v>
      </c>
      <c r="H8" s="59" t="s">
        <v>282</v>
      </c>
      <c r="I8" s="52">
        <v>100000</v>
      </c>
      <c r="K8" s="59" t="s">
        <v>316</v>
      </c>
      <c r="L8" s="189">
        <v>43481</v>
      </c>
      <c r="M8" s="59" t="s">
        <v>314</v>
      </c>
      <c r="N8" s="188" t="s">
        <v>316</v>
      </c>
    </row>
    <row r="9" spans="2:14" x14ac:dyDescent="0.25">
      <c r="B9" s="1" t="s">
        <v>285</v>
      </c>
      <c r="C9" s="189">
        <v>43280</v>
      </c>
      <c r="D9" s="1" t="s">
        <v>30</v>
      </c>
      <c r="E9" s="172">
        <v>2</v>
      </c>
      <c r="F9" s="41">
        <v>2500000</v>
      </c>
      <c r="H9" s="59" t="s">
        <v>34</v>
      </c>
      <c r="I9" s="52">
        <v>1300000</v>
      </c>
      <c r="K9" s="59"/>
      <c r="L9" s="189"/>
      <c r="M9" s="59"/>
      <c r="N9" s="52"/>
    </row>
    <row r="10" spans="2:14" x14ac:dyDescent="0.25">
      <c r="B10" s="1" t="s">
        <v>293</v>
      </c>
      <c r="C10" s="189">
        <v>43281</v>
      </c>
      <c r="D10" s="1" t="s">
        <v>164</v>
      </c>
      <c r="E10" s="172">
        <v>26</v>
      </c>
      <c r="F10" s="41">
        <v>3380000</v>
      </c>
      <c r="H10" s="59" t="s">
        <v>281</v>
      </c>
      <c r="I10" s="52">
        <v>50000</v>
      </c>
      <c r="K10" s="59"/>
      <c r="L10" s="189"/>
      <c r="M10" s="59"/>
      <c r="N10" s="52"/>
    </row>
    <row r="11" spans="2:14" x14ac:dyDescent="0.25">
      <c r="B11" s="1" t="s">
        <v>285</v>
      </c>
      <c r="C11" s="189">
        <v>43281</v>
      </c>
      <c r="D11" s="1" t="s">
        <v>286</v>
      </c>
      <c r="E11" s="176">
        <v>1</v>
      </c>
      <c r="F11" s="41">
        <v>1500000</v>
      </c>
      <c r="H11" s="1" t="s">
        <v>164</v>
      </c>
      <c r="I11" s="168">
        <v>125000</v>
      </c>
      <c r="K11" s="59"/>
      <c r="L11" s="189"/>
      <c r="M11" s="59"/>
      <c r="N11" s="52"/>
    </row>
    <row r="12" spans="2:14" x14ac:dyDescent="0.25">
      <c r="B12" s="1" t="s">
        <v>295</v>
      </c>
      <c r="C12" s="189">
        <v>43283</v>
      </c>
      <c r="D12" s="1" t="s">
        <v>286</v>
      </c>
      <c r="E12" s="176">
        <v>1</v>
      </c>
      <c r="F12" s="41">
        <v>2000000</v>
      </c>
      <c r="H12" s="39" t="s">
        <v>317</v>
      </c>
      <c r="I12" s="42"/>
      <c r="L12" s="178"/>
    </row>
    <row r="13" spans="2:14" x14ac:dyDescent="0.25">
      <c r="B13" s="1"/>
      <c r="C13" s="189"/>
      <c r="D13" s="1"/>
      <c r="E13" s="176"/>
      <c r="F13" s="41"/>
      <c r="H13" s="59" t="s">
        <v>286</v>
      </c>
      <c r="I13" s="52">
        <v>1500000</v>
      </c>
      <c r="L13" s="178"/>
    </row>
    <row r="14" spans="2:14" x14ac:dyDescent="0.25">
      <c r="B14" s="1"/>
      <c r="C14" s="189"/>
      <c r="D14" s="1"/>
      <c r="E14" s="176"/>
      <c r="F14" s="41"/>
      <c r="H14" s="39" t="s">
        <v>319</v>
      </c>
      <c r="I14" s="44"/>
      <c r="L14" s="178"/>
    </row>
    <row r="15" spans="2:14" x14ac:dyDescent="0.25">
      <c r="B15" s="1"/>
      <c r="C15" s="189"/>
      <c r="D15" s="1"/>
      <c r="E15" s="176"/>
      <c r="F15" s="41"/>
      <c r="H15" s="59" t="s">
        <v>314</v>
      </c>
      <c r="I15" s="52">
        <v>1250000</v>
      </c>
      <c r="L15" s="178"/>
    </row>
    <row r="16" spans="2:14" x14ac:dyDescent="0.25">
      <c r="B16" s="1"/>
      <c r="C16" s="189"/>
      <c r="D16" s="1"/>
      <c r="E16" s="176"/>
      <c r="F16" s="41"/>
      <c r="L16" s="178"/>
    </row>
    <row r="17" spans="2:12" x14ac:dyDescent="0.25">
      <c r="B17" s="1"/>
      <c r="C17" s="189"/>
      <c r="D17" s="1"/>
      <c r="E17" s="176"/>
      <c r="F17" s="41"/>
      <c r="L17" s="178"/>
    </row>
    <row r="18" spans="2:12" x14ac:dyDescent="0.25">
      <c r="B18" s="1"/>
      <c r="C18" s="189"/>
      <c r="D18" s="1"/>
      <c r="E18" s="176"/>
      <c r="F18" s="41"/>
      <c r="L18" s="178"/>
    </row>
    <row r="19" spans="2:12" x14ac:dyDescent="0.25">
      <c r="E19" s="162" t="s">
        <v>132</v>
      </c>
      <c r="F19" s="52">
        <f>SUM(F7:F18)</f>
        <v>10980000</v>
      </c>
    </row>
  </sheetData>
  <pageMargins left="0.7" right="0.7" top="0.75" bottom="0.75" header="0.3" footer="0.3"/>
  <pageSetup paperSize="9" orientation="portrait" horizontalDpi="200" verticalDpi="20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622B9-CE2C-4644-BE6C-D2D6C9CF0893}">
  <sheetPr codeName="Sheet12">
    <tabColor theme="1" tint="0.34998626667073579"/>
  </sheetPr>
  <dimension ref="B2:V31"/>
  <sheetViews>
    <sheetView workbookViewId="0">
      <selection activeCell="D15" sqref="D15"/>
    </sheetView>
  </sheetViews>
  <sheetFormatPr defaultRowHeight="15" x14ac:dyDescent="0.25"/>
  <cols>
    <col min="1" max="1" width="9.140625" style="127"/>
    <col min="2" max="2" width="24.140625" style="127" bestFit="1" customWidth="1"/>
    <col min="3" max="3" width="13.85546875" style="127" bestFit="1" customWidth="1"/>
    <col min="4" max="4" width="9.140625" style="127" customWidth="1"/>
    <col min="5" max="5" width="12" style="127" customWidth="1"/>
    <col min="6" max="6" width="9.42578125" style="127" customWidth="1"/>
    <col min="7" max="7" width="13.7109375" style="127" bestFit="1" customWidth="1"/>
    <col min="8" max="8" width="8.140625" style="127" customWidth="1"/>
    <col min="9" max="9" width="11.28515625" style="127" bestFit="1" customWidth="1"/>
    <col min="10" max="10" width="9.140625" style="127"/>
    <col min="11" max="11" width="24.140625" style="127" bestFit="1" customWidth="1"/>
    <col min="12" max="12" width="13.85546875" style="127" bestFit="1" customWidth="1"/>
    <col min="13" max="13" width="9.140625" style="127"/>
    <col min="14" max="14" width="12" style="127" customWidth="1"/>
    <col min="15" max="15" width="9.42578125" style="127" customWidth="1"/>
    <col min="16" max="16" width="13.7109375" style="127" bestFit="1" customWidth="1"/>
    <col min="17" max="17" width="8.140625" style="127" customWidth="1"/>
    <col min="18" max="18" width="11.28515625" style="127" bestFit="1" customWidth="1"/>
    <col min="19" max="16384" width="9.140625" style="127"/>
  </cols>
  <sheetData>
    <row r="2" spans="2:22" x14ac:dyDescent="0.25">
      <c r="B2" s="39" t="s">
        <v>292</v>
      </c>
      <c r="C2" s="40"/>
      <c r="D2" s="40"/>
      <c r="E2" s="40"/>
      <c r="F2" s="40"/>
      <c r="G2" s="40"/>
      <c r="H2" s="40"/>
      <c r="I2" s="40"/>
      <c r="J2" s="40"/>
      <c r="K2" s="39"/>
      <c r="L2" s="40"/>
      <c r="M2" s="40"/>
      <c r="N2" s="40"/>
      <c r="O2" s="40"/>
      <c r="P2" s="40"/>
      <c r="Q2" s="40"/>
      <c r="R2" s="40"/>
      <c r="S2" s="155"/>
      <c r="T2" s="155"/>
      <c r="U2" s="155"/>
      <c r="V2" s="155"/>
    </row>
    <row r="4" spans="2:22" x14ac:dyDescent="0.25">
      <c r="B4" s="39" t="s">
        <v>275</v>
      </c>
      <c r="C4" s="40"/>
      <c r="D4" s="40"/>
      <c r="E4" s="40"/>
      <c r="F4" s="40"/>
      <c r="G4" s="40"/>
      <c r="H4" s="40"/>
      <c r="I4" s="40"/>
      <c r="K4" s="39" t="s">
        <v>320</v>
      </c>
      <c r="L4" s="40"/>
      <c r="M4" s="40"/>
      <c r="N4" s="40"/>
      <c r="O4" s="40"/>
      <c r="P4" s="40"/>
      <c r="Q4" s="40"/>
      <c r="R4" s="40"/>
    </row>
    <row r="6" spans="2:22" x14ac:dyDescent="0.25">
      <c r="B6" s="39" t="s">
        <v>232</v>
      </c>
      <c r="C6" s="162" t="s">
        <v>233</v>
      </c>
      <c r="D6" s="39" t="s">
        <v>234</v>
      </c>
      <c r="E6" s="162" t="s">
        <v>235</v>
      </c>
      <c r="F6" s="162" t="s">
        <v>236</v>
      </c>
      <c r="G6" s="162" t="s">
        <v>237</v>
      </c>
      <c r="H6" s="162" t="s">
        <v>238</v>
      </c>
      <c r="I6" s="162" t="s">
        <v>273</v>
      </c>
      <c r="K6" s="39" t="s">
        <v>232</v>
      </c>
      <c r="L6" s="162" t="s">
        <v>233</v>
      </c>
      <c r="M6" s="39" t="s">
        <v>234</v>
      </c>
      <c r="N6" s="162" t="s">
        <v>235</v>
      </c>
      <c r="O6" s="162" t="s">
        <v>236</v>
      </c>
      <c r="P6" s="162" t="s">
        <v>237</v>
      </c>
      <c r="Q6" s="162" t="s">
        <v>238</v>
      </c>
      <c r="R6" s="162" t="s">
        <v>273</v>
      </c>
    </row>
    <row r="7" spans="2:22" x14ac:dyDescent="0.25">
      <c r="B7" s="167" t="s">
        <v>239</v>
      </c>
      <c r="C7" s="168">
        <v>125000</v>
      </c>
      <c r="D7" s="106">
        <v>25</v>
      </c>
      <c r="E7" s="167" t="s">
        <v>240</v>
      </c>
      <c r="F7" s="106">
        <v>30</v>
      </c>
      <c r="G7" s="168">
        <v>75000</v>
      </c>
      <c r="H7" s="106">
        <v>242</v>
      </c>
      <c r="I7" s="106">
        <v>4</v>
      </c>
      <c r="K7" s="167" t="s">
        <v>259</v>
      </c>
      <c r="L7" s="168">
        <v>500000</v>
      </c>
      <c r="M7" s="106">
        <v>50</v>
      </c>
      <c r="N7" s="167" t="s">
        <v>249</v>
      </c>
      <c r="O7" s="106">
        <v>35</v>
      </c>
      <c r="P7" s="168">
        <v>300000</v>
      </c>
      <c r="Q7" s="106">
        <v>386</v>
      </c>
      <c r="R7" s="106">
        <v>4</v>
      </c>
    </row>
    <row r="8" spans="2:22" x14ac:dyDescent="0.25">
      <c r="B8" s="167" t="s">
        <v>241</v>
      </c>
      <c r="C8" s="168">
        <v>125000</v>
      </c>
      <c r="D8" s="106">
        <v>25</v>
      </c>
      <c r="E8" s="167" t="s">
        <v>240</v>
      </c>
      <c r="F8" s="106">
        <v>30</v>
      </c>
      <c r="G8" s="168">
        <v>75000</v>
      </c>
      <c r="H8" s="106">
        <v>242</v>
      </c>
      <c r="I8" s="106">
        <v>8</v>
      </c>
      <c r="K8" s="167" t="s">
        <v>260</v>
      </c>
      <c r="L8" s="168">
        <v>15000000</v>
      </c>
      <c r="M8" s="106">
        <v>5</v>
      </c>
      <c r="N8" s="167" t="s">
        <v>261</v>
      </c>
      <c r="O8" s="106">
        <v>55</v>
      </c>
      <c r="P8" s="168">
        <v>9000000</v>
      </c>
      <c r="Q8" s="106">
        <v>1000</v>
      </c>
      <c r="R8" s="106">
        <v>1</v>
      </c>
    </row>
    <row r="9" spans="2:22" x14ac:dyDescent="0.25">
      <c r="B9" s="167" t="s">
        <v>242</v>
      </c>
      <c r="C9" s="168">
        <v>750000</v>
      </c>
      <c r="D9" s="106">
        <v>75</v>
      </c>
      <c r="E9" s="167" t="s">
        <v>243</v>
      </c>
      <c r="F9" s="106">
        <v>40</v>
      </c>
      <c r="G9" s="168">
        <v>450000</v>
      </c>
      <c r="H9" s="106">
        <v>800</v>
      </c>
      <c r="I9" s="106">
        <v>9</v>
      </c>
      <c r="K9" s="167" t="s">
        <v>262</v>
      </c>
      <c r="L9" s="168">
        <v>15000000</v>
      </c>
      <c r="M9" s="106">
        <v>5</v>
      </c>
      <c r="N9" s="167" t="s">
        <v>263</v>
      </c>
      <c r="O9" s="106">
        <v>60</v>
      </c>
      <c r="P9" s="168">
        <v>9000000</v>
      </c>
      <c r="Q9" s="106">
        <v>1550</v>
      </c>
      <c r="R9" s="106">
        <v>1</v>
      </c>
    </row>
    <row r="10" spans="2:22" x14ac:dyDescent="0.25">
      <c r="B10" s="167" t="s">
        <v>244</v>
      </c>
      <c r="C10" s="168">
        <v>2000000</v>
      </c>
      <c r="D10" s="106">
        <v>150</v>
      </c>
      <c r="E10" s="167" t="s">
        <v>245</v>
      </c>
      <c r="F10" s="106">
        <v>40</v>
      </c>
      <c r="G10" s="168">
        <v>1000000</v>
      </c>
      <c r="H10" s="106">
        <v>742</v>
      </c>
      <c r="I10" s="106">
        <v>7</v>
      </c>
      <c r="K10" s="167" t="s">
        <v>264</v>
      </c>
      <c r="L10" s="168">
        <v>15000000</v>
      </c>
      <c r="M10" s="106">
        <v>5</v>
      </c>
      <c r="N10" s="167" t="s">
        <v>265</v>
      </c>
      <c r="O10" s="106">
        <v>80</v>
      </c>
      <c r="P10" s="168">
        <v>9000000</v>
      </c>
      <c r="Q10" s="106">
        <v>1000</v>
      </c>
      <c r="R10" s="106">
        <v>1</v>
      </c>
    </row>
    <row r="11" spans="2:22" x14ac:dyDescent="0.25">
      <c r="B11" s="167" t="s">
        <v>246</v>
      </c>
      <c r="C11" s="168">
        <v>1500000</v>
      </c>
      <c r="D11" s="106">
        <v>250</v>
      </c>
      <c r="E11" s="167" t="s">
        <v>247</v>
      </c>
      <c r="F11" s="106">
        <v>40</v>
      </c>
      <c r="G11" s="168">
        <v>900000</v>
      </c>
      <c r="H11" s="106">
        <v>2500</v>
      </c>
      <c r="I11" s="106">
        <v>15</v>
      </c>
      <c r="K11" s="167" t="s">
        <v>266</v>
      </c>
      <c r="L11" s="168">
        <v>15000000</v>
      </c>
      <c r="M11" s="106">
        <v>5</v>
      </c>
      <c r="N11" s="167" t="s">
        <v>267</v>
      </c>
      <c r="O11" s="106">
        <v>65</v>
      </c>
      <c r="P11" s="168">
        <v>9000000</v>
      </c>
      <c r="Q11" s="106">
        <v>2540</v>
      </c>
      <c r="R11" s="106">
        <v>1</v>
      </c>
    </row>
    <row r="12" spans="2:22" x14ac:dyDescent="0.25">
      <c r="B12" s="167" t="s">
        <v>248</v>
      </c>
      <c r="C12" s="168">
        <v>15000000</v>
      </c>
      <c r="D12" s="106">
        <v>600</v>
      </c>
      <c r="E12" s="167" t="s">
        <v>249</v>
      </c>
      <c r="F12" s="106">
        <v>40</v>
      </c>
      <c r="G12" s="168">
        <v>9000000</v>
      </c>
      <c r="H12" s="106">
        <v>1360</v>
      </c>
      <c r="I12" s="106">
        <v>15</v>
      </c>
      <c r="K12" s="167" t="s">
        <v>268</v>
      </c>
      <c r="L12" s="168">
        <v>15000000</v>
      </c>
      <c r="M12" s="106">
        <v>5</v>
      </c>
      <c r="N12" s="167" t="s">
        <v>269</v>
      </c>
      <c r="O12" s="106">
        <v>65</v>
      </c>
      <c r="P12" s="168">
        <v>9000000</v>
      </c>
      <c r="Q12" s="106">
        <v>2540</v>
      </c>
      <c r="R12" s="106">
        <v>1</v>
      </c>
    </row>
    <row r="13" spans="2:22" x14ac:dyDescent="0.25">
      <c r="B13" s="167" t="s">
        <v>250</v>
      </c>
      <c r="C13" s="168">
        <v>12500000</v>
      </c>
      <c r="D13" s="106">
        <v>200</v>
      </c>
      <c r="E13" s="167" t="s">
        <v>251</v>
      </c>
      <c r="F13" s="106">
        <v>40</v>
      </c>
      <c r="G13" s="168">
        <v>7500000</v>
      </c>
      <c r="H13" s="106">
        <v>2500</v>
      </c>
      <c r="I13" s="106">
        <v>15</v>
      </c>
      <c r="K13" s="167" t="s">
        <v>270</v>
      </c>
      <c r="L13" s="168">
        <v>15000000</v>
      </c>
      <c r="M13" s="106">
        <v>5</v>
      </c>
      <c r="N13" s="167" t="s">
        <v>271</v>
      </c>
      <c r="O13" s="106">
        <v>60</v>
      </c>
      <c r="P13" s="168">
        <v>9000000</v>
      </c>
      <c r="Q13" s="106">
        <v>1550</v>
      </c>
      <c r="R13" s="106">
        <v>1</v>
      </c>
    </row>
    <row r="14" spans="2:22" x14ac:dyDescent="0.25">
      <c r="B14" s="167" t="s">
        <v>252</v>
      </c>
      <c r="C14" s="168">
        <v>12500000</v>
      </c>
      <c r="D14" s="106">
        <v>50</v>
      </c>
      <c r="E14" s="167" t="s">
        <v>251</v>
      </c>
      <c r="F14" s="106">
        <v>40</v>
      </c>
      <c r="G14" s="168">
        <v>7500001</v>
      </c>
      <c r="H14" s="106">
        <v>2500</v>
      </c>
      <c r="I14" s="106">
        <v>9</v>
      </c>
      <c r="K14" s="167" t="s">
        <v>272</v>
      </c>
      <c r="L14" s="168">
        <v>25000000</v>
      </c>
      <c r="M14" s="106">
        <v>5</v>
      </c>
      <c r="N14" s="167" t="s">
        <v>258</v>
      </c>
      <c r="O14" s="106">
        <v>80</v>
      </c>
      <c r="P14" s="168">
        <v>15000002</v>
      </c>
      <c r="Q14" s="106">
        <v>1000</v>
      </c>
      <c r="R14" s="106">
        <v>1</v>
      </c>
    </row>
    <row r="15" spans="2:22" x14ac:dyDescent="0.25">
      <c r="B15" s="167" t="s">
        <v>253</v>
      </c>
      <c r="C15" s="168">
        <v>13750000</v>
      </c>
      <c r="D15" s="106">
        <v>500</v>
      </c>
      <c r="E15" s="167" t="s">
        <v>251</v>
      </c>
      <c r="F15" s="106">
        <v>40</v>
      </c>
      <c r="G15" s="168">
        <v>8250001</v>
      </c>
      <c r="H15" s="106">
        <v>2500</v>
      </c>
      <c r="I15" s="106">
        <v>5</v>
      </c>
    </row>
    <row r="16" spans="2:22" x14ac:dyDescent="0.25">
      <c r="B16" s="167" t="s">
        <v>254</v>
      </c>
      <c r="C16" s="168">
        <v>30000000</v>
      </c>
      <c r="D16" s="106">
        <v>300</v>
      </c>
      <c r="E16" s="167" t="s">
        <v>255</v>
      </c>
      <c r="F16" s="106">
        <v>400</v>
      </c>
      <c r="G16" s="168">
        <v>18000000</v>
      </c>
      <c r="H16" s="106">
        <v>1000</v>
      </c>
      <c r="I16" s="106">
        <v>4</v>
      </c>
    </row>
    <row r="17" spans="2:18" x14ac:dyDescent="0.25">
      <c r="B17" s="167" t="s">
        <v>256</v>
      </c>
      <c r="C17" s="168">
        <v>25000000</v>
      </c>
      <c r="D17" s="106">
        <v>300</v>
      </c>
      <c r="E17" s="167" t="s">
        <v>255</v>
      </c>
      <c r="F17" s="106">
        <v>400</v>
      </c>
      <c r="G17" s="168">
        <v>15000002</v>
      </c>
      <c r="H17" s="106">
        <v>1000</v>
      </c>
      <c r="I17" s="106">
        <v>31</v>
      </c>
    </row>
    <row r="18" spans="2:18" x14ac:dyDescent="0.25">
      <c r="B18" s="167" t="s">
        <v>257</v>
      </c>
      <c r="C18" s="168">
        <v>30000000</v>
      </c>
      <c r="D18" s="106">
        <v>300</v>
      </c>
      <c r="E18" s="167" t="s">
        <v>258</v>
      </c>
      <c r="F18" s="106">
        <v>100</v>
      </c>
      <c r="G18" s="168">
        <v>18000000</v>
      </c>
      <c r="H18" s="106">
        <v>1000</v>
      </c>
      <c r="I18" s="106">
        <v>2</v>
      </c>
    </row>
    <row r="20" spans="2:18" x14ac:dyDescent="0.25">
      <c r="K20" s="169"/>
      <c r="L20" s="170"/>
      <c r="M20" s="171"/>
      <c r="N20" s="169"/>
      <c r="O20" s="171"/>
      <c r="P20" s="170"/>
      <c r="Q20" s="171"/>
      <c r="R20" s="171"/>
    </row>
    <row r="21" spans="2:18" x14ac:dyDescent="0.25">
      <c r="K21" s="169"/>
      <c r="L21" s="170"/>
      <c r="M21" s="171"/>
      <c r="N21" s="169"/>
      <c r="O21" s="171"/>
      <c r="P21" s="170"/>
      <c r="Q21" s="171"/>
      <c r="R21" s="171"/>
    </row>
    <row r="22" spans="2:18" x14ac:dyDescent="0.25">
      <c r="K22" s="169"/>
      <c r="L22" s="170"/>
      <c r="M22" s="171"/>
      <c r="N22" s="169"/>
      <c r="O22" s="171"/>
      <c r="P22" s="170"/>
      <c r="Q22" s="171"/>
      <c r="R22" s="171"/>
    </row>
    <row r="23" spans="2:18" x14ac:dyDescent="0.25">
      <c r="K23" s="169"/>
      <c r="L23" s="170"/>
      <c r="M23" s="171"/>
      <c r="N23" s="169"/>
      <c r="O23" s="171"/>
      <c r="P23" s="170"/>
      <c r="Q23" s="171"/>
      <c r="R23" s="171"/>
    </row>
    <row r="24" spans="2:18" x14ac:dyDescent="0.25">
      <c r="K24" s="169"/>
      <c r="L24" s="170"/>
      <c r="M24" s="171"/>
      <c r="N24" s="169"/>
      <c r="O24" s="171"/>
      <c r="P24" s="170"/>
      <c r="Q24" s="171"/>
      <c r="R24" s="171"/>
    </row>
    <row r="25" spans="2:18" x14ac:dyDescent="0.25">
      <c r="K25" s="169"/>
      <c r="L25" s="170"/>
      <c r="M25" s="171"/>
      <c r="N25" s="169"/>
      <c r="O25" s="171"/>
      <c r="P25" s="170"/>
      <c r="Q25" s="171"/>
      <c r="R25" s="171"/>
    </row>
    <row r="26" spans="2:18" x14ac:dyDescent="0.25">
      <c r="K26" s="169"/>
      <c r="L26" s="170"/>
      <c r="M26" s="171"/>
      <c r="N26" s="169"/>
      <c r="O26" s="171"/>
      <c r="P26" s="170"/>
      <c r="Q26" s="171"/>
      <c r="R26" s="171"/>
    </row>
    <row r="27" spans="2:18" x14ac:dyDescent="0.25">
      <c r="K27" s="169"/>
      <c r="L27" s="170"/>
      <c r="M27" s="171"/>
      <c r="N27" s="169"/>
      <c r="O27" s="171"/>
      <c r="P27" s="170"/>
      <c r="Q27" s="171"/>
      <c r="R27" s="171"/>
    </row>
    <row r="28" spans="2:18" x14ac:dyDescent="0.25">
      <c r="K28" s="169"/>
      <c r="L28" s="170"/>
      <c r="M28" s="171"/>
      <c r="N28" s="169"/>
      <c r="O28" s="171"/>
      <c r="P28" s="170"/>
      <c r="Q28" s="171"/>
      <c r="R28" s="171"/>
    </row>
    <row r="29" spans="2:18" x14ac:dyDescent="0.25">
      <c r="K29" s="169"/>
      <c r="L29" s="170"/>
      <c r="M29" s="171"/>
      <c r="N29" s="169"/>
      <c r="O29" s="171"/>
      <c r="P29" s="170"/>
      <c r="Q29" s="171"/>
      <c r="R29" s="171"/>
    </row>
    <row r="30" spans="2:18" x14ac:dyDescent="0.25">
      <c r="K30" s="169"/>
      <c r="L30" s="170"/>
      <c r="M30" s="171"/>
      <c r="N30" s="169"/>
      <c r="O30" s="171"/>
      <c r="P30" s="170"/>
      <c r="Q30" s="171"/>
      <c r="R30" s="171"/>
    </row>
    <row r="31" spans="2:18" x14ac:dyDescent="0.25">
      <c r="K31" s="169"/>
      <c r="L31" s="170"/>
      <c r="M31" s="171"/>
      <c r="N31" s="169"/>
      <c r="O31" s="171"/>
      <c r="P31" s="170"/>
      <c r="Q31" s="171"/>
      <c r="R31" s="171"/>
    </row>
  </sheetData>
  <pageMargins left="0.7" right="0.7" top="0.75" bottom="0.75" header="0.3" footer="0.3"/>
  <pageSetup paperSize="9" orientation="portrait" horizontalDpi="200" verticalDpi="20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E5766-4EF2-4111-B87D-0CC74B0F3562}">
  <sheetPr codeName="Sheet13">
    <tabColor rgb="FFAFAFFF"/>
  </sheetPr>
  <dimension ref="B2:L13"/>
  <sheetViews>
    <sheetView workbookViewId="0">
      <selection activeCell="I21" sqref="I21"/>
    </sheetView>
  </sheetViews>
  <sheetFormatPr defaultRowHeight="15" x14ac:dyDescent="0.25"/>
  <cols>
    <col min="1" max="1" width="9.140625" style="132"/>
    <col min="2" max="2" width="13.7109375" style="132" customWidth="1"/>
    <col min="3" max="3" width="8.140625" style="184" customWidth="1"/>
    <col min="4" max="16384" width="9.140625" style="132"/>
  </cols>
  <sheetData>
    <row r="2" spans="2:12" x14ac:dyDescent="0.25">
      <c r="B2" s="39" t="s">
        <v>300</v>
      </c>
      <c r="C2" s="181"/>
      <c r="D2" s="48"/>
      <c r="E2" s="48"/>
      <c r="F2" s="48"/>
      <c r="G2" s="48"/>
      <c r="H2" s="48"/>
      <c r="I2" s="48"/>
      <c r="J2" s="48"/>
      <c r="K2" s="48"/>
      <c r="L2" s="48"/>
    </row>
    <row r="4" spans="2:12" x14ac:dyDescent="0.25">
      <c r="B4" s="39" t="s">
        <v>279</v>
      </c>
      <c r="C4" s="182" t="s">
        <v>299</v>
      </c>
      <c r="D4" s="39" t="s">
        <v>297</v>
      </c>
      <c r="F4" s="210" t="s">
        <v>137</v>
      </c>
      <c r="G4" s="211"/>
    </row>
    <row r="5" spans="2:12" x14ac:dyDescent="0.25">
      <c r="B5" s="167" t="s">
        <v>298</v>
      </c>
      <c r="C5" s="183" t="s">
        <v>301</v>
      </c>
      <c r="D5" s="167" t="s">
        <v>137</v>
      </c>
      <c r="F5" s="180"/>
      <c r="G5" s="180"/>
    </row>
    <row r="6" spans="2:12" x14ac:dyDescent="0.25">
      <c r="B6" s="167"/>
      <c r="C6" s="183"/>
      <c r="D6" s="167"/>
      <c r="F6" s="210" t="s">
        <v>302</v>
      </c>
      <c r="G6" s="211"/>
    </row>
    <row r="7" spans="2:12" x14ac:dyDescent="0.25">
      <c r="B7" s="167"/>
      <c r="C7" s="183"/>
      <c r="D7" s="167"/>
      <c r="F7" s="180"/>
      <c r="G7" s="180"/>
    </row>
    <row r="8" spans="2:12" x14ac:dyDescent="0.25">
      <c r="B8" s="167"/>
      <c r="C8" s="183"/>
      <c r="D8" s="167"/>
      <c r="F8" s="210" t="s">
        <v>303</v>
      </c>
      <c r="G8" s="211"/>
    </row>
    <row r="9" spans="2:12" x14ac:dyDescent="0.25">
      <c r="B9" s="167"/>
      <c r="C9" s="183"/>
      <c r="D9" s="167"/>
      <c r="F9" s="180"/>
      <c r="G9" s="180"/>
    </row>
    <row r="10" spans="2:12" x14ac:dyDescent="0.25">
      <c r="B10" s="167"/>
      <c r="C10" s="183"/>
      <c r="D10" s="167"/>
      <c r="F10" s="210" t="s">
        <v>304</v>
      </c>
      <c r="G10" s="211"/>
    </row>
    <row r="11" spans="2:12" x14ac:dyDescent="0.25">
      <c r="B11" s="167"/>
      <c r="C11" s="183"/>
      <c r="D11" s="167"/>
    </row>
    <row r="12" spans="2:12" x14ac:dyDescent="0.25">
      <c r="B12" s="167"/>
      <c r="C12" s="183"/>
      <c r="D12" s="167"/>
    </row>
    <row r="13" spans="2:12" x14ac:dyDescent="0.25">
      <c r="B13" s="167"/>
      <c r="C13" s="183"/>
      <c r="D13" s="167"/>
    </row>
  </sheetData>
  <mergeCells count="4">
    <mergeCell ref="F4:G4"/>
    <mergeCell ref="F10:G10"/>
    <mergeCell ref="F8:G8"/>
    <mergeCell ref="F6:G6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7508F-F849-46D5-9BF3-02C04E0100F7}">
  <sheetPr codeName="Sheet6"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6C03E-5EF9-4F27-95DA-D51526C37911}">
  <sheetPr codeName="Sheet9">
    <tabColor theme="0"/>
  </sheetPr>
  <dimension ref="B2:L41"/>
  <sheetViews>
    <sheetView tabSelected="1" workbookViewId="0">
      <selection activeCell="C28" sqref="C28"/>
    </sheetView>
  </sheetViews>
  <sheetFormatPr defaultRowHeight="15" x14ac:dyDescent="0.25"/>
  <cols>
    <col min="2" max="2" width="16.7109375" customWidth="1"/>
    <col min="3" max="3" width="9.140625" customWidth="1"/>
    <col min="4" max="4" width="11.140625" bestFit="1" customWidth="1"/>
    <col min="6" max="6" width="16.7109375" customWidth="1"/>
    <col min="7" max="7" width="9.140625" customWidth="1"/>
    <col min="10" max="10" width="16.7109375" customWidth="1"/>
    <col min="14" max="14" width="15.7109375" bestFit="1" customWidth="1"/>
    <col min="17" max="17" width="16.7109375" bestFit="1" customWidth="1"/>
    <col min="20" max="20" width="16.140625" bestFit="1" customWidth="1"/>
  </cols>
  <sheetData>
    <row r="2" spans="2:12" x14ac:dyDescent="0.25">
      <c r="B2" t="s">
        <v>213</v>
      </c>
      <c r="C2" s="107">
        <f>'Item Stock'!E31</f>
        <v>1</v>
      </c>
      <c r="F2" t="s">
        <v>214</v>
      </c>
      <c r="G2" s="109" t="s">
        <v>328</v>
      </c>
      <c r="H2" s="107">
        <v>1</v>
      </c>
    </row>
    <row r="4" spans="2:12" x14ac:dyDescent="0.25">
      <c r="B4" s="16" t="s">
        <v>187</v>
      </c>
      <c r="C4" s="16" t="s">
        <v>124</v>
      </c>
      <c r="D4" s="16" t="s">
        <v>212</v>
      </c>
      <c r="F4" s="16" t="s">
        <v>211</v>
      </c>
      <c r="G4" s="16" t="s">
        <v>124</v>
      </c>
      <c r="H4" s="16" t="s">
        <v>212</v>
      </c>
      <c r="J4" s="16" t="s">
        <v>35</v>
      </c>
      <c r="K4" s="16" t="s">
        <v>124</v>
      </c>
      <c r="L4" s="16" t="s">
        <v>212</v>
      </c>
    </row>
    <row r="5" spans="2:12" x14ac:dyDescent="0.25">
      <c r="B5" s="1" t="s">
        <v>120</v>
      </c>
      <c r="C5" s="41">
        <v>7500</v>
      </c>
      <c r="D5" s="110">
        <f>C5*$C$2*IF($G$2="Yes",$H$2,1)</f>
        <v>7500</v>
      </c>
      <c r="F5" s="1" t="s">
        <v>99</v>
      </c>
      <c r="G5" s="41">
        <v>5000</v>
      </c>
      <c r="H5" s="41">
        <f>G5*$C$2*IF($G$2="Yes",$H$2,1)</f>
        <v>5000</v>
      </c>
      <c r="J5" s="1" t="s">
        <v>188</v>
      </c>
      <c r="K5" s="110"/>
      <c r="L5" s="41">
        <f>K5*$C$2*IF($G$2="Yes",$H$2,1)</f>
        <v>0</v>
      </c>
    </row>
    <row r="6" spans="2:12" x14ac:dyDescent="0.25">
      <c r="B6" s="1" t="s">
        <v>53</v>
      </c>
      <c r="C6" s="41">
        <v>10000</v>
      </c>
      <c r="D6" s="110">
        <f t="shared" ref="D6:D41" si="0">C6*$C$2*IF($G$2="Yes",$H$2,1)</f>
        <v>10000</v>
      </c>
      <c r="F6" s="1" t="s">
        <v>100</v>
      </c>
      <c r="G6" s="41">
        <v>5000</v>
      </c>
      <c r="H6" s="41">
        <f t="shared" ref="H6:H25" si="1">G6*$C$2*IF($G$2="Yes",$H$2,1)</f>
        <v>5000</v>
      </c>
      <c r="J6" s="1" t="s">
        <v>189</v>
      </c>
      <c r="K6" s="110"/>
      <c r="L6" s="41">
        <f t="shared" ref="L6:L27" si="2">K6*$C$2*IF($G$2="Yes",$H$2,1)</f>
        <v>0</v>
      </c>
    </row>
    <row r="7" spans="2:12" x14ac:dyDescent="0.25">
      <c r="B7" s="1" t="s">
        <v>45</v>
      </c>
      <c r="C7" s="41">
        <v>12500</v>
      </c>
      <c r="D7" s="110">
        <f t="shared" si="0"/>
        <v>12500</v>
      </c>
      <c r="F7" s="1" t="s">
        <v>98</v>
      </c>
      <c r="G7" s="41">
        <v>50000</v>
      </c>
      <c r="H7" s="41">
        <f t="shared" si="1"/>
        <v>50000</v>
      </c>
      <c r="J7" s="1" t="s">
        <v>190</v>
      </c>
      <c r="K7" s="110"/>
      <c r="L7" s="41">
        <f t="shared" si="2"/>
        <v>0</v>
      </c>
    </row>
    <row r="8" spans="2:12" x14ac:dyDescent="0.25">
      <c r="B8" s="1" t="s">
        <v>54</v>
      </c>
      <c r="C8" s="41">
        <v>15000</v>
      </c>
      <c r="D8" s="110">
        <f t="shared" si="0"/>
        <v>15000</v>
      </c>
      <c r="F8" s="1" t="s">
        <v>101</v>
      </c>
      <c r="G8" s="41">
        <v>150000</v>
      </c>
      <c r="H8" s="41">
        <f t="shared" si="1"/>
        <v>150000</v>
      </c>
      <c r="J8" s="1" t="s">
        <v>191</v>
      </c>
      <c r="K8" s="110"/>
      <c r="L8" s="41">
        <f t="shared" si="2"/>
        <v>0</v>
      </c>
    </row>
    <row r="9" spans="2:12" x14ac:dyDescent="0.25">
      <c r="B9" s="1" t="s">
        <v>55</v>
      </c>
      <c r="C9" s="41">
        <v>15000</v>
      </c>
      <c r="D9" s="110">
        <f t="shared" si="0"/>
        <v>15000</v>
      </c>
      <c r="F9" s="1" t="s">
        <v>102</v>
      </c>
      <c r="G9" s="41"/>
      <c r="H9" s="41">
        <f t="shared" si="1"/>
        <v>0</v>
      </c>
      <c r="J9" s="1" t="s">
        <v>192</v>
      </c>
      <c r="K9" s="110"/>
      <c r="L9" s="41">
        <f t="shared" si="2"/>
        <v>0</v>
      </c>
    </row>
    <row r="10" spans="2:12" x14ac:dyDescent="0.25">
      <c r="B10" s="1" t="s">
        <v>46</v>
      </c>
      <c r="C10" s="41">
        <v>25000</v>
      </c>
      <c r="D10" s="110">
        <f t="shared" si="0"/>
        <v>25000</v>
      </c>
      <c r="F10" s="1" t="s">
        <v>83</v>
      </c>
      <c r="G10" s="41">
        <v>5000</v>
      </c>
      <c r="H10" s="41">
        <f t="shared" si="1"/>
        <v>5000</v>
      </c>
      <c r="J10" s="1" t="s">
        <v>193</v>
      </c>
      <c r="K10" s="110"/>
      <c r="L10" s="41">
        <f t="shared" si="2"/>
        <v>0</v>
      </c>
    </row>
    <row r="11" spans="2:12" x14ac:dyDescent="0.25">
      <c r="B11" s="1" t="s">
        <v>56</v>
      </c>
      <c r="C11" s="41">
        <v>27500</v>
      </c>
      <c r="D11" s="110">
        <f t="shared" si="0"/>
        <v>27500</v>
      </c>
      <c r="F11" s="1" t="s">
        <v>84</v>
      </c>
      <c r="G11" s="41">
        <v>5000</v>
      </c>
      <c r="H11" s="41">
        <f t="shared" si="1"/>
        <v>5000</v>
      </c>
      <c r="J11" s="1" t="s">
        <v>194</v>
      </c>
      <c r="K11" s="110"/>
      <c r="L11" s="41">
        <f t="shared" si="2"/>
        <v>0</v>
      </c>
    </row>
    <row r="12" spans="2:12" x14ac:dyDescent="0.25">
      <c r="B12" s="1" t="s">
        <v>57</v>
      </c>
      <c r="C12" s="41">
        <v>27500</v>
      </c>
      <c r="D12" s="110">
        <f t="shared" si="0"/>
        <v>27500</v>
      </c>
      <c r="F12" s="1" t="s">
        <v>85</v>
      </c>
      <c r="G12" s="41">
        <v>15000</v>
      </c>
      <c r="H12" s="41">
        <f t="shared" si="1"/>
        <v>15000</v>
      </c>
      <c r="J12" s="1" t="s">
        <v>195</v>
      </c>
      <c r="K12" s="110"/>
      <c r="L12" s="41">
        <f t="shared" si="2"/>
        <v>0</v>
      </c>
    </row>
    <row r="13" spans="2:12" x14ac:dyDescent="0.25">
      <c r="B13" s="1" t="s">
        <v>58</v>
      </c>
      <c r="C13" s="41">
        <v>30000</v>
      </c>
      <c r="D13" s="110">
        <f t="shared" si="0"/>
        <v>30000</v>
      </c>
      <c r="F13" s="1" t="s">
        <v>86</v>
      </c>
      <c r="G13" s="41">
        <v>5000</v>
      </c>
      <c r="H13" s="41">
        <f t="shared" si="1"/>
        <v>5000</v>
      </c>
      <c r="J13" s="1" t="s">
        <v>196</v>
      </c>
      <c r="K13" s="110"/>
      <c r="L13" s="41">
        <f t="shared" si="2"/>
        <v>0</v>
      </c>
    </row>
    <row r="14" spans="2:12" x14ac:dyDescent="0.25">
      <c r="B14" s="1" t="s">
        <v>47</v>
      </c>
      <c r="C14" s="41">
        <v>45000</v>
      </c>
      <c r="D14" s="110">
        <f t="shared" si="0"/>
        <v>45000</v>
      </c>
      <c r="F14" s="1" t="s">
        <v>87</v>
      </c>
      <c r="G14" s="41">
        <v>5000</v>
      </c>
      <c r="H14" s="41">
        <f t="shared" si="1"/>
        <v>5000</v>
      </c>
      <c r="J14" s="1" t="s">
        <v>197</v>
      </c>
      <c r="K14" s="110"/>
      <c r="L14" s="41">
        <f t="shared" si="2"/>
        <v>0</v>
      </c>
    </row>
    <row r="15" spans="2:12" x14ac:dyDescent="0.25">
      <c r="B15" s="1" t="s">
        <v>66</v>
      </c>
      <c r="C15" s="41">
        <v>250000</v>
      </c>
      <c r="D15" s="110">
        <f t="shared" si="0"/>
        <v>250000</v>
      </c>
      <c r="F15" s="1" t="s">
        <v>88</v>
      </c>
      <c r="G15" s="41">
        <v>5000</v>
      </c>
      <c r="H15" s="41">
        <f t="shared" si="1"/>
        <v>5000</v>
      </c>
      <c r="J15" s="1" t="s">
        <v>198</v>
      </c>
      <c r="K15" s="110"/>
      <c r="L15" s="41">
        <f t="shared" si="2"/>
        <v>0</v>
      </c>
    </row>
    <row r="16" spans="2:12" x14ac:dyDescent="0.25">
      <c r="B16" s="1" t="s">
        <v>63</v>
      </c>
      <c r="C16" s="41">
        <v>260000</v>
      </c>
      <c r="D16" s="110">
        <f t="shared" si="0"/>
        <v>260000</v>
      </c>
      <c r="F16" s="1" t="s">
        <v>89</v>
      </c>
      <c r="G16" s="41">
        <v>5000</v>
      </c>
      <c r="H16" s="41">
        <f t="shared" si="1"/>
        <v>5000</v>
      </c>
      <c r="J16" s="1" t="s">
        <v>199</v>
      </c>
      <c r="K16" s="110"/>
      <c r="L16" s="41">
        <f t="shared" si="2"/>
        <v>0</v>
      </c>
    </row>
    <row r="17" spans="2:12" x14ac:dyDescent="0.25">
      <c r="B17" s="1" t="s">
        <v>69</v>
      </c>
      <c r="C17" s="41">
        <v>315000</v>
      </c>
      <c r="D17" s="110">
        <f t="shared" si="0"/>
        <v>315000</v>
      </c>
      <c r="F17" s="1" t="s">
        <v>90</v>
      </c>
      <c r="G17" s="41">
        <v>25000</v>
      </c>
      <c r="H17" s="41">
        <f t="shared" si="1"/>
        <v>25000</v>
      </c>
      <c r="J17" s="1" t="s">
        <v>200</v>
      </c>
      <c r="K17" s="110"/>
      <c r="L17" s="41">
        <f t="shared" si="2"/>
        <v>0</v>
      </c>
    </row>
    <row r="18" spans="2:12" x14ac:dyDescent="0.25">
      <c r="B18" s="1" t="s">
        <v>70</v>
      </c>
      <c r="C18" s="41">
        <v>325000</v>
      </c>
      <c r="D18" s="110">
        <f t="shared" si="0"/>
        <v>325000</v>
      </c>
      <c r="F18" s="1" t="s">
        <v>92</v>
      </c>
      <c r="G18" s="41">
        <v>25000</v>
      </c>
      <c r="H18" s="41">
        <f t="shared" si="1"/>
        <v>25000</v>
      </c>
      <c r="J18" s="1" t="s">
        <v>201</v>
      </c>
      <c r="K18" s="110"/>
      <c r="L18" s="41">
        <f t="shared" si="2"/>
        <v>0</v>
      </c>
    </row>
    <row r="19" spans="2:12" x14ac:dyDescent="0.25">
      <c r="B19" s="1" t="s">
        <v>71</v>
      </c>
      <c r="C19" s="41">
        <v>330000</v>
      </c>
      <c r="D19" s="110">
        <f t="shared" si="0"/>
        <v>330000</v>
      </c>
      <c r="F19" s="1" t="s">
        <v>93</v>
      </c>
      <c r="G19" s="41">
        <v>25000</v>
      </c>
      <c r="H19" s="41">
        <f t="shared" si="1"/>
        <v>25000</v>
      </c>
      <c r="J19" s="1" t="s">
        <v>202</v>
      </c>
      <c r="K19" s="110"/>
      <c r="L19" s="41">
        <f t="shared" si="2"/>
        <v>0</v>
      </c>
    </row>
    <row r="20" spans="2:12" x14ac:dyDescent="0.25">
      <c r="B20" s="1" t="s">
        <v>72</v>
      </c>
      <c r="C20" s="41">
        <v>350000</v>
      </c>
      <c r="D20" s="110">
        <f t="shared" si="0"/>
        <v>350000</v>
      </c>
      <c r="F20" s="1" t="s">
        <v>91</v>
      </c>
      <c r="G20" s="41">
        <v>25000</v>
      </c>
      <c r="H20" s="41">
        <f t="shared" si="1"/>
        <v>25000</v>
      </c>
      <c r="J20" s="1" t="s">
        <v>203</v>
      </c>
      <c r="K20" s="110"/>
      <c r="L20" s="41">
        <f t="shared" si="2"/>
        <v>0</v>
      </c>
    </row>
    <row r="21" spans="2:12" x14ac:dyDescent="0.25">
      <c r="B21" s="1" t="s">
        <v>73</v>
      </c>
      <c r="C21" s="41">
        <v>400000</v>
      </c>
      <c r="D21" s="110">
        <f t="shared" si="0"/>
        <v>400000</v>
      </c>
      <c r="F21" s="1" t="s">
        <v>94</v>
      </c>
      <c r="G21" s="41">
        <v>75000</v>
      </c>
      <c r="H21" s="41">
        <f t="shared" si="1"/>
        <v>75000</v>
      </c>
      <c r="J21" s="1" t="s">
        <v>206</v>
      </c>
      <c r="K21" s="110"/>
      <c r="L21" s="41">
        <f t="shared" si="2"/>
        <v>0</v>
      </c>
    </row>
    <row r="22" spans="2:12" x14ac:dyDescent="0.25">
      <c r="B22" s="1" t="s">
        <v>34</v>
      </c>
      <c r="C22" s="41"/>
      <c r="D22" s="110">
        <f t="shared" si="0"/>
        <v>0</v>
      </c>
      <c r="F22" s="1" t="s">
        <v>95</v>
      </c>
      <c r="G22" s="41">
        <v>200000</v>
      </c>
      <c r="H22" s="41">
        <f t="shared" si="1"/>
        <v>200000</v>
      </c>
      <c r="J22" s="1" t="s">
        <v>204</v>
      </c>
      <c r="K22" s="110"/>
      <c r="L22" s="41">
        <f t="shared" si="2"/>
        <v>0</v>
      </c>
    </row>
    <row r="23" spans="2:12" x14ac:dyDescent="0.25">
      <c r="B23" s="1" t="s">
        <v>50</v>
      </c>
      <c r="C23" s="41">
        <v>50000</v>
      </c>
      <c r="D23" s="110">
        <f t="shared" si="0"/>
        <v>50000</v>
      </c>
      <c r="F23" s="1" t="s">
        <v>96</v>
      </c>
      <c r="G23" s="41">
        <v>200000</v>
      </c>
      <c r="H23" s="41">
        <f t="shared" si="1"/>
        <v>200000</v>
      </c>
      <c r="J23" s="1" t="s">
        <v>205</v>
      </c>
      <c r="K23" s="110"/>
      <c r="L23" s="41">
        <f t="shared" si="2"/>
        <v>0</v>
      </c>
    </row>
    <row r="24" spans="2:12" x14ac:dyDescent="0.25">
      <c r="B24" s="1" t="s">
        <v>48</v>
      </c>
      <c r="C24" s="41">
        <v>50000</v>
      </c>
      <c r="D24" s="110">
        <f t="shared" si="0"/>
        <v>50000</v>
      </c>
      <c r="F24" s="1" t="s">
        <v>97</v>
      </c>
      <c r="G24" s="41">
        <v>200000</v>
      </c>
      <c r="H24" s="41">
        <f t="shared" si="1"/>
        <v>200000</v>
      </c>
      <c r="J24" s="1" t="s">
        <v>207</v>
      </c>
      <c r="K24" s="110"/>
      <c r="L24" s="41">
        <f t="shared" si="2"/>
        <v>0</v>
      </c>
    </row>
    <row r="25" spans="2:12" x14ac:dyDescent="0.25">
      <c r="B25" s="1" t="s">
        <v>49</v>
      </c>
      <c r="C25" s="41">
        <v>55000</v>
      </c>
      <c r="D25" s="110">
        <f t="shared" si="0"/>
        <v>55000</v>
      </c>
      <c r="F25" s="1" t="s">
        <v>37</v>
      </c>
      <c r="G25" s="41"/>
      <c r="H25" s="41">
        <f t="shared" si="1"/>
        <v>0</v>
      </c>
      <c r="J25" s="1" t="s">
        <v>208</v>
      </c>
      <c r="K25" s="110"/>
      <c r="L25" s="41">
        <f t="shared" si="2"/>
        <v>0</v>
      </c>
    </row>
    <row r="26" spans="2:12" x14ac:dyDescent="0.25">
      <c r="B26" s="1" t="s">
        <v>51</v>
      </c>
      <c r="C26" s="41">
        <v>57500</v>
      </c>
      <c r="D26" s="110">
        <f t="shared" si="0"/>
        <v>57500</v>
      </c>
      <c r="J26" s="1" t="s">
        <v>209</v>
      </c>
      <c r="K26" s="110"/>
      <c r="L26" s="41">
        <f t="shared" si="2"/>
        <v>0</v>
      </c>
    </row>
    <row r="27" spans="2:12" x14ac:dyDescent="0.25">
      <c r="B27" s="1" t="s">
        <v>52</v>
      </c>
      <c r="C27" s="41">
        <v>60000</v>
      </c>
      <c r="D27" s="110">
        <f t="shared" si="0"/>
        <v>60000</v>
      </c>
      <c r="J27" s="1" t="s">
        <v>210</v>
      </c>
      <c r="K27" s="110"/>
      <c r="L27" s="41">
        <f t="shared" si="2"/>
        <v>0</v>
      </c>
    </row>
    <row r="28" spans="2:12" x14ac:dyDescent="0.25">
      <c r="B28" s="1" t="s">
        <v>32</v>
      </c>
      <c r="C28" s="41">
        <v>62500</v>
      </c>
      <c r="D28" s="110">
        <f t="shared" si="0"/>
        <v>62500</v>
      </c>
    </row>
    <row r="29" spans="2:12" x14ac:dyDescent="0.25">
      <c r="B29" s="1" t="s">
        <v>31</v>
      </c>
      <c r="C29" s="41">
        <v>95000</v>
      </c>
      <c r="D29" s="110">
        <f t="shared" si="0"/>
        <v>95000</v>
      </c>
    </row>
    <row r="30" spans="2:12" x14ac:dyDescent="0.25">
      <c r="B30" s="1" t="s">
        <v>59</v>
      </c>
      <c r="C30" s="41">
        <v>200000</v>
      </c>
      <c r="D30" s="110">
        <f t="shared" si="0"/>
        <v>200000</v>
      </c>
    </row>
    <row r="31" spans="2:12" x14ac:dyDescent="0.25">
      <c r="B31" s="1" t="s">
        <v>60</v>
      </c>
      <c r="C31" s="41">
        <v>210000</v>
      </c>
      <c r="D31" s="110">
        <f t="shared" si="0"/>
        <v>210000</v>
      </c>
    </row>
    <row r="32" spans="2:12" x14ac:dyDescent="0.25">
      <c r="B32" s="1" t="s">
        <v>61</v>
      </c>
      <c r="C32" s="41">
        <v>220000</v>
      </c>
      <c r="D32" s="110">
        <f t="shared" si="0"/>
        <v>220000</v>
      </c>
    </row>
    <row r="33" spans="2:4" x14ac:dyDescent="0.25">
      <c r="B33" s="1" t="s">
        <v>62</v>
      </c>
      <c r="C33" s="41">
        <v>230000</v>
      </c>
      <c r="D33" s="110">
        <f t="shared" si="0"/>
        <v>230000</v>
      </c>
    </row>
    <row r="34" spans="2:4" x14ac:dyDescent="0.25">
      <c r="B34" s="1" t="s">
        <v>65</v>
      </c>
      <c r="C34" s="41">
        <v>240000</v>
      </c>
      <c r="D34" s="110">
        <f t="shared" si="0"/>
        <v>240000</v>
      </c>
    </row>
    <row r="35" spans="2:4" x14ac:dyDescent="0.25">
      <c r="B35" s="1" t="s">
        <v>68</v>
      </c>
      <c r="C35" s="41">
        <v>300000</v>
      </c>
      <c r="D35" s="110">
        <f t="shared" si="0"/>
        <v>300000</v>
      </c>
    </row>
    <row r="36" spans="2:4" x14ac:dyDescent="0.25">
      <c r="B36" s="1" t="s">
        <v>67</v>
      </c>
      <c r="C36" s="41">
        <v>325000</v>
      </c>
      <c r="D36" s="110">
        <f t="shared" si="0"/>
        <v>325000</v>
      </c>
    </row>
    <row r="37" spans="2:4" x14ac:dyDescent="0.25">
      <c r="B37" s="1" t="s">
        <v>79</v>
      </c>
      <c r="C37" s="41"/>
      <c r="D37" s="110">
        <f t="shared" si="0"/>
        <v>0</v>
      </c>
    </row>
    <row r="38" spans="2:4" x14ac:dyDescent="0.25">
      <c r="B38" s="1" t="s">
        <v>33</v>
      </c>
      <c r="C38" s="41"/>
      <c r="D38" s="110">
        <f t="shared" si="0"/>
        <v>0</v>
      </c>
    </row>
    <row r="39" spans="2:4" x14ac:dyDescent="0.25">
      <c r="B39" s="1" t="s">
        <v>80</v>
      </c>
      <c r="C39" s="41"/>
      <c r="D39" s="110">
        <f t="shared" si="0"/>
        <v>0</v>
      </c>
    </row>
    <row r="40" spans="2:4" x14ac:dyDescent="0.25">
      <c r="B40" s="1" t="s">
        <v>64</v>
      </c>
      <c r="C40" s="41">
        <v>240000</v>
      </c>
      <c r="D40" s="110">
        <f t="shared" si="0"/>
        <v>240000</v>
      </c>
    </row>
    <row r="41" spans="2:4" x14ac:dyDescent="0.25">
      <c r="B41" s="1" t="s">
        <v>30</v>
      </c>
      <c r="C41" s="41"/>
      <c r="D41" s="110">
        <f t="shared" si="0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C997D-F4C6-464F-81C1-B9EB9813308E}">
  <sheetPr codeName="Sheet7">
    <tabColor theme="0"/>
  </sheetPr>
  <dimension ref="C2:N23"/>
  <sheetViews>
    <sheetView topLeftCell="B1" workbookViewId="0">
      <selection activeCell="N4" sqref="N4"/>
    </sheetView>
  </sheetViews>
  <sheetFormatPr defaultRowHeight="15" x14ac:dyDescent="0.25"/>
  <cols>
    <col min="3" max="3" width="19.42578125" bestFit="1" customWidth="1"/>
    <col min="4" max="13" width="11.42578125" customWidth="1"/>
  </cols>
  <sheetData>
    <row r="2" spans="3:14" x14ac:dyDescent="0.25">
      <c r="D2" s="9" t="s">
        <v>0</v>
      </c>
      <c r="E2" s="10" t="s">
        <v>1</v>
      </c>
      <c r="F2" s="10" t="s">
        <v>2</v>
      </c>
      <c r="G2" s="10" t="s">
        <v>3</v>
      </c>
      <c r="H2" s="10" t="s">
        <v>4</v>
      </c>
      <c r="I2" s="10" t="s">
        <v>5</v>
      </c>
      <c r="J2" s="10" t="s">
        <v>6</v>
      </c>
      <c r="K2" s="10" t="s">
        <v>7</v>
      </c>
      <c r="L2" s="10" t="s">
        <v>8</v>
      </c>
      <c r="M2" s="8" t="s">
        <v>9</v>
      </c>
      <c r="N2" s="27" t="s">
        <v>39</v>
      </c>
    </row>
    <row r="3" spans="3:14" x14ac:dyDescent="0.25">
      <c r="C3" s="4" t="s">
        <v>10</v>
      </c>
      <c r="D3" s="1">
        <v>2</v>
      </c>
      <c r="E3" s="2">
        <v>2</v>
      </c>
      <c r="F3" s="2"/>
      <c r="G3" s="2"/>
      <c r="H3" s="2"/>
      <c r="I3" s="12"/>
      <c r="J3" s="2"/>
      <c r="K3" s="13"/>
      <c r="L3" s="2"/>
      <c r="M3" s="12"/>
      <c r="N3" s="26">
        <f>SUM((LOW_ItemData!C3*LOW_ItemData!W3),(LOW_ItemData!C4*LOW_ItemData!W4),(LOW_ItemData!C5*LOW_ItemData!W5),(LOW_ItemData!C6*LOW_ItemData!W6),(LOW_ItemData!C7*LOW_ItemData!W7),(LOW_ItemData!C8*LOW_ItemData!W8),(LOW_ItemData!C9*LOW_ItemData!W9),(LOW_ItemData!C10*LOW_ItemData!W10),(LOW_ItemData!C11*LOW_ItemData!W11),(LOW_ItemData!C12*LOW_ItemData!W12),(LOW_ItemData!C13*LOW_ItemData!W13),(LOW_ItemData!C14*LOW_ItemData!W14),(LOW_ItemData!C15*LOW_ItemData!W15))</f>
        <v>0</v>
      </c>
    </row>
    <row r="4" spans="3:14" x14ac:dyDescent="0.25">
      <c r="C4" s="5" t="s">
        <v>11</v>
      </c>
      <c r="D4" s="1"/>
      <c r="E4" s="2"/>
      <c r="F4" s="2">
        <v>4</v>
      </c>
      <c r="G4" s="2"/>
      <c r="H4" s="2"/>
      <c r="I4" s="2">
        <v>2</v>
      </c>
      <c r="J4" s="11"/>
      <c r="K4" s="2"/>
      <c r="L4" s="2"/>
      <c r="M4" s="12"/>
      <c r="N4" s="26">
        <f>SUM((LOW_ItemData!D3*LOW_ItemData!W3),(LOW_ItemData!D4*LOW_ItemData!W4),(LOW_ItemData!D5*LOW_ItemData!W5),(LOW_ItemData!D6*LOW_ItemData!W6),(LOW_ItemData!D7*LOW_ItemData!W7),(LOW_ItemData!D8*LOW_ItemData!W8),(LOW_ItemData!D9*LOW_ItemData!W9),(LOW_ItemData!D10*LOW_ItemData!W10),(LOW_ItemData!D11*LOW_ItemData!W11),(LOW_ItemData!D12*LOW_ItemData!W12),(LOW_ItemData!D13*LOW_ItemData!W13),(LOW_ItemData!D14*LOW_ItemData!W14),(LOW_ItemData!D15*LOW_ItemData!W15))</f>
        <v>0</v>
      </c>
    </row>
    <row r="5" spans="3:14" x14ac:dyDescent="0.25">
      <c r="C5" s="5" t="s">
        <v>12</v>
      </c>
      <c r="D5" s="1"/>
      <c r="E5" s="2"/>
      <c r="F5" s="2"/>
      <c r="G5" s="2">
        <v>4</v>
      </c>
      <c r="H5" s="2">
        <v>4</v>
      </c>
      <c r="I5" s="2"/>
      <c r="J5" s="2"/>
      <c r="K5" s="2"/>
      <c r="L5" s="2"/>
      <c r="M5" s="12"/>
      <c r="N5" s="26">
        <f>SUM((LOW_ItemData!E3*LOW_ItemData!W3),(LOW_ItemData!E4*LOW_ItemData!W4),(LOW_ItemData!E5*LOW_ItemData!W5),(LOW_ItemData!E6*LOW_ItemData!W6),(LOW_ItemData!E7*LOW_ItemData!W7),(LOW_ItemData!E8*LOW_ItemData!W8),(LOW_ItemData!E9*LOW_ItemData!W9),(LOW_ItemData!E10*LOW_ItemData!W10),(LOW_ItemData!E11*LOW_ItemData!W11),(LOW_ItemData!E12*LOW_ItemData!W12),(LOW_ItemData!E13*LOW_ItemData!W13),(LOW_ItemData!E14*LOW_ItemData!W14),(LOW_ItemData!E15*LOW_ItemData!W15))</f>
        <v>0</v>
      </c>
    </row>
    <row r="6" spans="3:14" x14ac:dyDescent="0.25">
      <c r="C6" s="5" t="s">
        <v>13</v>
      </c>
      <c r="D6" s="1"/>
      <c r="E6" s="2">
        <v>2</v>
      </c>
      <c r="F6" s="2">
        <v>4</v>
      </c>
      <c r="G6" s="2"/>
      <c r="H6" s="2"/>
      <c r="I6" s="2"/>
      <c r="J6" s="2"/>
      <c r="K6" s="2"/>
      <c r="L6" s="2"/>
      <c r="M6" s="12"/>
      <c r="N6" s="26">
        <f>SUM((LOW_ItemData!F3*LOW_ItemData!W3),(LOW_ItemData!F4*LOW_ItemData!W4),(LOW_ItemData!F5*LOW_ItemData!W5),(LOW_ItemData!F6*LOW_ItemData!W6),(LOW_ItemData!F7*LOW_ItemData!W7),(LOW_ItemData!F8*LOW_ItemData!W8),(LOW_ItemData!F9*LOW_ItemData!W9),(LOW_ItemData!F10*LOW_ItemData!W10),(LOW_ItemData!F11*LOW_ItemData!W11),(LOW_ItemData!F12*LOW_ItemData!W12),(LOW_ItemData!F13*LOW_ItemData!W13),(LOW_ItemData!F14*LOW_ItemData!W14),(LOW_ItemData!F15*LOW_ItemData!W15))</f>
        <v>0</v>
      </c>
    </row>
    <row r="7" spans="3:14" x14ac:dyDescent="0.25">
      <c r="C7" s="5" t="s">
        <v>14</v>
      </c>
      <c r="D7" s="1"/>
      <c r="E7" s="2">
        <v>2</v>
      </c>
      <c r="F7" s="2">
        <v>6</v>
      </c>
      <c r="G7" s="2"/>
      <c r="H7" s="2"/>
      <c r="I7" s="2"/>
      <c r="J7" s="2"/>
      <c r="K7" s="2"/>
      <c r="L7" s="2"/>
      <c r="M7" s="12"/>
      <c r="N7" s="26">
        <f>SUM((LOW_ItemData!G3*LOW_ItemData!W3),(LOW_ItemData!G4*LOW_ItemData!W4),(LOW_ItemData!G5*LOW_ItemData!W5),(LOW_ItemData!G6*LOW_ItemData!W6),(LOW_ItemData!G7*LOW_ItemData!W7),(LOW_ItemData!G8*LOW_ItemData!W8),(LOW_ItemData!G9*LOW_ItemData!W9),(LOW_ItemData!G10*LOW_ItemData!W10),(LOW_ItemData!G11*LOW_ItemData!W11),(LOW_ItemData!G12*LOW_ItemData!W12),(LOW_ItemData!G13*LOW_ItemData!W13),(LOW_ItemData!G14*LOW_ItemData!W14),(LOW_ItemData!G15*LOW_ItemData!W15))</f>
        <v>0</v>
      </c>
    </row>
    <row r="8" spans="3:14" x14ac:dyDescent="0.25">
      <c r="C8" s="5" t="s">
        <v>15</v>
      </c>
      <c r="D8" s="1"/>
      <c r="E8" s="2"/>
      <c r="F8" s="2"/>
      <c r="G8" s="2"/>
      <c r="H8" s="2">
        <v>2</v>
      </c>
      <c r="I8" s="2"/>
      <c r="J8" s="2">
        <v>2</v>
      </c>
      <c r="K8" s="2"/>
      <c r="L8" s="2"/>
      <c r="M8" s="12"/>
      <c r="N8" s="26">
        <f>SUM((LOW_ItemData!H3*LOW_ItemData!W3),(LOW_ItemData!H4*LOW_ItemData!W4),(LOW_ItemData!H5*LOW_ItemData!W5),(LOW_ItemData!H6*LOW_ItemData!W6),(LOW_ItemData!H7*LOW_ItemData!W7),(LOW_ItemData!H8*LOW_ItemData!W8),(LOW_ItemData!H9*LOW_ItemData!W9),(LOW_ItemData!H10*LOW_ItemData!W10),(LOW_ItemData!H11*LOW_ItemData!W11),(LOW_ItemData!H12*LOW_ItemData!W12),(LOW_ItemData!H13*LOW_ItemData!W13),(LOW_ItemData!H14*LOW_ItemData!W14),(LOW_ItemData!H15*LOW_ItemData!W15))</f>
        <v>0</v>
      </c>
    </row>
    <row r="9" spans="3:14" x14ac:dyDescent="0.25">
      <c r="C9" s="5" t="s">
        <v>16</v>
      </c>
      <c r="D9" s="1"/>
      <c r="E9" s="2"/>
      <c r="F9" s="2"/>
      <c r="G9" s="2"/>
      <c r="H9" s="2">
        <v>3</v>
      </c>
      <c r="I9" s="2"/>
      <c r="J9" s="2">
        <v>3</v>
      </c>
      <c r="K9" s="2"/>
      <c r="L9" s="2"/>
      <c r="M9" s="12"/>
      <c r="N9" s="26">
        <f>SUM((LOW_ItemData!I3*LOW_ItemData!W3),(LOW_ItemData!I4*LOW_ItemData!W4),(LOW_ItemData!I5*LOW_ItemData!W5),(LOW_ItemData!I6*LOW_ItemData!W6),(LOW_ItemData!I7*LOW_ItemData!W7),(LOW_ItemData!I8*LOW_ItemData!W8),(LOW_ItemData!I9*LOW_ItemData!W9),(LOW_ItemData!I10*LOW_ItemData!W10),(LOW_ItemData!I11*LOW_ItemData!W11),(LOW_ItemData!I12*LOW_ItemData!W12),(LOW_ItemData!I13*LOW_ItemData!W13),(LOW_ItemData!I14*LOW_ItemData!W14),(LOW_ItemData!I15*LOW_ItemData!W15))</f>
        <v>0</v>
      </c>
    </row>
    <row r="10" spans="3:14" x14ac:dyDescent="0.25">
      <c r="C10" s="5" t="s">
        <v>17</v>
      </c>
      <c r="D10" s="1"/>
      <c r="E10" s="2"/>
      <c r="F10" s="2"/>
      <c r="G10" s="2"/>
      <c r="H10" s="2">
        <v>4</v>
      </c>
      <c r="I10" s="2"/>
      <c r="J10" s="2">
        <v>4</v>
      </c>
      <c r="K10" s="2"/>
      <c r="L10" s="2"/>
      <c r="M10" s="12"/>
      <c r="N10" s="26">
        <f>SUM((LOW_ItemData!J3*LOW_ItemData!W3),(LOW_ItemData!J4*LOW_ItemData!W4),(LOW_ItemData!J5*LOW_ItemData!W5),(LOW_ItemData!J6*LOW_ItemData!W6),(LOW_ItemData!J7*LOW_ItemData!W7),(LOW_ItemData!J8*LOW_ItemData!W8),(LOW_ItemData!J9*LOW_ItemData!W9),(LOW_ItemData!J10*LOW_ItemData!W10),(LOW_ItemData!J11*LOW_ItemData!W11),(LOW_ItemData!J12*LOW_ItemData!W12),(LOW_ItemData!J13*LOW_ItemData!W13),(LOW_ItemData!J14*LOW_ItemData!W14),(LOW_ItemData!J15*LOW_ItemData!W15))</f>
        <v>0</v>
      </c>
    </row>
    <row r="11" spans="3:14" x14ac:dyDescent="0.25">
      <c r="C11" s="7" t="s">
        <v>18</v>
      </c>
      <c r="D11" s="6"/>
      <c r="E11" s="2">
        <v>2</v>
      </c>
      <c r="F11" s="2">
        <v>3</v>
      </c>
      <c r="G11" s="2"/>
      <c r="H11" s="2"/>
      <c r="I11" s="2"/>
      <c r="J11" s="2">
        <v>4</v>
      </c>
      <c r="K11" s="2"/>
      <c r="L11" s="2"/>
      <c r="M11" s="12"/>
      <c r="N11" s="26">
        <f>SUM((LOW_ItemData!K3*LOW_ItemData!W3),(LOW_ItemData!K4*LOW_ItemData!W4),(LOW_ItemData!K5*LOW_ItemData!W5),(LOW_ItemData!K6*LOW_ItemData!W6),(LOW_ItemData!K7*LOW_ItemData!W7),(LOW_ItemData!K8*LOW_ItemData!W8),(LOW_ItemData!K9*LOW_ItemData!W9),(LOW_ItemData!K10*LOW_ItemData!W10),(LOW_ItemData!K11*LOW_ItemData!W11),(LOW_ItemData!K12*LOW_ItemData!W12),(LOW_ItemData!K13*LOW_ItemData!W13),(LOW_ItemData!K14*LOW_ItemData!W14),(LOW_ItemData!K15*LOW_ItemData!W15))</f>
        <v>0</v>
      </c>
    </row>
    <row r="12" spans="3:14" x14ac:dyDescent="0.25">
      <c r="C12" s="5" t="s">
        <v>19</v>
      </c>
      <c r="D12" s="1"/>
      <c r="E12" s="2"/>
      <c r="F12" s="2"/>
      <c r="G12" s="2">
        <v>2</v>
      </c>
      <c r="H12" s="2"/>
      <c r="I12" s="2"/>
      <c r="J12" s="2">
        <v>2</v>
      </c>
      <c r="K12" s="2"/>
      <c r="L12" s="2"/>
      <c r="M12" s="12"/>
      <c r="N12" s="26">
        <f>SUM((LOW_ItemData!L3*LOW_ItemData!W3),(LOW_ItemData!L4*LOW_ItemData!W4),(LOW_ItemData!L5*LOW_ItemData!W5),(LOW_ItemData!L6*LOW_ItemData!W6),(LOW_ItemData!L7*LOW_ItemData!W7),(LOW_ItemData!L8*LOW_ItemData!W8),(LOW_ItemData!L9*LOW_ItemData!W9),(LOW_ItemData!L10*LOW_ItemData!W10),(LOW_ItemData!L11*LOW_ItemData!W11),(LOW_ItemData!L12*LOW_ItemData!W12),(LOW_ItemData!L13*LOW_ItemData!W13),(LOW_ItemData!L14*LOW_ItemData!W14),(LOW_ItemData!L15*LOW_ItemData!W15))</f>
        <v>0</v>
      </c>
    </row>
    <row r="13" spans="3:14" x14ac:dyDescent="0.25">
      <c r="C13" s="5" t="s">
        <v>20</v>
      </c>
      <c r="D13" s="1"/>
      <c r="E13" s="2"/>
      <c r="F13" s="2"/>
      <c r="G13" s="2">
        <v>2</v>
      </c>
      <c r="H13" s="2"/>
      <c r="I13" s="2"/>
      <c r="J13" s="2">
        <v>2</v>
      </c>
      <c r="K13" s="2"/>
      <c r="L13" s="2"/>
      <c r="M13" s="12"/>
      <c r="N13" s="26">
        <f>SUM((LOW_ItemData!M3*LOW_ItemData!W3),(LOW_ItemData!M4*LOW_ItemData!W4),(LOW_ItemData!M5*LOW_ItemData!W5),(LOW_ItemData!M6*LOW_ItemData!W6),(LOW_ItemData!M7*LOW_ItemData!W7),(LOW_ItemData!M8*LOW_ItemData!W8),(LOW_ItemData!M9*LOW_ItemData!W9),(LOW_ItemData!M10*LOW_ItemData!W10),(LOW_ItemData!M11*LOW_ItemData!W11),(LOW_ItemData!M12*LOW_ItemData!W12),(LOW_ItemData!M13*LOW_ItemData!W13),(LOW_ItemData!M14*LOW_ItemData!W14),(LOW_ItemData!M15*LOW_ItemData!W15))</f>
        <v>0</v>
      </c>
    </row>
    <row r="14" spans="3:14" x14ac:dyDescent="0.25">
      <c r="C14" s="5" t="s">
        <v>21</v>
      </c>
      <c r="D14" s="1"/>
      <c r="E14" s="2"/>
      <c r="F14" s="2"/>
      <c r="G14" s="2">
        <v>2</v>
      </c>
      <c r="H14" s="2"/>
      <c r="I14" s="2"/>
      <c r="J14" s="2">
        <v>2</v>
      </c>
      <c r="K14" s="2"/>
      <c r="L14" s="2"/>
      <c r="M14" s="12"/>
      <c r="N14" s="26">
        <f>SUM((LOW_ItemData!N3*LOW_ItemData!W3),(LOW_ItemData!N4*LOW_ItemData!W4),(LOW_ItemData!N5*LOW_ItemData!W5),(LOW_ItemData!N6*LOW_ItemData!W6),(LOW_ItemData!N7*LOW_ItemData!W7),(LOW_ItemData!N8*LOW_ItemData!W8),(LOW_ItemData!N9*LOW_ItemData!W9),(LOW_ItemData!N10*LOW_ItemData!W10),(LOW_ItemData!N11*LOW_ItemData!W11),(LOW_ItemData!N12*LOW_ItemData!W12),(LOW_ItemData!N13*LOW_ItemData!W13),(LOW_ItemData!N14*LOW_ItemData!W14),(LOW_ItemData!N15*LOW_ItemData!W15))</f>
        <v>0</v>
      </c>
    </row>
    <row r="15" spans="3:14" x14ac:dyDescent="0.25">
      <c r="C15" s="5" t="s">
        <v>22</v>
      </c>
      <c r="D15" s="1"/>
      <c r="E15" s="2">
        <v>1</v>
      </c>
      <c r="F15" s="2">
        <v>2</v>
      </c>
      <c r="G15" s="2">
        <v>3</v>
      </c>
      <c r="H15" s="2">
        <v>5</v>
      </c>
      <c r="I15" s="2"/>
      <c r="J15" s="2">
        <v>1</v>
      </c>
      <c r="K15" s="2"/>
      <c r="L15" s="2"/>
      <c r="M15" s="12"/>
      <c r="N15" s="26">
        <f>SUM((LOW_ItemData!O3*LOW_ItemData!W3),(LOW_ItemData!O4*LOW_ItemData!W4),(LOW_ItemData!O5*LOW_ItemData!W5),(LOW_ItemData!O6*LOW_ItemData!W6),(LOW_ItemData!O7*LOW_ItemData!W7),(LOW_ItemData!O8*LOW_ItemData!W8),(LOW_ItemData!O9*LOW_ItemData!W9),(LOW_ItemData!O10*LOW_ItemData!W10),(LOW_ItemData!O11*LOW_ItemData!W11),(LOW_ItemData!O12*LOW_ItemData!W12),(LOW_ItemData!O13*LOW_ItemData!W13),(LOW_ItemData!O14*LOW_ItemData!W14),(LOW_ItemData!O15*LOW_ItemData!W15))</f>
        <v>0</v>
      </c>
    </row>
    <row r="16" spans="3:14" x14ac:dyDescent="0.25">
      <c r="C16" s="5" t="s">
        <v>23</v>
      </c>
      <c r="D16" s="1"/>
      <c r="E16" s="2"/>
      <c r="F16" s="2"/>
      <c r="G16" s="2">
        <v>4</v>
      </c>
      <c r="H16" s="2"/>
      <c r="I16" s="2"/>
      <c r="J16" s="2"/>
      <c r="K16" s="2"/>
      <c r="L16" s="2"/>
      <c r="M16" s="12"/>
      <c r="N16" s="26">
        <f>SUM((LOW_ItemData!P3*LOW_ItemData!W3),(LOW_ItemData!P4*LOW_ItemData!W4),(LOW_ItemData!P5*LOW_ItemData!W5),(LOW_ItemData!P6*LOW_ItemData!W6),(LOW_ItemData!P7*LOW_ItemData!W7),(LOW_ItemData!P8*LOW_ItemData!W8),(LOW_ItemData!P9*LOW_ItemData!W9),(LOW_ItemData!P10*LOW_ItemData!W10),(LOW_ItemData!P11*LOW_ItemData!W11),(LOW_ItemData!P12*LOW_ItemData!W12),(LOW_ItemData!P13*LOW_ItemData!W13),(LOW_ItemData!P14*LOW_ItemData!W14),(LOW_ItemData!P15*LOW_ItemData!W15))</f>
        <v>0</v>
      </c>
    </row>
    <row r="17" spans="3:14" x14ac:dyDescent="0.25">
      <c r="C17" s="5" t="s">
        <v>24</v>
      </c>
      <c r="D17" s="1"/>
      <c r="E17" s="2"/>
      <c r="F17" s="2"/>
      <c r="G17" s="2"/>
      <c r="H17" s="2">
        <v>2</v>
      </c>
      <c r="I17" s="2"/>
      <c r="J17" s="2">
        <v>2</v>
      </c>
      <c r="K17" s="2"/>
      <c r="L17" s="2"/>
      <c r="M17" s="12"/>
      <c r="N17" s="26">
        <f>SUM((LOW_ItemData!Q3*LOW_ItemData!W3),(LOW_ItemData!Q4*LOW_ItemData!W4),(LOW_ItemData!Q5*LOW_ItemData!W5),(LOW_ItemData!Q6*LOW_ItemData!W6),(LOW_ItemData!Q7*LOW_ItemData!W7),(LOW_ItemData!Q8*LOW_ItemData!W8),(LOW_ItemData!Q9*LOW_ItemData!W9),(LOW_ItemData!Q10*LOW_ItemData!W10),(LOW_ItemData!Q11*LOW_ItemData!W11),(LOW_ItemData!Q12*LOW_ItemData!W12),(LOW_ItemData!Q13*LOW_ItemData!W13),(LOW_ItemData!Q14*LOW_ItemData!W14),(LOW_ItemData!Q15*LOW_ItemData!W15))</f>
        <v>0</v>
      </c>
    </row>
    <row r="18" spans="3:14" x14ac:dyDescent="0.25">
      <c r="C18" s="5" t="s">
        <v>25</v>
      </c>
      <c r="D18" s="1"/>
      <c r="E18" s="2"/>
      <c r="F18" s="2">
        <v>6</v>
      </c>
      <c r="G18" s="2"/>
      <c r="H18" s="2"/>
      <c r="I18" s="2"/>
      <c r="J18" s="2">
        <v>4</v>
      </c>
      <c r="K18" s="2"/>
      <c r="L18" s="2"/>
      <c r="M18" s="12"/>
      <c r="N18" s="26">
        <f>SUM((LOW_ItemData!R3*LOW_ItemData!W3),(LOW_ItemData!R4*LOW_ItemData!W4),(LOW_ItemData!R5*LOW_ItemData!W5),(LOW_ItemData!R6*LOW_ItemData!W6),(LOW_ItemData!R7*LOW_ItemData!W7),(LOW_ItemData!R8*LOW_ItemData!W8),(LOW_ItemData!R9*LOW_ItemData!W9),(LOW_ItemData!R10*LOW_ItemData!W10),(LOW_ItemData!R11*LOW_ItemData!W11),(LOW_ItemData!R12*LOW_ItemData!W12),(LOW_ItemData!R13*LOW_ItemData!W13),(LOW_ItemData!R14*LOW_ItemData!W14),(LOW_ItemData!R15*LOW_ItemData!W15))</f>
        <v>0</v>
      </c>
    </row>
    <row r="19" spans="3:14" x14ac:dyDescent="0.25">
      <c r="C19" s="5" t="s">
        <v>26</v>
      </c>
      <c r="D19" s="1"/>
      <c r="E19" s="2"/>
      <c r="F19" s="2">
        <v>3</v>
      </c>
      <c r="G19" s="2"/>
      <c r="H19" s="2"/>
      <c r="I19" s="2"/>
      <c r="J19" s="2">
        <v>2</v>
      </c>
      <c r="K19" s="2"/>
      <c r="L19" s="2"/>
      <c r="M19" s="12"/>
      <c r="N19" s="26">
        <f>SUM((LOW_ItemData!S3*LOW_ItemData!W3),(LOW_ItemData!S4*LOW_ItemData!W4),(LOW_ItemData!S5*LOW_ItemData!W5),(LOW_ItemData!S6*LOW_ItemData!W6),(LOW_ItemData!S7*LOW_ItemData!W7),(LOW_ItemData!S8*LOW_ItemData!W8),(LOW_ItemData!S9*LOW_ItemData!W9),(LOW_ItemData!S10*LOW_ItemData!W10),(LOW_ItemData!S11*LOW_ItemData!W11),(LOW_ItemData!S12*LOW_ItemData!W12),(LOW_ItemData!S13*LOW_ItemData!W13),(LOW_ItemData!S14*LOW_ItemData!W14),(LOW_ItemData!S15*LOW_ItemData!W15))</f>
        <v>0</v>
      </c>
    </row>
    <row r="20" spans="3:14" x14ac:dyDescent="0.25">
      <c r="C20" s="5" t="s">
        <v>27</v>
      </c>
      <c r="D20" s="1"/>
      <c r="E20" s="2"/>
      <c r="F20" s="2"/>
      <c r="G20" s="2"/>
      <c r="H20" s="2"/>
      <c r="I20" s="2"/>
      <c r="J20" s="2"/>
      <c r="K20" s="2"/>
      <c r="L20" s="2"/>
      <c r="M20" s="12">
        <v>10</v>
      </c>
      <c r="N20" s="26">
        <f>SUM((LOW_ItemData!T3*LOW_ItemData!W3),(LOW_ItemData!T4*LOW_ItemData!W4),(LOW_ItemData!T5*LOW_ItemData!W5),(LOW_ItemData!T6*LOW_ItemData!W6),(LOW_ItemData!T7*LOW_ItemData!W7),(LOW_ItemData!T8*LOW_ItemData!W8),(LOW_ItemData!T9*LOW_ItemData!W9),(LOW_ItemData!T10*LOW_ItemData!W10),(LOW_ItemData!T11*LOW_ItemData!W11),(LOW_ItemData!T12*LOW_ItemData!W12),(LOW_ItemData!T13*LOW_ItemData!W13),(LOW_ItemData!T14*LOW_ItemData!W14),(LOW_ItemData!T15*LOW_ItemData!W15))</f>
        <v>0</v>
      </c>
    </row>
    <row r="21" spans="3:14" x14ac:dyDescent="0.25">
      <c r="C21" s="5" t="s">
        <v>28</v>
      </c>
      <c r="D21" s="1"/>
      <c r="E21" s="2"/>
      <c r="F21" s="2"/>
      <c r="G21" s="2"/>
      <c r="H21" s="2"/>
      <c r="I21" s="2"/>
      <c r="J21" s="2"/>
      <c r="K21" s="2">
        <v>10</v>
      </c>
      <c r="L21" s="2"/>
      <c r="M21" s="12"/>
      <c r="N21" s="26">
        <f>SUM((LOW_ItemData!U3*LOW_ItemData!W3),(LOW_ItemData!U4*LOW_ItemData!W4),(LOW_ItemData!U5*LOW_ItemData!W5),(LOW_ItemData!U6*LOW_ItemData!W6),(LOW_ItemData!U7*LOW_ItemData!W7),(LOW_ItemData!U8*LOW_ItemData!W8),(LOW_ItemData!U9*LOW_ItemData!W9),(LOW_ItemData!U10*LOW_ItemData!W10),(LOW_ItemData!U11*LOW_ItemData!W11),(LOW_ItemData!U12*LOW_ItemData!W12),(LOW_ItemData!U13*LOW_ItemData!W13),(LOW_ItemData!U14*LOW_ItemData!W14),(LOW_ItemData!U15*LOW_ItemData!W15))</f>
        <v>0</v>
      </c>
    </row>
    <row r="22" spans="3:14" ht="15.75" thickBot="1" x14ac:dyDescent="0.3">
      <c r="C22" s="3" t="s">
        <v>29</v>
      </c>
      <c r="D22" s="30"/>
      <c r="E22" s="31"/>
      <c r="F22" s="31"/>
      <c r="G22" s="31"/>
      <c r="H22" s="31"/>
      <c r="I22" s="31"/>
      <c r="J22" s="31"/>
      <c r="K22" s="31"/>
      <c r="L22" s="31">
        <v>4</v>
      </c>
      <c r="M22" s="32">
        <v>2</v>
      </c>
      <c r="N22" s="33">
        <f>SUM((LOW_ItemData!V3*LOW_ItemData!W3),(LOW_ItemData!V4*LOW_ItemData!W4),(LOW_ItemData!V5*LOW_ItemData!W5),(LOW_ItemData!V6*LOW_ItemData!W6),(LOW_ItemData!V7*LOW_ItemData!W7),(LOW_ItemData!V8*LOW_ItemData!W8),(LOW_ItemData!V9*LOW_ItemData!W9),(LOW_ItemData!V10*LOW_ItemData!W10),(LOW_ItemData!V11*LOW_ItemData!W11),(LOW_ItemData!V12*LOW_ItemData!W12),(LOW_ItemData!V13*LOW_ItemData!W13),(LOW_ItemData!V14*LOW_ItemData!W14),(LOW_ItemData!V15*LOW_ItemData!W15))</f>
        <v>0</v>
      </c>
    </row>
    <row r="23" spans="3:14" x14ac:dyDescent="0.25">
      <c r="C23" s="28" t="s">
        <v>42</v>
      </c>
      <c r="D23" s="29">
        <f>D3*N3</f>
        <v>0</v>
      </c>
      <c r="E23" s="29">
        <f>(E3*N3)+(E6*N6)+(E7*N7)+(E11*N11)+(E15*N15)</f>
        <v>0</v>
      </c>
      <c r="F23" s="29">
        <f>(F4*N4)+(F6*N6)+(F7*N7)+(F11*N11)+(F15*N15)+(F18*N18)+(F19*N19)</f>
        <v>0</v>
      </c>
      <c r="G23" s="29">
        <f>(G5*N5)+(G12*N12)+(G13*N13)+(G14*N14)+(G15*N15)+(G16*N16)</f>
        <v>0</v>
      </c>
      <c r="H23" s="29">
        <f>(H5*N5)+(H8*N8)+(H9*N9)+(H10*N10)+(H15*N15)+(H16*N16)+(H17*N17)</f>
        <v>0</v>
      </c>
      <c r="I23" s="29">
        <f>I4*N4</f>
        <v>0</v>
      </c>
      <c r="J23" s="29">
        <f>(J8*N8)+(J9*N9)+J10*N10+J11*N11+J12*N12+J13*N13+J14*N14+J15*N15+J17*N17+J18*N18+J19*N19</f>
        <v>0</v>
      </c>
      <c r="K23" s="29">
        <f>K21*N21</f>
        <v>0</v>
      </c>
      <c r="L23" s="29">
        <f>L22*N22</f>
        <v>0</v>
      </c>
      <c r="M23" s="34">
        <f>M20*N20+M22*N22</f>
        <v>0</v>
      </c>
      <c r="N23" s="35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9B819-EA19-4270-A109-366120192875}">
  <sheetPr codeName="Sheet8">
    <tabColor theme="0"/>
  </sheetPr>
  <dimension ref="B1:W17"/>
  <sheetViews>
    <sheetView workbookViewId="0">
      <selection activeCell="C3" sqref="C3"/>
    </sheetView>
  </sheetViews>
  <sheetFormatPr defaultRowHeight="15" x14ac:dyDescent="0.25"/>
  <cols>
    <col min="2" max="2" width="11.140625" bestFit="1" customWidth="1"/>
    <col min="3" max="3" width="6.140625" bestFit="1" customWidth="1"/>
    <col min="4" max="4" width="14" bestFit="1" customWidth="1"/>
    <col min="5" max="5" width="6.28515625" bestFit="1" customWidth="1"/>
    <col min="6" max="6" width="8.42578125" bestFit="1" customWidth="1"/>
    <col min="7" max="7" width="9" bestFit="1" customWidth="1"/>
    <col min="8" max="8" width="9.28515625" bestFit="1" customWidth="1"/>
    <col min="9" max="9" width="5.7109375" bestFit="1" customWidth="1"/>
    <col min="10" max="10" width="10.28515625" bestFit="1" customWidth="1"/>
    <col min="11" max="11" width="4.7109375" bestFit="1" customWidth="1"/>
    <col min="12" max="12" width="12.140625" bestFit="1" customWidth="1"/>
    <col min="13" max="13" width="8.5703125" bestFit="1" customWidth="1"/>
    <col min="14" max="15" width="8.140625" bestFit="1" customWidth="1"/>
    <col min="16" max="16" width="15.28515625" bestFit="1" customWidth="1"/>
    <col min="17" max="17" width="18.140625" bestFit="1" customWidth="1"/>
    <col min="18" max="18" width="19.5703125" customWidth="1"/>
    <col min="19" max="19" width="15.7109375" bestFit="1" customWidth="1"/>
    <col min="20" max="21" width="6.7109375" bestFit="1" customWidth="1"/>
    <col min="22" max="22" width="14.42578125" bestFit="1" customWidth="1"/>
  </cols>
  <sheetData>
    <row r="1" spans="2:23" x14ac:dyDescent="0.25"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2:23" x14ac:dyDescent="0.25">
      <c r="B2" s="14"/>
      <c r="C2" s="21" t="s">
        <v>10</v>
      </c>
      <c r="D2" s="22" t="s">
        <v>11</v>
      </c>
      <c r="E2" s="22" t="s">
        <v>12</v>
      </c>
      <c r="F2" s="22" t="s">
        <v>13</v>
      </c>
      <c r="G2" s="22" t="s">
        <v>14</v>
      </c>
      <c r="H2" s="22" t="s">
        <v>15</v>
      </c>
      <c r="I2" s="22" t="s">
        <v>16</v>
      </c>
      <c r="J2" s="22" t="s">
        <v>17</v>
      </c>
      <c r="K2" s="22" t="s">
        <v>18</v>
      </c>
      <c r="L2" s="22" t="s">
        <v>19</v>
      </c>
      <c r="M2" s="22" t="s">
        <v>20</v>
      </c>
      <c r="N2" s="22" t="s">
        <v>21</v>
      </c>
      <c r="O2" s="22" t="s">
        <v>22</v>
      </c>
      <c r="P2" s="22" t="s">
        <v>23</v>
      </c>
      <c r="Q2" s="22" t="s">
        <v>24</v>
      </c>
      <c r="R2" s="22" t="s">
        <v>25</v>
      </c>
      <c r="S2" s="22" t="s">
        <v>26</v>
      </c>
      <c r="T2" s="22" t="s">
        <v>27</v>
      </c>
      <c r="U2" s="22" t="s">
        <v>28</v>
      </c>
      <c r="V2" s="23" t="s">
        <v>29</v>
      </c>
      <c r="W2" s="25" t="s">
        <v>42</v>
      </c>
    </row>
    <row r="3" spans="2:23" x14ac:dyDescent="0.25">
      <c r="B3" s="17" t="s">
        <v>30</v>
      </c>
      <c r="C3" s="2"/>
      <c r="D3" s="2"/>
      <c r="E3" s="2">
        <v>2</v>
      </c>
      <c r="F3" s="2">
        <v>2</v>
      </c>
      <c r="G3" s="2">
        <v>2</v>
      </c>
      <c r="H3" s="2">
        <v>1</v>
      </c>
      <c r="I3" s="2">
        <v>2</v>
      </c>
      <c r="J3" s="2">
        <v>2</v>
      </c>
      <c r="K3" s="2">
        <v>2</v>
      </c>
      <c r="L3" s="2">
        <v>2</v>
      </c>
      <c r="M3" s="2">
        <v>2</v>
      </c>
      <c r="N3" s="2">
        <v>2</v>
      </c>
      <c r="O3" s="2">
        <v>3</v>
      </c>
      <c r="P3" s="2">
        <v>1</v>
      </c>
      <c r="Q3" s="2">
        <v>1</v>
      </c>
      <c r="R3" s="2"/>
      <c r="S3" s="2"/>
      <c r="T3" s="2"/>
      <c r="U3" s="2"/>
      <c r="V3" s="12"/>
      <c r="W3" s="26">
        <f>MK200_</f>
        <v>0</v>
      </c>
    </row>
    <row r="4" spans="2:23" x14ac:dyDescent="0.25">
      <c r="B4" s="18" t="s">
        <v>35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>
        <v>1</v>
      </c>
      <c r="S4" s="2"/>
      <c r="T4" s="2">
        <v>10</v>
      </c>
      <c r="U4" s="2">
        <v>10</v>
      </c>
      <c r="V4" s="12">
        <v>10</v>
      </c>
      <c r="W4" s="26">
        <f>MK200_Mag</f>
        <v>0</v>
      </c>
    </row>
    <row r="5" spans="2:23" x14ac:dyDescent="0.25">
      <c r="B5" s="20" t="s">
        <v>31</v>
      </c>
      <c r="C5" s="2"/>
      <c r="D5" s="2"/>
      <c r="E5" s="2">
        <v>1</v>
      </c>
      <c r="F5" s="2">
        <v>2</v>
      </c>
      <c r="G5" s="2">
        <v>2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2</v>
      </c>
      <c r="P5" s="2">
        <v>1</v>
      </c>
      <c r="Q5" s="2">
        <v>1</v>
      </c>
      <c r="R5" s="2"/>
      <c r="S5" s="2"/>
      <c r="T5" s="2"/>
      <c r="U5" s="2"/>
      <c r="V5" s="12"/>
      <c r="W5" s="26">
        <f>CAR</f>
        <v>0</v>
      </c>
    </row>
    <row r="6" spans="2:23" x14ac:dyDescent="0.25">
      <c r="B6" s="19" t="s">
        <v>35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>
        <v>1</v>
      </c>
      <c r="T6" s="2">
        <v>5</v>
      </c>
      <c r="U6" s="2">
        <v>5</v>
      </c>
      <c r="V6" s="12">
        <v>5</v>
      </c>
      <c r="W6" s="26">
        <f>CAR_MAG</f>
        <v>0</v>
      </c>
    </row>
    <row r="7" spans="2:23" x14ac:dyDescent="0.25">
      <c r="B7" s="17" t="s">
        <v>32</v>
      </c>
      <c r="C7" s="2"/>
      <c r="D7" s="2"/>
      <c r="E7" s="2">
        <v>1</v>
      </c>
      <c r="F7" s="2">
        <v>2</v>
      </c>
      <c r="G7" s="2">
        <v>2</v>
      </c>
      <c r="H7" s="2">
        <v>1</v>
      </c>
      <c r="I7" s="2">
        <v>1</v>
      </c>
      <c r="J7" s="2">
        <v>1</v>
      </c>
      <c r="K7" s="2">
        <v>1</v>
      </c>
      <c r="L7" s="2">
        <v>1</v>
      </c>
      <c r="M7" s="2">
        <v>1</v>
      </c>
      <c r="N7" s="2">
        <v>1</v>
      </c>
      <c r="O7" s="2">
        <v>2</v>
      </c>
      <c r="P7" s="2">
        <v>1</v>
      </c>
      <c r="Q7" s="2">
        <v>2</v>
      </c>
      <c r="R7" s="2"/>
      <c r="S7" s="2"/>
      <c r="T7" s="2"/>
      <c r="U7" s="2"/>
      <c r="V7" s="12"/>
      <c r="W7" s="26">
        <f>SPAR16S_</f>
        <v>0</v>
      </c>
    </row>
    <row r="8" spans="2:23" x14ac:dyDescent="0.25">
      <c r="B8" s="19" t="s">
        <v>35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>
        <v>1</v>
      </c>
      <c r="T8" s="2">
        <v>5</v>
      </c>
      <c r="U8" s="2">
        <v>5</v>
      </c>
      <c r="V8" s="12">
        <v>5</v>
      </c>
      <c r="W8" s="26">
        <f>SPAR16S_MAG</f>
        <v>0</v>
      </c>
    </row>
    <row r="9" spans="2:23" x14ac:dyDescent="0.25">
      <c r="B9" s="17" t="s">
        <v>33</v>
      </c>
      <c r="C9" s="2"/>
      <c r="D9" s="2"/>
      <c r="E9" s="2">
        <v>2</v>
      </c>
      <c r="F9" s="2">
        <v>2</v>
      </c>
      <c r="G9" s="2">
        <v>2</v>
      </c>
      <c r="H9" s="2">
        <v>1</v>
      </c>
      <c r="I9" s="2">
        <v>2</v>
      </c>
      <c r="J9" s="2">
        <v>2</v>
      </c>
      <c r="K9" s="2">
        <v>1</v>
      </c>
      <c r="L9" s="2">
        <v>2</v>
      </c>
      <c r="M9" s="2">
        <v>2</v>
      </c>
      <c r="N9" s="2">
        <v>2</v>
      </c>
      <c r="O9" s="2">
        <v>3</v>
      </c>
      <c r="P9" s="2">
        <v>1</v>
      </c>
      <c r="Q9" s="2">
        <v>1</v>
      </c>
      <c r="R9" s="2"/>
      <c r="S9" s="2"/>
      <c r="T9" s="2"/>
      <c r="U9" s="2"/>
      <c r="V9" s="12"/>
      <c r="W9" s="26">
        <f>LIM85_</f>
        <v>0</v>
      </c>
    </row>
    <row r="10" spans="2:23" x14ac:dyDescent="0.25">
      <c r="B10" s="19" t="s">
        <v>35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>
        <v>1</v>
      </c>
      <c r="S10" s="2"/>
      <c r="T10" s="2">
        <v>10</v>
      </c>
      <c r="U10" s="2">
        <v>10</v>
      </c>
      <c r="V10" s="12">
        <v>10</v>
      </c>
      <c r="W10" s="26">
        <f>LIM85_MAG</f>
        <v>0</v>
      </c>
    </row>
    <row r="11" spans="2:23" x14ac:dyDescent="0.25">
      <c r="B11" s="17" t="s">
        <v>34</v>
      </c>
      <c r="C11" s="2"/>
      <c r="D11" s="2"/>
      <c r="E11" s="2">
        <v>2</v>
      </c>
      <c r="F11" s="2">
        <v>2</v>
      </c>
      <c r="G11" s="2">
        <v>2</v>
      </c>
      <c r="H11" s="2">
        <v>1</v>
      </c>
      <c r="I11" s="2">
        <v>1</v>
      </c>
      <c r="J11" s="2">
        <v>1</v>
      </c>
      <c r="K11" s="2">
        <v>1</v>
      </c>
      <c r="L11" s="2">
        <v>3</v>
      </c>
      <c r="M11" s="2">
        <v>3</v>
      </c>
      <c r="N11" s="2">
        <v>3</v>
      </c>
      <c r="O11" s="2">
        <v>4</v>
      </c>
      <c r="P11" s="2">
        <v>0</v>
      </c>
      <c r="Q11" s="2">
        <v>1</v>
      </c>
      <c r="R11" s="2"/>
      <c r="S11" s="2"/>
      <c r="T11" s="2"/>
      <c r="U11" s="2"/>
      <c r="V11" s="12"/>
      <c r="W11" s="26">
        <f>ASP1_</f>
        <v>0</v>
      </c>
    </row>
    <row r="12" spans="2:23" x14ac:dyDescent="0.25">
      <c r="B12" s="19" t="s">
        <v>35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>
        <v>1</v>
      </c>
      <c r="T12" s="2">
        <v>2</v>
      </c>
      <c r="U12" s="2">
        <v>2</v>
      </c>
      <c r="V12" s="12">
        <v>2</v>
      </c>
      <c r="W12" s="26">
        <f>ASP1_MAG</f>
        <v>0</v>
      </c>
    </row>
    <row r="13" spans="2:23" x14ac:dyDescent="0.25">
      <c r="B13" s="17" t="s">
        <v>36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>
        <v>1</v>
      </c>
      <c r="T13" s="2">
        <v>5</v>
      </c>
      <c r="U13" s="2">
        <v>5</v>
      </c>
      <c r="V13" s="12">
        <v>5</v>
      </c>
      <c r="W13" s="26">
        <f>SWMAG_</f>
        <v>0</v>
      </c>
    </row>
    <row r="14" spans="2:23" x14ac:dyDescent="0.25">
      <c r="B14" s="16" t="s">
        <v>37</v>
      </c>
      <c r="C14" s="2">
        <v>2</v>
      </c>
      <c r="D14" s="2">
        <v>3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12"/>
      <c r="W14" s="26">
        <f>LRPS_</f>
        <v>0</v>
      </c>
    </row>
    <row r="15" spans="2:23" x14ac:dyDescent="0.25">
      <c r="B15" s="16" t="s">
        <v>162</v>
      </c>
      <c r="C15" s="1"/>
      <c r="D15" s="1"/>
      <c r="E15" s="1">
        <v>1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85"/>
      <c r="W15" s="6">
        <f>SUP</f>
        <v>0</v>
      </c>
    </row>
    <row r="17" spans="5:5" x14ac:dyDescent="0.25">
      <c r="E17" t="s">
        <v>219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25C34-1740-4045-8F0F-E98DD3FA646D}">
  <sheetPr codeName="Sheet14">
    <tabColor rgb="FFAFAFFF"/>
  </sheetPr>
  <dimension ref="A1"/>
  <sheetViews>
    <sheetView zoomScaleNormal="100" workbookViewId="0">
      <selection activeCell="P21" sqref="P21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28</vt:i4>
      </vt:variant>
    </vt:vector>
  </HeadingPairs>
  <TitlesOfParts>
    <vt:vector size="42" baseType="lpstr">
      <vt:lpstr>Introduction</vt:lpstr>
      <vt:lpstr>Lord of War</vt:lpstr>
      <vt:lpstr>Quarry</vt:lpstr>
      <vt:lpstr>Drugs</vt:lpstr>
      <vt:lpstr>Item Stock</vt:lpstr>
      <vt:lpstr>Storage</vt:lpstr>
      <vt:lpstr>Trade Information</vt:lpstr>
      <vt:lpstr>Vehicle Information</vt:lpstr>
      <vt:lpstr>House Map</vt:lpstr>
      <vt:lpstr>----------</vt:lpstr>
      <vt:lpstr>IS_Data</vt:lpstr>
      <vt:lpstr>LOW_MaterialData</vt:lpstr>
      <vt:lpstr>LOW_ItemData</vt:lpstr>
      <vt:lpstr>Map_Kavala</vt:lpstr>
      <vt:lpstr>ASP1_</vt:lpstr>
      <vt:lpstr>ASP1_MAG</vt:lpstr>
      <vt:lpstr>Backpack</vt:lpstr>
      <vt:lpstr>BackpackAdd</vt:lpstr>
      <vt:lpstr>CAR</vt:lpstr>
      <vt:lpstr>CAR_</vt:lpstr>
      <vt:lpstr>CAR_MAG</vt:lpstr>
      <vt:lpstr>CAR95_</vt:lpstr>
      <vt:lpstr>CAR95_Mag</vt:lpstr>
      <vt:lpstr>CARFHH</vt:lpstr>
      <vt:lpstr>Dealer</vt:lpstr>
      <vt:lpstr>DealerValue</vt:lpstr>
      <vt:lpstr>DrugFactorRate</vt:lpstr>
      <vt:lpstr>FactorRate</vt:lpstr>
      <vt:lpstr>LIM85_</vt:lpstr>
      <vt:lpstr>LIM85_MAG</vt:lpstr>
      <vt:lpstr>LRPS_</vt:lpstr>
      <vt:lpstr>MK200_</vt:lpstr>
      <vt:lpstr>MK200_Mag</vt:lpstr>
      <vt:lpstr>MK200Mag_</vt:lpstr>
      <vt:lpstr>PerkLevel</vt:lpstr>
      <vt:lpstr>PerkLevelValue</vt:lpstr>
      <vt:lpstr>SPAR16S_</vt:lpstr>
      <vt:lpstr>SPAR16S_MAG</vt:lpstr>
      <vt:lpstr>SUP</vt:lpstr>
      <vt:lpstr>SUP_</vt:lpstr>
      <vt:lpstr>SUP762_</vt:lpstr>
      <vt:lpstr>SWMAG_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Hennessy</dc:creator>
  <cp:lastModifiedBy>Adam Hennessy</cp:lastModifiedBy>
  <dcterms:created xsi:type="dcterms:W3CDTF">2018-01-29T14:15:52Z</dcterms:created>
  <dcterms:modified xsi:type="dcterms:W3CDTF">2019-11-21T18:26:18Z</dcterms:modified>
</cp:coreProperties>
</file>