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AppGenerator\"/>
    </mc:Choice>
  </mc:AlternateContent>
  <bookViews>
    <workbookView xWindow="0" yWindow="0" windowWidth="19200" windowHeight="8240" firstSheet="1" activeTab="9" xr2:uid="{00000000-000D-0000-FFFF-FFFF00000000}"/>
  </bookViews>
  <sheets>
    <sheet name="Entities" sheetId="14" r:id="rId1"/>
    <sheet name="EntityProperties" sheetId="11" r:id="rId2"/>
    <sheet name="CodeMaster" sheetId="12" r:id="rId3"/>
    <sheet name="Relation" sheetId="22" r:id="rId4"/>
    <sheet name="gen_DDL" sheetId="16" r:id="rId5"/>
    <sheet name="gen_API" sheetId="24" r:id="rId6"/>
    <sheet name="gen_Entity" sheetId="17" r:id="rId7"/>
    <sheet name="gen_DAO" sheetId="19" r:id="rId8"/>
    <sheet name="gen_Mapper" sheetId="23" r:id="rId9"/>
    <sheet name="gen_MapperXml" sheetId="25" r:id="rId10"/>
    <sheet name="gen_MapperGen" sheetId="20" r:id="rId11"/>
    <sheet name="gen_MapperXmlGen" sheetId="21" r:id="rId12"/>
    <sheet name="vlookup" sheetId="15" r:id="rId13"/>
    <sheet name="bk" sheetId="18" r:id="rId14"/>
    <sheet name="Database-Entity" sheetId="10" r:id="rId15"/>
    <sheet name="Entity-DB" sheetId="13" r:id="rId16"/>
  </sheets>
  <definedNames>
    <definedName name="_xlnm._FilterDatabase" localSheetId="14" hidden="1">'Database-Entity'!$D$3:$D$35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5" l="1"/>
  <c r="F11" i="25"/>
  <c r="F12" i="25"/>
  <c r="F13" i="25"/>
  <c r="F14" i="25"/>
  <c r="F15" i="25"/>
  <c r="F16" i="25"/>
  <c r="F17" i="25"/>
  <c r="F18" i="25"/>
  <c r="F19" i="25"/>
  <c r="F9" i="25"/>
  <c r="G10" i="25"/>
  <c r="G11" i="25"/>
  <c r="G12" i="25"/>
  <c r="G13" i="25"/>
  <c r="B13" i="25" s="1"/>
  <c r="G14" i="25"/>
  <c r="G15" i="25"/>
  <c r="B15" i="25" s="1"/>
  <c r="G16" i="25"/>
  <c r="G17" i="25"/>
  <c r="B17" i="25" s="1"/>
  <c r="G18" i="25"/>
  <c r="G19" i="25"/>
  <c r="B19" i="25" s="1"/>
  <c r="G9" i="25"/>
  <c r="B9" i="25" s="1"/>
  <c r="L19" i="25"/>
  <c r="L18" i="25"/>
  <c r="B18" i="25"/>
  <c r="L17" i="25"/>
  <c r="L16" i="25"/>
  <c r="B16" i="25"/>
  <c r="L15" i="25"/>
  <c r="L14" i="25"/>
  <c r="B14" i="25"/>
  <c r="L13" i="25"/>
  <c r="L12" i="25"/>
  <c r="B12" i="25"/>
  <c r="L11" i="25"/>
  <c r="B11" i="25"/>
  <c r="L10" i="25"/>
  <c r="C10" i="25"/>
  <c r="C11" i="25" s="1"/>
  <c r="B10" i="25"/>
  <c r="L9" i="25"/>
  <c r="J9" i="25"/>
  <c r="J11" i="25" l="1"/>
  <c r="C12" i="25"/>
  <c r="J10" i="25"/>
  <c r="W6" i="14"/>
  <c r="W7" i="14"/>
  <c r="W8" i="14"/>
  <c r="W9" i="14"/>
  <c r="W10" i="14"/>
  <c r="W11" i="14"/>
  <c r="W5" i="14"/>
  <c r="C13" i="25" l="1"/>
  <c r="J12" i="25"/>
  <c r="F9" i="16"/>
  <c r="C14" i="25" l="1"/>
  <c r="J13" i="25"/>
  <c r="L19" i="21"/>
  <c r="L18" i="21"/>
  <c r="L17" i="21"/>
  <c r="L16" i="21"/>
  <c r="L15" i="21"/>
  <c r="L14" i="21"/>
  <c r="L13" i="21"/>
  <c r="L12" i="21"/>
  <c r="L11" i="21"/>
  <c r="L10" i="21"/>
  <c r="L9" i="21"/>
  <c r="L19" i="20"/>
  <c r="L18" i="20"/>
  <c r="L17" i="20"/>
  <c r="L16" i="20"/>
  <c r="L15" i="20"/>
  <c r="L14" i="20"/>
  <c r="L13" i="20"/>
  <c r="L12" i="20"/>
  <c r="L11" i="20"/>
  <c r="L10" i="20"/>
  <c r="L9" i="20"/>
  <c r="L19" i="23"/>
  <c r="L18" i="23"/>
  <c r="L17" i="23"/>
  <c r="L16" i="23"/>
  <c r="L15" i="23"/>
  <c r="L14" i="23"/>
  <c r="L13" i="23"/>
  <c r="L12" i="23"/>
  <c r="L11" i="23"/>
  <c r="L10" i="23"/>
  <c r="L9" i="23"/>
  <c r="L19" i="19"/>
  <c r="L18" i="19"/>
  <c r="L17" i="19"/>
  <c r="L16" i="19"/>
  <c r="L15" i="19"/>
  <c r="L14" i="19"/>
  <c r="L13" i="19"/>
  <c r="L12" i="19"/>
  <c r="L11" i="19"/>
  <c r="L10" i="19"/>
  <c r="L9" i="19"/>
  <c r="L19" i="17"/>
  <c r="L18" i="17"/>
  <c r="L17" i="17"/>
  <c r="L16" i="17"/>
  <c r="L15" i="17"/>
  <c r="L14" i="17"/>
  <c r="L13" i="17"/>
  <c r="L12" i="17"/>
  <c r="L11" i="17"/>
  <c r="L10" i="17"/>
  <c r="L9" i="17"/>
  <c r="L19" i="24"/>
  <c r="L18" i="24"/>
  <c r="L17" i="24"/>
  <c r="L16" i="24"/>
  <c r="L15" i="24"/>
  <c r="L14" i="24"/>
  <c r="L13" i="24"/>
  <c r="L12" i="24"/>
  <c r="L11" i="24"/>
  <c r="L10" i="24"/>
  <c r="L9" i="24"/>
  <c r="C15" i="25" l="1"/>
  <c r="J14" i="25"/>
  <c r="Q16" i="11"/>
  <c r="R16" i="11" s="1"/>
  <c r="V16" i="11" s="1"/>
  <c r="P16" i="11"/>
  <c r="M16" i="11"/>
  <c r="B16" i="11"/>
  <c r="K16" i="11" s="1"/>
  <c r="G16" i="24"/>
  <c r="B16" i="24" s="1"/>
  <c r="G17" i="24"/>
  <c r="G18" i="24"/>
  <c r="B18" i="24" s="1"/>
  <c r="G19" i="24"/>
  <c r="B19" i="24" s="1"/>
  <c r="F16" i="24"/>
  <c r="F17" i="24"/>
  <c r="F18" i="24"/>
  <c r="F19" i="24"/>
  <c r="B17" i="24"/>
  <c r="C11" i="24"/>
  <c r="J11" i="24" s="1"/>
  <c r="J10" i="24"/>
  <c r="C10" i="24"/>
  <c r="P9" i="24"/>
  <c r="J9" i="24"/>
  <c r="Y6" i="14"/>
  <c r="G10" i="24" s="1"/>
  <c r="B10" i="24" s="1"/>
  <c r="Y7" i="14"/>
  <c r="G11" i="24" s="1"/>
  <c r="B11" i="24" s="1"/>
  <c r="Y8" i="14"/>
  <c r="G12" i="24" s="1"/>
  <c r="B12" i="24" s="1"/>
  <c r="Y9" i="14"/>
  <c r="G13" i="24" s="1"/>
  <c r="B13" i="24" s="1"/>
  <c r="Y10" i="14"/>
  <c r="G14" i="24" s="1"/>
  <c r="B14" i="24" s="1"/>
  <c r="Y11" i="14"/>
  <c r="G15" i="24" s="1"/>
  <c r="B15" i="24" s="1"/>
  <c r="Y5" i="14"/>
  <c r="G9" i="24" s="1"/>
  <c r="B9" i="24" s="1"/>
  <c r="J15" i="25" l="1"/>
  <c r="C16" i="25"/>
  <c r="C12" i="24"/>
  <c r="F16" i="23"/>
  <c r="F17" i="23"/>
  <c r="F18" i="23"/>
  <c r="F19" i="23"/>
  <c r="G16" i="23"/>
  <c r="B16" i="23" s="1"/>
  <c r="G17" i="23"/>
  <c r="B17" i="23" s="1"/>
  <c r="G18" i="23"/>
  <c r="B18" i="23" s="1"/>
  <c r="G19" i="23"/>
  <c r="B19" i="23" s="1"/>
  <c r="J10" i="23"/>
  <c r="C10" i="23"/>
  <c r="C11" i="23" s="1"/>
  <c r="J9" i="23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C17" i="25" l="1"/>
  <c r="J16" i="25"/>
  <c r="J12" i="24"/>
  <c r="C13" i="24"/>
  <c r="J11" i="23"/>
  <c r="C12" i="23"/>
  <c r="G16" i="20"/>
  <c r="G17" i="20"/>
  <c r="G18" i="20"/>
  <c r="G19" i="20"/>
  <c r="F16" i="20"/>
  <c r="F17" i="20"/>
  <c r="F18" i="20"/>
  <c r="F19" i="20"/>
  <c r="C18" i="25" l="1"/>
  <c r="J17" i="25"/>
  <c r="J13" i="24"/>
  <c r="C14" i="24"/>
  <c r="C13" i="23"/>
  <c r="J12" i="23"/>
  <c r="F16" i="21"/>
  <c r="F17" i="21"/>
  <c r="F18" i="21"/>
  <c r="F19" i="21"/>
  <c r="F16" i="19"/>
  <c r="F17" i="19"/>
  <c r="F18" i="19"/>
  <c r="F19" i="19"/>
  <c r="F16" i="17"/>
  <c r="F17" i="17"/>
  <c r="F18" i="17"/>
  <c r="F19" i="17"/>
  <c r="L10" i="11"/>
  <c r="E6" i="14"/>
  <c r="L16" i="11" s="1"/>
  <c r="E7" i="14"/>
  <c r="L17" i="11" s="1"/>
  <c r="E8" i="14"/>
  <c r="L21" i="11" s="1"/>
  <c r="E9" i="14"/>
  <c r="L25" i="11" s="1"/>
  <c r="E10" i="14"/>
  <c r="L29" i="11" s="1"/>
  <c r="E11" i="14"/>
  <c r="L30" i="11" s="1"/>
  <c r="E5" i="14"/>
  <c r="L12" i="11" s="1"/>
  <c r="G16" i="21"/>
  <c r="B16" i="21" s="1"/>
  <c r="G17" i="21"/>
  <c r="B17" i="21" s="1"/>
  <c r="G18" i="21"/>
  <c r="G19" i="21"/>
  <c r="B19" i="21" s="1"/>
  <c r="B18" i="21"/>
  <c r="J10" i="21"/>
  <c r="C10" i="21"/>
  <c r="C11" i="21" s="1"/>
  <c r="J11" i="21" s="1"/>
  <c r="P9" i="21"/>
  <c r="J9" i="21"/>
  <c r="B19" i="20"/>
  <c r="B18" i="20"/>
  <c r="B17" i="20"/>
  <c r="B16" i="20"/>
  <c r="J10" i="20"/>
  <c r="C10" i="20"/>
  <c r="C11" i="20" s="1"/>
  <c r="P9" i="20"/>
  <c r="J9" i="20"/>
  <c r="C19" i="25" l="1"/>
  <c r="J19" i="25" s="1"/>
  <c r="J18" i="25"/>
  <c r="L5" i="11"/>
  <c r="L13" i="11"/>
  <c r="L6" i="11"/>
  <c r="L22" i="11"/>
  <c r="L9" i="11"/>
  <c r="L26" i="11"/>
  <c r="L14" i="11"/>
  <c r="L19" i="11"/>
  <c r="L23" i="11"/>
  <c r="L27" i="11"/>
  <c r="L31" i="11"/>
  <c r="L3" i="11"/>
  <c r="L7" i="11"/>
  <c r="L11" i="11"/>
  <c r="L15" i="11"/>
  <c r="L20" i="11"/>
  <c r="L24" i="11"/>
  <c r="L28" i="11"/>
  <c r="L18" i="11"/>
  <c r="L4" i="11"/>
  <c r="L8" i="11"/>
  <c r="J14" i="24"/>
  <c r="C15" i="24"/>
  <c r="J13" i="23"/>
  <c r="C14" i="23"/>
  <c r="C12" i="21"/>
  <c r="J11" i="20"/>
  <c r="C12" i="20"/>
  <c r="G16" i="19"/>
  <c r="B16" i="19" s="1"/>
  <c r="G17" i="19"/>
  <c r="B17" i="19" s="1"/>
  <c r="G18" i="19"/>
  <c r="B18" i="19" s="1"/>
  <c r="G19" i="19"/>
  <c r="B19" i="19" s="1"/>
  <c r="C10" i="19"/>
  <c r="J10" i="19" s="1"/>
  <c r="P9" i="19"/>
  <c r="J9" i="19"/>
  <c r="N13" i="11"/>
  <c r="M13" i="11"/>
  <c r="Q12" i="11"/>
  <c r="R12" i="11" s="1"/>
  <c r="V12" i="11" s="1"/>
  <c r="M12" i="11"/>
  <c r="B12" i="11"/>
  <c r="K12" i="11" s="1"/>
  <c r="C11" i="19" l="1"/>
  <c r="J15" i="24"/>
  <c r="C16" i="24"/>
  <c r="C15" i="23"/>
  <c r="J14" i="23"/>
  <c r="C13" i="21"/>
  <c r="J12" i="21"/>
  <c r="C13" i="20"/>
  <c r="J12" i="20"/>
  <c r="J9" i="17"/>
  <c r="G17" i="17"/>
  <c r="B17" i="17" s="1"/>
  <c r="G18" i="17"/>
  <c r="B18" i="17" s="1"/>
  <c r="G19" i="17"/>
  <c r="B19" i="17" s="1"/>
  <c r="C11" i="17"/>
  <c r="C12" i="17" s="1"/>
  <c r="C10" i="17"/>
  <c r="J10" i="17" s="1"/>
  <c r="G16" i="17"/>
  <c r="B16" i="17" s="1"/>
  <c r="P9" i="17"/>
  <c r="C13" i="17" l="1"/>
  <c r="J12" i="17"/>
  <c r="J11" i="17"/>
  <c r="C12" i="19"/>
  <c r="J11" i="19"/>
  <c r="C17" i="24"/>
  <c r="J16" i="24"/>
  <c r="J15" i="23"/>
  <c r="C16" i="23"/>
  <c r="J13" i="21"/>
  <c r="C14" i="21"/>
  <c r="J13" i="20"/>
  <c r="C14" i="20"/>
  <c r="C13" i="19" l="1"/>
  <c r="J12" i="19"/>
  <c r="C14" i="17"/>
  <c r="J13" i="17"/>
  <c r="J17" i="24"/>
  <c r="C18" i="24"/>
  <c r="C17" i="23"/>
  <c r="J16" i="23"/>
  <c r="C15" i="21"/>
  <c r="J14" i="21"/>
  <c r="C15" i="20"/>
  <c r="J14" i="20"/>
  <c r="Q4" i="11"/>
  <c r="R4" i="11" s="1"/>
  <c r="V4" i="11" s="1"/>
  <c r="Q5" i="11"/>
  <c r="R5" i="11" s="1"/>
  <c r="V5" i="11" s="1"/>
  <c r="Q6" i="11"/>
  <c r="R6" i="11" s="1"/>
  <c r="V6" i="11" s="1"/>
  <c r="Q7" i="11"/>
  <c r="R7" i="11" s="1"/>
  <c r="V7" i="11" s="1"/>
  <c r="Q8" i="11"/>
  <c r="R8" i="11" s="1"/>
  <c r="V8" i="11" s="1"/>
  <c r="Q9" i="11"/>
  <c r="R9" i="11" s="1"/>
  <c r="V9" i="11" s="1"/>
  <c r="Q10" i="11"/>
  <c r="R10" i="11" s="1"/>
  <c r="V10" i="11" s="1"/>
  <c r="Q11" i="11"/>
  <c r="R11" i="11" s="1"/>
  <c r="V11" i="11" s="1"/>
  <c r="Q13" i="11"/>
  <c r="R13" i="11" s="1"/>
  <c r="V13" i="11" s="1"/>
  <c r="Q14" i="11"/>
  <c r="R14" i="11" s="1"/>
  <c r="V14" i="11" s="1"/>
  <c r="Q15" i="11"/>
  <c r="R15" i="11" s="1"/>
  <c r="V15" i="11" s="1"/>
  <c r="Q17" i="11"/>
  <c r="R17" i="11" s="1"/>
  <c r="V17" i="11" s="1"/>
  <c r="Q18" i="11"/>
  <c r="R18" i="11" s="1"/>
  <c r="V18" i="11" s="1"/>
  <c r="Q19" i="11"/>
  <c r="R19" i="11" s="1"/>
  <c r="V19" i="11" s="1"/>
  <c r="Q20" i="11"/>
  <c r="R20" i="11" s="1"/>
  <c r="V20" i="11" s="1"/>
  <c r="Q21" i="11"/>
  <c r="R21" i="11" s="1"/>
  <c r="V21" i="11" s="1"/>
  <c r="Q22" i="11"/>
  <c r="R22" i="11" s="1"/>
  <c r="V22" i="11" s="1"/>
  <c r="Q23" i="11"/>
  <c r="R23" i="11" s="1"/>
  <c r="V23" i="11" s="1"/>
  <c r="Q24" i="11"/>
  <c r="R24" i="11" s="1"/>
  <c r="V24" i="11" s="1"/>
  <c r="Q25" i="11"/>
  <c r="R25" i="11" s="1"/>
  <c r="V25" i="11" s="1"/>
  <c r="Q26" i="11"/>
  <c r="R26" i="11" s="1"/>
  <c r="V26" i="11" s="1"/>
  <c r="Q27" i="11"/>
  <c r="R27" i="11" s="1"/>
  <c r="V27" i="11" s="1"/>
  <c r="Q28" i="11"/>
  <c r="R28" i="11" s="1"/>
  <c r="V28" i="11" s="1"/>
  <c r="Q29" i="11"/>
  <c r="R29" i="11" s="1"/>
  <c r="V29" i="11" s="1"/>
  <c r="Q30" i="11"/>
  <c r="R30" i="11" s="1"/>
  <c r="V30" i="11" s="1"/>
  <c r="Q31" i="11"/>
  <c r="R31" i="11" s="1"/>
  <c r="V31" i="11" s="1"/>
  <c r="Q3" i="11"/>
  <c r="R3" i="11" s="1"/>
  <c r="V3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M4" i="11"/>
  <c r="M5" i="11"/>
  <c r="M6" i="11"/>
  <c r="M7" i="11"/>
  <c r="M8" i="11"/>
  <c r="M9" i="11"/>
  <c r="M10" i="11"/>
  <c r="M11" i="11"/>
  <c r="M14" i="11"/>
  <c r="M15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" i="11"/>
  <c r="N14" i="11"/>
  <c r="N15" i="11" s="1"/>
  <c r="N16" i="11" s="1"/>
  <c r="N17" i="11"/>
  <c r="N18" i="11" s="1"/>
  <c r="N19" i="11" s="1"/>
  <c r="N20" i="11" s="1"/>
  <c r="N21" i="11"/>
  <c r="N22" i="11" s="1"/>
  <c r="N23" i="11" s="1"/>
  <c r="N24" i="11" s="1"/>
  <c r="N25" i="11"/>
  <c r="N26" i="11" s="1"/>
  <c r="N27" i="11" s="1"/>
  <c r="N30" i="11"/>
  <c r="N31" i="11" s="1"/>
  <c r="N6" i="14"/>
  <c r="G10" i="19" s="1"/>
  <c r="B10" i="19" s="1"/>
  <c r="N7" i="14"/>
  <c r="G11" i="19" s="1"/>
  <c r="B11" i="19" s="1"/>
  <c r="N8" i="14"/>
  <c r="G12" i="19" s="1"/>
  <c r="B12" i="19" s="1"/>
  <c r="N9" i="14"/>
  <c r="G13" i="19" s="1"/>
  <c r="B13" i="19" s="1"/>
  <c r="N10" i="14"/>
  <c r="G14" i="19" s="1"/>
  <c r="B14" i="19" s="1"/>
  <c r="N11" i="14"/>
  <c r="G15" i="19" s="1"/>
  <c r="B15" i="19" s="1"/>
  <c r="N5" i="14"/>
  <c r="G9" i="19" s="1"/>
  <c r="B9" i="19" s="1"/>
  <c r="G6" i="14"/>
  <c r="G7" i="14"/>
  <c r="G8" i="14"/>
  <c r="G9" i="14"/>
  <c r="G10" i="14"/>
  <c r="G11" i="14"/>
  <c r="G5" i="14"/>
  <c r="B4" i="11"/>
  <c r="K4" i="11" s="1"/>
  <c r="B5" i="11"/>
  <c r="K5" i="11" s="1"/>
  <c r="B6" i="11"/>
  <c r="K6" i="11" s="1"/>
  <c r="B7" i="11"/>
  <c r="K7" i="11" s="1"/>
  <c r="B8" i="11"/>
  <c r="K8" i="11" s="1"/>
  <c r="B9" i="11"/>
  <c r="K9" i="11" s="1"/>
  <c r="B10" i="11"/>
  <c r="K10" i="11" s="1"/>
  <c r="B11" i="11"/>
  <c r="K11" i="11" s="1"/>
  <c r="B13" i="11"/>
  <c r="K13" i="11" s="1"/>
  <c r="B14" i="11"/>
  <c r="K14" i="11" s="1"/>
  <c r="B15" i="11"/>
  <c r="K15" i="11" s="1"/>
  <c r="B17" i="11"/>
  <c r="K17" i="11" s="1"/>
  <c r="B18" i="11"/>
  <c r="K18" i="11" s="1"/>
  <c r="B19" i="11"/>
  <c r="K19" i="11" s="1"/>
  <c r="B20" i="11"/>
  <c r="K20" i="11" s="1"/>
  <c r="B21" i="11"/>
  <c r="K21" i="11" s="1"/>
  <c r="B22" i="11"/>
  <c r="K22" i="11" s="1"/>
  <c r="B23" i="11"/>
  <c r="K23" i="11" s="1"/>
  <c r="B24" i="11"/>
  <c r="K24" i="11" s="1"/>
  <c r="B25" i="11"/>
  <c r="K25" i="11" s="1"/>
  <c r="B26" i="11"/>
  <c r="K26" i="11" s="1"/>
  <c r="B27" i="11"/>
  <c r="K27" i="11" s="1"/>
  <c r="B28" i="11"/>
  <c r="K28" i="11" s="1"/>
  <c r="B29" i="11"/>
  <c r="K29" i="11" s="1"/>
  <c r="B30" i="11"/>
  <c r="K30" i="11" s="1"/>
  <c r="B31" i="11"/>
  <c r="K31" i="11" s="1"/>
  <c r="B3" i="11"/>
  <c r="K3" i="11" s="1"/>
  <c r="K6" i="14"/>
  <c r="K7" i="14"/>
  <c r="K8" i="14"/>
  <c r="K9" i="14"/>
  <c r="K10" i="14"/>
  <c r="K11" i="14"/>
  <c r="K5" i="14"/>
  <c r="H11" i="14" l="1"/>
  <c r="C15" i="17"/>
  <c r="J14" i="17"/>
  <c r="G14" i="17"/>
  <c r="B14" i="17" s="1"/>
  <c r="Q10" i="14"/>
  <c r="G14" i="23" s="1"/>
  <c r="B14" i="23" s="1"/>
  <c r="T10" i="14"/>
  <c r="G10" i="17"/>
  <c r="B10" i="17" s="1"/>
  <c r="Q6" i="14"/>
  <c r="G10" i="23" s="1"/>
  <c r="B10" i="23" s="1"/>
  <c r="T6" i="14"/>
  <c r="G9" i="17"/>
  <c r="B9" i="17" s="1"/>
  <c r="Q5" i="14"/>
  <c r="G9" i="23" s="1"/>
  <c r="B9" i="23" s="1"/>
  <c r="T5" i="14"/>
  <c r="H10" i="14"/>
  <c r="X10" i="14" s="1"/>
  <c r="F14" i="24" s="1"/>
  <c r="H6" i="14"/>
  <c r="X6" i="14" s="1"/>
  <c r="F10" i="24" s="1"/>
  <c r="G13" i="17"/>
  <c r="B13" i="17" s="1"/>
  <c r="T9" i="14"/>
  <c r="Q9" i="14"/>
  <c r="G13" i="23" s="1"/>
  <c r="B13" i="23" s="1"/>
  <c r="G12" i="17"/>
  <c r="B12" i="17" s="1"/>
  <c r="T8" i="14"/>
  <c r="Q8" i="14"/>
  <c r="G12" i="23" s="1"/>
  <c r="B12" i="23" s="1"/>
  <c r="G15" i="17"/>
  <c r="B15" i="17" s="1"/>
  <c r="Q11" i="14"/>
  <c r="G15" i="23" s="1"/>
  <c r="B15" i="23" s="1"/>
  <c r="T11" i="14"/>
  <c r="G11" i="17"/>
  <c r="B11" i="17" s="1"/>
  <c r="Q7" i="14"/>
  <c r="G11" i="23" s="1"/>
  <c r="B11" i="23" s="1"/>
  <c r="T7" i="14"/>
  <c r="J13" i="19"/>
  <c r="C14" i="19"/>
  <c r="J18" i="24"/>
  <c r="C19" i="24"/>
  <c r="J19" i="24" s="1"/>
  <c r="J17" i="23"/>
  <c r="C18" i="23"/>
  <c r="H7" i="14"/>
  <c r="X7" i="14" s="1"/>
  <c r="F11" i="24" s="1"/>
  <c r="J15" i="21"/>
  <c r="C16" i="21"/>
  <c r="J15" i="20"/>
  <c r="C16" i="20"/>
  <c r="H5" i="14"/>
  <c r="H8" i="14"/>
  <c r="H9" i="14"/>
  <c r="J9" i="14" s="1"/>
  <c r="F13" i="17" s="1"/>
  <c r="N28" i="11"/>
  <c r="N29" i="11" s="1"/>
  <c r="J10" i="14"/>
  <c r="F14" i="17" s="1"/>
  <c r="M11" i="14"/>
  <c r="F15" i="19" s="1"/>
  <c r="J8" i="14"/>
  <c r="F12" i="17" s="1"/>
  <c r="M10" i="14" l="1"/>
  <c r="S10" i="14" s="1"/>
  <c r="M6" i="14"/>
  <c r="S6" i="14" s="1"/>
  <c r="P6" i="14"/>
  <c r="F10" i="23" s="1"/>
  <c r="P10" i="14"/>
  <c r="F14" i="23" s="1"/>
  <c r="G11" i="20"/>
  <c r="B11" i="20" s="1"/>
  <c r="G11" i="21"/>
  <c r="B11" i="21" s="1"/>
  <c r="F14" i="19"/>
  <c r="G10" i="20"/>
  <c r="B10" i="20" s="1"/>
  <c r="G10" i="21"/>
  <c r="B10" i="21" s="1"/>
  <c r="M5" i="14"/>
  <c r="X5" i="14"/>
  <c r="F9" i="24" s="1"/>
  <c r="G9" i="20"/>
  <c r="B9" i="20" s="1"/>
  <c r="G9" i="21"/>
  <c r="B9" i="21" s="1"/>
  <c r="S11" i="14"/>
  <c r="P11" i="14"/>
  <c r="F15" i="23" s="1"/>
  <c r="M9" i="14"/>
  <c r="X9" i="14"/>
  <c r="F13" i="24" s="1"/>
  <c r="C15" i="19"/>
  <c r="J14" i="19"/>
  <c r="F10" i="19"/>
  <c r="G15" i="20"/>
  <c r="B15" i="20" s="1"/>
  <c r="G15" i="21"/>
  <c r="B15" i="21" s="1"/>
  <c r="G12" i="20"/>
  <c r="B12" i="20" s="1"/>
  <c r="G12" i="21"/>
  <c r="B12" i="21" s="1"/>
  <c r="G14" i="20"/>
  <c r="B14" i="20" s="1"/>
  <c r="G14" i="21"/>
  <c r="B14" i="21" s="1"/>
  <c r="C16" i="17"/>
  <c r="J15" i="17"/>
  <c r="J6" i="14"/>
  <c r="F10" i="17" s="1"/>
  <c r="M8" i="14"/>
  <c r="X8" i="14"/>
  <c r="F12" i="24" s="1"/>
  <c r="G13" i="20"/>
  <c r="B13" i="20" s="1"/>
  <c r="G13" i="21"/>
  <c r="B13" i="21" s="1"/>
  <c r="J11" i="14"/>
  <c r="F15" i="17" s="1"/>
  <c r="X11" i="14"/>
  <c r="F15" i="24" s="1"/>
  <c r="C19" i="23"/>
  <c r="J19" i="23" s="1"/>
  <c r="J18" i="23"/>
  <c r="J7" i="14"/>
  <c r="F11" i="17" s="1"/>
  <c r="M7" i="14"/>
  <c r="J5" i="14"/>
  <c r="F9" i="17" s="1"/>
  <c r="C17" i="21"/>
  <c r="J16" i="21"/>
  <c r="C17" i="20"/>
  <c r="J16" i="20"/>
  <c r="P9" i="14" l="1"/>
  <c r="F13" i="23" s="1"/>
  <c r="S9" i="14"/>
  <c r="F13" i="19"/>
  <c r="J16" i="17"/>
  <c r="C17" i="17"/>
  <c r="S8" i="14"/>
  <c r="P8" i="14"/>
  <c r="F12" i="23" s="1"/>
  <c r="F12" i="19"/>
  <c r="J15" i="19"/>
  <c r="C16" i="19"/>
  <c r="F15" i="21"/>
  <c r="F15" i="20"/>
  <c r="S5" i="14"/>
  <c r="P5" i="14"/>
  <c r="F9" i="23" s="1"/>
  <c r="F9" i="19"/>
  <c r="F10" i="21"/>
  <c r="F10" i="20"/>
  <c r="F14" i="21"/>
  <c r="F14" i="20"/>
  <c r="S7" i="14"/>
  <c r="P7" i="14"/>
  <c r="F11" i="23" s="1"/>
  <c r="F11" i="19"/>
  <c r="J17" i="21"/>
  <c r="C18" i="21"/>
  <c r="J17" i="20"/>
  <c r="C18" i="20"/>
  <c r="C17" i="19" l="1"/>
  <c r="J16" i="19"/>
  <c r="F12" i="21"/>
  <c r="F12" i="20"/>
  <c r="F13" i="20"/>
  <c r="F13" i="21"/>
  <c r="F11" i="20"/>
  <c r="F11" i="21"/>
  <c r="F9" i="20"/>
  <c r="F9" i="21"/>
  <c r="J17" i="17"/>
  <c r="C18" i="17"/>
  <c r="C19" i="21"/>
  <c r="J19" i="21" s="1"/>
  <c r="J18" i="21"/>
  <c r="C19" i="20"/>
  <c r="J19" i="20" s="1"/>
  <c r="J18" i="20"/>
  <c r="C19" i="17" l="1"/>
  <c r="J19" i="17" s="1"/>
  <c r="J18" i="17"/>
  <c r="C18" i="19"/>
  <c r="J17" i="19"/>
  <c r="C19" i="19" l="1"/>
  <c r="J19" i="19" s="1"/>
  <c r="J18" i="19"/>
</calcChain>
</file>

<file path=xl/sharedStrings.xml><?xml version="1.0" encoding="utf-8"?>
<sst xmlns="http://schemas.openxmlformats.org/spreadsheetml/2006/main" count="1225" uniqueCount="318">
  <si>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</si>
  <si>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</si>
  <si>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</si>
  <si>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</si>
  <si>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</si>
  <si>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</si>
  <si>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</si>
  <si>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</si>
  <si>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</si>
  <si>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</si>
  <si>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</si>
  <si>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</si>
  <si>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</si>
  <si>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</si>
  <si>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</si>
  <si>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</si>
  <si>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</si>
  <si>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</si>
  <si>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</si>
  <si>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</si>
  <si>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</si>
  <si>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</si>
  <si>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</si>
  <si>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</si>
  <si>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</si>
  <si>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</si>
  <si>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</si>
  <si>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</si>
  <si>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</si>
  <si>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</si>
  <si>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</si>
  <si>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</si>
  <si>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</si>
  <si>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</si>
  <si>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</si>
  <si>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</si>
  <si>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</si>
  <si>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</si>
  <si>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</si>
  <si>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</si>
  <si>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</si>
  <si>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</si>
  <si>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</si>
  <si>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</si>
  <si>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</si>
  <si>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</si>
  <si>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</si>
  <si>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</si>
  <si>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</si>
  <si>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</si>
  <si>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</si>
  <si>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</si>
  <si>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</si>
  <si>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</si>
  <si>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</si>
  <si>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</si>
  <si>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</si>
  <si>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</si>
  <si>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</si>
  <si>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</si>
  <si>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</si>
  <si>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</si>
  <si>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</si>
  <si>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</si>
  <si>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</si>
  <si>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</si>
  <si>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</si>
  <si>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</si>
  <si>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</si>
  <si>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</si>
  <si>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</si>
  <si>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</si>
  <si>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</si>
  <si>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</si>
  <si>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</si>
  <si>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</si>
  <si>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</si>
  <si>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</si>
  <si>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</si>
  <si>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</si>
  <si>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</si>
  <si>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</si>
  <si>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</si>
  <si>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</si>
  <si>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</si>
  <si>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</si>
  <si>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</si>
  <si>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</si>
  <si>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</si>
  <si>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</si>
  <si>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</si>
  <si>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</si>
  <si>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</si>
  <si>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</si>
  <si>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</si>
  <si>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</si>
  <si>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</si>
  <si>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</si>
  <si>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</si>
  <si>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</si>
  <si>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</si>
  <si>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</si>
  <si>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</si>
  <si>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</si>
  <si>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</si>
  <si>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</si>
  <si>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</si>
  <si>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</si>
  <si>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</si>
  <si>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</si>
  <si>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</si>
  <si>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</si>
  <si>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</si>
  <si>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</si>
  <si>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</si>
  <si>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</si>
  <si>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</si>
  <si>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</si>
  <si>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</si>
  <si>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</si>
  <si>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</si>
  <si>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</si>
  <si>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</si>
  <si>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</si>
  <si>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</si>
  <si>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LocalDate</t>
    <phoneticPr fontId="1"/>
  </si>
  <si>
    <t>Code</t>
  </si>
  <si>
    <t>Code</t>
    <phoneticPr fontId="1"/>
  </si>
  <si>
    <t>String</t>
    <phoneticPr fontId="1"/>
  </si>
  <si>
    <t>Integer</t>
    <phoneticPr fontId="1"/>
  </si>
  <si>
    <t>Date</t>
  </si>
  <si>
    <t>Date</t>
    <phoneticPr fontId="1"/>
  </si>
  <si>
    <t>-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</si>
  <si>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</si>
  <si>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</si>
  <si>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</si>
  <si>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</si>
  <si>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</si>
  <si>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</si>
  <si>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</si>
  <si>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</si>
  <si>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</si>
  <si>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</si>
  <si>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</si>
  <si>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</si>
  <si>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</si>
  <si>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</si>
  <si>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String</t>
    <phoneticPr fontId="1"/>
  </si>
  <si>
    <t>codes#code</t>
    <phoneticPr fontId="1"/>
  </si>
  <si>
    <t>codes#label</t>
    <phoneticPr fontId="1"/>
  </si>
  <si>
    <t>Product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</si>
  <si>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</si>
  <si>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</si>
  <si>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</si>
  <si>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</si>
  <si>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</si>
  <si>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</si>
  <si>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</si>
  <si>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orderDetailId</t>
    <phoneticPr fontId="1"/>
  </si>
  <si>
    <t>productId</t>
    <phoneticPr fontId="1"/>
  </si>
  <si>
    <t>postCd</t>
    <phoneticPr fontId="1"/>
  </si>
  <si>
    <t>addressDetail</t>
    <phoneticPr fontId="1"/>
  </si>
  <si>
    <t>customerId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</si>
  <si>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</si>
  <si>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</si>
  <si>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</si>
  <si>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</si>
  <si>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</si>
  <si>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</si>
  <si>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</si>
  <si>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</si>
  <si>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</si>
  <si>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</si>
  <si>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</si>
  <si>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</si>
  <si>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</si>
  <si>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</si>
  <si>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</si>
  <si>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</si>
  <si>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cartDetailId</t>
    <phoneticPr fontId="1"/>
  </si>
  <si>
    <t>productId</t>
    <phoneticPr fontId="1"/>
  </si>
  <si>
    <t>properties#codeType</t>
    <phoneticPr fontId="1"/>
  </si>
  <si>
    <t>properties#domain</t>
    <phoneticPr fontId="1"/>
  </si>
  <si>
    <t>Domain</t>
    <phoneticPr fontId="1"/>
  </si>
  <si>
    <t>/orders</t>
    <phoneticPr fontId="1"/>
  </si>
  <si>
    <t>/orders/{orderId}/details</t>
    <phoneticPr fontId="1"/>
  </si>
  <si>
    <t>/products</t>
    <phoneticPr fontId="1"/>
  </si>
  <si>
    <t>/stocks</t>
    <phoneticPr fontId="1"/>
  </si>
  <si>
    <t>/addresses</t>
    <phoneticPr fontId="1"/>
  </si>
  <si>
    <t>entities#javaPackage</t>
    <phoneticPr fontId="1"/>
  </si>
  <si>
    <t>entities#javaClass</t>
    <phoneticPr fontId="1"/>
  </si>
  <si>
    <t>entities#domain</t>
    <phoneticPr fontId="1"/>
  </si>
  <si>
    <t>/customers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</si>
  <si>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</si>
  <si>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</si>
  <si>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</si>
  <si>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</si>
  <si>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</si>
  <si>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</si>
  <si>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</si>
  <si>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</si>
  <si>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</si>
  <si>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</si>
  <si>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</si>
  <si>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</si>
  <si>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</si>
  <si>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</si>
  <si>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</si>
  <si>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</si>
  <si>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</si>
  <si>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</si>
  <si>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</si>
  <si>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</si>
  <si>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</si>
  <si>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</si>
  <si>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</si>
  <si>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</si>
  <si>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</si>
  <si>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</si>
  <si>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</si>
  <si>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properties#columnOrder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</si>
  <si>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</si>
  <si>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</si>
  <si>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</si>
  <si>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</si>
  <si>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</si>
  <si>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</si>
  <si>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</si>
  <si>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</si>
  <si>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</si>
  <si>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properties#~, properties#~</t>
  </si>
  <si>
    <t>entities#entityName</t>
    <phoneticPr fontId="1"/>
  </si>
  <si>
    <t>properties#description</t>
    <phoneticPr fontId="1"/>
  </si>
  <si>
    <t>entity.txt</t>
    <phoneticPr fontId="1"/>
  </si>
  <si>
    <t>Generate Flag</t>
    <phoneticPr fontId="1"/>
  </si>
  <si>
    <t>properties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</si>
  <si>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</si>
  <si>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</si>
  <si>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</si>
  <si>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</si>
  <si>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</si>
  <si>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Gender</t>
    <phoneticPr fontId="1"/>
  </si>
  <si>
    <t>customerType</t>
    <phoneticPr fontId="1"/>
  </si>
  <si>
    <t>Code</t>
    <phoneticPr fontId="1"/>
  </si>
  <si>
    <t>-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</si>
  <si>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</si>
  <si>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</si>
  <si>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</si>
  <si>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</si>
  <si>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</si>
  <si>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</si>
  <si>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</si>
  <si>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</si>
  <si>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</si>
  <si>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</si>
  <si>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</si>
  <si>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</si>
  <si>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</si>
  <si>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</si>
  <si>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</si>
  <si>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</si>
  <si>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</si>
  <si>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WebShop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</si>
  <si>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</si>
  <si>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</si>
  <si>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</si>
  <si>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</si>
  <si>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</si>
  <si>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</si>
  <si>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</si>
  <si>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</si>
  <si>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</si>
  <si>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</si>
  <si>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</si>
  <si>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</si>
  <si>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</si>
  <si>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</si>
  <si>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</si>
  <si>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</si>
  <si>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</si>
  <si>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</si>
  <si>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</si>
  <si>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</si>
  <si>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</si>
  <si>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</si>
  <si>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</si>
  <si>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</si>
  <si>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</si>
  <si>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</si>
  <si>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</si>
  <si>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</si>
  <si>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</si>
  <si>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</si>
  <si>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</si>
  <si>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</si>
  <si>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</si>
  <si>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</si>
  <si>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</si>
  <si>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</si>
  <si>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</si>
  <si>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</si>
  <si>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</si>
  <si>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</si>
  <si>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</si>
  <si>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</si>
  <si>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totalPrice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</si>
  <si>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</si>
  <si>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</si>
  <si>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</si>
  <si>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</si>
  <si>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/carts/{customerId}</t>
    <phoneticPr fontId="1"/>
  </si>
  <si>
    <t>quantity</t>
    <phoneticPr fontId="1"/>
  </si>
  <si>
    <t xml:space="preserve">
domains = entities.aggregate("entities", "domain")
// link entity with properties
entities.each{entity -&gt; entity.put('properties', properties.findAll(['entityName':entity.entityName]))}
// create list of keys in entity
entities.each{it.put('keys', it.properties.findAll{it.keyId != null &amp;&amp; it.keyId.length() &gt; 0})}
// create list of keys which are not included in the apiUrl
entities.each{entity -&gt;
  entity.keys.each{key -&gt; key.put('isParentKey', entity.apiUrl.indexOf('{' +key.propertyName + '}') &gt;= 0)}
}
entities.each{entity -&gt;
  entity.put('parentKeys', entity.keys.findAll{it.isParentKey})
} 
codeMasterMap = codes.aggregate('codes', 'type').toMap('type')
entities.each{ entity -&gt; entity.put('codeMaster', codeMasterMap)}</t>
  </si>
  <si>
    <t>schema.sql</t>
    <phoneticPr fontId="1"/>
  </si>
  <si>
    <t>org.xlbean.sample</t>
    <phoneticPr fontId="1"/>
  </si>
  <si>
    <t>URL</t>
    <phoneticPr fontId="1"/>
  </si>
  <si>
    <t>ddl_h2.txt</t>
    <phoneticPr fontId="1"/>
  </si>
  <si>
    <t>mapper_xml.txt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</si>
</sst>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opLeftCell="O1" workbookViewId="0">
      <selection activeCell="P5" sqref="P5"/>
    </sheetView>
  </sheetViews>
  <sheetFormatPr defaultRowHeight="18" x14ac:dyDescent="0.55000000000000004"/>
  <cols>
    <col min="1" max="1" width="9.83203125" bestFit="1" customWidth="1"/>
    <col min="2" max="2" width="15.1640625" bestFit="1" customWidth="1"/>
    <col min="3" max="3" width="19" bestFit="1" customWidth="1"/>
    <col min="4" max="4" width="2.4140625" customWidth="1"/>
    <col min="5" max="5" width="18.25" style="9" bestFit="1" customWidth="1"/>
    <col min="6" max="6" width="2.4140625" style="9" customWidth="1"/>
    <col min="7" max="7" width="20.75" bestFit="1" customWidth="1"/>
    <col min="8" max="8" width="26.83203125" bestFit="1" customWidth="1"/>
    <col min="9" max="9" width="2.4140625" customWidth="1"/>
    <col min="10" max="10" width="32.58203125" bestFit="1" customWidth="1"/>
    <col min="11" max="11" width="17.1640625" bestFit="1" customWidth="1"/>
    <col min="12" max="12" width="2.4140625" customWidth="1"/>
    <col min="13" max="13" width="30.75" bestFit="1" customWidth="1"/>
    <col min="14" max="14" width="30.75" customWidth="1"/>
    <col min="15" max="15" width="2.4140625" style="14" customWidth="1"/>
    <col min="16" max="16" width="37.83203125" style="14" bestFit="1" customWidth="1"/>
    <col min="17" max="17" width="21.1640625" style="14" customWidth="1"/>
    <col min="18" max="18" width="2.4140625" customWidth="1"/>
    <col min="19" max="19" width="41.75" style="9" bestFit="1" customWidth="1"/>
    <col min="20" max="20" width="21.1640625" style="9" bestFit="1" customWidth="1"/>
    <col min="21" max="21" width="2.4140625" style="9" customWidth="1"/>
    <col min="22" max="22" width="23.25" customWidth="1"/>
    <col min="23" max="23" width="32.5" style="18" bestFit="1" customWidth="1"/>
    <col min="24" max="24" width="35.83203125" bestFit="1" customWidth="1"/>
    <col min="25" max="25" width="26.25" bestFit="1" customWidth="1"/>
  </cols>
  <sheetData>
    <row r="1" spans="1:25" x14ac:dyDescent="0.55000000000000004">
      <c r="A1" t="s">
        <v>198</v>
      </c>
      <c r="B1" t="s">
        <v>191</v>
      </c>
      <c r="C1" t="s">
        <v>231</v>
      </c>
      <c r="E1" s="9" t="s">
        <v>261</v>
      </c>
      <c r="G1" t="s">
        <v>193</v>
      </c>
      <c r="H1" t="s">
        <v>194</v>
      </c>
      <c r="J1" t="s">
        <v>189</v>
      </c>
      <c r="K1" t="s">
        <v>190</v>
      </c>
      <c r="M1" t="s">
        <v>195</v>
      </c>
      <c r="N1" t="s">
        <v>196</v>
      </c>
      <c r="P1" s="14" t="s">
        <v>259</v>
      </c>
      <c r="Q1" s="14" t="s">
        <v>260</v>
      </c>
      <c r="S1" s="9" t="s">
        <v>300</v>
      </c>
      <c r="T1" s="9" t="s">
        <v>301</v>
      </c>
      <c r="W1" s="18" t="s">
        <v>308</v>
      </c>
      <c r="X1" t="s">
        <v>306</v>
      </c>
      <c r="Y1" t="s">
        <v>307</v>
      </c>
    </row>
    <row r="2" spans="1:25" x14ac:dyDescent="0.55000000000000004">
      <c r="V2" t="s">
        <v>315</v>
      </c>
    </row>
    <row r="3" spans="1:25" s="6" customFormat="1" x14ac:dyDescent="0.55000000000000004">
      <c r="B3" s="6" t="s">
        <v>183</v>
      </c>
      <c r="C3" s="6" t="s">
        <v>314</v>
      </c>
      <c r="E3" s="9"/>
      <c r="F3" s="9"/>
      <c r="O3" s="14"/>
      <c r="P3" s="14"/>
      <c r="Q3" s="14"/>
      <c r="S3" s="9"/>
      <c r="T3" s="9"/>
      <c r="U3" s="9"/>
      <c r="W3" s="18"/>
    </row>
    <row r="4" spans="1:25" s="6" customFormat="1" x14ac:dyDescent="0.55000000000000004">
      <c r="E4" s="9"/>
      <c r="F4" s="9"/>
      <c r="O4" s="14"/>
      <c r="P4" s="14"/>
      <c r="Q4" s="14"/>
      <c r="S4" s="9"/>
      <c r="T4" s="9"/>
      <c r="U4" s="9"/>
      <c r="W4" s="18"/>
    </row>
    <row r="5" spans="1:25" x14ac:dyDescent="0.55000000000000004">
      <c r="A5" t="s">
        <v>197</v>
      </c>
      <c r="B5" s="9" t="s">
        <v>262</v>
      </c>
      <c r="C5" t="s">
        <v>81</v>
      </c>
      <c r="E5" s="9" t="str">
        <f>C5</f>
        <v>Customer</v>
      </c>
      <c r="G5" s="7" t="str">
        <f>LOWER(B5)</f>
        <v>webshop</v>
      </c>
      <c r="H5" s="7" t="str">
        <f>$C$3&amp;"."&amp;G5</f>
        <v>org.xlbean.sample.webshop</v>
      </c>
      <c r="J5" s="7" t="str">
        <f>H5&amp;".entity"</f>
        <v>org.xlbean.sample.webshop.entity</v>
      </c>
      <c r="K5" s="7" t="str">
        <f>C5</f>
        <v>Customer</v>
      </c>
      <c r="M5" s="7" t="str">
        <f>H5&amp;".dao"</f>
        <v>org.xlbean.sample.webshop.dao</v>
      </c>
      <c r="N5" s="7" t="str">
        <f>C5&amp;"Dao"</f>
        <v>CustomerDao</v>
      </c>
      <c r="P5" s="7" t="str">
        <f>M5&amp;".mapper"</f>
        <v>org.xlbean.sample.webshop.dao.mapper</v>
      </c>
      <c r="Q5" s="7" t="str">
        <f>K5&amp;"Mapper"</f>
        <v>CustomerMapper</v>
      </c>
      <c r="S5" s="7" t="str">
        <f>M5&amp;".mapper.gen"</f>
        <v>org.xlbean.sample.webshop.dao.mapper.gen</v>
      </c>
      <c r="T5" s="7" t="str">
        <f>K5&amp;"MapperGen"</f>
        <v>CustomerMapperGen</v>
      </c>
      <c r="V5" t="s">
        <v>192</v>
      </c>
      <c r="W5" s="18" t="str">
        <f>"/"&amp;LOWER(B5)&amp;V5</f>
        <v>/webshop/customers</v>
      </c>
      <c r="X5" s="7" t="str">
        <f>H5&amp;".api"</f>
        <v>org.xlbean.sample.webshop.api</v>
      </c>
      <c r="Y5" s="7" t="str">
        <f>C5&amp;"Api"</f>
        <v>CustomerApi</v>
      </c>
    </row>
    <row r="6" spans="1:25" x14ac:dyDescent="0.55000000000000004">
      <c r="B6" t="s">
        <v>262</v>
      </c>
      <c r="C6" t="s">
        <v>111</v>
      </c>
      <c r="E6" s="9" t="str">
        <f t="shared" ref="E6:E11" si="0">C6</f>
        <v>Cart</v>
      </c>
      <c r="G6" s="7" t="str">
        <f t="shared" ref="G6:G11" si="1">LOWER(B6)</f>
        <v>webshop</v>
      </c>
      <c r="H6" s="7" t="str">
        <f t="shared" ref="H6:H11" si="2">$C$3&amp;"."&amp;G6</f>
        <v>org.xlbean.sample.webshop</v>
      </c>
      <c r="J6" s="7" t="str">
        <f t="shared" ref="J6:J11" si="3">H6&amp;".entity"</f>
        <v>org.xlbean.sample.webshop.entity</v>
      </c>
      <c r="K6" s="7" t="str">
        <f t="shared" ref="K6:K11" si="4">C6</f>
        <v>Cart</v>
      </c>
      <c r="M6" s="7" t="str">
        <f t="shared" ref="M6:M11" si="5">H6&amp;".dao"</f>
        <v>org.xlbean.sample.webshop.dao</v>
      </c>
      <c r="N6" s="7" t="str">
        <f t="shared" ref="N6:N11" si="6">C6&amp;"Dao"</f>
        <v>CartDao</v>
      </c>
      <c r="P6" s="7" t="str">
        <f t="shared" ref="P6:P11" si="7">M6&amp;".mapper"</f>
        <v>org.xlbean.sample.webshop.dao.mapper</v>
      </c>
      <c r="Q6" s="7" t="str">
        <f t="shared" ref="Q6:Q11" si="8">K6&amp;"Mapper"</f>
        <v>CartMapper</v>
      </c>
      <c r="S6" s="7" t="str">
        <f t="shared" ref="S6:S11" si="9">M6&amp;".mapper.gen"</f>
        <v>org.xlbean.sample.webshop.dao.mapper.gen</v>
      </c>
      <c r="T6" s="7" t="str">
        <f t="shared" ref="T6:T11" si="10">K6&amp;"MapperGen"</f>
        <v>CartMapperGen</v>
      </c>
      <c r="V6" t="s">
        <v>310</v>
      </c>
      <c r="W6" s="18" t="str">
        <f t="shared" ref="W6:W11" si="11">"/"&amp;LOWER(B6)&amp;V6</f>
        <v>/webshop/carts/{customerId}</v>
      </c>
      <c r="X6" s="7" t="str">
        <f t="shared" ref="X6:X11" si="12">H6&amp;".api"</f>
        <v>org.xlbean.sample.webshop.api</v>
      </c>
      <c r="Y6" s="7" t="str">
        <f t="shared" ref="Y6:Y11" si="13">C6&amp;"Api"</f>
        <v>CartApi</v>
      </c>
    </row>
    <row r="7" spans="1:25" x14ac:dyDescent="0.55000000000000004">
      <c r="B7" s="9" t="s">
        <v>262</v>
      </c>
      <c r="C7" t="s">
        <v>55</v>
      </c>
      <c r="E7" s="9" t="str">
        <f t="shared" si="0"/>
        <v>Order</v>
      </c>
      <c r="G7" s="7" t="str">
        <f t="shared" si="1"/>
        <v>webshop</v>
      </c>
      <c r="H7" s="7" t="str">
        <f t="shared" si="2"/>
        <v>org.xlbean.sample.webshop</v>
      </c>
      <c r="J7" s="7" t="str">
        <f t="shared" si="3"/>
        <v>org.xlbean.sample.webshop.entity</v>
      </c>
      <c r="K7" s="7" t="str">
        <f t="shared" si="4"/>
        <v>Order</v>
      </c>
      <c r="M7" s="7" t="str">
        <f t="shared" si="5"/>
        <v>org.xlbean.sample.webshop.dao</v>
      </c>
      <c r="N7" s="7" t="str">
        <f t="shared" si="6"/>
        <v>OrderDao</v>
      </c>
      <c r="P7" s="7" t="str">
        <f t="shared" si="7"/>
        <v>org.xlbean.sample.webshop.dao.mapper</v>
      </c>
      <c r="Q7" s="7" t="str">
        <f t="shared" si="8"/>
        <v>OrderMapper</v>
      </c>
      <c r="S7" s="7" t="str">
        <f t="shared" si="9"/>
        <v>org.xlbean.sample.webshop.dao.mapper.gen</v>
      </c>
      <c r="T7" s="7" t="str">
        <f t="shared" si="10"/>
        <v>OrderMapperGen</v>
      </c>
      <c r="V7" t="s">
        <v>184</v>
      </c>
      <c r="W7" s="18" t="str">
        <f t="shared" si="11"/>
        <v>/webshop/orders</v>
      </c>
      <c r="X7" s="7" t="str">
        <f t="shared" si="12"/>
        <v>org.xlbean.sample.webshop.api</v>
      </c>
      <c r="Y7" s="7" t="str">
        <f t="shared" si="13"/>
        <v>OrderApi</v>
      </c>
    </row>
    <row r="8" spans="1:25" x14ac:dyDescent="0.55000000000000004">
      <c r="B8" s="9" t="s">
        <v>262</v>
      </c>
      <c r="C8" t="s">
        <v>100</v>
      </c>
      <c r="E8" s="9" t="str">
        <f t="shared" si="0"/>
        <v>OrderDetail</v>
      </c>
      <c r="G8" s="7" t="str">
        <f t="shared" si="1"/>
        <v>webshop</v>
      </c>
      <c r="H8" s="7" t="str">
        <f t="shared" si="2"/>
        <v>org.xlbean.sample.webshop</v>
      </c>
      <c r="J8" s="7" t="str">
        <f t="shared" si="3"/>
        <v>org.xlbean.sample.webshop.entity</v>
      </c>
      <c r="K8" s="7" t="str">
        <f t="shared" si="4"/>
        <v>OrderDetail</v>
      </c>
      <c r="M8" s="7" t="str">
        <f t="shared" si="5"/>
        <v>org.xlbean.sample.webshop.dao</v>
      </c>
      <c r="N8" s="7" t="str">
        <f t="shared" si="6"/>
        <v>OrderDetailDao</v>
      </c>
      <c r="P8" s="7" t="str">
        <f t="shared" si="7"/>
        <v>org.xlbean.sample.webshop.dao.mapper</v>
      </c>
      <c r="Q8" s="7" t="str">
        <f t="shared" si="8"/>
        <v>OrderDetailMapper</v>
      </c>
      <c r="S8" s="7" t="str">
        <f t="shared" si="9"/>
        <v>org.xlbean.sample.webshop.dao.mapper.gen</v>
      </c>
      <c r="T8" s="7" t="str">
        <f t="shared" si="10"/>
        <v>OrderDetailMapperGen</v>
      </c>
      <c r="V8" t="s">
        <v>185</v>
      </c>
      <c r="W8" s="18" t="str">
        <f t="shared" si="11"/>
        <v>/webshop/orders/{orderId}/details</v>
      </c>
      <c r="X8" s="7" t="str">
        <f t="shared" si="12"/>
        <v>org.xlbean.sample.webshop.api</v>
      </c>
      <c r="Y8" s="7" t="str">
        <f t="shared" si="13"/>
        <v>OrderDetailApi</v>
      </c>
    </row>
    <row r="9" spans="1:25" x14ac:dyDescent="0.55000000000000004">
      <c r="B9" s="9" t="s">
        <v>262</v>
      </c>
      <c r="C9" t="s">
        <v>106</v>
      </c>
      <c r="E9" s="9" t="str">
        <f t="shared" si="0"/>
        <v>Product</v>
      </c>
      <c r="G9" s="7" t="str">
        <f t="shared" si="1"/>
        <v>webshop</v>
      </c>
      <c r="H9" s="7" t="str">
        <f t="shared" si="2"/>
        <v>org.xlbean.sample.webshop</v>
      </c>
      <c r="J9" s="7" t="str">
        <f t="shared" si="3"/>
        <v>org.xlbean.sample.webshop.entity</v>
      </c>
      <c r="K9" s="7" t="str">
        <f t="shared" si="4"/>
        <v>Product</v>
      </c>
      <c r="M9" s="7" t="str">
        <f t="shared" si="5"/>
        <v>org.xlbean.sample.webshop.dao</v>
      </c>
      <c r="N9" s="7" t="str">
        <f t="shared" si="6"/>
        <v>ProductDao</v>
      </c>
      <c r="P9" s="7" t="str">
        <f t="shared" si="7"/>
        <v>org.xlbean.sample.webshop.dao.mapper</v>
      </c>
      <c r="Q9" s="7" t="str">
        <f t="shared" si="8"/>
        <v>ProductMapper</v>
      </c>
      <c r="S9" s="7" t="str">
        <f t="shared" si="9"/>
        <v>org.xlbean.sample.webshop.dao.mapper.gen</v>
      </c>
      <c r="T9" s="7" t="str">
        <f t="shared" si="10"/>
        <v>ProductMapperGen</v>
      </c>
      <c r="V9" t="s">
        <v>186</v>
      </c>
      <c r="W9" s="18" t="str">
        <f t="shared" si="11"/>
        <v>/webshop/products</v>
      </c>
      <c r="X9" s="7" t="str">
        <f t="shared" si="12"/>
        <v>org.xlbean.sample.webshop.api</v>
      </c>
      <c r="Y9" s="7" t="str">
        <f t="shared" si="13"/>
        <v>ProductApi</v>
      </c>
    </row>
    <row r="10" spans="1:25" x14ac:dyDescent="0.55000000000000004">
      <c r="B10" s="9" t="s">
        <v>262</v>
      </c>
      <c r="C10" t="s">
        <v>108</v>
      </c>
      <c r="E10" s="9" t="str">
        <f t="shared" si="0"/>
        <v>Stock</v>
      </c>
      <c r="G10" s="7" t="str">
        <f t="shared" si="1"/>
        <v>webshop</v>
      </c>
      <c r="H10" s="7" t="str">
        <f t="shared" si="2"/>
        <v>org.xlbean.sample.webshop</v>
      </c>
      <c r="J10" s="7" t="str">
        <f t="shared" si="3"/>
        <v>org.xlbean.sample.webshop.entity</v>
      </c>
      <c r="K10" s="7" t="str">
        <f t="shared" si="4"/>
        <v>Stock</v>
      </c>
      <c r="M10" s="7" t="str">
        <f t="shared" si="5"/>
        <v>org.xlbean.sample.webshop.dao</v>
      </c>
      <c r="N10" s="7" t="str">
        <f t="shared" si="6"/>
        <v>StockDao</v>
      </c>
      <c r="P10" s="7" t="str">
        <f t="shared" si="7"/>
        <v>org.xlbean.sample.webshop.dao.mapper</v>
      </c>
      <c r="Q10" s="7" t="str">
        <f t="shared" si="8"/>
        <v>StockMapper</v>
      </c>
      <c r="S10" s="7" t="str">
        <f t="shared" si="9"/>
        <v>org.xlbean.sample.webshop.dao.mapper.gen</v>
      </c>
      <c r="T10" s="7" t="str">
        <f t="shared" si="10"/>
        <v>StockMapperGen</v>
      </c>
      <c r="V10" t="s">
        <v>187</v>
      </c>
      <c r="W10" s="18" t="str">
        <f t="shared" si="11"/>
        <v>/webshop/stocks</v>
      </c>
      <c r="X10" s="7" t="str">
        <f t="shared" si="12"/>
        <v>org.xlbean.sample.webshop.api</v>
      </c>
      <c r="Y10" s="7" t="str">
        <f t="shared" si="13"/>
        <v>StockApi</v>
      </c>
    </row>
    <row r="11" spans="1:25" x14ac:dyDescent="0.55000000000000004">
      <c r="B11" s="9" t="s">
        <v>262</v>
      </c>
      <c r="C11" t="s">
        <v>144</v>
      </c>
      <c r="E11" s="9" t="str">
        <f t="shared" si="0"/>
        <v>AddressMaster</v>
      </c>
      <c r="G11" s="7" t="str">
        <f t="shared" si="1"/>
        <v>webshop</v>
      </c>
      <c r="H11" s="7" t="str">
        <f t="shared" si="2"/>
        <v>org.xlbean.sample.webshop</v>
      </c>
      <c r="J11" s="7" t="str">
        <f t="shared" si="3"/>
        <v>org.xlbean.sample.webshop.entity</v>
      </c>
      <c r="K11" s="7" t="str">
        <f t="shared" si="4"/>
        <v>AddressMaster</v>
      </c>
      <c r="M11" s="7" t="str">
        <f t="shared" si="5"/>
        <v>org.xlbean.sample.webshop.dao</v>
      </c>
      <c r="N11" s="7" t="str">
        <f t="shared" si="6"/>
        <v>AddressMasterDao</v>
      </c>
      <c r="P11" s="7" t="str">
        <f t="shared" si="7"/>
        <v>org.xlbean.sample.webshop.dao.mapper</v>
      </c>
      <c r="Q11" s="7" t="str">
        <f t="shared" si="8"/>
        <v>AddressMasterMapper</v>
      </c>
      <c r="S11" s="7" t="str">
        <f t="shared" si="9"/>
        <v>org.xlbean.sample.webshop.dao.mapper.gen</v>
      </c>
      <c r="T11" s="7" t="str">
        <f t="shared" si="10"/>
        <v>AddressMasterMapperGen</v>
      </c>
      <c r="V11" t="s">
        <v>188</v>
      </c>
      <c r="W11" s="18" t="str">
        <f t="shared" si="11"/>
        <v>/webshop/addresses</v>
      </c>
      <c r="X11" s="7" t="str">
        <f t="shared" si="12"/>
        <v>org.xlbean.sample.webshop.api</v>
      </c>
      <c r="Y11" s="7" t="str">
        <f t="shared" si="13"/>
        <v>AddressMasterApi</v>
      </c>
    </row>
    <row r="12" spans="1:25" x14ac:dyDescent="0.55000000000000004">
      <c r="G12" s="7"/>
      <c r="H12" s="7"/>
      <c r="J12" s="7"/>
      <c r="K12" s="7"/>
      <c r="M12" s="7"/>
      <c r="N12" s="7"/>
      <c r="P12" s="7"/>
      <c r="Q12" s="7"/>
      <c r="S12" s="7"/>
      <c r="T12" s="7"/>
      <c r="X12" s="7"/>
      <c r="Y12" s="7"/>
    </row>
    <row r="13" spans="1:25" x14ac:dyDescent="0.55000000000000004">
      <c r="G13" s="7"/>
      <c r="H13" s="7"/>
      <c r="J13" s="7"/>
      <c r="K13" s="7"/>
      <c r="M13" s="7"/>
      <c r="N13" s="7"/>
      <c r="P13" s="7"/>
      <c r="Q13" s="7"/>
      <c r="S13" s="7"/>
      <c r="T13" s="7"/>
      <c r="X13" s="7"/>
      <c r="Y13" s="7"/>
    </row>
    <row r="14" spans="1:25" x14ac:dyDescent="0.55000000000000004">
      <c r="G14" s="7"/>
      <c r="H14" s="7"/>
      <c r="J14" s="7"/>
      <c r="K14" s="7"/>
      <c r="M14" s="7"/>
      <c r="N14" s="7"/>
      <c r="P14" s="7"/>
      <c r="Q14" s="7"/>
      <c r="S14" s="7"/>
      <c r="T14" s="7"/>
      <c r="X14" s="7"/>
      <c r="Y1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C99C-44CF-4B52-B620-3EA6B5E86366}">
  <dimension ref="A1:P19"/>
  <sheetViews>
    <sheetView tabSelected="1" zoomScale="90" zoomScaleNormal="90" workbookViewId="0">
      <selection activeCell="F9" sqref="F9:F19"/>
    </sheetView>
  </sheetViews>
  <sheetFormatPr defaultColWidth="8.75" defaultRowHeight="18" x14ac:dyDescent="0.55000000000000004"/>
  <cols>
    <col min="1" max="2" width="10.75" style="20" customWidth="1"/>
    <col min="3" max="3" width="10.4140625" style="20" customWidth="1"/>
    <col min="4" max="4" width="22.75" style="20" customWidth="1"/>
    <col min="5" max="5" width="31.1640625" style="20" customWidth="1"/>
    <col min="6" max="6" width="104.08203125" style="20" customWidth="1"/>
    <col min="7" max="7" width="25.83203125" style="20" bestFit="1" customWidth="1"/>
    <col min="8" max="8" width="8.75" style="20"/>
    <col min="9" max="9" width="9.75" style="20" customWidth="1"/>
    <col min="10" max="10" width="20.75" style="20" customWidth="1"/>
    <col min="11" max="11" width="15.1640625" style="20" customWidth="1"/>
    <col min="12" max="12" width="44.25" style="20" customWidth="1"/>
    <col min="13" max="13" width="9.75" style="20" customWidth="1"/>
    <col min="14" max="14" width="20.75" style="20" customWidth="1"/>
    <col min="15" max="15" width="9.75" style="20" customWidth="1"/>
    <col min="16" max="16" width="11.4140625" style="20" customWidth="1"/>
    <col min="17" max="16384" width="8.75" style="20"/>
  </cols>
  <sheetData>
    <row r="1" spans="1:16" x14ac:dyDescent="0.55000000000000004">
      <c r="A1" s="20" t="s">
        <v>0</v>
      </c>
      <c r="B1" s="20" t="s">
        <v>251</v>
      </c>
      <c r="C1" s="20" t="s">
        <v>252</v>
      </c>
      <c r="D1" s="20" t="s">
        <v>253</v>
      </c>
      <c r="E1" s="20" t="s">
        <v>254</v>
      </c>
      <c r="F1" s="20" t="s">
        <v>255</v>
      </c>
      <c r="G1" s="20" t="s">
        <v>256</v>
      </c>
      <c r="I1" s="20" t="s">
        <v>281</v>
      </c>
      <c r="J1" s="20" t="s">
        <v>282</v>
      </c>
      <c r="K1" s="20" t="s">
        <v>283</v>
      </c>
      <c r="L1" s="20" t="s">
        <v>284</v>
      </c>
      <c r="M1" s="20" t="s">
        <v>285</v>
      </c>
      <c r="N1" s="20" t="s">
        <v>286</v>
      </c>
      <c r="O1" s="20" t="s">
        <v>287</v>
      </c>
      <c r="P1" s="20" t="s">
        <v>288</v>
      </c>
    </row>
    <row r="2" spans="1:16" x14ac:dyDescent="0.55000000000000004">
      <c r="A2" s="20" t="s">
        <v>214</v>
      </c>
      <c r="D2" s="20" t="s">
        <v>205</v>
      </c>
      <c r="E2" s="20" t="s">
        <v>206</v>
      </c>
    </row>
    <row r="4" spans="1:16" x14ac:dyDescent="0.55000000000000004">
      <c r="B4" s="20" t="s">
        <v>213</v>
      </c>
    </row>
    <row r="5" spans="1:16" ht="121.5" customHeight="1" x14ac:dyDescent="0.55000000000000004">
      <c r="A5" s="20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19"/>
    </row>
    <row r="7" spans="1:16" x14ac:dyDescent="0.55000000000000004">
      <c r="E7" s="19"/>
    </row>
    <row r="8" spans="1:16" ht="36" x14ac:dyDescent="0.55000000000000004">
      <c r="B8" s="19" t="s">
        <v>234</v>
      </c>
      <c r="C8" s="20" t="s">
        <v>207</v>
      </c>
      <c r="D8" s="20" t="s">
        <v>208</v>
      </c>
      <c r="E8" s="20" t="s">
        <v>209</v>
      </c>
      <c r="F8" s="20" t="s">
        <v>210</v>
      </c>
      <c r="G8" s="20" t="s">
        <v>211</v>
      </c>
    </row>
    <row r="9" spans="1:16" x14ac:dyDescent="0.55000000000000004">
      <c r="A9" s="20" t="s">
        <v>258</v>
      </c>
      <c r="B9" s="20" t="b">
        <f>LEN(G9)&gt;5</f>
        <v>1</v>
      </c>
      <c r="C9" s="20">
        <v>0</v>
      </c>
      <c r="D9" s="20" t="s">
        <v>212</v>
      </c>
      <c r="E9" s="20" t="s">
        <v>317</v>
      </c>
      <c r="F9" s="20" t="str">
        <f>"./generated/"&amp;Entities!G5&amp;"/src/main/resources/"&amp;SUBSTITUTE(Entities!P5,".","/")</f>
        <v>./generated/webshop/src/main/resources/org/xlbean/sample/webshop/dao/mapper</v>
      </c>
      <c r="G9" s="20" t="str">
        <f>Entities!Q5&amp;".xml"</f>
        <v>CustomerMapper.xml</v>
      </c>
      <c r="I9" s="20" t="s">
        <v>236</v>
      </c>
      <c r="J9" s="20" t="str">
        <f>"entities["&amp;C9&amp;"]"</f>
        <v>entities[0]</v>
      </c>
      <c r="K9" s="20" t="s">
        <v>235</v>
      </c>
      <c r="L9" s="20" t="str">
        <f>"properties.findAll(['entityName':'"&amp;Entities!C5&amp;"'])"</f>
        <v>properties.findAll(['entityName':'Customer'])</v>
      </c>
    </row>
    <row r="10" spans="1:16" x14ac:dyDescent="0.55000000000000004">
      <c r="B10" s="20" t="b">
        <f t="shared" ref="B10:B19" si="0">LEN(G10)&gt;5</f>
        <v>1</v>
      </c>
      <c r="C10" s="20">
        <f>C9+1</f>
        <v>1</v>
      </c>
      <c r="D10" s="20" t="s">
        <v>212</v>
      </c>
      <c r="E10" s="20" t="s">
        <v>317</v>
      </c>
      <c r="F10" s="20" t="str">
        <f>"./generated/"&amp;Entities!G6&amp;"/src/main/resources/"&amp;SUBSTITUTE(Entities!P6,".","/")</f>
        <v>./generated/webshop/src/main/resources/org/xlbean/sample/webshop/dao/mapper</v>
      </c>
      <c r="G10" s="20" t="str">
        <f>Entities!Q6&amp;".xml"</f>
        <v>CartMapper.xml</v>
      </c>
      <c r="I10" s="20" t="s">
        <v>236</v>
      </c>
      <c r="J10" s="20" t="str">
        <f t="shared" ref="J10:J19" si="1">"entities["&amp;C10&amp;"]"</f>
        <v>entities[1]</v>
      </c>
      <c r="K10" s="20" t="s">
        <v>235</v>
      </c>
      <c r="L10" s="20" t="str">
        <f>"properties.findAll(['entityName':'"&amp;Entities!C6&amp;"'])"</f>
        <v>properties.findAll(['entityName':'Cart'])</v>
      </c>
    </row>
    <row r="11" spans="1:16" x14ac:dyDescent="0.55000000000000004">
      <c r="B11" s="20" t="b">
        <f t="shared" si="0"/>
        <v>1</v>
      </c>
      <c r="C11" s="20">
        <f t="shared" ref="C11:C19" si="2">C10+1</f>
        <v>2</v>
      </c>
      <c r="D11" s="20" t="s">
        <v>212</v>
      </c>
      <c r="E11" s="20" t="s">
        <v>317</v>
      </c>
      <c r="F11" s="20" t="str">
        <f>"./generated/"&amp;Entities!G7&amp;"/src/main/resources/"&amp;SUBSTITUTE(Entities!P7,".","/")</f>
        <v>./generated/webshop/src/main/resources/org/xlbean/sample/webshop/dao/mapper</v>
      </c>
      <c r="G11" s="20" t="str">
        <f>Entities!Q7&amp;".xml"</f>
        <v>OrderMapper.xml</v>
      </c>
      <c r="I11" s="20" t="s">
        <v>236</v>
      </c>
      <c r="J11" s="20" t="str">
        <f t="shared" si="1"/>
        <v>entities[2]</v>
      </c>
      <c r="K11" s="20" t="s">
        <v>235</v>
      </c>
      <c r="L11" s="20" t="str">
        <f>"properties.findAll(['entityName':'"&amp;Entities!C7&amp;"'])"</f>
        <v>properties.findAll(['entityName':'Order'])</v>
      </c>
    </row>
    <row r="12" spans="1:16" x14ac:dyDescent="0.55000000000000004">
      <c r="B12" s="20" t="b">
        <f t="shared" si="0"/>
        <v>1</v>
      </c>
      <c r="C12" s="20">
        <f t="shared" si="2"/>
        <v>3</v>
      </c>
      <c r="D12" s="20" t="s">
        <v>212</v>
      </c>
      <c r="E12" s="20" t="s">
        <v>317</v>
      </c>
      <c r="F12" s="20" t="str">
        <f>"./generated/"&amp;Entities!G8&amp;"/src/main/resources/"&amp;SUBSTITUTE(Entities!P8,".","/")</f>
        <v>./generated/webshop/src/main/resources/org/xlbean/sample/webshop/dao/mapper</v>
      </c>
      <c r="G12" s="20" t="str">
        <f>Entities!Q8&amp;".xml"</f>
        <v>OrderDetailMapper.xml</v>
      </c>
      <c r="I12" s="20" t="s">
        <v>236</v>
      </c>
      <c r="J12" s="20" t="str">
        <f t="shared" si="1"/>
        <v>entities[3]</v>
      </c>
      <c r="K12" s="20" t="s">
        <v>235</v>
      </c>
      <c r="L12" s="20" t="str">
        <f>"properties.findAll(['entityName':'"&amp;Entities!C8&amp;"'])"</f>
        <v>properties.findAll(['entityName':'OrderDetail'])</v>
      </c>
    </row>
    <row r="13" spans="1:16" x14ac:dyDescent="0.55000000000000004">
      <c r="B13" s="20" t="b">
        <f t="shared" si="0"/>
        <v>1</v>
      </c>
      <c r="C13" s="20">
        <f t="shared" si="2"/>
        <v>4</v>
      </c>
      <c r="D13" s="20" t="s">
        <v>212</v>
      </c>
      <c r="E13" s="20" t="s">
        <v>317</v>
      </c>
      <c r="F13" s="20" t="str">
        <f>"./generated/"&amp;Entities!G9&amp;"/src/main/resources/"&amp;SUBSTITUTE(Entities!P9,".","/")</f>
        <v>./generated/webshop/src/main/resources/org/xlbean/sample/webshop/dao/mapper</v>
      </c>
      <c r="G13" s="20" t="str">
        <f>Entities!Q9&amp;".xml"</f>
        <v>ProductMapper.xml</v>
      </c>
      <c r="I13" s="20" t="s">
        <v>236</v>
      </c>
      <c r="J13" s="20" t="str">
        <f t="shared" si="1"/>
        <v>entities[4]</v>
      </c>
      <c r="K13" s="20" t="s">
        <v>235</v>
      </c>
      <c r="L13" s="20" t="str">
        <f>"properties.findAll(['entityName':'"&amp;Entities!C9&amp;"'])"</f>
        <v>properties.findAll(['entityName':'Product'])</v>
      </c>
    </row>
    <row r="14" spans="1:16" x14ac:dyDescent="0.55000000000000004">
      <c r="B14" s="20" t="b">
        <f t="shared" si="0"/>
        <v>1</v>
      </c>
      <c r="C14" s="20">
        <f t="shared" si="2"/>
        <v>5</v>
      </c>
      <c r="D14" s="20" t="s">
        <v>212</v>
      </c>
      <c r="E14" s="20" t="s">
        <v>317</v>
      </c>
      <c r="F14" s="20" t="str">
        <f>"./generated/"&amp;Entities!G10&amp;"/src/main/resources/"&amp;SUBSTITUTE(Entities!P10,".","/")</f>
        <v>./generated/webshop/src/main/resources/org/xlbean/sample/webshop/dao/mapper</v>
      </c>
      <c r="G14" s="20" t="str">
        <f>Entities!Q10&amp;".xml"</f>
        <v>StockMapper.xml</v>
      </c>
      <c r="I14" s="20" t="s">
        <v>236</v>
      </c>
      <c r="J14" s="20" t="str">
        <f t="shared" si="1"/>
        <v>entities[5]</v>
      </c>
      <c r="K14" s="20" t="s">
        <v>235</v>
      </c>
      <c r="L14" s="20" t="str">
        <f>"properties.findAll(['entityName':'"&amp;Entities!C10&amp;"'])"</f>
        <v>properties.findAll(['entityName':'Stock'])</v>
      </c>
    </row>
    <row r="15" spans="1:16" x14ac:dyDescent="0.55000000000000004">
      <c r="B15" s="20" t="b">
        <f t="shared" si="0"/>
        <v>1</v>
      </c>
      <c r="C15" s="20">
        <f t="shared" si="2"/>
        <v>6</v>
      </c>
      <c r="D15" s="20" t="s">
        <v>212</v>
      </c>
      <c r="E15" s="20" t="s">
        <v>317</v>
      </c>
      <c r="F15" s="20" t="str">
        <f>"./generated/"&amp;Entities!G11&amp;"/src/main/resources/"&amp;SUBSTITUTE(Entities!P11,".","/")</f>
        <v>./generated/webshop/src/main/resources/org/xlbean/sample/webshop/dao/mapper</v>
      </c>
      <c r="G15" s="20" t="str">
        <f>Entities!Q11&amp;".xml"</f>
        <v>AddressMasterMapper.xml</v>
      </c>
      <c r="I15" s="20" t="s">
        <v>236</v>
      </c>
      <c r="J15" s="20" t="str">
        <f t="shared" si="1"/>
        <v>entities[6]</v>
      </c>
      <c r="K15" s="20" t="s">
        <v>235</v>
      </c>
      <c r="L15" s="20" t="str">
        <f>"properties.findAll(['entityName':'"&amp;Entities!C11&amp;"'])"</f>
        <v>properties.findAll(['entityName':'AddressMaster'])</v>
      </c>
    </row>
    <row r="16" spans="1:16" x14ac:dyDescent="0.55000000000000004">
      <c r="B16" s="20" t="b">
        <f t="shared" si="0"/>
        <v>0</v>
      </c>
      <c r="C16" s="20">
        <f t="shared" si="2"/>
        <v>7</v>
      </c>
      <c r="D16" s="20" t="s">
        <v>212</v>
      </c>
      <c r="E16" s="20" t="s">
        <v>317</v>
      </c>
      <c r="F16" s="20" t="str">
        <f>"./generated/"&amp;Entities!G12&amp;"/src/main/resources/"&amp;SUBSTITUTE(Entities!P12,".","/")</f>
        <v>./generated//src/main/resources/</v>
      </c>
      <c r="G16" s="20" t="str">
        <f>Entities!Q12&amp;".xml"</f>
        <v>.xml</v>
      </c>
      <c r="I16" s="20" t="s">
        <v>236</v>
      </c>
      <c r="J16" s="20" t="str">
        <f t="shared" si="1"/>
        <v>entities[7]</v>
      </c>
      <c r="K16" s="20" t="s">
        <v>235</v>
      </c>
      <c r="L16" s="20" t="str">
        <f>"properties.findAll(['entityName':'"&amp;Entities!C12&amp;"'])"</f>
        <v>properties.findAll(['entityName':''])</v>
      </c>
    </row>
    <row r="17" spans="2:12" x14ac:dyDescent="0.55000000000000004">
      <c r="B17" s="20" t="b">
        <f t="shared" si="0"/>
        <v>0</v>
      </c>
      <c r="C17" s="20">
        <f t="shared" si="2"/>
        <v>8</v>
      </c>
      <c r="D17" s="20" t="s">
        <v>212</v>
      </c>
      <c r="E17" s="20" t="s">
        <v>317</v>
      </c>
      <c r="F17" s="20" t="str">
        <f>"./generated/"&amp;Entities!G13&amp;"/src/main/resources/"&amp;SUBSTITUTE(Entities!P13,".","/")</f>
        <v>./generated//src/main/resources/</v>
      </c>
      <c r="G17" s="20" t="str">
        <f>Entities!Q13&amp;".xml"</f>
        <v>.xml</v>
      </c>
      <c r="I17" s="20" t="s">
        <v>236</v>
      </c>
      <c r="J17" s="20" t="str">
        <f t="shared" si="1"/>
        <v>entities[8]</v>
      </c>
      <c r="K17" s="20" t="s">
        <v>235</v>
      </c>
      <c r="L17" s="20" t="str">
        <f>"properties.findAll(['entityName':'"&amp;Entities!C13&amp;"'])"</f>
        <v>properties.findAll(['entityName':''])</v>
      </c>
    </row>
    <row r="18" spans="2:12" x14ac:dyDescent="0.55000000000000004">
      <c r="B18" s="20" t="b">
        <f t="shared" si="0"/>
        <v>0</v>
      </c>
      <c r="C18" s="20">
        <f t="shared" si="2"/>
        <v>9</v>
      </c>
      <c r="D18" s="20" t="s">
        <v>212</v>
      </c>
      <c r="E18" s="20" t="s">
        <v>317</v>
      </c>
      <c r="F18" s="20" t="str">
        <f>"./generated/"&amp;Entities!G14&amp;"/src/main/resources/"&amp;SUBSTITUTE(Entities!P14,".","/")</f>
        <v>./generated//src/main/resources/</v>
      </c>
      <c r="G18" s="20" t="str">
        <f>Entities!Q14&amp;".xml"</f>
        <v>.xml</v>
      </c>
      <c r="I18" s="20" t="s">
        <v>236</v>
      </c>
      <c r="J18" s="20" t="str">
        <f t="shared" si="1"/>
        <v>entities[9]</v>
      </c>
      <c r="K18" s="20" t="s">
        <v>235</v>
      </c>
      <c r="L18" s="20" t="str">
        <f>"properties.findAll(['entityName':'"&amp;Entities!C14&amp;"'])"</f>
        <v>properties.findAll(['entityName':''])</v>
      </c>
    </row>
    <row r="19" spans="2:12" x14ac:dyDescent="0.55000000000000004">
      <c r="B19" s="20" t="b">
        <f t="shared" si="0"/>
        <v>0</v>
      </c>
      <c r="C19" s="20">
        <f t="shared" si="2"/>
        <v>10</v>
      </c>
      <c r="D19" s="20" t="s">
        <v>212</v>
      </c>
      <c r="E19" s="20" t="s">
        <v>317</v>
      </c>
      <c r="F19" s="20" t="str">
        <f>"./generated/"&amp;Entities!G15&amp;"/src/main/resources/"&amp;SUBSTITUTE(Entities!P15,".","/")</f>
        <v>./generated//src/main/resources/</v>
      </c>
      <c r="G19" s="20" t="str">
        <f>Entities!Q15&amp;".xml"</f>
        <v>.xml</v>
      </c>
      <c r="I19" s="20" t="s">
        <v>236</v>
      </c>
      <c r="J19" s="20" t="str">
        <f t="shared" si="1"/>
        <v>entities[10]</v>
      </c>
      <c r="K19" s="20" t="s">
        <v>235</v>
      </c>
      <c r="L19" s="20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73.25" style="9" customWidth="1"/>
    <col min="7" max="7" width="20.1640625" style="9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66" customHeight="1" x14ac:dyDescent="0.55000000000000004">
      <c r="A5" s="9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234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258</v>
      </c>
      <c r="B9" s="9" t="b">
        <f>LEN(G9)&gt;5</f>
        <v>1</v>
      </c>
      <c r="C9" s="9">
        <v>0</v>
      </c>
      <c r="D9" s="9" t="s">
        <v>212</v>
      </c>
      <c r="E9" s="9" t="s">
        <v>302</v>
      </c>
      <c r="F9" s="9" t="str">
        <f>"./generated/"&amp;Entities!G5&amp;"/src/main/java/"&amp;SUBSTITUTE(Entities!S5,".","/")</f>
        <v>./generated/webshop/src/main/java/org/xlbean/sample/webshop/dao/mapper/gen</v>
      </c>
      <c r="G9" s="9" t="str">
        <f>Entities!T5&amp;".java"</f>
        <v>CustomerMapperGen.java</v>
      </c>
      <c r="I9" s="9" t="s">
        <v>236</v>
      </c>
      <c r="J9" s="9" t="str">
        <f>"entities["&amp;C9&amp;"]"</f>
        <v>entities[0]</v>
      </c>
      <c r="K9" s="9" t="s">
        <v>235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302</v>
      </c>
      <c r="F10" s="10" t="str">
        <f>"./generated/"&amp;Entities!G6&amp;"/src/main/java/"&amp;SUBSTITUTE(Entities!S6,".","/")</f>
        <v>./generated/webshop/src/main/java/org/xlbean/sample/webshop/dao/mapper/gen</v>
      </c>
      <c r="G10" s="10" t="str">
        <f>Entities!T6&amp;".java"</f>
        <v>CartMapperGen.java</v>
      </c>
      <c r="I10" s="9" t="s">
        <v>236</v>
      </c>
      <c r="J10" s="9" t="str">
        <f t="shared" ref="J10:J19" si="1">"entities["&amp;C10&amp;"]"</f>
        <v>entities[1]</v>
      </c>
      <c r="K10" s="9" t="s">
        <v>235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302</v>
      </c>
      <c r="F11" s="10" t="str">
        <f>"./generated/"&amp;Entities!G7&amp;"/src/main/java/"&amp;SUBSTITUTE(Entities!S7,".","/")</f>
        <v>./generated/webshop/src/main/java/org/xlbean/sample/webshop/dao/mapper/gen</v>
      </c>
      <c r="G11" s="10" t="str">
        <f>Entities!T7&amp;".java"</f>
        <v>OrderMapperGen.java</v>
      </c>
      <c r="I11" s="9" t="s">
        <v>236</v>
      </c>
      <c r="J11" s="9" t="str">
        <f t="shared" si="1"/>
        <v>entities[2]</v>
      </c>
      <c r="K11" s="9" t="s">
        <v>235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302</v>
      </c>
      <c r="F12" s="10" t="str">
        <f>"./generated/"&amp;Entities!G8&amp;"/src/main/java/"&amp;SUBSTITUTE(Entities!S8,".","/")</f>
        <v>./generated/webshop/src/main/java/org/xlbean/sample/webshop/dao/mapper/gen</v>
      </c>
      <c r="G12" s="10" t="str">
        <f>Entities!T8&amp;".java"</f>
        <v>OrderDetailMapperGen.java</v>
      </c>
      <c r="I12" s="9" t="s">
        <v>236</v>
      </c>
      <c r="J12" s="9" t="str">
        <f t="shared" si="1"/>
        <v>entities[3]</v>
      </c>
      <c r="K12" s="9" t="s">
        <v>235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302</v>
      </c>
      <c r="F13" s="10" t="str">
        <f>"./generated/"&amp;Entities!G9&amp;"/src/main/java/"&amp;SUBSTITUTE(Entities!S9,".","/")</f>
        <v>./generated/webshop/src/main/java/org/xlbean/sample/webshop/dao/mapper/gen</v>
      </c>
      <c r="G13" s="10" t="str">
        <f>Entities!T9&amp;".java"</f>
        <v>ProductMapperGen.java</v>
      </c>
      <c r="I13" s="9" t="s">
        <v>236</v>
      </c>
      <c r="J13" s="9" t="str">
        <f t="shared" si="1"/>
        <v>entities[4]</v>
      </c>
      <c r="K13" s="9" t="s">
        <v>235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302</v>
      </c>
      <c r="F14" s="10" t="str">
        <f>"./generated/"&amp;Entities!G10&amp;"/src/main/java/"&amp;SUBSTITUTE(Entities!S10,".","/")</f>
        <v>./generated/webshop/src/main/java/org/xlbean/sample/webshop/dao/mapper/gen</v>
      </c>
      <c r="G14" s="10" t="str">
        <f>Entities!T10&amp;".java"</f>
        <v>StockMapperGen.java</v>
      </c>
      <c r="I14" s="9" t="s">
        <v>236</v>
      </c>
      <c r="J14" s="9" t="str">
        <f t="shared" si="1"/>
        <v>entities[5]</v>
      </c>
      <c r="K14" s="9" t="s">
        <v>235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302</v>
      </c>
      <c r="F15" s="10" t="str">
        <f>"./generated/"&amp;Entities!G11&amp;"/src/main/java/"&amp;SUBSTITUTE(Entities!S11,".","/")</f>
        <v>./generated/webshop/src/main/java/org/xlbean/sample/webshop/dao/mapper/gen</v>
      </c>
      <c r="G15" s="10" t="str">
        <f>Entities!T11&amp;".java"</f>
        <v>AddressMasterMapperGen.java</v>
      </c>
      <c r="I15" s="9" t="s">
        <v>236</v>
      </c>
      <c r="J15" s="9" t="str">
        <f t="shared" si="1"/>
        <v>entities[6]</v>
      </c>
      <c r="K15" s="9" t="s">
        <v>235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302</v>
      </c>
      <c r="F16" s="10" t="str">
        <f>"./generated/"&amp;Entities!G12&amp;"/src/main/java/"&amp;SUBSTITUTE(Entities!S12,".","/")</f>
        <v>./generated//src/main/java/</v>
      </c>
      <c r="G16" s="10" t="str">
        <f>Entities!T12&amp;".java"</f>
        <v>.java</v>
      </c>
      <c r="I16" s="9" t="s">
        <v>236</v>
      </c>
      <c r="J16" s="9" t="str">
        <f t="shared" si="1"/>
        <v>entities[7]</v>
      </c>
      <c r="K16" s="9" t="s">
        <v>235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302</v>
      </c>
      <c r="F17" s="10" t="str">
        <f>"./generated/"&amp;Entities!G13&amp;"/src/main/java/"&amp;SUBSTITUTE(Entities!S13,".","/")</f>
        <v>./generated//src/main/java/</v>
      </c>
      <c r="G17" s="10" t="str">
        <f>Entities!T13&amp;".java"</f>
        <v>.java</v>
      </c>
      <c r="I17" s="9" t="s">
        <v>236</v>
      </c>
      <c r="J17" s="9" t="str">
        <f t="shared" si="1"/>
        <v>entities[8]</v>
      </c>
      <c r="K17" s="9" t="s">
        <v>235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302</v>
      </c>
      <c r="F18" s="10" t="str">
        <f>"./generated/"&amp;Entities!G14&amp;"/src/main/java/"&amp;SUBSTITUTE(Entities!S14,".","/")</f>
        <v>./generated//src/main/java/</v>
      </c>
      <c r="G18" s="10" t="str">
        <f>Entities!T14&amp;".java"</f>
        <v>.java</v>
      </c>
      <c r="I18" s="9" t="s">
        <v>236</v>
      </c>
      <c r="J18" s="9" t="str">
        <f t="shared" si="1"/>
        <v>entities[9]</v>
      </c>
      <c r="K18" s="9" t="s">
        <v>235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302</v>
      </c>
      <c r="F19" s="10" t="str">
        <f>"./generated/"&amp;Entities!G15&amp;"/src/main/java/"&amp;SUBSTITUTE(Entities!S15,".","/")</f>
        <v>./generated//src/main/java/</v>
      </c>
      <c r="G19" s="10" t="str">
        <f>Entities!T15&amp;".java"</f>
        <v>.java</v>
      </c>
      <c r="I19" s="9" t="s">
        <v>236</v>
      </c>
      <c r="J19" s="9" t="str">
        <f t="shared" si="1"/>
        <v>entities[10]</v>
      </c>
      <c r="K19" s="9" t="s">
        <v>235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9" customWidth="1"/>
    <col min="3" max="3" width="10.4140625" style="9" customWidth="1"/>
    <col min="4" max="4" width="22.75" style="9" customWidth="1"/>
    <col min="5" max="5" width="31.1640625" style="9" customWidth="1"/>
    <col min="6" max="6" width="66.75" style="9" bestFit="1" customWidth="1"/>
    <col min="7" max="7" width="25.83203125" style="9" bestFit="1" customWidth="1"/>
    <col min="8" max="8" width="8.75" style="9"/>
    <col min="9" max="9" width="9.75" style="9" customWidth="1"/>
    <col min="10" max="10" width="20.75" style="9" customWidth="1"/>
    <col min="11" max="11" width="15.1640625" style="9" customWidth="1"/>
    <col min="12" max="12" width="44.25" style="9" customWidth="1"/>
    <col min="13" max="13" width="9.75" style="9" customWidth="1"/>
    <col min="14" max="14" width="20.75" style="9" customWidth="1"/>
    <col min="15" max="15" width="9.75" style="9" customWidth="1"/>
    <col min="16" max="16" width="11.4140625" style="9" customWidth="1"/>
    <col min="17" max="16384" width="8.75" style="9"/>
  </cols>
  <sheetData>
    <row r="1" spans="1:16" x14ac:dyDescent="0.55000000000000004">
      <c r="A1" s="9" t="s">
        <v>0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I1" s="12" t="s">
        <v>298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9" t="s">
        <v>214</v>
      </c>
      <c r="D2" s="9" t="s">
        <v>205</v>
      </c>
      <c r="E2" s="9" t="s">
        <v>206</v>
      </c>
    </row>
    <row r="4" spans="1:16" x14ac:dyDescent="0.55000000000000004">
      <c r="B4" s="9" t="s">
        <v>213</v>
      </c>
    </row>
    <row r="5" spans="1:16" ht="121.5" customHeight="1" x14ac:dyDescent="0.55000000000000004">
      <c r="A5" s="9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8"/>
    </row>
    <row r="7" spans="1:16" x14ac:dyDescent="0.55000000000000004">
      <c r="E7" s="8"/>
    </row>
    <row r="8" spans="1:16" ht="36" x14ac:dyDescent="0.55000000000000004">
      <c r="B8" s="8" t="s">
        <v>234</v>
      </c>
      <c r="C8" s="9" t="s">
        <v>207</v>
      </c>
      <c r="D8" s="9" t="s">
        <v>208</v>
      </c>
      <c r="E8" s="9" t="s">
        <v>209</v>
      </c>
      <c r="F8" s="9" t="s">
        <v>210</v>
      </c>
      <c r="G8" s="9" t="s">
        <v>211</v>
      </c>
    </row>
    <row r="9" spans="1:16" x14ac:dyDescent="0.55000000000000004">
      <c r="A9" s="9" t="s">
        <v>258</v>
      </c>
      <c r="B9" s="9" t="b">
        <f>LEN(G9)&gt;5</f>
        <v>1</v>
      </c>
      <c r="C9" s="9">
        <v>0</v>
      </c>
      <c r="D9" s="9" t="s">
        <v>212</v>
      </c>
      <c r="E9" s="9" t="s">
        <v>299</v>
      </c>
      <c r="F9" s="9" t="str">
        <f>"./generated/"&amp;Entities!G5&amp;"/src/main/resources/"&amp;SUBSTITUTE(Entities!S5,".","/")</f>
        <v>./generated/webshop/src/main/resources/org/xlbean/sample/webshop/dao/mapper/gen</v>
      </c>
      <c r="G9" s="9" t="str">
        <f>Entities!T5&amp;".xml"</f>
        <v>CustomerMapperGen.xml</v>
      </c>
      <c r="I9" s="9" t="s">
        <v>236</v>
      </c>
      <c r="J9" s="9" t="str">
        <f>"entities["&amp;C9&amp;"]"</f>
        <v>entities[0]</v>
      </c>
      <c r="K9" s="9" t="s">
        <v>235</v>
      </c>
      <c r="L9" s="9" t="str">
        <f>"properties.findAll(['entityName':'"&amp;Entities!C5&amp;"'])"</f>
        <v>properties.findAll(['entityName':'Customer'])</v>
      </c>
      <c r="P9" s="9">
        <f>C9</f>
        <v>0</v>
      </c>
    </row>
    <row r="10" spans="1:16" x14ac:dyDescent="0.55000000000000004">
      <c r="B10" s="9" t="b">
        <f t="shared" ref="B10:B19" si="0">LEN(G10)&gt;5</f>
        <v>1</v>
      </c>
      <c r="C10" s="9">
        <f>C9+1</f>
        <v>1</v>
      </c>
      <c r="D10" s="9" t="s">
        <v>212</v>
      </c>
      <c r="E10" s="14" t="s">
        <v>299</v>
      </c>
      <c r="F10" s="9" t="str">
        <f>"./generated/"&amp;Entities!G6&amp;"/src/main/resources/"&amp;SUBSTITUTE(Entities!S6,".","/")</f>
        <v>./generated/webshop/src/main/resources/org/xlbean/sample/webshop/dao/mapper/gen</v>
      </c>
      <c r="G10" s="9" t="str">
        <f>Entities!T6&amp;".xml"</f>
        <v>CartMapperGen.xml</v>
      </c>
      <c r="I10" s="9" t="s">
        <v>236</v>
      </c>
      <c r="J10" s="9" t="str">
        <f t="shared" ref="J10:J19" si="1">"entities["&amp;C10&amp;"]"</f>
        <v>entities[1]</v>
      </c>
      <c r="K10" s="9" t="s">
        <v>235</v>
      </c>
      <c r="L10" s="9" t="str">
        <f>"properties.findAll(['entityName':'"&amp;Entities!C6&amp;"'])"</f>
        <v>properties.findAll(['entityName':'Cart'])</v>
      </c>
    </row>
    <row r="11" spans="1:16" x14ac:dyDescent="0.55000000000000004">
      <c r="B11" s="9" t="b">
        <f t="shared" si="0"/>
        <v>1</v>
      </c>
      <c r="C11" s="9">
        <f t="shared" ref="C11:C19" si="2">C10+1</f>
        <v>2</v>
      </c>
      <c r="D11" s="9" t="s">
        <v>212</v>
      </c>
      <c r="E11" s="14" t="s">
        <v>299</v>
      </c>
      <c r="F11" s="9" t="str">
        <f>"./generated/"&amp;Entities!G7&amp;"/src/main/resources/"&amp;SUBSTITUTE(Entities!S7,".","/")</f>
        <v>./generated/webshop/src/main/resources/org/xlbean/sample/webshop/dao/mapper/gen</v>
      </c>
      <c r="G11" s="9" t="str">
        <f>Entities!T7&amp;".xml"</f>
        <v>OrderMapperGen.xml</v>
      </c>
      <c r="I11" s="9" t="s">
        <v>236</v>
      </c>
      <c r="J11" s="9" t="str">
        <f t="shared" si="1"/>
        <v>entities[2]</v>
      </c>
      <c r="K11" s="9" t="s">
        <v>235</v>
      </c>
      <c r="L11" s="9" t="str">
        <f>"properties.findAll(['entityName':'"&amp;Entities!C7&amp;"'])"</f>
        <v>properties.findAll(['entityName':'Order'])</v>
      </c>
    </row>
    <row r="12" spans="1:16" x14ac:dyDescent="0.55000000000000004">
      <c r="B12" s="9" t="b">
        <f t="shared" si="0"/>
        <v>1</v>
      </c>
      <c r="C12" s="9">
        <f t="shared" si="2"/>
        <v>3</v>
      </c>
      <c r="D12" s="9" t="s">
        <v>212</v>
      </c>
      <c r="E12" s="14" t="s">
        <v>299</v>
      </c>
      <c r="F12" s="9" t="str">
        <f>"./generated/"&amp;Entities!G8&amp;"/src/main/resources/"&amp;SUBSTITUTE(Entities!S8,".","/")</f>
        <v>./generated/webshop/src/main/resources/org/xlbean/sample/webshop/dao/mapper/gen</v>
      </c>
      <c r="G12" s="9" t="str">
        <f>Entities!T8&amp;".xml"</f>
        <v>OrderDetailMapperGen.xml</v>
      </c>
      <c r="I12" s="9" t="s">
        <v>236</v>
      </c>
      <c r="J12" s="9" t="str">
        <f t="shared" si="1"/>
        <v>entities[3]</v>
      </c>
      <c r="K12" s="9" t="s">
        <v>235</v>
      </c>
      <c r="L12" s="9" t="str">
        <f>"properties.findAll(['entityName':'"&amp;Entities!C8&amp;"'])"</f>
        <v>properties.findAll(['entityName':'OrderDetail'])</v>
      </c>
    </row>
    <row r="13" spans="1:16" x14ac:dyDescent="0.55000000000000004">
      <c r="B13" s="9" t="b">
        <f t="shared" si="0"/>
        <v>1</v>
      </c>
      <c r="C13" s="9">
        <f t="shared" si="2"/>
        <v>4</v>
      </c>
      <c r="D13" s="9" t="s">
        <v>212</v>
      </c>
      <c r="E13" s="14" t="s">
        <v>299</v>
      </c>
      <c r="F13" s="9" t="str">
        <f>"./generated/"&amp;Entities!G9&amp;"/src/main/resources/"&amp;SUBSTITUTE(Entities!S9,".","/")</f>
        <v>./generated/webshop/src/main/resources/org/xlbean/sample/webshop/dao/mapper/gen</v>
      </c>
      <c r="G13" s="9" t="str">
        <f>Entities!T9&amp;".xml"</f>
        <v>ProductMapperGen.xml</v>
      </c>
      <c r="I13" s="9" t="s">
        <v>236</v>
      </c>
      <c r="J13" s="9" t="str">
        <f t="shared" si="1"/>
        <v>entities[4]</v>
      </c>
      <c r="K13" s="9" t="s">
        <v>235</v>
      </c>
      <c r="L13" s="9" t="str">
        <f>"properties.findAll(['entityName':'"&amp;Entities!C9&amp;"'])"</f>
        <v>properties.findAll(['entityName':'Product'])</v>
      </c>
    </row>
    <row r="14" spans="1:16" x14ac:dyDescent="0.55000000000000004">
      <c r="B14" s="9" t="b">
        <f t="shared" si="0"/>
        <v>1</v>
      </c>
      <c r="C14" s="9">
        <f t="shared" si="2"/>
        <v>5</v>
      </c>
      <c r="D14" s="9" t="s">
        <v>212</v>
      </c>
      <c r="E14" s="14" t="s">
        <v>299</v>
      </c>
      <c r="F14" s="9" t="str">
        <f>"./generated/"&amp;Entities!G10&amp;"/src/main/resources/"&amp;SUBSTITUTE(Entities!S10,".","/")</f>
        <v>./generated/webshop/src/main/resources/org/xlbean/sample/webshop/dao/mapper/gen</v>
      </c>
      <c r="G14" s="9" t="str">
        <f>Entities!T10&amp;".xml"</f>
        <v>StockMapperGen.xml</v>
      </c>
      <c r="I14" s="9" t="s">
        <v>236</v>
      </c>
      <c r="J14" s="9" t="str">
        <f t="shared" si="1"/>
        <v>entities[5]</v>
      </c>
      <c r="K14" s="9" t="s">
        <v>235</v>
      </c>
      <c r="L14" s="9" t="str">
        <f>"properties.findAll(['entityName':'"&amp;Entities!C10&amp;"'])"</f>
        <v>properties.findAll(['entityName':'Stock'])</v>
      </c>
    </row>
    <row r="15" spans="1:16" x14ac:dyDescent="0.55000000000000004">
      <c r="B15" s="9" t="b">
        <f t="shared" si="0"/>
        <v>1</v>
      </c>
      <c r="C15" s="9">
        <f t="shared" si="2"/>
        <v>6</v>
      </c>
      <c r="D15" s="9" t="s">
        <v>212</v>
      </c>
      <c r="E15" s="14" t="s">
        <v>299</v>
      </c>
      <c r="F15" s="9" t="str">
        <f>"./generated/"&amp;Entities!G11&amp;"/src/main/resources/"&amp;SUBSTITUTE(Entities!S11,".","/")</f>
        <v>./generated/webshop/src/main/resources/org/xlbean/sample/webshop/dao/mapper/gen</v>
      </c>
      <c r="G15" s="9" t="str">
        <f>Entities!T11&amp;".xml"</f>
        <v>AddressMasterMapperGen.xml</v>
      </c>
      <c r="I15" s="9" t="s">
        <v>236</v>
      </c>
      <c r="J15" s="9" t="str">
        <f t="shared" si="1"/>
        <v>entities[6]</v>
      </c>
      <c r="K15" s="9" t="s">
        <v>235</v>
      </c>
      <c r="L15" s="9" t="str">
        <f>"properties.findAll(['entityName':'"&amp;Entities!C11&amp;"'])"</f>
        <v>properties.findAll(['entityName':'AddressMaster'])</v>
      </c>
    </row>
    <row r="16" spans="1:16" x14ac:dyDescent="0.55000000000000004">
      <c r="B16" s="9" t="b">
        <f t="shared" si="0"/>
        <v>0</v>
      </c>
      <c r="C16" s="9">
        <f t="shared" si="2"/>
        <v>7</v>
      </c>
      <c r="D16" s="9" t="s">
        <v>212</v>
      </c>
      <c r="E16" s="14" t="s">
        <v>299</v>
      </c>
      <c r="F16" s="9" t="str">
        <f>"./generated/"&amp;Entities!G12&amp;"/src/main/resources/"&amp;SUBSTITUTE(Entities!S12,".","/")</f>
        <v>./generated//src/main/resources/</v>
      </c>
      <c r="G16" s="9" t="str">
        <f>Entities!T12&amp;".xml"</f>
        <v>.xml</v>
      </c>
      <c r="I16" s="9" t="s">
        <v>236</v>
      </c>
      <c r="J16" s="9" t="str">
        <f t="shared" si="1"/>
        <v>entities[7]</v>
      </c>
      <c r="K16" s="9" t="s">
        <v>235</v>
      </c>
      <c r="L16" s="9" t="str">
        <f>"properties.findAll(['entityName':'"&amp;Entities!C12&amp;"'])"</f>
        <v>properties.findAll(['entityName':''])</v>
      </c>
    </row>
    <row r="17" spans="2:12" x14ac:dyDescent="0.55000000000000004">
      <c r="B17" s="9" t="b">
        <f t="shared" si="0"/>
        <v>0</v>
      </c>
      <c r="C17" s="9">
        <f t="shared" si="2"/>
        <v>8</v>
      </c>
      <c r="D17" s="9" t="s">
        <v>212</v>
      </c>
      <c r="E17" s="14" t="s">
        <v>299</v>
      </c>
      <c r="F17" s="9" t="str">
        <f>"./generated/"&amp;Entities!G13&amp;"/src/main/resources/"&amp;SUBSTITUTE(Entities!S13,".","/")</f>
        <v>./generated//src/main/resources/</v>
      </c>
      <c r="G17" s="9" t="str">
        <f>Entities!T13&amp;".xml"</f>
        <v>.xml</v>
      </c>
      <c r="I17" s="9" t="s">
        <v>236</v>
      </c>
      <c r="J17" s="9" t="str">
        <f t="shared" si="1"/>
        <v>entities[8]</v>
      </c>
      <c r="K17" s="9" t="s">
        <v>235</v>
      </c>
      <c r="L17" s="9" t="str">
        <f>"properties.findAll(['entityName':'"&amp;Entities!C13&amp;"'])"</f>
        <v>properties.findAll(['entityName':''])</v>
      </c>
    </row>
    <row r="18" spans="2:12" x14ac:dyDescent="0.55000000000000004">
      <c r="B18" s="9" t="b">
        <f t="shared" si="0"/>
        <v>0</v>
      </c>
      <c r="C18" s="9">
        <f t="shared" si="2"/>
        <v>9</v>
      </c>
      <c r="D18" s="9" t="s">
        <v>212</v>
      </c>
      <c r="E18" s="14" t="s">
        <v>299</v>
      </c>
      <c r="F18" s="9" t="str">
        <f>"./generated/"&amp;Entities!G14&amp;"/src/main/resources/"&amp;SUBSTITUTE(Entities!S14,".","/")</f>
        <v>./generated//src/main/resources/</v>
      </c>
      <c r="G18" s="9" t="str">
        <f>Entities!T14&amp;".xml"</f>
        <v>.xml</v>
      </c>
      <c r="I18" s="9" t="s">
        <v>236</v>
      </c>
      <c r="J18" s="9" t="str">
        <f t="shared" si="1"/>
        <v>entities[9]</v>
      </c>
      <c r="K18" s="9" t="s">
        <v>235</v>
      </c>
      <c r="L18" s="9" t="str">
        <f>"properties.findAll(['entityName':'"&amp;Entities!C14&amp;"'])"</f>
        <v>properties.findAll(['entityName':''])</v>
      </c>
    </row>
    <row r="19" spans="2:12" x14ac:dyDescent="0.55000000000000004">
      <c r="B19" s="9" t="b">
        <f t="shared" si="0"/>
        <v>0</v>
      </c>
      <c r="C19" s="9">
        <f t="shared" si="2"/>
        <v>10</v>
      </c>
      <c r="D19" s="9" t="s">
        <v>212</v>
      </c>
      <c r="E19" s="14" t="s">
        <v>299</v>
      </c>
      <c r="F19" s="9" t="str">
        <f>"./generated/"&amp;Entities!G15&amp;"/src/main/resources/"&amp;SUBSTITUTE(Entities!S15,".","/")</f>
        <v>./generated//src/main/resources/</v>
      </c>
      <c r="G19" s="9" t="str">
        <f>Entities!T15&amp;".xml"</f>
        <v>.xml</v>
      </c>
      <c r="I19" s="9" t="s">
        <v>236</v>
      </c>
      <c r="J19" s="9" t="str">
        <f t="shared" si="1"/>
        <v>entities[10]</v>
      </c>
      <c r="K19" s="9" t="s">
        <v>235</v>
      </c>
      <c r="L19" s="9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/>
  </sheetViews>
  <sheetFormatPr defaultRowHeight="18" x14ac:dyDescent="0.55000000000000004"/>
  <cols>
    <col min="1" max="1" width="26.83203125" bestFit="1" customWidth="1"/>
    <col min="2" max="2" width="10.4140625" bestFit="1" customWidth="1"/>
    <col min="3" max="3" width="13.58203125" bestFit="1" customWidth="1"/>
  </cols>
  <sheetData>
    <row r="1" spans="1:3" x14ac:dyDescent="0.55000000000000004">
      <c r="A1" t="s">
        <v>202</v>
      </c>
      <c r="B1" t="s">
        <v>200</v>
      </c>
      <c r="C1" t="s">
        <v>201</v>
      </c>
    </row>
    <row r="2" spans="1:3" x14ac:dyDescent="0.55000000000000004">
      <c r="B2" t="s">
        <v>126</v>
      </c>
      <c r="C2" t="s">
        <v>177</v>
      </c>
    </row>
    <row r="3" spans="1:3" x14ac:dyDescent="0.55000000000000004">
      <c r="B3" t="s">
        <v>130</v>
      </c>
      <c r="C3" t="s">
        <v>203</v>
      </c>
    </row>
    <row r="4" spans="1:3" x14ac:dyDescent="0.55000000000000004">
      <c r="B4" t="s">
        <v>120</v>
      </c>
      <c r="C4" t="s">
        <v>175</v>
      </c>
    </row>
    <row r="5" spans="1:3" x14ac:dyDescent="0.55000000000000004">
      <c r="B5" t="s">
        <v>124</v>
      </c>
      <c r="C5" t="s">
        <v>204</v>
      </c>
    </row>
    <row r="6" spans="1:3" x14ac:dyDescent="0.55000000000000004">
      <c r="B6" t="s">
        <v>122</v>
      </c>
      <c r="C6" t="s">
        <v>178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171</v>
      </c>
      <c r="Q4" t="s">
        <v>81</v>
      </c>
      <c r="R4" t="s">
        <v>151</v>
      </c>
    </row>
    <row r="5" spans="2:18" x14ac:dyDescent="0.55000000000000004">
      <c r="C5" t="s">
        <v>82</v>
      </c>
      <c r="D5" t="s">
        <v>86</v>
      </c>
      <c r="E5">
        <v>2</v>
      </c>
      <c r="H5" t="s">
        <v>173</v>
      </c>
      <c r="Q5" t="s">
        <v>81</v>
      </c>
      <c r="R5" t="s">
        <v>152</v>
      </c>
    </row>
    <row r="6" spans="2:18" x14ac:dyDescent="0.55000000000000004">
      <c r="C6" t="s">
        <v>82</v>
      </c>
      <c r="D6" t="s">
        <v>87</v>
      </c>
      <c r="E6">
        <v>3</v>
      </c>
      <c r="H6" t="s">
        <v>173</v>
      </c>
      <c r="Q6" t="s">
        <v>81</v>
      </c>
      <c r="R6" t="s">
        <v>153</v>
      </c>
    </row>
    <row r="7" spans="2:18" x14ac:dyDescent="0.55000000000000004">
      <c r="C7" t="s">
        <v>82</v>
      </c>
      <c r="D7" t="s">
        <v>88</v>
      </c>
      <c r="E7">
        <v>4</v>
      </c>
      <c r="H7" t="s">
        <v>128</v>
      </c>
      <c r="Q7" t="s">
        <v>81</v>
      </c>
      <c r="R7" t="s">
        <v>154</v>
      </c>
    </row>
    <row r="8" spans="2:18" x14ac:dyDescent="0.55000000000000004">
      <c r="C8" t="s">
        <v>82</v>
      </c>
      <c r="D8" t="s">
        <v>89</v>
      </c>
      <c r="E8">
        <v>5</v>
      </c>
      <c r="H8" t="s">
        <v>172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172</v>
      </c>
      <c r="Q9" t="s">
        <v>81</v>
      </c>
      <c r="R9" t="s">
        <v>160</v>
      </c>
    </row>
    <row r="10" spans="2:18" x14ac:dyDescent="0.55000000000000004">
      <c r="C10" t="s">
        <v>82</v>
      </c>
      <c r="D10" t="s">
        <v>161</v>
      </c>
      <c r="E10">
        <v>7</v>
      </c>
      <c r="H10" t="s">
        <v>173</v>
      </c>
      <c r="Q10" t="s">
        <v>81</v>
      </c>
      <c r="R10" t="s">
        <v>155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173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173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174</v>
      </c>
      <c r="Q13" t="s">
        <v>111</v>
      </c>
      <c r="R13" t="s">
        <v>151</v>
      </c>
    </row>
    <row r="14" spans="2:18" x14ac:dyDescent="0.55000000000000004">
      <c r="C14" t="s">
        <v>112</v>
      </c>
      <c r="D14" t="s">
        <v>163</v>
      </c>
      <c r="E14">
        <v>2</v>
      </c>
      <c r="H14" t="s">
        <v>175</v>
      </c>
      <c r="Q14" t="s">
        <v>111</v>
      </c>
      <c r="R14" t="s">
        <v>164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174</v>
      </c>
      <c r="Q15" t="s">
        <v>111</v>
      </c>
      <c r="R15" t="s">
        <v>159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174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175</v>
      </c>
      <c r="Q17" t="s">
        <v>55</v>
      </c>
      <c r="R17" t="s">
        <v>151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176</v>
      </c>
      <c r="Q18" t="s">
        <v>55</v>
      </c>
      <c r="R18" t="s">
        <v>156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128</v>
      </c>
      <c r="Q19" t="s">
        <v>55</v>
      </c>
      <c r="R19" t="s">
        <v>157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174</v>
      </c>
      <c r="Q20" t="s">
        <v>55</v>
      </c>
      <c r="R20" t="s">
        <v>165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174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166</v>
      </c>
      <c r="E22">
        <v>2</v>
      </c>
      <c r="H22" t="s">
        <v>174</v>
      </c>
      <c r="Q22" t="s">
        <v>100</v>
      </c>
      <c r="R22" t="s">
        <v>167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174</v>
      </c>
      <c r="Q23" t="s">
        <v>100</v>
      </c>
      <c r="R23" t="s">
        <v>168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174</v>
      </c>
      <c r="Q24" t="s">
        <v>100</v>
      </c>
      <c r="R24" t="s">
        <v>169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174</v>
      </c>
      <c r="Q25" t="s">
        <v>106</v>
      </c>
      <c r="R25" t="s">
        <v>159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173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174</v>
      </c>
      <c r="Q27" t="s">
        <v>106</v>
      </c>
      <c r="R27" t="s">
        <v>170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174</v>
      </c>
      <c r="Q28" t="s">
        <v>108</v>
      </c>
      <c r="R28" t="s">
        <v>159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171</v>
      </c>
      <c r="Q29" t="s">
        <v>108</v>
      </c>
      <c r="R29" t="s">
        <v>116</v>
      </c>
    </row>
    <row r="30" spans="3:18" x14ac:dyDescent="0.55000000000000004">
      <c r="C30" t="s">
        <v>145</v>
      </c>
      <c r="D30" t="s">
        <v>146</v>
      </c>
      <c r="E30">
        <v>1</v>
      </c>
      <c r="H30" t="s">
        <v>177</v>
      </c>
      <c r="Q30" t="s">
        <v>144</v>
      </c>
      <c r="R30" t="s">
        <v>160</v>
      </c>
    </row>
    <row r="31" spans="3:18" x14ac:dyDescent="0.55000000000000004">
      <c r="C31" t="s">
        <v>145</v>
      </c>
      <c r="D31" t="s">
        <v>90</v>
      </c>
      <c r="E31">
        <v>2</v>
      </c>
      <c r="H31" t="s">
        <v>178</v>
      </c>
      <c r="Q31" t="s">
        <v>144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zoomScale="85" zoomScaleNormal="85" workbookViewId="0">
      <selection activeCell="D8" sqref="D8"/>
    </sheetView>
  </sheetViews>
  <sheetFormatPr defaultRowHeight="18" x14ac:dyDescent="0.55000000000000004"/>
  <cols>
    <col min="1" max="1" width="12.25" bestFit="1" customWidth="1"/>
    <col min="2" max="2" width="11.75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</cols>
  <sheetData>
    <row r="1" spans="1:23" x14ac:dyDescent="0.55000000000000004">
      <c r="A1" t="s">
        <v>0</v>
      </c>
      <c r="B1" t="s">
        <v>182</v>
      </c>
      <c r="C1" t="s">
        <v>117</v>
      </c>
      <c r="D1" t="s">
        <v>216</v>
      </c>
      <c r="E1" t="s">
        <v>304</v>
      </c>
      <c r="F1" t="s">
        <v>143</v>
      </c>
      <c r="G1" t="s">
        <v>199</v>
      </c>
      <c r="H1" t="s">
        <v>181</v>
      </c>
      <c r="I1" t="s">
        <v>232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</row>
    <row r="2" spans="1:23" x14ac:dyDescent="0.55000000000000004">
      <c r="B2" t="s">
        <v>183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135</v>
      </c>
    </row>
    <row r="3" spans="1:23" x14ac:dyDescent="0.55000000000000004">
      <c r="A3" t="s">
        <v>230</v>
      </c>
      <c r="B3" s="7" t="str">
        <f>INDEX(Entities!$B$5:$B$11,MATCH(EntityProperties!C3,Entities!$C$5:$C$11,0))</f>
        <v>WebShop</v>
      </c>
      <c r="C3" t="s">
        <v>82</v>
      </c>
      <c r="D3" t="s">
        <v>151</v>
      </c>
      <c r="E3">
        <v>1</v>
      </c>
      <c r="F3" t="s">
        <v>121</v>
      </c>
      <c r="G3" t="s">
        <v>132</v>
      </c>
      <c r="K3" s="7" t="str">
        <f>UPPER(B3)</f>
        <v>WEBSHOP</v>
      </c>
      <c r="L3" s="7" t="str">
        <f>VLOOKUP(C3,Entities!C:E,3,FALSE)</f>
        <v>Customer</v>
      </c>
      <c r="M3" s="7" t="str">
        <f>D3</f>
        <v>customerId</v>
      </c>
      <c r="N3" s="7">
        <f>IF(L3=L2,N2+1,1)</f>
        <v>1</v>
      </c>
      <c r="P3" s="14" t="str">
        <f>IF(E3=1,"NO","YES")</f>
        <v>NO</v>
      </c>
      <c r="Q3" s="7" t="str">
        <f>VLOOKUP(F3,vlookup!$B$2:$C$6,2,FALSE)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</row>
    <row r="4" spans="1:23" x14ac:dyDescent="0.55000000000000004">
      <c r="B4" s="7" t="str">
        <f>INDEX(Entities!$B$5:$B$11,MATCH(EntityProperties!C4,Entities!$C$5:$C$11,0))</f>
        <v>WebShop</v>
      </c>
      <c r="C4" t="s">
        <v>82</v>
      </c>
      <c r="D4" t="s">
        <v>152</v>
      </c>
      <c r="F4" t="s">
        <v>123</v>
      </c>
      <c r="G4">
        <v>40</v>
      </c>
      <c r="K4" s="7" t="str">
        <f t="shared" ref="K4:K31" si="0">UPPER(B4)</f>
        <v>WEBSHOP</v>
      </c>
      <c r="L4" s="7" t="str">
        <f>VLOOKUP(C4,Entities!C:E,3,FALSE)</f>
        <v>Customer</v>
      </c>
      <c r="M4" s="7" t="str">
        <f t="shared" ref="M4:M31" si="1">D4</f>
        <v>firstName</v>
      </c>
      <c r="N4" s="7">
        <f t="shared" ref="N4:N31" si="2">IF(L4=L3,N3+1,1)</f>
        <v>2</v>
      </c>
      <c r="P4" s="14" t="str">
        <f t="shared" ref="P4:P31" si="3">IF(E4=1,"NO","YES")</f>
        <v>YES</v>
      </c>
      <c r="Q4" s="7" t="str">
        <f>VLOOKUP(F4,vlookup!$B$2:$C$6,2,FALSE)</f>
        <v>varchar</v>
      </c>
      <c r="R4" s="7">
        <f t="shared" ref="R4:R31" si="4">IF(OR(Q4="char",Q4="varchar"),IF(G4="-",50,G4),IF(Q4="int",11,""))</f>
        <v>40</v>
      </c>
      <c r="V4" s="7" t="str">
        <f t="shared" ref="V4:V31" si="5">IF(R4="",Q4,Q4&amp;"("&amp;R4&amp;")")</f>
        <v>varchar(40)</v>
      </c>
    </row>
    <row r="5" spans="1:23" x14ac:dyDescent="0.55000000000000004">
      <c r="B5" s="7" t="str">
        <f>INDEX(Entities!$B$5:$B$11,MATCH(EntityProperties!C5,Entities!$C$5:$C$11,0))</f>
        <v>WebShop</v>
      </c>
      <c r="C5" t="s">
        <v>82</v>
      </c>
      <c r="D5" t="s">
        <v>153</v>
      </c>
      <c r="F5" t="s">
        <v>123</v>
      </c>
      <c r="G5">
        <v>40</v>
      </c>
      <c r="K5" s="7" t="str">
        <f t="shared" si="0"/>
        <v>WEBSHOP</v>
      </c>
      <c r="L5" s="7" t="str">
        <f>VLOOKUP(C5,Entities!C:E,3,FALSE)</f>
        <v>Customer</v>
      </c>
      <c r="M5" s="7" t="str">
        <f t="shared" si="1"/>
        <v>lastName</v>
      </c>
      <c r="N5" s="7">
        <f t="shared" si="2"/>
        <v>3</v>
      </c>
      <c r="P5" s="14" t="str">
        <f t="shared" si="3"/>
        <v>YES</v>
      </c>
      <c r="Q5" s="7" t="str">
        <f>VLOOKUP(F5,vlookup!$B$2:$C$6,2,FALSE)</f>
        <v>varchar</v>
      </c>
      <c r="R5" s="7">
        <f t="shared" si="4"/>
        <v>40</v>
      </c>
      <c r="V5" s="7" t="str">
        <f t="shared" si="5"/>
        <v>varchar(40)</v>
      </c>
    </row>
    <row r="6" spans="1:23" x14ac:dyDescent="0.55000000000000004">
      <c r="B6" s="7" t="str">
        <f>INDEX(Entities!$B$5:$B$11,MATCH(EntityProperties!C6,Entities!$C$5:$C$11,0))</f>
        <v>WebShop</v>
      </c>
      <c r="C6" t="s">
        <v>82</v>
      </c>
      <c r="D6" t="s">
        <v>154</v>
      </c>
      <c r="F6" t="s">
        <v>125</v>
      </c>
      <c r="G6" t="s">
        <v>133</v>
      </c>
      <c r="K6" s="7" t="str">
        <f t="shared" si="0"/>
        <v>WEBSHOP</v>
      </c>
      <c r="L6" s="7" t="str">
        <f>VLOOKUP(C6,Entities!C:E,3,FALSE)</f>
        <v>Customer</v>
      </c>
      <c r="M6" s="7" t="str">
        <f t="shared" si="1"/>
        <v>birthDate</v>
      </c>
      <c r="N6" s="7">
        <f t="shared" si="2"/>
        <v>4</v>
      </c>
      <c r="P6" s="14" t="str">
        <f t="shared" si="3"/>
        <v>YES</v>
      </c>
      <c r="Q6" s="7" t="str">
        <f>VLOOKUP(F6,vlookup!$B$2:$C$6,2,FALSE)</f>
        <v>datetime</v>
      </c>
      <c r="R6" s="7" t="str">
        <f t="shared" si="4"/>
        <v/>
      </c>
      <c r="V6" s="7" t="str">
        <f t="shared" si="5"/>
        <v>datetime</v>
      </c>
    </row>
    <row r="7" spans="1:23" x14ac:dyDescent="0.55000000000000004">
      <c r="B7" s="7" t="str">
        <f>INDEX(Entities!$B$5:$B$11,MATCH(EntityProperties!C7,Entities!$C$5:$C$11,0))</f>
        <v>WebShop</v>
      </c>
      <c r="C7" t="s">
        <v>82</v>
      </c>
      <c r="D7" t="s">
        <v>89</v>
      </c>
      <c r="F7" t="s">
        <v>127</v>
      </c>
      <c r="G7" t="s">
        <v>133</v>
      </c>
      <c r="H7" t="s">
        <v>240</v>
      </c>
      <c r="K7" s="7" t="str">
        <f t="shared" si="0"/>
        <v>WEBSHOP</v>
      </c>
      <c r="L7" s="7" t="str">
        <f>VLOOKUP(C7,Entities!C:E,3,FALSE)</f>
        <v>Customer</v>
      </c>
      <c r="M7" s="7" t="str">
        <f t="shared" si="1"/>
        <v>gender</v>
      </c>
      <c r="N7" s="7">
        <f t="shared" si="2"/>
        <v>5</v>
      </c>
      <c r="P7" s="14" t="str">
        <f t="shared" si="3"/>
        <v>YES</v>
      </c>
      <c r="Q7" s="7" t="str">
        <f>VLOOKUP(F7,vlookup!$B$2:$C$6,2,FALSE)</f>
        <v>char</v>
      </c>
      <c r="R7" s="7">
        <f t="shared" si="4"/>
        <v>50</v>
      </c>
      <c r="V7" s="7" t="str">
        <f t="shared" si="5"/>
        <v>char(50)</v>
      </c>
    </row>
    <row r="8" spans="1:23" x14ac:dyDescent="0.55000000000000004">
      <c r="B8" s="7" t="str">
        <f>INDEX(Entities!$B$5:$B$11,MATCH(EntityProperties!C8,Entities!$C$5:$C$11,0))</f>
        <v>WebShop</v>
      </c>
      <c r="C8" t="s">
        <v>82</v>
      </c>
      <c r="D8" t="s">
        <v>160</v>
      </c>
      <c r="F8" t="s">
        <v>147</v>
      </c>
      <c r="G8">
        <v>7</v>
      </c>
      <c r="K8" s="7" t="str">
        <f t="shared" si="0"/>
        <v>WEBSHOP</v>
      </c>
      <c r="L8" s="7" t="str">
        <f>VLOOKUP(C8,Entities!C:E,3,FALSE)</f>
        <v>Customer</v>
      </c>
      <c r="M8" s="7" t="str">
        <f t="shared" si="1"/>
        <v>postCd</v>
      </c>
      <c r="N8" s="7">
        <f t="shared" si="2"/>
        <v>6</v>
      </c>
      <c r="P8" s="14" t="str">
        <f t="shared" si="3"/>
        <v>YES</v>
      </c>
      <c r="Q8" s="7" t="str">
        <f>VLOOKUP(F8,vlookup!$B$2:$C$6,2,FALSE)</f>
        <v>varchar</v>
      </c>
      <c r="R8" s="7">
        <f t="shared" si="4"/>
        <v>7</v>
      </c>
      <c r="V8" s="7" t="str">
        <f t="shared" si="5"/>
        <v>varchar(7)</v>
      </c>
    </row>
    <row r="9" spans="1:23" x14ac:dyDescent="0.55000000000000004">
      <c r="B9" s="7" t="str">
        <f>INDEX(Entities!$B$5:$B$11,MATCH(EntityProperties!C9,Entities!$C$5:$C$11,0))</f>
        <v>WebShop</v>
      </c>
      <c r="C9" t="s">
        <v>82</v>
      </c>
      <c r="D9" t="s">
        <v>155</v>
      </c>
      <c r="F9" t="s">
        <v>128</v>
      </c>
      <c r="G9">
        <v>255</v>
      </c>
      <c r="K9" s="7" t="str">
        <f t="shared" si="0"/>
        <v>WEBSHOP</v>
      </c>
      <c r="L9" s="7" t="str">
        <f>VLOOKUP(C9,Entities!C:E,3,FALSE)</f>
        <v>Customer</v>
      </c>
      <c r="M9" s="7" t="str">
        <f t="shared" si="1"/>
        <v>addressDetail</v>
      </c>
      <c r="N9" s="7">
        <f t="shared" si="2"/>
        <v>7</v>
      </c>
      <c r="P9" s="14" t="str">
        <f t="shared" si="3"/>
        <v>YES</v>
      </c>
      <c r="Q9" s="7" t="str">
        <f>VLOOKUP(F9,vlookup!$B$2:$C$6,2,FALSE)</f>
        <v>varchar</v>
      </c>
      <c r="R9" s="7">
        <f t="shared" si="4"/>
        <v>255</v>
      </c>
      <c r="V9" s="7" t="str">
        <f t="shared" si="5"/>
        <v>varchar(255)</v>
      </c>
    </row>
    <row r="10" spans="1:23" x14ac:dyDescent="0.55000000000000004">
      <c r="B10" s="7" t="str">
        <f>INDEX(Entities!$B$5:$B$11,MATCH(EntityProperties!C10,Entities!$C$5:$C$11,0))</f>
        <v>WebShop</v>
      </c>
      <c r="C10" t="s">
        <v>82</v>
      </c>
      <c r="D10" t="s">
        <v>92</v>
      </c>
      <c r="F10" t="s">
        <v>128</v>
      </c>
      <c r="G10">
        <v>255</v>
      </c>
      <c r="K10" s="7" t="str">
        <f t="shared" si="0"/>
        <v>WEBSHOP</v>
      </c>
      <c r="L10" s="7" t="str">
        <f>VLOOKUP(C10,Entities!C:E,3,FALSE)</f>
        <v>Customer</v>
      </c>
      <c r="M10" s="7" t="str">
        <f t="shared" si="1"/>
        <v>email</v>
      </c>
      <c r="N10" s="7">
        <f t="shared" si="2"/>
        <v>8</v>
      </c>
      <c r="P10" s="14" t="str">
        <f t="shared" si="3"/>
        <v>YES</v>
      </c>
      <c r="Q10" s="7" t="str">
        <f>VLOOKUP(F10,vlookup!$B$2:$C$6,2,FALSE)</f>
        <v>varchar</v>
      </c>
      <c r="R10" s="7">
        <f t="shared" si="4"/>
        <v>255</v>
      </c>
      <c r="V10" s="7" t="str">
        <f t="shared" si="5"/>
        <v>varchar(255)</v>
      </c>
    </row>
    <row r="11" spans="1:23" x14ac:dyDescent="0.55000000000000004">
      <c r="B11" s="7" t="str">
        <f>INDEX(Entities!$B$5:$B$11,MATCH(EntityProperties!C11,Entities!$C$5:$C$11,0))</f>
        <v>WebShop</v>
      </c>
      <c r="C11" t="s">
        <v>82</v>
      </c>
      <c r="D11" t="s">
        <v>93</v>
      </c>
      <c r="F11" t="s">
        <v>128</v>
      </c>
      <c r="G11">
        <v>255</v>
      </c>
      <c r="K11" s="7" t="str">
        <f t="shared" si="0"/>
        <v>WEBSHOP</v>
      </c>
      <c r="L11" s="7" t="str">
        <f>VLOOKUP(C11,Entities!C:E,3,FALSE)</f>
        <v>Customer</v>
      </c>
      <c r="M11" s="7" t="str">
        <f t="shared" si="1"/>
        <v>phone</v>
      </c>
      <c r="N11" s="7">
        <f t="shared" si="2"/>
        <v>9</v>
      </c>
      <c r="P11" s="14" t="str">
        <f t="shared" si="3"/>
        <v>YES</v>
      </c>
      <c r="Q11" s="7" t="str">
        <f>VLOOKUP(F11,vlookup!$B$2:$C$6,2,FALSE)</f>
        <v>varchar</v>
      </c>
      <c r="R11" s="7">
        <f t="shared" si="4"/>
        <v>255</v>
      </c>
      <c r="V11" s="7" t="str">
        <f t="shared" si="5"/>
        <v>varchar(255)</v>
      </c>
    </row>
    <row r="12" spans="1:23" s="6" customFormat="1" x14ac:dyDescent="0.55000000000000004">
      <c r="B12" s="7" t="str">
        <f>INDEX(Entities!$B$5:$B$11,MATCH(EntityProperties!C12,Entities!$C$5:$C$11,0))</f>
        <v>WebShop</v>
      </c>
      <c r="C12" s="6" t="s">
        <v>82</v>
      </c>
      <c r="D12" s="6" t="s">
        <v>242</v>
      </c>
      <c r="F12" s="6" t="s">
        <v>243</v>
      </c>
      <c r="G12" s="6" t="s">
        <v>244</v>
      </c>
      <c r="H12" s="6" t="s">
        <v>245</v>
      </c>
      <c r="K12" s="7" t="str">
        <f t="shared" si="0"/>
        <v>WEBSHOP</v>
      </c>
      <c r="L12" s="7" t="str">
        <f>VLOOKUP(C12,Entities!C:E,3,FALSE)</f>
        <v>Customer</v>
      </c>
      <c r="M12" s="7" t="str">
        <f t="shared" si="1"/>
        <v>customerType</v>
      </c>
      <c r="N12" s="7">
        <f t="shared" si="2"/>
        <v>10</v>
      </c>
      <c r="P12" s="14" t="str">
        <f t="shared" si="3"/>
        <v>YES</v>
      </c>
      <c r="Q12" s="7" t="str">
        <f>VLOOKUP(F12,vlookup!$B$2:$C$6,2,FALSE)</f>
        <v>char</v>
      </c>
      <c r="R12" s="7">
        <f t="shared" si="4"/>
        <v>50</v>
      </c>
      <c r="V12" s="7" t="str">
        <f t="shared" si="5"/>
        <v>char(50)</v>
      </c>
    </row>
    <row r="13" spans="1:23" x14ac:dyDescent="0.55000000000000004">
      <c r="B13" s="7" t="str">
        <f>INDEX(Entities!$B$5:$B$11,MATCH(EntityProperties!C13,Entities!$C$5:$C$11,0))</f>
        <v>WebShop</v>
      </c>
      <c r="C13" t="s">
        <v>112</v>
      </c>
      <c r="D13" t="s">
        <v>151</v>
      </c>
      <c r="E13">
        <v>1</v>
      </c>
      <c r="F13" t="s">
        <v>121</v>
      </c>
      <c r="G13" t="s">
        <v>132</v>
      </c>
      <c r="K13" s="7" t="str">
        <f t="shared" si="0"/>
        <v>WEBSHOP</v>
      </c>
      <c r="L13" s="7" t="str">
        <f>VLOOKUP(C13,Entities!C:E,3,FALSE)</f>
        <v>Cart</v>
      </c>
      <c r="M13" s="7" t="str">
        <f t="shared" si="1"/>
        <v>customerId</v>
      </c>
      <c r="N13" s="7">
        <f t="shared" si="2"/>
        <v>1</v>
      </c>
      <c r="P13" s="14" t="str">
        <f t="shared" si="3"/>
        <v>NO</v>
      </c>
      <c r="Q13" s="7" t="str">
        <f>VLOOKUP(F13,vlookup!$B$2:$C$6,2,FALSE)</f>
        <v>int</v>
      </c>
      <c r="R13" s="7">
        <f t="shared" si="4"/>
        <v>11</v>
      </c>
      <c r="V13" s="7" t="str">
        <f t="shared" si="5"/>
        <v>int(11)</v>
      </c>
    </row>
    <row r="14" spans="1:23" x14ac:dyDescent="0.55000000000000004">
      <c r="B14" s="7" t="str">
        <f>INDEX(Entities!$B$5:$B$11,MATCH(EntityProperties!C14,Entities!$C$5:$C$11,0))</f>
        <v>WebShop</v>
      </c>
      <c r="C14" t="s">
        <v>112</v>
      </c>
      <c r="D14" t="s">
        <v>179</v>
      </c>
      <c r="E14">
        <v>2</v>
      </c>
      <c r="F14" t="s">
        <v>121</v>
      </c>
      <c r="G14" s="6" t="s">
        <v>72</v>
      </c>
      <c r="K14" s="7" t="str">
        <f t="shared" si="0"/>
        <v>WEBSHOP</v>
      </c>
      <c r="L14" s="7" t="str">
        <f>VLOOKUP(C14,Entities!C:E,3,FALSE)</f>
        <v>Cart</v>
      </c>
      <c r="M14" s="7" t="str">
        <f t="shared" si="1"/>
        <v>cartDetailId</v>
      </c>
      <c r="N14" s="7">
        <f t="shared" si="2"/>
        <v>2</v>
      </c>
      <c r="P14" s="14" t="str">
        <f t="shared" si="3"/>
        <v>YES</v>
      </c>
      <c r="Q14" s="7" t="str">
        <f>VLOOKUP(F14,vlookup!$B$2:$C$6,2,FALSE)</f>
        <v>int</v>
      </c>
      <c r="R14" s="7">
        <f t="shared" si="4"/>
        <v>11</v>
      </c>
      <c r="V14" s="7" t="str">
        <f t="shared" si="5"/>
        <v>int(11)</v>
      </c>
    </row>
    <row r="15" spans="1:23" x14ac:dyDescent="0.55000000000000004">
      <c r="B15" s="7" t="str">
        <f>INDEX(Entities!$B$5:$B$11,MATCH(EntityProperties!C15,Entities!$C$5:$C$11,0))</f>
        <v>WebShop</v>
      </c>
      <c r="C15" t="s">
        <v>112</v>
      </c>
      <c r="D15" t="s">
        <v>159</v>
      </c>
      <c r="F15" t="s">
        <v>129</v>
      </c>
      <c r="G15" t="s">
        <v>133</v>
      </c>
      <c r="K15" s="7" t="str">
        <f t="shared" si="0"/>
        <v>WEBSHOP</v>
      </c>
      <c r="L15" s="7" t="str">
        <f>VLOOKUP(C15,Entities!C:E,3,FALSE)</f>
        <v>Cart</v>
      </c>
      <c r="M15" s="7" t="str">
        <f t="shared" si="1"/>
        <v>productId</v>
      </c>
      <c r="N15" s="7">
        <f t="shared" si="2"/>
        <v>3</v>
      </c>
      <c r="P15" s="14" t="str">
        <f t="shared" si="3"/>
        <v>YES</v>
      </c>
      <c r="Q15" s="7" t="str">
        <f>VLOOKUP(F15,vlookup!$B$2:$C$6,2,FALSE)</f>
        <v>int</v>
      </c>
      <c r="R15" s="7">
        <f t="shared" si="4"/>
        <v>11</v>
      </c>
      <c r="V15" s="7" t="str">
        <f t="shared" si="5"/>
        <v>int(11)</v>
      </c>
    </row>
    <row r="16" spans="1:23" s="16" customFormat="1" x14ac:dyDescent="0.55000000000000004">
      <c r="B16" s="7" t="str">
        <f>INDEX(Entities!$B$5:$B$11,MATCH(EntityProperties!C16,Entities!$C$5:$C$11,0))</f>
        <v>WebShop</v>
      </c>
      <c r="C16" s="16" t="s">
        <v>112</v>
      </c>
      <c r="D16" s="16" t="s">
        <v>311</v>
      </c>
      <c r="F16" s="16" t="s">
        <v>129</v>
      </c>
      <c r="G16" s="16" t="s">
        <v>133</v>
      </c>
      <c r="K16" s="7" t="str">
        <f t="shared" si="0"/>
        <v>WEBSHOP</v>
      </c>
      <c r="L16" s="7" t="str">
        <f>VLOOKUP(C16,Entities!C:E,3,FALSE)</f>
        <v>Cart</v>
      </c>
      <c r="M16" s="7" t="str">
        <f t="shared" si="1"/>
        <v>quantity</v>
      </c>
      <c r="N16" s="7">
        <f t="shared" si="2"/>
        <v>4</v>
      </c>
      <c r="P16" s="16" t="str">
        <f t="shared" si="3"/>
        <v>YES</v>
      </c>
      <c r="Q16" s="7" t="str">
        <f>VLOOKUP(F16,vlookup!$B$2:$C$6,2,FALSE)</f>
        <v>int</v>
      </c>
      <c r="R16" s="7">
        <f t="shared" si="4"/>
        <v>11</v>
      </c>
      <c r="V16" s="7" t="str">
        <f t="shared" si="5"/>
        <v>int(11)</v>
      </c>
    </row>
    <row r="17" spans="2:22" x14ac:dyDescent="0.55000000000000004">
      <c r="B17" s="7" t="str">
        <f>INDEX(Entities!$B$5:$B$11,MATCH(EntityProperties!C17,Entities!$C$5:$C$11,0))</f>
        <v>WebShop</v>
      </c>
      <c r="C17" t="s">
        <v>94</v>
      </c>
      <c r="D17" t="s">
        <v>95</v>
      </c>
      <c r="E17">
        <v>1</v>
      </c>
      <c r="F17" t="s">
        <v>129</v>
      </c>
      <c r="G17" t="s">
        <v>134</v>
      </c>
      <c r="K17" s="7" t="str">
        <f t="shared" si="0"/>
        <v>WEBSHOP</v>
      </c>
      <c r="L17" s="7" t="str">
        <f>VLOOKUP(C17,Entities!C:E,3,FALSE)</f>
        <v>Order</v>
      </c>
      <c r="M17" s="7" t="str">
        <f t="shared" si="1"/>
        <v>orderId</v>
      </c>
      <c r="N17" s="7">
        <f>IF(L17=L15,N15+1,1)</f>
        <v>1</v>
      </c>
      <c r="P17" s="14" t="str">
        <f t="shared" si="3"/>
        <v>NO</v>
      </c>
      <c r="Q17" s="7" t="str">
        <f>VLOOKUP(F17,vlookup!$B$2:$C$6,2,FALSE)</f>
        <v>int</v>
      </c>
      <c r="R17" s="7">
        <f t="shared" si="4"/>
        <v>11</v>
      </c>
      <c r="V17" s="7" t="str">
        <f t="shared" si="5"/>
        <v>int(11)</v>
      </c>
    </row>
    <row r="18" spans="2:22" x14ac:dyDescent="0.55000000000000004">
      <c r="B18" s="7" t="str">
        <f>INDEX(Entities!$B$5:$B$11,MATCH(EntityProperties!C18,Entities!$C$5:$C$11,0))</f>
        <v>WebShop</v>
      </c>
      <c r="C18" t="s">
        <v>94</v>
      </c>
      <c r="D18" t="s">
        <v>162</v>
      </c>
      <c r="F18" t="s">
        <v>129</v>
      </c>
      <c r="G18" t="s">
        <v>132</v>
      </c>
      <c r="K18" s="7" t="str">
        <f t="shared" si="0"/>
        <v>WEBSHOP</v>
      </c>
      <c r="L18" s="7" t="str">
        <f>VLOOKUP(C18,Entities!C:E,3,FALSE)</f>
        <v>Order</v>
      </c>
      <c r="M18" s="7" t="str">
        <f t="shared" si="1"/>
        <v>customerId</v>
      </c>
      <c r="N18" s="7">
        <f t="shared" si="2"/>
        <v>2</v>
      </c>
      <c r="P18" s="14" t="str">
        <f t="shared" si="3"/>
        <v>YES</v>
      </c>
      <c r="Q18" s="7" t="str">
        <f>VLOOKUP(F18,vlookup!$B$2:$C$6,2,FALSE)</f>
        <v>int</v>
      </c>
      <c r="R18" s="7">
        <f t="shared" si="4"/>
        <v>11</v>
      </c>
      <c r="V18" s="7" t="str">
        <f t="shared" si="5"/>
        <v>int(11)</v>
      </c>
    </row>
    <row r="19" spans="2:22" x14ac:dyDescent="0.55000000000000004">
      <c r="B19" s="7" t="str">
        <f>INDEX(Entities!$B$5:$B$11,MATCH(EntityProperties!C19,Entities!$C$5:$C$11,0))</f>
        <v>WebShop</v>
      </c>
      <c r="C19" t="s">
        <v>94</v>
      </c>
      <c r="D19" t="s">
        <v>156</v>
      </c>
      <c r="F19" t="s">
        <v>131</v>
      </c>
      <c r="G19" t="s">
        <v>132</v>
      </c>
      <c r="K19" s="7" t="str">
        <f t="shared" si="0"/>
        <v>WEBSHOP</v>
      </c>
      <c r="L19" s="7" t="str">
        <f>VLOOKUP(C19,Entities!C:E,3,FALSE)</f>
        <v>Order</v>
      </c>
      <c r="M19" s="7" t="str">
        <f t="shared" si="1"/>
        <v>orderDatetime</v>
      </c>
      <c r="N19" s="7">
        <f t="shared" si="2"/>
        <v>3</v>
      </c>
      <c r="P19" s="14" t="str">
        <f t="shared" si="3"/>
        <v>YES</v>
      </c>
      <c r="Q19" s="7" t="str">
        <f>VLOOKUP(F19,vlookup!$B$2:$C$6,2,FALSE)</f>
        <v>datetime</v>
      </c>
      <c r="R19" s="7" t="str">
        <f t="shared" si="4"/>
        <v/>
      </c>
      <c r="V19" s="7" t="str">
        <f t="shared" si="5"/>
        <v>datetime</v>
      </c>
    </row>
    <row r="20" spans="2:22" x14ac:dyDescent="0.55000000000000004">
      <c r="B20" s="7" t="str">
        <f>INDEX(Entities!$B$5:$B$11,MATCH(EntityProperties!C20,Entities!$C$5:$C$11,0))</f>
        <v>WebShop</v>
      </c>
      <c r="C20" t="s">
        <v>94</v>
      </c>
      <c r="D20" t="s">
        <v>305</v>
      </c>
      <c r="F20" t="s">
        <v>121</v>
      </c>
      <c r="G20" t="s">
        <v>132</v>
      </c>
      <c r="K20" s="7" t="str">
        <f t="shared" si="0"/>
        <v>WEBSHOP</v>
      </c>
      <c r="L20" s="7" t="str">
        <f>VLOOKUP(C20,Entities!C:E,3,FALSE)</f>
        <v>Order</v>
      </c>
      <c r="M20" s="7" t="str">
        <f t="shared" si="1"/>
        <v>totalPrice</v>
      </c>
      <c r="N20" s="7">
        <f t="shared" si="2"/>
        <v>4</v>
      </c>
      <c r="P20" s="14" t="str">
        <f t="shared" si="3"/>
        <v>YES</v>
      </c>
      <c r="Q20" s="7" t="str">
        <f>VLOOKUP(F20,vlookup!$B$2:$C$6,2,FALSE)</f>
        <v>int</v>
      </c>
      <c r="R20" s="7">
        <f t="shared" si="4"/>
        <v>11</v>
      </c>
      <c r="V20" s="7" t="str">
        <f t="shared" si="5"/>
        <v>int(11)</v>
      </c>
    </row>
    <row r="21" spans="2:22" x14ac:dyDescent="0.55000000000000004">
      <c r="B21" s="7" t="str">
        <f>INDEX(Entities!$B$5:$B$11,MATCH(EntityProperties!C21,Entities!$C$5:$C$11,0))</f>
        <v>WebShop</v>
      </c>
      <c r="C21" t="s">
        <v>101</v>
      </c>
      <c r="D21" t="s">
        <v>95</v>
      </c>
      <c r="E21">
        <v>1</v>
      </c>
      <c r="F21" t="s">
        <v>129</v>
      </c>
      <c r="G21" t="s">
        <v>132</v>
      </c>
      <c r="K21" s="7" t="str">
        <f t="shared" si="0"/>
        <v>WEBSHOP</v>
      </c>
      <c r="L21" s="7" t="str">
        <f>VLOOKUP(C21,Entities!C:E,3,FALSE)</f>
        <v>OrderDetail</v>
      </c>
      <c r="M21" s="7" t="str">
        <f t="shared" si="1"/>
        <v>orderId</v>
      </c>
      <c r="N21" s="7">
        <f t="shared" si="2"/>
        <v>1</v>
      </c>
      <c r="P21" s="14" t="str">
        <f t="shared" si="3"/>
        <v>NO</v>
      </c>
      <c r="Q21" s="7" t="str">
        <f>VLOOKUP(F21,vlookup!$B$2:$C$6,2,FALSE)</f>
        <v>int</v>
      </c>
      <c r="R21" s="7">
        <f t="shared" si="4"/>
        <v>11</v>
      </c>
      <c r="V21" s="7" t="str">
        <f t="shared" si="5"/>
        <v>int(11)</v>
      </c>
    </row>
    <row r="22" spans="2:22" x14ac:dyDescent="0.55000000000000004">
      <c r="B22" s="7" t="str">
        <f>INDEX(Entities!$B$5:$B$11,MATCH(EntityProperties!C22,Entities!$C$5:$C$11,0))</f>
        <v>WebShop</v>
      </c>
      <c r="C22" t="s">
        <v>101</v>
      </c>
      <c r="D22" t="s">
        <v>158</v>
      </c>
      <c r="E22">
        <v>2</v>
      </c>
      <c r="F22" t="s">
        <v>129</v>
      </c>
      <c r="G22" t="s">
        <v>132</v>
      </c>
      <c r="K22" s="7" t="str">
        <f t="shared" si="0"/>
        <v>WEBSHOP</v>
      </c>
      <c r="L22" s="7" t="str">
        <f>VLOOKUP(C22,Entities!C:E,3,FALSE)</f>
        <v>OrderDetail</v>
      </c>
      <c r="M22" s="7" t="str">
        <f t="shared" si="1"/>
        <v>orderDetailId</v>
      </c>
      <c r="N22" s="7">
        <f t="shared" si="2"/>
        <v>2</v>
      </c>
      <c r="P22" s="14" t="str">
        <f t="shared" si="3"/>
        <v>YES</v>
      </c>
      <c r="Q22" s="7" t="str">
        <f>VLOOKUP(F22,vlookup!$B$2:$C$6,2,FALSE)</f>
        <v>int</v>
      </c>
      <c r="R22" s="7">
        <f t="shared" si="4"/>
        <v>11</v>
      </c>
      <c r="V22" s="7" t="str">
        <f t="shared" si="5"/>
        <v>int(11)</v>
      </c>
    </row>
    <row r="23" spans="2:22" x14ac:dyDescent="0.55000000000000004">
      <c r="B23" s="7" t="str">
        <f>INDEX(Entities!$B$5:$B$11,MATCH(EntityProperties!C23,Entities!$C$5:$C$11,0))</f>
        <v>WebShop</v>
      </c>
      <c r="C23" t="s">
        <v>101</v>
      </c>
      <c r="D23" t="s">
        <v>159</v>
      </c>
      <c r="F23" t="s">
        <v>129</v>
      </c>
      <c r="G23" t="s">
        <v>132</v>
      </c>
      <c r="K23" s="7" t="str">
        <f t="shared" si="0"/>
        <v>WEBSHOP</v>
      </c>
      <c r="L23" s="7" t="str">
        <f>VLOOKUP(C23,Entities!C:E,3,FALSE)</f>
        <v>OrderDetail</v>
      </c>
      <c r="M23" s="7" t="str">
        <f t="shared" si="1"/>
        <v>productId</v>
      </c>
      <c r="N23" s="7">
        <f t="shared" si="2"/>
        <v>3</v>
      </c>
      <c r="P23" s="14" t="str">
        <f t="shared" si="3"/>
        <v>YES</v>
      </c>
      <c r="Q23" s="7" t="str">
        <f>VLOOKUP(F23,vlookup!$B$2:$C$6,2,FALSE)</f>
        <v>int</v>
      </c>
      <c r="R23" s="7">
        <f t="shared" si="4"/>
        <v>11</v>
      </c>
      <c r="V23" s="7" t="str">
        <f t="shared" si="5"/>
        <v>int(11)</v>
      </c>
    </row>
    <row r="24" spans="2:22" x14ac:dyDescent="0.55000000000000004">
      <c r="B24" s="7" t="str">
        <f>INDEX(Entities!$B$5:$B$11,MATCH(EntityProperties!C24,Entities!$C$5:$C$11,0))</f>
        <v>WebShop</v>
      </c>
      <c r="C24" t="s">
        <v>101</v>
      </c>
      <c r="D24" t="s">
        <v>104</v>
      </c>
      <c r="F24" t="s">
        <v>129</v>
      </c>
      <c r="G24" t="s">
        <v>132</v>
      </c>
      <c r="K24" s="7" t="str">
        <f t="shared" si="0"/>
        <v>WEBSHOP</v>
      </c>
      <c r="L24" s="7" t="str">
        <f>VLOOKUP(C24,Entities!C:E,3,FALSE)</f>
        <v>OrderDetail</v>
      </c>
      <c r="M24" s="7" t="str">
        <f t="shared" si="1"/>
        <v>quantity</v>
      </c>
      <c r="N24" s="7">
        <f t="shared" si="2"/>
        <v>4</v>
      </c>
      <c r="P24" s="14" t="str">
        <f t="shared" si="3"/>
        <v>YES</v>
      </c>
      <c r="Q24" s="7" t="str">
        <f>VLOOKUP(F24,vlookup!$B$2:$C$6,2,FALSE)</f>
        <v>int</v>
      </c>
      <c r="R24" s="7">
        <f t="shared" si="4"/>
        <v>11</v>
      </c>
      <c r="V24" s="7" t="str">
        <f t="shared" si="5"/>
        <v>int(11)</v>
      </c>
    </row>
    <row r="25" spans="2:22" x14ac:dyDescent="0.55000000000000004">
      <c r="B25" s="7" t="str">
        <f>INDEX(Entities!$B$5:$B$11,MATCH(EntityProperties!C25,Entities!$C$5:$C$11,0))</f>
        <v>WebShop</v>
      </c>
      <c r="C25" t="s">
        <v>150</v>
      </c>
      <c r="D25" t="s">
        <v>159</v>
      </c>
      <c r="E25">
        <v>1</v>
      </c>
      <c r="F25" t="s">
        <v>129</v>
      </c>
      <c r="G25" t="s">
        <v>132</v>
      </c>
      <c r="K25" s="7" t="str">
        <f t="shared" si="0"/>
        <v>WEBSHOP</v>
      </c>
      <c r="L25" s="7" t="str">
        <f>VLOOKUP(C25,Entities!C:E,3,FALSE)</f>
        <v>Product</v>
      </c>
      <c r="M25" s="7" t="str">
        <f t="shared" si="1"/>
        <v>productId</v>
      </c>
      <c r="N25" s="7">
        <f t="shared" si="2"/>
        <v>1</v>
      </c>
      <c r="P25" s="14" t="str">
        <f t="shared" si="3"/>
        <v>NO</v>
      </c>
      <c r="Q25" s="7" t="str">
        <f>VLOOKUP(F25,vlookup!$B$2:$C$6,2,FALSE)</f>
        <v>int</v>
      </c>
      <c r="R25" s="7">
        <f t="shared" si="4"/>
        <v>11</v>
      </c>
      <c r="V25" s="7" t="str">
        <f t="shared" si="5"/>
        <v>int(11)</v>
      </c>
    </row>
    <row r="26" spans="2:22" x14ac:dyDescent="0.55000000000000004">
      <c r="B26" s="7" t="str">
        <f>INDEX(Entities!$B$5:$B$11,MATCH(EntityProperties!C26,Entities!$C$5:$C$11,0))</f>
        <v>WebShop</v>
      </c>
      <c r="C26" t="s">
        <v>107</v>
      </c>
      <c r="D26" t="s">
        <v>114</v>
      </c>
      <c r="F26" t="s">
        <v>128</v>
      </c>
      <c r="G26">
        <v>50</v>
      </c>
      <c r="K26" s="7" t="str">
        <f t="shared" si="0"/>
        <v>WEBSHOP</v>
      </c>
      <c r="L26" s="7" t="str">
        <f>VLOOKUP(C26,Entities!C:E,3,FALSE)</f>
        <v>Product</v>
      </c>
      <c r="M26" s="7" t="str">
        <f t="shared" si="1"/>
        <v>name</v>
      </c>
      <c r="N26" s="7">
        <f t="shared" si="2"/>
        <v>2</v>
      </c>
      <c r="P26" s="14" t="str">
        <f t="shared" si="3"/>
        <v>YES</v>
      </c>
      <c r="Q26" s="7" t="str">
        <f>VLOOKUP(F26,vlookup!$B$2:$C$6,2,FALSE)</f>
        <v>varchar</v>
      </c>
      <c r="R26" s="7">
        <f t="shared" si="4"/>
        <v>50</v>
      </c>
      <c r="V26" s="7" t="str">
        <f t="shared" si="5"/>
        <v>varchar(50)</v>
      </c>
    </row>
    <row r="27" spans="2:22" x14ac:dyDescent="0.55000000000000004">
      <c r="B27" s="7" t="str">
        <f>INDEX(Entities!$B$5:$B$11,MATCH(EntityProperties!C27,Entities!$C$5:$C$11,0))</f>
        <v>WebShop</v>
      </c>
      <c r="C27" t="s">
        <v>107</v>
      </c>
      <c r="D27" t="s">
        <v>115</v>
      </c>
      <c r="F27" t="s">
        <v>121</v>
      </c>
      <c r="G27" t="s">
        <v>132</v>
      </c>
      <c r="K27" s="7" t="str">
        <f t="shared" si="0"/>
        <v>WEBSHOP</v>
      </c>
      <c r="L27" s="7" t="str">
        <f>VLOOKUP(C27,Entities!C:E,3,FALSE)</f>
        <v>Product</v>
      </c>
      <c r="M27" s="7" t="str">
        <f t="shared" si="1"/>
        <v>price</v>
      </c>
      <c r="N27" s="7">
        <f t="shared" si="2"/>
        <v>3</v>
      </c>
      <c r="P27" s="14" t="str">
        <f t="shared" si="3"/>
        <v>YES</v>
      </c>
      <c r="Q27" s="7" t="str">
        <f>VLOOKUP(F27,vlookup!$B$2:$C$6,2,FALSE)</f>
        <v>int</v>
      </c>
      <c r="R27" s="7">
        <f t="shared" si="4"/>
        <v>11</v>
      </c>
      <c r="V27" s="7" t="str">
        <f t="shared" si="5"/>
        <v>int(11)</v>
      </c>
    </row>
    <row r="28" spans="2:22" x14ac:dyDescent="0.55000000000000004">
      <c r="B28" s="7" t="str">
        <f>INDEX(Entities!$B$5:$B$11,MATCH(EntityProperties!C28,Entities!$C$5:$C$11,0))</f>
        <v>WebShop</v>
      </c>
      <c r="C28" t="s">
        <v>109</v>
      </c>
      <c r="D28" t="s">
        <v>180</v>
      </c>
      <c r="E28">
        <v>1</v>
      </c>
      <c r="F28" t="s">
        <v>121</v>
      </c>
      <c r="G28" t="s">
        <v>132</v>
      </c>
      <c r="K28" s="7" t="str">
        <f t="shared" si="0"/>
        <v>WEBSHOP</v>
      </c>
      <c r="L28" s="7" t="str">
        <f>VLOOKUP(C28,Entities!C:E,3,FALSE)</f>
        <v>Stock</v>
      </c>
      <c r="M28" s="7" t="str">
        <f t="shared" si="1"/>
        <v>productId</v>
      </c>
      <c r="N28" s="7">
        <f t="shared" si="2"/>
        <v>1</v>
      </c>
      <c r="P28" s="14" t="str">
        <f t="shared" si="3"/>
        <v>NO</v>
      </c>
      <c r="Q28" s="7" t="str">
        <f>VLOOKUP(F28,vlookup!$B$2:$C$6,2,FALSE)</f>
        <v>int</v>
      </c>
      <c r="R28" s="7">
        <f t="shared" si="4"/>
        <v>11</v>
      </c>
      <c r="V28" s="7" t="str">
        <f t="shared" si="5"/>
        <v>int(11)</v>
      </c>
    </row>
    <row r="29" spans="2:22" x14ac:dyDescent="0.55000000000000004">
      <c r="B29" s="7" t="str">
        <f>INDEX(Entities!$B$5:$B$11,MATCH(EntityProperties!C29,Entities!$C$5:$C$11,0))</f>
        <v>WebShop</v>
      </c>
      <c r="C29" t="s">
        <v>110</v>
      </c>
      <c r="D29" t="s">
        <v>116</v>
      </c>
      <c r="F29" t="s">
        <v>121</v>
      </c>
      <c r="G29" t="s">
        <v>132</v>
      </c>
      <c r="K29" s="7" t="str">
        <f t="shared" si="0"/>
        <v>WEBSHOP</v>
      </c>
      <c r="L29" s="7" t="str">
        <f>VLOOKUP(C29,Entities!C:E,3,FALSE)</f>
        <v>Stock</v>
      </c>
      <c r="M29" s="7" t="str">
        <f t="shared" si="1"/>
        <v>number</v>
      </c>
      <c r="N29" s="7">
        <f t="shared" si="2"/>
        <v>2</v>
      </c>
      <c r="P29" s="14" t="str">
        <f t="shared" si="3"/>
        <v>YES</v>
      </c>
      <c r="Q29" s="7" t="str">
        <f>VLOOKUP(F29,vlookup!$B$2:$C$6,2,FALSE)</f>
        <v>int</v>
      </c>
      <c r="R29" s="7">
        <f t="shared" si="4"/>
        <v>11</v>
      </c>
      <c r="V29" s="7" t="str">
        <f t="shared" si="5"/>
        <v>int(11)</v>
      </c>
    </row>
    <row r="30" spans="2:22" x14ac:dyDescent="0.55000000000000004">
      <c r="B30" s="7" t="str">
        <f>INDEX(Entities!$B$5:$B$11,MATCH(EntityProperties!C30,Entities!$C$5:$C$11,0))</f>
        <v>WebShop</v>
      </c>
      <c r="C30" t="s">
        <v>145</v>
      </c>
      <c r="D30" t="s">
        <v>160</v>
      </c>
      <c r="E30">
        <v>1</v>
      </c>
      <c r="F30" t="s">
        <v>128</v>
      </c>
      <c r="G30">
        <v>7</v>
      </c>
      <c r="K30" s="7" t="str">
        <f t="shared" si="0"/>
        <v>WEBSHOP</v>
      </c>
      <c r="L30" s="7" t="str">
        <f>VLOOKUP(C30,Entities!C:E,3,FALSE)</f>
        <v>AddressMaster</v>
      </c>
      <c r="M30" s="7" t="str">
        <f t="shared" si="1"/>
        <v>postCd</v>
      </c>
      <c r="N30" s="7">
        <f t="shared" si="2"/>
        <v>1</v>
      </c>
      <c r="P30" s="14" t="str">
        <f t="shared" si="3"/>
        <v>NO</v>
      </c>
      <c r="Q30" s="7" t="str">
        <f>VLOOKUP(F30,vlookup!$B$2:$C$6,2,FALSE)</f>
        <v>varchar</v>
      </c>
      <c r="R30" s="7">
        <f t="shared" si="4"/>
        <v>7</v>
      </c>
      <c r="V30" s="7" t="str">
        <f t="shared" si="5"/>
        <v>varchar(7)</v>
      </c>
    </row>
    <row r="31" spans="2:22" x14ac:dyDescent="0.55000000000000004">
      <c r="B31" s="7" t="str">
        <f>INDEX(Entities!$B$5:$B$11,MATCH(EntityProperties!C31,Entities!$C$5:$C$11,0))</f>
        <v>WebShop</v>
      </c>
      <c r="C31" t="s">
        <v>145</v>
      </c>
      <c r="D31" t="s">
        <v>90</v>
      </c>
      <c r="F31" t="s">
        <v>147</v>
      </c>
      <c r="G31">
        <v>100</v>
      </c>
      <c r="K31" s="7" t="str">
        <f t="shared" si="0"/>
        <v>WEBSHOP</v>
      </c>
      <c r="L31" s="7" t="str">
        <f>VLOOKUP(C31,Entities!C:E,3,FALSE)</f>
        <v>AddressMaster</v>
      </c>
      <c r="M31" s="7" t="str">
        <f t="shared" si="1"/>
        <v>address</v>
      </c>
      <c r="N31" s="7">
        <f t="shared" si="2"/>
        <v>2</v>
      </c>
      <c r="P31" s="14" t="str">
        <f t="shared" si="3"/>
        <v>YES</v>
      </c>
      <c r="Q31" s="7" t="str">
        <f>VLOOKUP(F31,vlookup!$B$2:$C$6,2,FALSE)</f>
        <v>varchar</v>
      </c>
      <c r="R31" s="7">
        <f t="shared" si="4"/>
        <v>100</v>
      </c>
      <c r="V31" s="7" t="str">
        <f t="shared" si="5"/>
        <v>varchar(100)</v>
      </c>
    </row>
    <row r="32" spans="2:22" x14ac:dyDescent="0.55000000000000004">
      <c r="B32" s="7"/>
      <c r="K32" s="7"/>
      <c r="L32" s="7"/>
      <c r="M32" s="7"/>
      <c r="N32" s="7"/>
      <c r="P32" s="14"/>
      <c r="Q32" s="7"/>
      <c r="R32" s="7"/>
      <c r="V32" s="7"/>
    </row>
    <row r="33" spans="2:22" x14ac:dyDescent="0.55000000000000004">
      <c r="B33" s="7"/>
      <c r="K33" s="7"/>
      <c r="L33" s="7"/>
      <c r="M33" s="7"/>
      <c r="N33" s="7"/>
      <c r="P33" s="14"/>
      <c r="Q33" s="7"/>
      <c r="R33" s="7"/>
      <c r="V33" s="7"/>
    </row>
    <row r="34" spans="2:22" x14ac:dyDescent="0.55000000000000004">
      <c r="B34" s="7"/>
      <c r="K34" s="7"/>
      <c r="L34" s="7"/>
      <c r="M34" s="7"/>
      <c r="N34" s="7"/>
      <c r="P34" s="14"/>
      <c r="Q34" s="7"/>
      <c r="R34" s="7"/>
      <c r="V34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9" sqref="D9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239</v>
      </c>
      <c r="B1" t="s">
        <v>238</v>
      </c>
      <c r="C1" t="s">
        <v>148</v>
      </c>
      <c r="D1" t="s">
        <v>149</v>
      </c>
    </row>
    <row r="2" spans="1:4" x14ac:dyDescent="0.55000000000000004">
      <c r="B2" t="s">
        <v>140</v>
      </c>
      <c r="C2" t="s">
        <v>141</v>
      </c>
      <c r="D2" t="s">
        <v>142</v>
      </c>
    </row>
    <row r="3" spans="1:4" x14ac:dyDescent="0.55000000000000004">
      <c r="A3" t="s">
        <v>237</v>
      </c>
      <c r="B3" t="s">
        <v>241</v>
      </c>
      <c r="C3" t="s">
        <v>136</v>
      </c>
      <c r="D3" t="s">
        <v>138</v>
      </c>
    </row>
    <row r="4" spans="1:4" x14ac:dyDescent="0.55000000000000004">
      <c r="B4" s="6" t="s">
        <v>241</v>
      </c>
      <c r="C4" t="s">
        <v>137</v>
      </c>
      <c r="D4" t="s">
        <v>139</v>
      </c>
    </row>
    <row r="5" spans="1:4" x14ac:dyDescent="0.55000000000000004">
      <c r="B5" t="s">
        <v>245</v>
      </c>
      <c r="C5" t="s">
        <v>246</v>
      </c>
      <c r="D5" t="s">
        <v>248</v>
      </c>
    </row>
    <row r="6" spans="1:4" x14ac:dyDescent="0.55000000000000004">
      <c r="B6" s="6" t="s">
        <v>245</v>
      </c>
      <c r="C6" t="s">
        <v>247</v>
      </c>
      <c r="D6" t="s">
        <v>249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3" sqref="B3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11" customWidth="1"/>
    <col min="4" max="6" width="12.83203125" style="11" customWidth="1"/>
    <col min="7" max="7" width="12.83203125" customWidth="1"/>
    <col min="8" max="8" width="15.25" customWidth="1"/>
    <col min="9" max="10" width="8.75" style="11"/>
    <col min="12" max="12" width="13.4140625" bestFit="1" customWidth="1"/>
  </cols>
  <sheetData>
    <row r="1" spans="1:12" s="11" customFormat="1" x14ac:dyDescent="0.55000000000000004">
      <c r="B1" s="11" t="s">
        <v>267</v>
      </c>
      <c r="C1" s="11" t="s">
        <v>269</v>
      </c>
      <c r="D1" s="11" t="s">
        <v>270</v>
      </c>
      <c r="E1" s="11" t="s">
        <v>271</v>
      </c>
      <c r="F1" s="11" t="s">
        <v>272</v>
      </c>
      <c r="G1" s="11" t="s">
        <v>268</v>
      </c>
      <c r="H1" s="11" t="s">
        <v>273</v>
      </c>
      <c r="I1" s="11" t="s">
        <v>274</v>
      </c>
      <c r="J1" s="11" t="s">
        <v>275</v>
      </c>
      <c r="K1" s="11" t="s">
        <v>276</v>
      </c>
      <c r="L1" s="11" t="s">
        <v>278</v>
      </c>
    </row>
    <row r="2" spans="1:12" x14ac:dyDescent="0.55000000000000004">
      <c r="B2" t="s">
        <v>266</v>
      </c>
      <c r="C2" s="11" t="s">
        <v>290</v>
      </c>
      <c r="D2" s="14" t="s">
        <v>291</v>
      </c>
      <c r="E2" s="14" t="s">
        <v>292</v>
      </c>
      <c r="F2" s="14" t="s">
        <v>293</v>
      </c>
      <c r="G2" t="s">
        <v>263</v>
      </c>
      <c r="H2" t="s">
        <v>294</v>
      </c>
      <c r="I2" s="14" t="s">
        <v>295</v>
      </c>
      <c r="J2" s="14" t="s">
        <v>296</v>
      </c>
      <c r="K2" s="14" t="s">
        <v>297</v>
      </c>
      <c r="L2" t="s">
        <v>289</v>
      </c>
    </row>
    <row r="3" spans="1:12" x14ac:dyDescent="0.55000000000000004">
      <c r="A3" t="s">
        <v>277</v>
      </c>
      <c r="B3" t="s">
        <v>265</v>
      </c>
      <c r="C3" s="11" t="s">
        <v>95</v>
      </c>
      <c r="G3" t="s">
        <v>264</v>
      </c>
      <c r="H3" t="s">
        <v>95</v>
      </c>
      <c r="L3" t="s">
        <v>279</v>
      </c>
    </row>
    <row r="4" spans="1:12" x14ac:dyDescent="0.55000000000000004">
      <c r="B4" t="s">
        <v>82</v>
      </c>
      <c r="C4" s="11" t="s">
        <v>280</v>
      </c>
      <c r="G4" t="s">
        <v>112</v>
      </c>
      <c r="H4" t="s">
        <v>280</v>
      </c>
      <c r="L4" s="11" t="s">
        <v>279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topLeftCell="A5" workbookViewId="0">
      <selection activeCell="B5" sqref="B5:J5"/>
    </sheetView>
  </sheetViews>
  <sheetFormatPr defaultRowHeight="18" x14ac:dyDescent="0.55000000000000004"/>
  <cols>
    <col min="1" max="1" width="10.75" bestFit="1" customWidth="1"/>
    <col min="2" max="2" width="10.75" style="4" customWidth="1"/>
    <col min="3" max="3" width="10.4140625" bestFit="1" customWidth="1"/>
    <col min="4" max="4" width="22.75" bestFit="1" customWidth="1"/>
    <col min="5" max="5" width="31.1640625" bestFit="1" customWidth="1"/>
    <col min="6" max="6" width="66.1640625" bestFit="1" customWidth="1"/>
    <col min="7" max="7" width="20.1640625" bestFit="1" customWidth="1"/>
    <col min="9" max="9" width="9.75" bestFit="1" customWidth="1"/>
    <col min="10" max="10" width="12.75" bestFit="1" customWidth="1"/>
    <col min="11" max="11" width="9.75" bestFit="1" customWidth="1"/>
    <col min="12" max="12" width="12.4140625" bestFit="1" customWidth="1"/>
    <col min="13" max="13" width="9.75" bestFit="1" customWidth="1"/>
    <col min="14" max="14" width="11.4140625" bestFit="1" customWidth="1"/>
    <col min="15" max="15" width="9.75" bestFit="1" customWidth="1"/>
    <col min="16" max="16" width="11.4140625" bestFit="1" customWidth="1"/>
  </cols>
  <sheetData>
    <row r="1" spans="1:16" x14ac:dyDescent="0.55000000000000004">
      <c r="A1" t="s">
        <v>215</v>
      </c>
      <c r="B1" s="4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I1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4" t="s">
        <v>214</v>
      </c>
      <c r="D2" t="s">
        <v>205</v>
      </c>
      <c r="E2" t="s">
        <v>206</v>
      </c>
    </row>
    <row r="4" spans="1:16" s="4" customFormat="1" x14ac:dyDescent="0.55000000000000004">
      <c r="B4" s="4" t="s">
        <v>213</v>
      </c>
    </row>
    <row r="5" spans="1:16" ht="312.75" customHeight="1" x14ac:dyDescent="0.55000000000000004">
      <c r="A5" t="s">
        <v>257</v>
      </c>
      <c r="B5" s="21" t="s">
        <v>312</v>
      </c>
      <c r="C5" s="21"/>
      <c r="D5" s="21"/>
      <c r="E5" s="21"/>
      <c r="F5" s="21"/>
      <c r="G5" s="21"/>
      <c r="H5" s="21"/>
      <c r="I5" s="21"/>
      <c r="J5" s="21"/>
    </row>
    <row r="6" spans="1:16" x14ac:dyDescent="0.55000000000000004">
      <c r="E6" s="2"/>
    </row>
    <row r="7" spans="1:16" s="4" customFormat="1" x14ac:dyDescent="0.55000000000000004">
      <c r="E7" s="3"/>
    </row>
    <row r="8" spans="1:16" ht="36" x14ac:dyDescent="0.55000000000000004">
      <c r="B8" s="3" t="s">
        <v>234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</row>
    <row r="9" spans="1:16" x14ac:dyDescent="0.55000000000000004">
      <c r="A9" t="s">
        <v>258</v>
      </c>
      <c r="B9" s="4" t="b">
        <v>1</v>
      </c>
      <c r="C9">
        <v>0</v>
      </c>
      <c r="D9" t="s">
        <v>212</v>
      </c>
      <c r="E9" t="s">
        <v>316</v>
      </c>
      <c r="F9" s="17" t="str">
        <f>"./generated/"&amp;Entities!G5&amp;"/src/main/resources/"</f>
        <v>./generated/webshop/src/main/resources/</v>
      </c>
      <c r="G9" t="s">
        <v>313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"/>
  <sheetViews>
    <sheetView topLeftCell="A7" workbookViewId="0">
      <selection activeCell="F10" sqref="F10"/>
    </sheetView>
  </sheetViews>
  <sheetFormatPr defaultColWidth="8.75" defaultRowHeight="18" x14ac:dyDescent="0.55000000000000004"/>
  <cols>
    <col min="1" max="2" width="10.75" style="16" customWidth="1"/>
    <col min="3" max="3" width="10.4140625" style="16" customWidth="1"/>
    <col min="4" max="4" width="22.75" style="16" customWidth="1"/>
    <col min="5" max="5" width="31.1640625" style="16" customWidth="1"/>
    <col min="6" max="6" width="69.58203125" style="16" customWidth="1"/>
    <col min="7" max="7" width="20.1640625" style="16" customWidth="1"/>
    <col min="8" max="8" width="8.75" style="16"/>
    <col min="9" max="9" width="9.75" style="16" customWidth="1"/>
    <col min="10" max="10" width="20.75" style="16" customWidth="1"/>
    <col min="11" max="11" width="15.1640625" style="16" customWidth="1"/>
    <col min="12" max="12" width="44.25" style="16" customWidth="1"/>
    <col min="13" max="13" width="9.75" style="16" customWidth="1"/>
    <col min="14" max="14" width="20.75" style="16" customWidth="1"/>
    <col min="15" max="15" width="9.75" style="16" customWidth="1"/>
    <col min="16" max="16" width="11.4140625" style="16" customWidth="1"/>
    <col min="17" max="16384" width="8.75" style="16"/>
  </cols>
  <sheetData>
    <row r="1" spans="1:16" x14ac:dyDescent="0.55000000000000004">
      <c r="A1" s="16" t="s">
        <v>0</v>
      </c>
      <c r="B1" s="16" t="s">
        <v>251</v>
      </c>
      <c r="C1" s="16" t="s">
        <v>252</v>
      </c>
      <c r="D1" s="16" t="s">
        <v>253</v>
      </c>
      <c r="E1" s="16" t="s">
        <v>254</v>
      </c>
      <c r="F1" s="16" t="s">
        <v>255</v>
      </c>
      <c r="G1" s="16" t="s">
        <v>256</v>
      </c>
      <c r="I1" s="16" t="s">
        <v>281</v>
      </c>
      <c r="J1" s="16" t="s">
        <v>282</v>
      </c>
      <c r="K1" s="16" t="s">
        <v>283</v>
      </c>
      <c r="L1" s="16" t="s">
        <v>284</v>
      </c>
      <c r="M1" s="16" t="s">
        <v>285</v>
      </c>
      <c r="N1" s="16" t="s">
        <v>286</v>
      </c>
      <c r="O1" s="16" t="s">
        <v>287</v>
      </c>
      <c r="P1" s="16" t="s">
        <v>288</v>
      </c>
    </row>
    <row r="2" spans="1:16" x14ac:dyDescent="0.55000000000000004">
      <c r="A2" s="16" t="s">
        <v>214</v>
      </c>
      <c r="D2" s="16" t="s">
        <v>205</v>
      </c>
      <c r="E2" s="16" t="s">
        <v>206</v>
      </c>
    </row>
    <row r="4" spans="1:16" x14ac:dyDescent="0.55000000000000004">
      <c r="B4" s="16" t="s">
        <v>213</v>
      </c>
    </row>
    <row r="5" spans="1:16" ht="218.5" customHeight="1" x14ac:dyDescent="0.55000000000000004">
      <c r="A5" s="16" t="s">
        <v>257</v>
      </c>
      <c r="B5" s="22"/>
      <c r="C5" s="22"/>
      <c r="D5" s="22"/>
      <c r="E5" s="22"/>
      <c r="F5" s="22"/>
      <c r="G5" s="22"/>
      <c r="H5" s="22"/>
      <c r="I5" s="22"/>
      <c r="J5" s="22"/>
    </row>
    <row r="6" spans="1:16" x14ac:dyDescent="0.55000000000000004">
      <c r="E6" s="15"/>
    </row>
    <row r="7" spans="1:16" x14ac:dyDescent="0.55000000000000004">
      <c r="E7" s="15"/>
    </row>
    <row r="8" spans="1:16" ht="36" x14ac:dyDescent="0.55000000000000004">
      <c r="B8" s="15" t="s">
        <v>234</v>
      </c>
      <c r="C8" s="16" t="s">
        <v>207</v>
      </c>
      <c r="D8" s="16" t="s">
        <v>208</v>
      </c>
      <c r="E8" s="16" t="s">
        <v>209</v>
      </c>
      <c r="F8" s="16" t="s">
        <v>210</v>
      </c>
      <c r="G8" s="16" t="s">
        <v>211</v>
      </c>
    </row>
    <row r="9" spans="1:16" x14ac:dyDescent="0.55000000000000004">
      <c r="A9" s="16" t="s">
        <v>258</v>
      </c>
      <c r="B9" s="16" t="b">
        <f>LEN(G9)&gt;5</f>
        <v>1</v>
      </c>
      <c r="C9" s="16">
        <v>0</v>
      </c>
      <c r="D9" s="16" t="s">
        <v>212</v>
      </c>
      <c r="E9" s="16" t="s">
        <v>309</v>
      </c>
      <c r="F9" s="16" t="str">
        <f>"./generated/"&amp;Entities!G5&amp;"/src/main/java/"&amp;SUBSTITUTE(Entities!X5,".","/")</f>
        <v>./generated/webshop/src/main/java/org/xlbean/sample/webshop/api</v>
      </c>
      <c r="G9" s="16" t="str">
        <f>Entities!Y5&amp;".java"</f>
        <v>CustomerApi.java</v>
      </c>
      <c r="I9" s="16" t="s">
        <v>236</v>
      </c>
      <c r="J9" s="16" t="str">
        <f>"entities["&amp;C9&amp;"]"</f>
        <v>entities[0]</v>
      </c>
      <c r="K9" s="16" t="s">
        <v>235</v>
      </c>
      <c r="L9" s="16" t="str">
        <f>"properties.findAll(['entityName':'"&amp;Entities!C5&amp;"'])"</f>
        <v>properties.findAll(['entityName':'Customer'])</v>
      </c>
      <c r="P9" s="16">
        <f>C9</f>
        <v>0</v>
      </c>
    </row>
    <row r="10" spans="1:16" x14ac:dyDescent="0.55000000000000004">
      <c r="B10" s="16" t="b">
        <f t="shared" ref="B10:B19" si="0">LEN(G10)&gt;5</f>
        <v>1</v>
      </c>
      <c r="C10" s="16">
        <f>C9+1</f>
        <v>1</v>
      </c>
      <c r="D10" s="16" t="s">
        <v>212</v>
      </c>
      <c r="E10" s="16" t="s">
        <v>309</v>
      </c>
      <c r="F10" s="16" t="str">
        <f>"./generated/"&amp;Entities!G6&amp;"/src/main/java/"&amp;SUBSTITUTE(Entities!X6,".","/")</f>
        <v>./generated/webshop/src/main/java/org/xlbean/sample/webshop/api</v>
      </c>
      <c r="G10" s="16" t="str">
        <f>Entities!Y6&amp;".java"</f>
        <v>CartApi.java</v>
      </c>
      <c r="I10" s="16" t="s">
        <v>236</v>
      </c>
      <c r="J10" s="16" t="str">
        <f t="shared" ref="J10:J19" si="1">"entities["&amp;C10&amp;"]"</f>
        <v>entities[1]</v>
      </c>
      <c r="K10" s="16" t="s">
        <v>235</v>
      </c>
      <c r="L10" s="16" t="str">
        <f>"properties.findAll(['entityName':'"&amp;Entities!C6&amp;"'])"</f>
        <v>properties.findAll(['entityName':'Cart'])</v>
      </c>
    </row>
    <row r="11" spans="1:16" x14ac:dyDescent="0.55000000000000004">
      <c r="B11" s="16" t="b">
        <f t="shared" si="0"/>
        <v>1</v>
      </c>
      <c r="C11" s="16">
        <f t="shared" ref="C11:C19" si="2">C10+1</f>
        <v>2</v>
      </c>
      <c r="D11" s="16" t="s">
        <v>212</v>
      </c>
      <c r="E11" s="16" t="s">
        <v>309</v>
      </c>
      <c r="F11" s="16" t="str">
        <f>"./generated/"&amp;Entities!G7&amp;"/src/main/java/"&amp;SUBSTITUTE(Entities!X7,".","/")</f>
        <v>./generated/webshop/src/main/java/org/xlbean/sample/webshop/api</v>
      </c>
      <c r="G11" s="16" t="str">
        <f>Entities!Y7&amp;".java"</f>
        <v>OrderApi.java</v>
      </c>
      <c r="I11" s="16" t="s">
        <v>236</v>
      </c>
      <c r="J11" s="16" t="str">
        <f t="shared" si="1"/>
        <v>entities[2]</v>
      </c>
      <c r="K11" s="16" t="s">
        <v>235</v>
      </c>
      <c r="L11" s="16" t="str">
        <f>"properties.findAll(['entityName':'"&amp;Entities!C7&amp;"'])"</f>
        <v>properties.findAll(['entityName':'Order'])</v>
      </c>
    </row>
    <row r="12" spans="1:16" x14ac:dyDescent="0.55000000000000004">
      <c r="B12" s="16" t="b">
        <f t="shared" si="0"/>
        <v>1</v>
      </c>
      <c r="C12" s="16">
        <f t="shared" si="2"/>
        <v>3</v>
      </c>
      <c r="D12" s="16" t="s">
        <v>212</v>
      </c>
      <c r="E12" s="16" t="s">
        <v>309</v>
      </c>
      <c r="F12" s="16" t="str">
        <f>"./generated/"&amp;Entities!G8&amp;"/src/main/java/"&amp;SUBSTITUTE(Entities!X8,".","/")</f>
        <v>./generated/webshop/src/main/java/org/xlbean/sample/webshop/api</v>
      </c>
      <c r="G12" s="16" t="str">
        <f>Entities!Y8&amp;".java"</f>
        <v>OrderDetailApi.java</v>
      </c>
      <c r="I12" s="16" t="s">
        <v>236</v>
      </c>
      <c r="J12" s="16" t="str">
        <f t="shared" si="1"/>
        <v>entities[3]</v>
      </c>
      <c r="K12" s="16" t="s">
        <v>235</v>
      </c>
      <c r="L12" s="16" t="str">
        <f>"properties.findAll(['entityName':'"&amp;Entities!C8&amp;"'])"</f>
        <v>properties.findAll(['entityName':'OrderDetail'])</v>
      </c>
    </row>
    <row r="13" spans="1:16" x14ac:dyDescent="0.55000000000000004">
      <c r="B13" s="16" t="b">
        <f t="shared" si="0"/>
        <v>1</v>
      </c>
      <c r="C13" s="16">
        <f t="shared" si="2"/>
        <v>4</v>
      </c>
      <c r="D13" s="16" t="s">
        <v>212</v>
      </c>
      <c r="E13" s="16" t="s">
        <v>309</v>
      </c>
      <c r="F13" s="16" t="str">
        <f>"./generated/"&amp;Entities!G9&amp;"/src/main/java/"&amp;SUBSTITUTE(Entities!X9,".","/")</f>
        <v>./generated/webshop/src/main/java/org/xlbean/sample/webshop/api</v>
      </c>
      <c r="G13" s="16" t="str">
        <f>Entities!Y9&amp;".java"</f>
        <v>ProductApi.java</v>
      </c>
      <c r="I13" s="16" t="s">
        <v>236</v>
      </c>
      <c r="J13" s="16" t="str">
        <f t="shared" si="1"/>
        <v>entities[4]</v>
      </c>
      <c r="K13" s="16" t="s">
        <v>235</v>
      </c>
      <c r="L13" s="16" t="str">
        <f>"properties.findAll(['entityName':'"&amp;Entities!C9&amp;"'])"</f>
        <v>properties.findAll(['entityName':'Product'])</v>
      </c>
    </row>
    <row r="14" spans="1:16" x14ac:dyDescent="0.55000000000000004">
      <c r="B14" s="16" t="b">
        <f t="shared" si="0"/>
        <v>1</v>
      </c>
      <c r="C14" s="16">
        <f t="shared" si="2"/>
        <v>5</v>
      </c>
      <c r="D14" s="16" t="s">
        <v>212</v>
      </c>
      <c r="E14" s="16" t="s">
        <v>309</v>
      </c>
      <c r="F14" s="16" t="str">
        <f>"./generated/"&amp;Entities!G10&amp;"/src/main/java/"&amp;SUBSTITUTE(Entities!X10,".","/")</f>
        <v>./generated/webshop/src/main/java/org/xlbean/sample/webshop/api</v>
      </c>
      <c r="G14" s="16" t="str">
        <f>Entities!Y10&amp;".java"</f>
        <v>StockApi.java</v>
      </c>
      <c r="I14" s="16" t="s">
        <v>236</v>
      </c>
      <c r="J14" s="16" t="str">
        <f t="shared" si="1"/>
        <v>entities[5]</v>
      </c>
      <c r="K14" s="16" t="s">
        <v>235</v>
      </c>
      <c r="L14" s="16" t="str">
        <f>"properties.findAll(['entityName':'"&amp;Entities!C10&amp;"'])"</f>
        <v>properties.findAll(['entityName':'Stock'])</v>
      </c>
    </row>
    <row r="15" spans="1:16" x14ac:dyDescent="0.55000000000000004">
      <c r="B15" s="16" t="b">
        <f t="shared" si="0"/>
        <v>1</v>
      </c>
      <c r="C15" s="16">
        <f t="shared" si="2"/>
        <v>6</v>
      </c>
      <c r="D15" s="16" t="s">
        <v>212</v>
      </c>
      <c r="E15" s="16" t="s">
        <v>309</v>
      </c>
      <c r="F15" s="16" t="str">
        <f>"./generated/"&amp;Entities!G11&amp;"/src/main/java/"&amp;SUBSTITUTE(Entities!X11,".","/")</f>
        <v>./generated/webshop/src/main/java/org/xlbean/sample/webshop/api</v>
      </c>
      <c r="G15" s="16" t="str">
        <f>Entities!Y11&amp;".java"</f>
        <v>AddressMasterApi.java</v>
      </c>
      <c r="I15" s="16" t="s">
        <v>236</v>
      </c>
      <c r="J15" s="16" t="str">
        <f t="shared" si="1"/>
        <v>entities[6]</v>
      </c>
      <c r="K15" s="16" t="s">
        <v>235</v>
      </c>
      <c r="L15" s="16" t="str">
        <f>"properties.findAll(['entityName':'"&amp;Entities!C11&amp;"'])"</f>
        <v>properties.findAll(['entityName':'AddressMaster'])</v>
      </c>
    </row>
    <row r="16" spans="1:16" x14ac:dyDescent="0.55000000000000004">
      <c r="B16" s="16" t="b">
        <f t="shared" si="0"/>
        <v>0</v>
      </c>
      <c r="C16" s="16">
        <f t="shared" si="2"/>
        <v>7</v>
      </c>
      <c r="D16" s="16" t="s">
        <v>212</v>
      </c>
      <c r="E16" s="16" t="s">
        <v>309</v>
      </c>
      <c r="F16" s="16" t="str">
        <f>"./generated/"&amp;Entities!G12&amp;"/src/main/java/"&amp;SUBSTITUTE(Entities!X12,".","/")</f>
        <v>./generated//src/main/java/</v>
      </c>
      <c r="G16" s="16" t="str">
        <f>Entities!Y12&amp;".java"</f>
        <v>.java</v>
      </c>
      <c r="I16" s="16" t="s">
        <v>236</v>
      </c>
      <c r="J16" s="16" t="str">
        <f t="shared" si="1"/>
        <v>entities[7]</v>
      </c>
      <c r="K16" s="16" t="s">
        <v>235</v>
      </c>
      <c r="L16" s="16" t="str">
        <f>"properties.findAll(['entityName':'"&amp;Entities!C12&amp;"'])"</f>
        <v>properties.findAll(['entityName':''])</v>
      </c>
    </row>
    <row r="17" spans="2:12" x14ac:dyDescent="0.55000000000000004">
      <c r="B17" s="16" t="b">
        <f t="shared" si="0"/>
        <v>0</v>
      </c>
      <c r="C17" s="16">
        <f t="shared" si="2"/>
        <v>8</v>
      </c>
      <c r="D17" s="16" t="s">
        <v>212</v>
      </c>
      <c r="E17" s="16" t="s">
        <v>309</v>
      </c>
      <c r="F17" s="16" t="str">
        <f>"./generated/"&amp;Entities!G13&amp;"/src/main/java/"&amp;SUBSTITUTE(Entities!X13,".","/")</f>
        <v>./generated//src/main/java/</v>
      </c>
      <c r="G17" s="16" t="str">
        <f>Entities!Y13&amp;".java"</f>
        <v>.java</v>
      </c>
      <c r="I17" s="16" t="s">
        <v>236</v>
      </c>
      <c r="J17" s="16" t="str">
        <f t="shared" si="1"/>
        <v>entities[8]</v>
      </c>
      <c r="K17" s="16" t="s">
        <v>235</v>
      </c>
      <c r="L17" s="16" t="str">
        <f>"properties.findAll(['entityName':'"&amp;Entities!C13&amp;"'])"</f>
        <v>properties.findAll(['entityName':''])</v>
      </c>
    </row>
    <row r="18" spans="2:12" x14ac:dyDescent="0.55000000000000004">
      <c r="B18" s="16" t="b">
        <f t="shared" si="0"/>
        <v>0</v>
      </c>
      <c r="C18" s="16">
        <f t="shared" si="2"/>
        <v>9</v>
      </c>
      <c r="D18" s="16" t="s">
        <v>212</v>
      </c>
      <c r="E18" s="16" t="s">
        <v>309</v>
      </c>
      <c r="F18" s="16" t="str">
        <f>"./generated/"&amp;Entities!G14&amp;"/src/main/java/"&amp;SUBSTITUTE(Entities!X14,".","/")</f>
        <v>./generated//src/main/java/</v>
      </c>
      <c r="G18" s="16" t="str">
        <f>Entities!Y14&amp;".java"</f>
        <v>.java</v>
      </c>
      <c r="I18" s="16" t="s">
        <v>236</v>
      </c>
      <c r="J18" s="16" t="str">
        <f t="shared" si="1"/>
        <v>entities[9]</v>
      </c>
      <c r="K18" s="16" t="s">
        <v>235</v>
      </c>
      <c r="L18" s="16" t="str">
        <f>"properties.findAll(['entityName':'"&amp;Entities!C14&amp;"'])"</f>
        <v>properties.findAll(['entityName':''])</v>
      </c>
    </row>
    <row r="19" spans="2:12" x14ac:dyDescent="0.55000000000000004">
      <c r="B19" s="16" t="b">
        <f t="shared" si="0"/>
        <v>0</v>
      </c>
      <c r="C19" s="16">
        <f t="shared" si="2"/>
        <v>10</v>
      </c>
      <c r="D19" s="16" t="s">
        <v>212</v>
      </c>
      <c r="E19" s="16" t="s">
        <v>309</v>
      </c>
      <c r="F19" s="16" t="str">
        <f>"./generated/"&amp;Entities!G15&amp;"/src/main/java/"&amp;SUBSTITUTE(Entities!X15,".","/")</f>
        <v>./generated//src/main/java/</v>
      </c>
      <c r="G19" s="16" t="str">
        <f>Entities!Y15&amp;".java"</f>
        <v>.java</v>
      </c>
      <c r="I19" s="16" t="s">
        <v>236</v>
      </c>
      <c r="J19" s="16" t="str">
        <f t="shared" si="1"/>
        <v>entities[10]</v>
      </c>
      <c r="K19" s="16" t="s">
        <v>235</v>
      </c>
      <c r="L19" s="1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opLeftCell="B1" workbookViewId="0">
      <selection activeCell="E6" sqref="E6"/>
    </sheetView>
  </sheetViews>
  <sheetFormatPr defaultColWidth="8.75" defaultRowHeight="18" x14ac:dyDescent="0.55000000000000004"/>
  <cols>
    <col min="1" max="2" width="10.75" style="4" customWidth="1"/>
    <col min="3" max="3" width="10.4140625" style="4" customWidth="1"/>
    <col min="4" max="4" width="22.75" style="4" customWidth="1"/>
    <col min="5" max="5" width="31.1640625" style="4" customWidth="1"/>
    <col min="6" max="6" width="69.58203125" style="4" customWidth="1"/>
    <col min="7" max="7" width="20.1640625" style="4" customWidth="1"/>
    <col min="8" max="8" width="8.75" style="4"/>
    <col min="9" max="9" width="9.75" style="4" customWidth="1"/>
    <col min="10" max="10" width="20.75" style="4" bestFit="1" customWidth="1"/>
    <col min="11" max="11" width="15.1640625" style="4" customWidth="1"/>
    <col min="12" max="12" width="44.25" style="4" bestFit="1" customWidth="1"/>
    <col min="13" max="13" width="9.75" style="4" customWidth="1"/>
    <col min="14" max="14" width="20.75" style="4" bestFit="1" customWidth="1"/>
    <col min="15" max="15" width="9.75" style="4" customWidth="1"/>
    <col min="16" max="16" width="11.4140625" style="4" customWidth="1"/>
    <col min="17" max="16384" width="8.75" style="4"/>
  </cols>
  <sheetData>
    <row r="1" spans="1:16" x14ac:dyDescent="0.55000000000000004">
      <c r="A1" s="4" t="s">
        <v>215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4" t="s">
        <v>214</v>
      </c>
      <c r="D2" s="4" t="s">
        <v>205</v>
      </c>
      <c r="E2" s="4" t="s">
        <v>206</v>
      </c>
    </row>
    <row r="4" spans="1:16" x14ac:dyDescent="0.55000000000000004">
      <c r="B4" s="4" t="s">
        <v>213</v>
      </c>
    </row>
    <row r="5" spans="1:16" ht="66" customHeight="1" x14ac:dyDescent="0.55000000000000004">
      <c r="A5" s="4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3"/>
    </row>
    <row r="7" spans="1:16" x14ac:dyDescent="0.55000000000000004">
      <c r="E7" s="3"/>
    </row>
    <row r="8" spans="1:16" ht="36" x14ac:dyDescent="0.55000000000000004">
      <c r="B8" s="3" t="s">
        <v>234</v>
      </c>
      <c r="C8" s="4" t="s">
        <v>207</v>
      </c>
      <c r="D8" s="4" t="s">
        <v>208</v>
      </c>
      <c r="E8" s="4" t="s">
        <v>209</v>
      </c>
      <c r="F8" s="4" t="s">
        <v>210</v>
      </c>
      <c r="G8" s="4" t="s">
        <v>211</v>
      </c>
    </row>
    <row r="9" spans="1:16" x14ac:dyDescent="0.55000000000000004">
      <c r="A9" s="4" t="s">
        <v>258</v>
      </c>
      <c r="B9" s="4" t="b">
        <f>LEN(G9)&gt;5</f>
        <v>1</v>
      </c>
      <c r="C9" s="4">
        <v>0</v>
      </c>
      <c r="D9" s="4" t="s">
        <v>212</v>
      </c>
      <c r="E9" s="4" t="s">
        <v>233</v>
      </c>
      <c r="F9" s="4" t="str">
        <f>"./generated/"&amp;Entities!G5&amp;"/src/main/java/"&amp;SUBSTITUTE(Entities!J5,".","/")</f>
        <v>./generated/webshop/src/main/java/org/xlbean/sample/webshop/entity</v>
      </c>
      <c r="G9" s="4" t="str">
        <f>Entities!K5&amp;".java"</f>
        <v>Customer.java</v>
      </c>
      <c r="I9" s="4" t="s">
        <v>236</v>
      </c>
      <c r="J9" s="4" t="str">
        <f>"entities["&amp;C9&amp;"]"</f>
        <v>entities[0]</v>
      </c>
      <c r="K9" s="4" t="s">
        <v>235</v>
      </c>
      <c r="L9" s="4" t="str">
        <f>"properties.findAll(['entityName':'"&amp;Entities!C5&amp;"'])"</f>
        <v>properties.findAll(['entityName':'Customer'])</v>
      </c>
      <c r="P9" s="4">
        <f>C9</f>
        <v>0</v>
      </c>
    </row>
    <row r="10" spans="1:16" x14ac:dyDescent="0.55000000000000004">
      <c r="B10" s="4" t="b">
        <f t="shared" ref="B10:B19" si="0">LEN(G10)&gt;5</f>
        <v>1</v>
      </c>
      <c r="C10" s="4">
        <f>C9+1</f>
        <v>1</v>
      </c>
      <c r="D10" s="4" t="s">
        <v>212</v>
      </c>
      <c r="E10" s="4" t="s">
        <v>233</v>
      </c>
      <c r="F10" s="9" t="str">
        <f>"./generated/"&amp;Entities!G6&amp;"/src/main/java/"&amp;SUBSTITUTE(Entities!J6,".","/")</f>
        <v>./generated/webshop/src/main/java/org/xlbean/sample/webshop/entity</v>
      </c>
      <c r="G10" s="4" t="str">
        <f>Entities!K6&amp;".java"</f>
        <v>Cart.java</v>
      </c>
      <c r="I10" s="4" t="s">
        <v>236</v>
      </c>
      <c r="J10" s="4" t="str">
        <f t="shared" ref="J10:J15" si="1">"entities["&amp;C10&amp;"]"</f>
        <v>entities[1]</v>
      </c>
      <c r="K10" s="4" t="s">
        <v>235</v>
      </c>
      <c r="L10" s="4" t="str">
        <f>"properties.findAll(['entityName':'"&amp;Entities!C6&amp;"'])"</f>
        <v>properties.findAll(['entityName':'Cart'])</v>
      </c>
    </row>
    <row r="11" spans="1:16" x14ac:dyDescent="0.55000000000000004">
      <c r="B11" s="4" t="b">
        <f t="shared" si="0"/>
        <v>1</v>
      </c>
      <c r="C11" s="4">
        <f t="shared" ref="C11:C16" si="2">C10+1</f>
        <v>2</v>
      </c>
      <c r="D11" s="4" t="s">
        <v>212</v>
      </c>
      <c r="E11" s="4" t="s">
        <v>233</v>
      </c>
      <c r="F11" s="9" t="str">
        <f>"./generated/"&amp;Entities!G7&amp;"/src/main/java/"&amp;SUBSTITUTE(Entities!J7,".","/")</f>
        <v>./generated/webshop/src/main/java/org/xlbean/sample/webshop/entity</v>
      </c>
      <c r="G11" s="4" t="str">
        <f>Entities!K7&amp;".java"</f>
        <v>Order.java</v>
      </c>
      <c r="I11" s="4" t="s">
        <v>236</v>
      </c>
      <c r="J11" s="4" t="str">
        <f t="shared" si="1"/>
        <v>entities[2]</v>
      </c>
      <c r="K11" s="4" t="s">
        <v>235</v>
      </c>
      <c r="L11" s="4" t="str">
        <f>"properties.findAll(['entityName':'"&amp;Entities!C7&amp;"'])"</f>
        <v>properties.findAll(['entityName':'Order'])</v>
      </c>
    </row>
    <row r="12" spans="1:16" x14ac:dyDescent="0.55000000000000004">
      <c r="B12" s="4" t="b">
        <f t="shared" si="0"/>
        <v>1</v>
      </c>
      <c r="C12" s="4">
        <f t="shared" si="2"/>
        <v>3</v>
      </c>
      <c r="D12" s="4" t="s">
        <v>212</v>
      </c>
      <c r="E12" s="4" t="s">
        <v>233</v>
      </c>
      <c r="F12" s="9" t="str">
        <f>"./generated/"&amp;Entities!G8&amp;"/src/main/java/"&amp;SUBSTITUTE(Entities!J8,".","/")</f>
        <v>./generated/webshop/src/main/java/org/xlbean/sample/webshop/entity</v>
      </c>
      <c r="G12" s="4" t="str">
        <f>Entities!K8&amp;".java"</f>
        <v>OrderDetail.java</v>
      </c>
      <c r="I12" s="4" t="s">
        <v>236</v>
      </c>
      <c r="J12" s="4" t="str">
        <f t="shared" si="1"/>
        <v>entities[3]</v>
      </c>
      <c r="K12" s="4" t="s">
        <v>235</v>
      </c>
      <c r="L12" s="4" t="str">
        <f>"properties.findAll(['entityName':'"&amp;Entities!C8&amp;"'])"</f>
        <v>properties.findAll(['entityName':'OrderDetail'])</v>
      </c>
    </row>
    <row r="13" spans="1:16" x14ac:dyDescent="0.55000000000000004">
      <c r="B13" s="4" t="b">
        <f t="shared" si="0"/>
        <v>1</v>
      </c>
      <c r="C13" s="4">
        <f t="shared" si="2"/>
        <v>4</v>
      </c>
      <c r="D13" s="4" t="s">
        <v>212</v>
      </c>
      <c r="E13" s="4" t="s">
        <v>233</v>
      </c>
      <c r="F13" s="9" t="str">
        <f>"./generated/"&amp;Entities!G9&amp;"/src/main/java/"&amp;SUBSTITUTE(Entities!J9,".","/")</f>
        <v>./generated/webshop/src/main/java/org/xlbean/sample/webshop/entity</v>
      </c>
      <c r="G13" s="4" t="str">
        <f>Entities!K9&amp;".java"</f>
        <v>Product.java</v>
      </c>
      <c r="I13" s="4" t="s">
        <v>236</v>
      </c>
      <c r="J13" s="4" t="str">
        <f t="shared" si="1"/>
        <v>entities[4]</v>
      </c>
      <c r="K13" s="4" t="s">
        <v>235</v>
      </c>
      <c r="L13" s="4" t="str">
        <f>"properties.findAll(['entityName':'"&amp;Entities!C9&amp;"'])"</f>
        <v>properties.findAll(['entityName':'Product'])</v>
      </c>
    </row>
    <row r="14" spans="1:16" x14ac:dyDescent="0.55000000000000004">
      <c r="B14" s="4" t="b">
        <f t="shared" si="0"/>
        <v>1</v>
      </c>
      <c r="C14" s="4">
        <f t="shared" si="2"/>
        <v>5</v>
      </c>
      <c r="D14" s="4" t="s">
        <v>212</v>
      </c>
      <c r="E14" s="4" t="s">
        <v>233</v>
      </c>
      <c r="F14" s="9" t="str">
        <f>"./generated/"&amp;Entities!G10&amp;"/src/main/java/"&amp;SUBSTITUTE(Entities!J10,".","/")</f>
        <v>./generated/webshop/src/main/java/org/xlbean/sample/webshop/entity</v>
      </c>
      <c r="G14" s="4" t="str">
        <f>Entities!K10&amp;".java"</f>
        <v>Stock.java</v>
      </c>
      <c r="I14" s="4" t="s">
        <v>236</v>
      </c>
      <c r="J14" s="4" t="str">
        <f t="shared" si="1"/>
        <v>entities[5]</v>
      </c>
      <c r="K14" s="4" t="s">
        <v>235</v>
      </c>
      <c r="L14" s="4" t="str">
        <f>"properties.findAll(['entityName':'"&amp;Entities!C10&amp;"'])"</f>
        <v>properties.findAll(['entityName':'Stock'])</v>
      </c>
    </row>
    <row r="15" spans="1:16" x14ac:dyDescent="0.55000000000000004">
      <c r="B15" s="4" t="b">
        <f t="shared" si="0"/>
        <v>1</v>
      </c>
      <c r="C15" s="4">
        <f t="shared" si="2"/>
        <v>6</v>
      </c>
      <c r="D15" s="4" t="s">
        <v>212</v>
      </c>
      <c r="E15" s="4" t="s">
        <v>233</v>
      </c>
      <c r="F15" s="9" t="str">
        <f>"./generated/"&amp;Entities!G11&amp;"/src/main/java/"&amp;SUBSTITUTE(Entities!J11,".","/")</f>
        <v>./generated/webshop/src/main/java/org/xlbean/sample/webshop/entity</v>
      </c>
      <c r="G15" s="4" t="str">
        <f>Entities!K11&amp;".java"</f>
        <v>AddressMaster.java</v>
      </c>
      <c r="I15" s="4" t="s">
        <v>236</v>
      </c>
      <c r="J15" s="4" t="str">
        <f t="shared" si="1"/>
        <v>entities[6]</v>
      </c>
      <c r="K15" s="4" t="s">
        <v>235</v>
      </c>
      <c r="L15" s="4" t="str">
        <f>"properties.findAll(['entityName':'"&amp;Entities!C11&amp;"'])"</f>
        <v>properties.findAll(['entityName':'AddressMaster'])</v>
      </c>
    </row>
    <row r="16" spans="1:16" x14ac:dyDescent="0.55000000000000004">
      <c r="B16" s="4" t="b">
        <f t="shared" si="0"/>
        <v>0</v>
      </c>
      <c r="C16" s="4">
        <f t="shared" si="2"/>
        <v>7</v>
      </c>
      <c r="D16" s="4" t="s">
        <v>212</v>
      </c>
      <c r="E16" s="4" t="s">
        <v>233</v>
      </c>
      <c r="F16" s="9" t="str">
        <f>"./generated/"&amp;Entities!G12&amp;"/src/main/java/"&amp;SUBSTITUTE(Entities!J12,".","/")</f>
        <v>./generated//src/main/java/</v>
      </c>
      <c r="G16" s="4" t="str">
        <f>Entities!K12&amp;".java"</f>
        <v>.java</v>
      </c>
      <c r="I16" s="6" t="s">
        <v>236</v>
      </c>
      <c r="J16" s="6" t="str">
        <f t="shared" ref="J16:J19" si="3">"entities["&amp;C16&amp;"]"</f>
        <v>entities[7]</v>
      </c>
      <c r="K16" s="6" t="s">
        <v>235</v>
      </c>
      <c r="L16" s="6" t="str">
        <f>"properties.findAll(['entityName':'"&amp;Entities!C12&amp;"'])"</f>
        <v>properties.findAll(['entityName':''])</v>
      </c>
      <c r="M16" s="6"/>
    </row>
    <row r="17" spans="2:13" x14ac:dyDescent="0.55000000000000004">
      <c r="B17" s="4" t="b">
        <f t="shared" si="0"/>
        <v>0</v>
      </c>
      <c r="C17" s="4">
        <f t="shared" ref="C17:C19" si="4">C16+1</f>
        <v>8</v>
      </c>
      <c r="D17" s="4" t="s">
        <v>212</v>
      </c>
      <c r="E17" s="4" t="s">
        <v>233</v>
      </c>
      <c r="F17" s="9" t="str">
        <f>"./generated/"&amp;Entities!G13&amp;"/src/main/java/"&amp;SUBSTITUTE(Entities!J13,".","/")</f>
        <v>./generated//src/main/java/</v>
      </c>
      <c r="G17" s="4" t="str">
        <f>Entities!K13&amp;".java"</f>
        <v>.java</v>
      </c>
      <c r="I17" s="6" t="s">
        <v>236</v>
      </c>
      <c r="J17" s="6" t="str">
        <f t="shared" si="3"/>
        <v>entities[8]</v>
      </c>
      <c r="K17" s="6" t="s">
        <v>235</v>
      </c>
      <c r="L17" s="6" t="str">
        <f>"properties.findAll(['entityName':'"&amp;Entities!C13&amp;"'])"</f>
        <v>properties.findAll(['entityName':''])</v>
      </c>
      <c r="M17" s="6"/>
    </row>
    <row r="18" spans="2:13" x14ac:dyDescent="0.55000000000000004">
      <c r="B18" s="4" t="b">
        <f t="shared" si="0"/>
        <v>0</v>
      </c>
      <c r="C18" s="4">
        <f t="shared" si="4"/>
        <v>9</v>
      </c>
      <c r="D18" s="4" t="s">
        <v>212</v>
      </c>
      <c r="E18" s="4" t="s">
        <v>233</v>
      </c>
      <c r="F18" s="9" t="str">
        <f>"./generated/"&amp;Entities!G14&amp;"/src/main/java/"&amp;SUBSTITUTE(Entities!J14,".","/")</f>
        <v>./generated//src/main/java/</v>
      </c>
      <c r="G18" s="4" t="str">
        <f>Entities!K14&amp;".java"</f>
        <v>.java</v>
      </c>
      <c r="I18" s="6" t="s">
        <v>236</v>
      </c>
      <c r="J18" s="6" t="str">
        <f t="shared" si="3"/>
        <v>entities[9]</v>
      </c>
      <c r="K18" s="6" t="s">
        <v>235</v>
      </c>
      <c r="L18" s="6" t="str">
        <f>"properties.findAll(['entityName':'"&amp;Entities!C14&amp;"'])"</f>
        <v>properties.findAll(['entityName':''])</v>
      </c>
      <c r="M18" s="6"/>
    </row>
    <row r="19" spans="2:13" x14ac:dyDescent="0.55000000000000004">
      <c r="B19" s="4" t="b">
        <f t="shared" si="0"/>
        <v>0</v>
      </c>
      <c r="C19" s="4">
        <f t="shared" si="4"/>
        <v>10</v>
      </c>
      <c r="D19" s="4" t="s">
        <v>212</v>
      </c>
      <c r="E19" s="4" t="s">
        <v>233</v>
      </c>
      <c r="F19" s="9" t="str">
        <f>"./generated/"&amp;Entities!G15&amp;"/src/main/java/"&amp;SUBSTITUTE(Entities!J15,".","/")</f>
        <v>./generated//src/main/java/</v>
      </c>
      <c r="G19" s="4" t="str">
        <f>Entities!K15&amp;".java"</f>
        <v>.java</v>
      </c>
      <c r="I19" s="6" t="s">
        <v>236</v>
      </c>
      <c r="J19" s="6" t="str">
        <f t="shared" si="3"/>
        <v>entities[10]</v>
      </c>
      <c r="K19" s="6" t="s">
        <v>235</v>
      </c>
      <c r="L19" s="6" t="str">
        <f>"properties.findAll(['entityName':'"&amp;Entities!C15&amp;"'])"</f>
        <v>properties.findAll(['entityName':''])</v>
      </c>
      <c r="M19" s="6"/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opLeftCell="B1" zoomScale="90" zoomScaleNormal="90" workbookViewId="0">
      <selection activeCell="B5" sqref="B5:J5"/>
    </sheetView>
  </sheetViews>
  <sheetFormatPr defaultColWidth="8.75" defaultRowHeight="18" x14ac:dyDescent="0.55000000000000004"/>
  <cols>
    <col min="1" max="2" width="10.75" style="6" customWidth="1"/>
    <col min="3" max="3" width="10.4140625" style="6" customWidth="1"/>
    <col min="4" max="4" width="22.75" style="6" customWidth="1"/>
    <col min="5" max="5" width="31.1640625" style="6" customWidth="1"/>
    <col min="6" max="6" width="76.75" style="6" customWidth="1"/>
    <col min="7" max="7" width="20.1640625" style="6" customWidth="1"/>
    <col min="8" max="8" width="8.75" style="6"/>
    <col min="9" max="9" width="9.75" style="6" customWidth="1"/>
    <col min="10" max="10" width="20.75" style="6" customWidth="1"/>
    <col min="11" max="11" width="15.1640625" style="6" customWidth="1"/>
    <col min="12" max="12" width="44.25" style="6" customWidth="1"/>
    <col min="13" max="13" width="9.75" style="6" customWidth="1"/>
    <col min="14" max="14" width="20.75" style="6" customWidth="1"/>
    <col min="15" max="15" width="9.75" style="6" customWidth="1"/>
    <col min="16" max="16" width="11.4140625" style="6" customWidth="1"/>
    <col min="17" max="16384" width="8.75" style="6"/>
  </cols>
  <sheetData>
    <row r="1" spans="1:16" x14ac:dyDescent="0.55000000000000004">
      <c r="A1" s="6" t="s">
        <v>0</v>
      </c>
      <c r="B1" s="6" t="s">
        <v>251</v>
      </c>
      <c r="C1" s="6" t="s">
        <v>252</v>
      </c>
      <c r="D1" s="6" t="s">
        <v>253</v>
      </c>
      <c r="E1" s="6" t="s">
        <v>254</v>
      </c>
      <c r="F1" s="6" t="s">
        <v>255</v>
      </c>
      <c r="G1" s="6" t="s">
        <v>256</v>
      </c>
      <c r="I1" s="12" t="s">
        <v>281</v>
      </c>
      <c r="J1" s="12" t="s">
        <v>282</v>
      </c>
      <c r="K1" s="12" t="s">
        <v>283</v>
      </c>
      <c r="L1" s="12" t="s">
        <v>284</v>
      </c>
      <c r="M1" s="12" t="s">
        <v>285</v>
      </c>
      <c r="N1" s="12" t="s">
        <v>286</v>
      </c>
      <c r="O1" s="12" t="s">
        <v>287</v>
      </c>
      <c r="P1" s="12" t="s">
        <v>288</v>
      </c>
    </row>
    <row r="2" spans="1:16" x14ac:dyDescent="0.55000000000000004">
      <c r="A2" s="6" t="s">
        <v>214</v>
      </c>
      <c r="D2" s="6" t="s">
        <v>205</v>
      </c>
      <c r="E2" s="6" t="s">
        <v>206</v>
      </c>
    </row>
    <row r="4" spans="1:16" x14ac:dyDescent="0.55000000000000004">
      <c r="B4" s="6" t="s">
        <v>213</v>
      </c>
    </row>
    <row r="5" spans="1:16" ht="66" customHeight="1" x14ac:dyDescent="0.55000000000000004">
      <c r="A5" s="6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5"/>
    </row>
    <row r="7" spans="1:16" x14ac:dyDescent="0.55000000000000004">
      <c r="E7" s="5"/>
    </row>
    <row r="8" spans="1:16" ht="36" x14ac:dyDescent="0.55000000000000004">
      <c r="B8" s="5" t="s">
        <v>234</v>
      </c>
      <c r="C8" s="6" t="s">
        <v>207</v>
      </c>
      <c r="D8" s="6" t="s">
        <v>208</v>
      </c>
      <c r="E8" s="6" t="s">
        <v>209</v>
      </c>
      <c r="F8" s="6" t="s">
        <v>210</v>
      </c>
      <c r="G8" s="6" t="s">
        <v>211</v>
      </c>
    </row>
    <row r="9" spans="1:16" x14ac:dyDescent="0.55000000000000004">
      <c r="A9" s="6" t="s">
        <v>258</v>
      </c>
      <c r="B9" s="6" t="b">
        <f>LEN(G9)&gt;5</f>
        <v>1</v>
      </c>
      <c r="C9" s="6">
        <v>0</v>
      </c>
      <c r="D9" s="6" t="s">
        <v>212</v>
      </c>
      <c r="E9" s="6" t="s">
        <v>250</v>
      </c>
      <c r="F9" s="6" t="str">
        <f>"./generated/"&amp;Entities!G5&amp;"/src/main/java/"&amp;SUBSTITUTE(Entities!M5,".","/")</f>
        <v>./generated/webshop/src/main/java/org/xlbean/sample/webshop/dao</v>
      </c>
      <c r="G9" s="6" t="str">
        <f>Entities!N5&amp;".java"</f>
        <v>CustomerDao.java</v>
      </c>
      <c r="I9" s="6" t="s">
        <v>236</v>
      </c>
      <c r="J9" s="6" t="str">
        <f>"entities["&amp;C9&amp;"]"</f>
        <v>entities[0]</v>
      </c>
      <c r="K9" s="6" t="s">
        <v>235</v>
      </c>
      <c r="L9" s="6" t="str">
        <f>"properties.findAll(['entityName':'"&amp;Entities!C5&amp;"'])"</f>
        <v>properties.findAll(['entityName':'Customer'])</v>
      </c>
      <c r="P9" s="6">
        <f>C9</f>
        <v>0</v>
      </c>
    </row>
    <row r="10" spans="1:16" x14ac:dyDescent="0.55000000000000004">
      <c r="B10" s="6" t="b">
        <f t="shared" ref="B10:B19" si="0">LEN(G10)&gt;5</f>
        <v>1</v>
      </c>
      <c r="C10" s="6">
        <f>C9+1</f>
        <v>1</v>
      </c>
      <c r="D10" s="6" t="s">
        <v>212</v>
      </c>
      <c r="E10" s="6" t="s">
        <v>250</v>
      </c>
      <c r="F10" s="9" t="str">
        <f>"./generated/"&amp;Entities!G6&amp;"/src/main/java/"&amp;SUBSTITUTE(Entities!M6,".","/")</f>
        <v>./generated/webshop/src/main/java/org/xlbean/sample/webshop/dao</v>
      </c>
      <c r="G10" s="6" t="str">
        <f>Entities!N6&amp;".java"</f>
        <v>CartDao.java</v>
      </c>
      <c r="I10" s="6" t="s">
        <v>236</v>
      </c>
      <c r="J10" s="6" t="str">
        <f t="shared" ref="J10:J15" si="1">"entities["&amp;C10&amp;"]"</f>
        <v>entities[1]</v>
      </c>
      <c r="K10" s="6" t="s">
        <v>235</v>
      </c>
      <c r="L10" s="6" t="str">
        <f>"properties.findAll(['entityName':'"&amp;Entities!C6&amp;"'])"</f>
        <v>properties.findAll(['entityName':'Cart'])</v>
      </c>
    </row>
    <row r="11" spans="1:16" x14ac:dyDescent="0.55000000000000004">
      <c r="B11" s="6" t="b">
        <f t="shared" si="0"/>
        <v>1</v>
      </c>
      <c r="C11" s="6">
        <f t="shared" ref="C11:C19" si="2">C10+1</f>
        <v>2</v>
      </c>
      <c r="D11" s="6" t="s">
        <v>212</v>
      </c>
      <c r="E11" s="6" t="s">
        <v>250</v>
      </c>
      <c r="F11" s="9" t="str">
        <f>"./generated/"&amp;Entities!G7&amp;"/src/main/java/"&amp;SUBSTITUTE(Entities!M7,".","/")</f>
        <v>./generated/webshop/src/main/java/org/xlbean/sample/webshop/dao</v>
      </c>
      <c r="G11" s="6" t="str">
        <f>Entities!N7&amp;".java"</f>
        <v>OrderDao.java</v>
      </c>
      <c r="I11" s="6" t="s">
        <v>236</v>
      </c>
      <c r="J11" s="6" t="str">
        <f t="shared" si="1"/>
        <v>entities[2]</v>
      </c>
      <c r="K11" s="6" t="s">
        <v>235</v>
      </c>
      <c r="L11" s="6" t="str">
        <f>"properties.findAll(['entityName':'"&amp;Entities!C7&amp;"'])"</f>
        <v>properties.findAll(['entityName':'Order'])</v>
      </c>
    </row>
    <row r="12" spans="1:16" x14ac:dyDescent="0.55000000000000004">
      <c r="B12" s="6" t="b">
        <f t="shared" si="0"/>
        <v>1</v>
      </c>
      <c r="C12" s="6">
        <f t="shared" si="2"/>
        <v>3</v>
      </c>
      <c r="D12" s="6" t="s">
        <v>212</v>
      </c>
      <c r="E12" s="6" t="s">
        <v>250</v>
      </c>
      <c r="F12" s="9" t="str">
        <f>"./generated/"&amp;Entities!G8&amp;"/src/main/java/"&amp;SUBSTITUTE(Entities!M8,".","/")</f>
        <v>./generated/webshop/src/main/java/org/xlbean/sample/webshop/dao</v>
      </c>
      <c r="G12" s="6" t="str">
        <f>Entities!N8&amp;".java"</f>
        <v>OrderDetailDao.java</v>
      </c>
      <c r="I12" s="6" t="s">
        <v>236</v>
      </c>
      <c r="J12" s="6" t="str">
        <f t="shared" si="1"/>
        <v>entities[3]</v>
      </c>
      <c r="K12" s="6" t="s">
        <v>235</v>
      </c>
      <c r="L12" s="6" t="str">
        <f>"properties.findAll(['entityName':'"&amp;Entities!C8&amp;"'])"</f>
        <v>properties.findAll(['entityName':'OrderDetail'])</v>
      </c>
    </row>
    <row r="13" spans="1:16" x14ac:dyDescent="0.55000000000000004">
      <c r="B13" s="6" t="b">
        <f t="shared" si="0"/>
        <v>1</v>
      </c>
      <c r="C13" s="6">
        <f t="shared" si="2"/>
        <v>4</v>
      </c>
      <c r="D13" s="6" t="s">
        <v>212</v>
      </c>
      <c r="E13" s="6" t="s">
        <v>250</v>
      </c>
      <c r="F13" s="9" t="str">
        <f>"./generated/"&amp;Entities!G9&amp;"/src/main/java/"&amp;SUBSTITUTE(Entities!M9,".","/")</f>
        <v>./generated/webshop/src/main/java/org/xlbean/sample/webshop/dao</v>
      </c>
      <c r="G13" s="6" t="str">
        <f>Entities!N9&amp;".java"</f>
        <v>ProductDao.java</v>
      </c>
      <c r="I13" s="6" t="s">
        <v>236</v>
      </c>
      <c r="J13" s="6" t="str">
        <f t="shared" si="1"/>
        <v>entities[4]</v>
      </c>
      <c r="K13" s="6" t="s">
        <v>235</v>
      </c>
      <c r="L13" s="6" t="str">
        <f>"properties.findAll(['entityName':'"&amp;Entities!C9&amp;"'])"</f>
        <v>properties.findAll(['entityName':'Product'])</v>
      </c>
    </row>
    <row r="14" spans="1:16" x14ac:dyDescent="0.55000000000000004">
      <c r="B14" s="6" t="b">
        <f t="shared" si="0"/>
        <v>1</v>
      </c>
      <c r="C14" s="6">
        <f t="shared" si="2"/>
        <v>5</v>
      </c>
      <c r="D14" s="6" t="s">
        <v>212</v>
      </c>
      <c r="E14" s="6" t="s">
        <v>250</v>
      </c>
      <c r="F14" s="9" t="str">
        <f>"./generated/"&amp;Entities!G10&amp;"/src/main/java/"&amp;SUBSTITUTE(Entities!M10,".","/")</f>
        <v>./generated/webshop/src/main/java/org/xlbean/sample/webshop/dao</v>
      </c>
      <c r="G14" s="6" t="str">
        <f>Entities!N10&amp;".java"</f>
        <v>StockDao.java</v>
      </c>
      <c r="I14" s="6" t="s">
        <v>236</v>
      </c>
      <c r="J14" s="6" t="str">
        <f t="shared" si="1"/>
        <v>entities[5]</v>
      </c>
      <c r="K14" s="6" t="s">
        <v>235</v>
      </c>
      <c r="L14" s="6" t="str">
        <f>"properties.findAll(['entityName':'"&amp;Entities!C10&amp;"'])"</f>
        <v>properties.findAll(['entityName':'Stock'])</v>
      </c>
    </row>
    <row r="15" spans="1:16" x14ac:dyDescent="0.55000000000000004">
      <c r="B15" s="6" t="b">
        <f t="shared" si="0"/>
        <v>1</v>
      </c>
      <c r="C15" s="6">
        <f t="shared" si="2"/>
        <v>6</v>
      </c>
      <c r="D15" s="6" t="s">
        <v>212</v>
      </c>
      <c r="E15" s="6" t="s">
        <v>250</v>
      </c>
      <c r="F15" s="9" t="str">
        <f>"./generated/"&amp;Entities!G11&amp;"/src/main/java/"&amp;SUBSTITUTE(Entities!M11,".","/")</f>
        <v>./generated/webshop/src/main/java/org/xlbean/sample/webshop/dao</v>
      </c>
      <c r="G15" s="6" t="str">
        <f>Entities!N11&amp;".java"</f>
        <v>AddressMasterDao.java</v>
      </c>
      <c r="I15" s="6" t="s">
        <v>236</v>
      </c>
      <c r="J15" s="6" t="str">
        <f t="shared" si="1"/>
        <v>entities[6]</v>
      </c>
      <c r="K15" s="6" t="s">
        <v>235</v>
      </c>
      <c r="L15" s="6" t="str">
        <f>"properties.findAll(['entityName':'"&amp;Entities!C11&amp;"'])"</f>
        <v>properties.findAll(['entityName':'AddressMaster'])</v>
      </c>
    </row>
    <row r="16" spans="1:16" x14ac:dyDescent="0.55000000000000004">
      <c r="B16" s="6" t="b">
        <f t="shared" si="0"/>
        <v>0</v>
      </c>
      <c r="C16" s="6">
        <f t="shared" si="2"/>
        <v>7</v>
      </c>
      <c r="D16" s="6" t="s">
        <v>212</v>
      </c>
      <c r="E16" s="6" t="s">
        <v>250</v>
      </c>
      <c r="F16" s="9" t="str">
        <f>"./generated/"&amp;Entities!G12&amp;"/src/main/java/"&amp;SUBSTITUTE(Entities!M12,".","/")</f>
        <v>./generated//src/main/java/</v>
      </c>
      <c r="G16" s="6" t="str">
        <f>Entities!N12&amp;".java"</f>
        <v>.java</v>
      </c>
      <c r="I16" s="6" t="s">
        <v>236</v>
      </c>
      <c r="J16" s="6" t="str">
        <f t="shared" ref="J16:J19" si="3">"entities["&amp;C16&amp;"]"</f>
        <v>entities[7]</v>
      </c>
      <c r="K16" s="6" t="s">
        <v>235</v>
      </c>
      <c r="L16" s="6" t="str">
        <f>"properties.findAll(['entityName':'"&amp;Entities!C12&amp;"'])"</f>
        <v>properties.findAll(['entityName':''])</v>
      </c>
    </row>
    <row r="17" spans="2:12" x14ac:dyDescent="0.55000000000000004">
      <c r="B17" s="6" t="b">
        <f t="shared" si="0"/>
        <v>0</v>
      </c>
      <c r="C17" s="6">
        <f t="shared" si="2"/>
        <v>8</v>
      </c>
      <c r="D17" s="6" t="s">
        <v>212</v>
      </c>
      <c r="E17" s="6" t="s">
        <v>250</v>
      </c>
      <c r="F17" s="9" t="str">
        <f>"./generated/"&amp;Entities!G13&amp;"/src/main/java/"&amp;SUBSTITUTE(Entities!M13,".","/")</f>
        <v>./generated//src/main/java/</v>
      </c>
      <c r="G17" s="6" t="str">
        <f>Entities!N13&amp;".java"</f>
        <v>.java</v>
      </c>
      <c r="I17" s="6" t="s">
        <v>236</v>
      </c>
      <c r="J17" s="6" t="str">
        <f t="shared" si="3"/>
        <v>entities[8]</v>
      </c>
      <c r="K17" s="6" t="s">
        <v>235</v>
      </c>
      <c r="L17" s="6" t="str">
        <f>"properties.findAll(['entityName':'"&amp;Entities!C13&amp;"'])"</f>
        <v>properties.findAll(['entityName':''])</v>
      </c>
    </row>
    <row r="18" spans="2:12" x14ac:dyDescent="0.55000000000000004">
      <c r="B18" s="6" t="b">
        <f t="shared" si="0"/>
        <v>0</v>
      </c>
      <c r="C18" s="6">
        <f t="shared" si="2"/>
        <v>9</v>
      </c>
      <c r="D18" s="6" t="s">
        <v>212</v>
      </c>
      <c r="E18" s="6" t="s">
        <v>250</v>
      </c>
      <c r="F18" s="9" t="str">
        <f>"./generated/"&amp;Entities!G14&amp;"/src/main/java/"&amp;SUBSTITUTE(Entities!M14,".","/")</f>
        <v>./generated//src/main/java/</v>
      </c>
      <c r="G18" s="6" t="str">
        <f>Entities!N14&amp;".java"</f>
        <v>.java</v>
      </c>
      <c r="I18" s="6" t="s">
        <v>236</v>
      </c>
      <c r="J18" s="6" t="str">
        <f t="shared" si="3"/>
        <v>entities[9]</v>
      </c>
      <c r="K18" s="6" t="s">
        <v>235</v>
      </c>
      <c r="L18" s="6" t="str">
        <f>"properties.findAll(['entityName':'"&amp;Entities!C14&amp;"'])"</f>
        <v>properties.findAll(['entityName':''])</v>
      </c>
    </row>
    <row r="19" spans="2:12" x14ac:dyDescent="0.55000000000000004">
      <c r="B19" s="6" t="b">
        <f t="shared" si="0"/>
        <v>0</v>
      </c>
      <c r="C19" s="6">
        <f t="shared" si="2"/>
        <v>10</v>
      </c>
      <c r="D19" s="6" t="s">
        <v>212</v>
      </c>
      <c r="E19" s="6" t="s">
        <v>250</v>
      </c>
      <c r="F19" s="9" t="str">
        <f>"./generated/"&amp;Entities!G15&amp;"/src/main/java/"&amp;SUBSTITUTE(Entities!M15,".","/")</f>
        <v>./generated//src/main/java/</v>
      </c>
      <c r="G19" s="6" t="str">
        <f>Entities!N15&amp;".java"</f>
        <v>.java</v>
      </c>
      <c r="I19" s="6" t="s">
        <v>236</v>
      </c>
      <c r="J19" s="6" t="str">
        <f t="shared" si="3"/>
        <v>entities[10]</v>
      </c>
      <c r="K19" s="6" t="s">
        <v>235</v>
      </c>
      <c r="L19" s="6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zoomScale="90" zoomScaleNormal="90" workbookViewId="0"/>
  </sheetViews>
  <sheetFormatPr defaultColWidth="8.75" defaultRowHeight="18" x14ac:dyDescent="0.55000000000000004"/>
  <cols>
    <col min="1" max="2" width="10.75" style="14" customWidth="1"/>
    <col min="3" max="3" width="10.4140625" style="14" customWidth="1"/>
    <col min="4" max="4" width="22.75" style="14" customWidth="1"/>
    <col min="5" max="5" width="31.1640625" style="14" customWidth="1"/>
    <col min="6" max="6" width="73.25" style="14" customWidth="1"/>
    <col min="7" max="7" width="20.1640625" style="14" customWidth="1"/>
    <col min="8" max="8" width="8.75" style="14"/>
    <col min="9" max="9" width="9.75" style="14" customWidth="1"/>
    <col min="10" max="10" width="20.75" style="14" customWidth="1"/>
    <col min="11" max="11" width="15.1640625" style="14" customWidth="1"/>
    <col min="12" max="12" width="44.25" style="14" customWidth="1"/>
    <col min="13" max="13" width="9.75" style="14" customWidth="1"/>
    <col min="14" max="14" width="20.75" style="14" customWidth="1"/>
    <col min="15" max="15" width="9.75" style="14" customWidth="1"/>
    <col min="16" max="16" width="11.4140625" style="14" customWidth="1"/>
    <col min="17" max="16384" width="8.75" style="14"/>
  </cols>
  <sheetData>
    <row r="1" spans="1:16" x14ac:dyDescent="0.55000000000000004">
      <c r="A1" s="14" t="s">
        <v>0</v>
      </c>
      <c r="B1" s="14" t="s">
        <v>251</v>
      </c>
      <c r="C1" s="14" t="s">
        <v>252</v>
      </c>
      <c r="D1" s="14" t="s">
        <v>253</v>
      </c>
      <c r="E1" s="14" t="s">
        <v>254</v>
      </c>
      <c r="F1" s="14" t="s">
        <v>255</v>
      </c>
      <c r="G1" s="14" t="s">
        <v>256</v>
      </c>
      <c r="I1" s="14" t="s">
        <v>281</v>
      </c>
      <c r="J1" s="14" t="s">
        <v>282</v>
      </c>
      <c r="K1" s="14" t="s">
        <v>283</v>
      </c>
      <c r="L1" s="14" t="s">
        <v>284</v>
      </c>
      <c r="M1" s="14" t="s">
        <v>285</v>
      </c>
      <c r="N1" s="14" t="s">
        <v>286</v>
      </c>
      <c r="O1" s="14" t="s">
        <v>287</v>
      </c>
      <c r="P1" s="14" t="s">
        <v>288</v>
      </c>
    </row>
    <row r="2" spans="1:16" x14ac:dyDescent="0.55000000000000004">
      <c r="A2" s="14" t="s">
        <v>214</v>
      </c>
      <c r="D2" s="14" t="s">
        <v>205</v>
      </c>
      <c r="E2" s="14" t="s">
        <v>206</v>
      </c>
    </row>
    <row r="4" spans="1:16" x14ac:dyDescent="0.55000000000000004">
      <c r="B4" s="14" t="s">
        <v>213</v>
      </c>
    </row>
    <row r="5" spans="1:16" ht="66" customHeight="1" x14ac:dyDescent="0.55000000000000004">
      <c r="A5" s="14" t="s">
        <v>257</v>
      </c>
      <c r="B5" s="22"/>
      <c r="C5" s="23"/>
      <c r="D5" s="23"/>
      <c r="E5" s="23"/>
      <c r="F5" s="23"/>
      <c r="G5" s="23"/>
      <c r="H5" s="23"/>
      <c r="I5" s="23"/>
      <c r="J5" s="23"/>
    </row>
    <row r="6" spans="1:16" x14ac:dyDescent="0.55000000000000004">
      <c r="E6" s="13"/>
    </row>
    <row r="7" spans="1:16" x14ac:dyDescent="0.55000000000000004">
      <c r="E7" s="13"/>
    </row>
    <row r="8" spans="1:16" ht="36" x14ac:dyDescent="0.55000000000000004">
      <c r="B8" s="13" t="s">
        <v>234</v>
      </c>
      <c r="C8" s="14" t="s">
        <v>207</v>
      </c>
      <c r="D8" s="14" t="s">
        <v>208</v>
      </c>
      <c r="E8" s="14" t="s">
        <v>209</v>
      </c>
      <c r="F8" s="14" t="s">
        <v>210</v>
      </c>
      <c r="G8" s="14" t="s">
        <v>211</v>
      </c>
    </row>
    <row r="9" spans="1:16" x14ac:dyDescent="0.55000000000000004">
      <c r="A9" s="14" t="s">
        <v>258</v>
      </c>
      <c r="B9" s="14" t="b">
        <f>LEN(G9)&gt;5</f>
        <v>1</v>
      </c>
      <c r="C9" s="14">
        <v>0</v>
      </c>
      <c r="D9" s="14" t="s">
        <v>212</v>
      </c>
      <c r="E9" s="14" t="s">
        <v>303</v>
      </c>
      <c r="F9" s="14" t="str">
        <f>"./generated/"&amp;Entities!G5&amp;"/src/main/java/"&amp;SUBSTITUTE(Entities!P5,".","/")</f>
        <v>./generated/webshop/src/main/java/org/xlbean/sample/webshop/dao/mapper</v>
      </c>
      <c r="G9" s="14" t="str">
        <f>Entities!Q5&amp;".java"</f>
        <v>CustomerMapper.java</v>
      </c>
      <c r="I9" s="14" t="s">
        <v>236</v>
      </c>
      <c r="J9" s="14" t="str">
        <f>"entities["&amp;C9&amp;"]"</f>
        <v>entities[0]</v>
      </c>
      <c r="K9" s="14" t="s">
        <v>235</v>
      </c>
      <c r="L9" s="14" t="str">
        <f>"properties.findAll(['entityName':'"&amp;Entities!C5&amp;"'])"</f>
        <v>properties.findAll(['entityName':'Customer'])</v>
      </c>
    </row>
    <row r="10" spans="1:16" x14ac:dyDescent="0.55000000000000004">
      <c r="B10" s="14" t="b">
        <f t="shared" ref="B10:B19" si="0">LEN(G10)&gt;5</f>
        <v>1</v>
      </c>
      <c r="C10" s="14">
        <f>C9+1</f>
        <v>1</v>
      </c>
      <c r="D10" s="14" t="s">
        <v>212</v>
      </c>
      <c r="E10" s="14" t="s">
        <v>303</v>
      </c>
      <c r="F10" s="14" t="str">
        <f>"./generated/"&amp;Entities!G6&amp;"/src/main/java/"&amp;SUBSTITUTE(Entities!P6,".","/")</f>
        <v>./generated/webshop/src/main/java/org/xlbean/sample/webshop/dao/mapper</v>
      </c>
      <c r="G10" s="14" t="str">
        <f>Entities!Q6&amp;".java"</f>
        <v>CartMapper.java</v>
      </c>
      <c r="I10" s="14" t="s">
        <v>236</v>
      </c>
      <c r="J10" s="14" t="str">
        <f t="shared" ref="J10:J19" si="1">"entities["&amp;C10&amp;"]"</f>
        <v>entities[1]</v>
      </c>
      <c r="K10" s="14" t="s">
        <v>235</v>
      </c>
      <c r="L10" s="14" t="str">
        <f>"properties.findAll(['entityName':'"&amp;Entities!C6&amp;"'])"</f>
        <v>properties.findAll(['entityName':'Cart'])</v>
      </c>
    </row>
    <row r="11" spans="1:16" x14ac:dyDescent="0.55000000000000004">
      <c r="B11" s="14" t="b">
        <f t="shared" si="0"/>
        <v>1</v>
      </c>
      <c r="C11" s="14">
        <f t="shared" ref="C11:C19" si="2">C10+1</f>
        <v>2</v>
      </c>
      <c r="D11" s="14" t="s">
        <v>212</v>
      </c>
      <c r="E11" s="14" t="s">
        <v>303</v>
      </c>
      <c r="F11" s="14" t="str">
        <f>"./generated/"&amp;Entities!G7&amp;"/src/main/java/"&amp;SUBSTITUTE(Entities!P7,".","/")</f>
        <v>./generated/webshop/src/main/java/org/xlbean/sample/webshop/dao/mapper</v>
      </c>
      <c r="G11" s="14" t="str">
        <f>Entities!Q7&amp;".java"</f>
        <v>OrderMapper.java</v>
      </c>
      <c r="I11" s="14" t="s">
        <v>236</v>
      </c>
      <c r="J11" s="14" t="str">
        <f t="shared" si="1"/>
        <v>entities[2]</v>
      </c>
      <c r="K11" s="14" t="s">
        <v>235</v>
      </c>
      <c r="L11" s="14" t="str">
        <f>"properties.findAll(['entityName':'"&amp;Entities!C7&amp;"'])"</f>
        <v>properties.findAll(['entityName':'Order'])</v>
      </c>
    </row>
    <row r="12" spans="1:16" x14ac:dyDescent="0.55000000000000004">
      <c r="B12" s="14" t="b">
        <f t="shared" si="0"/>
        <v>1</v>
      </c>
      <c r="C12" s="14">
        <f t="shared" si="2"/>
        <v>3</v>
      </c>
      <c r="D12" s="14" t="s">
        <v>212</v>
      </c>
      <c r="E12" s="14" t="s">
        <v>303</v>
      </c>
      <c r="F12" s="14" t="str">
        <f>"./generated/"&amp;Entities!G8&amp;"/src/main/java/"&amp;SUBSTITUTE(Entities!P8,".","/")</f>
        <v>./generated/webshop/src/main/java/org/xlbean/sample/webshop/dao/mapper</v>
      </c>
      <c r="G12" s="14" t="str">
        <f>Entities!Q8&amp;".java"</f>
        <v>OrderDetailMapper.java</v>
      </c>
      <c r="I12" s="14" t="s">
        <v>236</v>
      </c>
      <c r="J12" s="14" t="str">
        <f t="shared" si="1"/>
        <v>entities[3]</v>
      </c>
      <c r="K12" s="14" t="s">
        <v>235</v>
      </c>
      <c r="L12" s="14" t="str">
        <f>"properties.findAll(['entityName':'"&amp;Entities!C8&amp;"'])"</f>
        <v>properties.findAll(['entityName':'OrderDetail'])</v>
      </c>
    </row>
    <row r="13" spans="1:16" x14ac:dyDescent="0.55000000000000004">
      <c r="B13" s="14" t="b">
        <f t="shared" si="0"/>
        <v>1</v>
      </c>
      <c r="C13" s="14">
        <f t="shared" si="2"/>
        <v>4</v>
      </c>
      <c r="D13" s="14" t="s">
        <v>212</v>
      </c>
      <c r="E13" s="14" t="s">
        <v>303</v>
      </c>
      <c r="F13" s="14" t="str">
        <f>"./generated/"&amp;Entities!G9&amp;"/src/main/java/"&amp;SUBSTITUTE(Entities!P9,".","/")</f>
        <v>./generated/webshop/src/main/java/org/xlbean/sample/webshop/dao/mapper</v>
      </c>
      <c r="G13" s="14" t="str">
        <f>Entities!Q9&amp;".java"</f>
        <v>ProductMapper.java</v>
      </c>
      <c r="I13" s="14" t="s">
        <v>236</v>
      </c>
      <c r="J13" s="14" t="str">
        <f t="shared" si="1"/>
        <v>entities[4]</v>
      </c>
      <c r="K13" s="14" t="s">
        <v>235</v>
      </c>
      <c r="L13" s="14" t="str">
        <f>"properties.findAll(['entityName':'"&amp;Entities!C9&amp;"'])"</f>
        <v>properties.findAll(['entityName':'Product'])</v>
      </c>
    </row>
    <row r="14" spans="1:16" x14ac:dyDescent="0.55000000000000004">
      <c r="B14" s="14" t="b">
        <f t="shared" si="0"/>
        <v>1</v>
      </c>
      <c r="C14" s="14">
        <f t="shared" si="2"/>
        <v>5</v>
      </c>
      <c r="D14" s="14" t="s">
        <v>212</v>
      </c>
      <c r="E14" s="14" t="s">
        <v>303</v>
      </c>
      <c r="F14" s="14" t="str">
        <f>"./generated/"&amp;Entities!G10&amp;"/src/main/java/"&amp;SUBSTITUTE(Entities!P10,".","/")</f>
        <v>./generated/webshop/src/main/java/org/xlbean/sample/webshop/dao/mapper</v>
      </c>
      <c r="G14" s="14" t="str">
        <f>Entities!Q10&amp;".java"</f>
        <v>StockMapper.java</v>
      </c>
      <c r="I14" s="14" t="s">
        <v>236</v>
      </c>
      <c r="J14" s="14" t="str">
        <f t="shared" si="1"/>
        <v>entities[5]</v>
      </c>
      <c r="K14" s="14" t="s">
        <v>235</v>
      </c>
      <c r="L14" s="14" t="str">
        <f>"properties.findAll(['entityName':'"&amp;Entities!C10&amp;"'])"</f>
        <v>properties.findAll(['entityName':'Stock'])</v>
      </c>
    </row>
    <row r="15" spans="1:16" x14ac:dyDescent="0.55000000000000004">
      <c r="B15" s="14" t="b">
        <f t="shared" si="0"/>
        <v>1</v>
      </c>
      <c r="C15" s="14">
        <f t="shared" si="2"/>
        <v>6</v>
      </c>
      <c r="D15" s="14" t="s">
        <v>212</v>
      </c>
      <c r="E15" s="14" t="s">
        <v>303</v>
      </c>
      <c r="F15" s="14" t="str">
        <f>"./generated/"&amp;Entities!G11&amp;"/src/main/java/"&amp;SUBSTITUTE(Entities!P11,".","/")</f>
        <v>./generated/webshop/src/main/java/org/xlbean/sample/webshop/dao/mapper</v>
      </c>
      <c r="G15" s="14" t="str">
        <f>Entities!Q11&amp;".java"</f>
        <v>AddressMasterMapper.java</v>
      </c>
      <c r="I15" s="14" t="s">
        <v>236</v>
      </c>
      <c r="J15" s="14" t="str">
        <f t="shared" si="1"/>
        <v>entities[6]</v>
      </c>
      <c r="K15" s="14" t="s">
        <v>235</v>
      </c>
      <c r="L15" s="14" t="str">
        <f>"properties.findAll(['entityName':'"&amp;Entities!C11&amp;"'])"</f>
        <v>properties.findAll(['entityName':'AddressMaster'])</v>
      </c>
    </row>
    <row r="16" spans="1:16" x14ac:dyDescent="0.55000000000000004">
      <c r="B16" s="14" t="b">
        <f t="shared" si="0"/>
        <v>0</v>
      </c>
      <c r="C16" s="14">
        <f t="shared" si="2"/>
        <v>7</v>
      </c>
      <c r="D16" s="14" t="s">
        <v>212</v>
      </c>
      <c r="E16" s="14" t="s">
        <v>303</v>
      </c>
      <c r="F16" s="14" t="str">
        <f>"./generated/"&amp;Entities!G12&amp;"/src/main/java/"&amp;SUBSTITUTE(Entities!P12,".","/")</f>
        <v>./generated//src/main/java/</v>
      </c>
      <c r="G16" s="14" t="str">
        <f>Entities!Q12&amp;".java"</f>
        <v>.java</v>
      </c>
      <c r="I16" s="14" t="s">
        <v>236</v>
      </c>
      <c r="J16" s="14" t="str">
        <f t="shared" si="1"/>
        <v>entities[7]</v>
      </c>
      <c r="K16" s="14" t="s">
        <v>235</v>
      </c>
      <c r="L16" s="14" t="str">
        <f>"properties.findAll(['entityName':'"&amp;Entities!C12&amp;"'])"</f>
        <v>properties.findAll(['entityName':''])</v>
      </c>
    </row>
    <row r="17" spans="2:12" x14ac:dyDescent="0.55000000000000004">
      <c r="B17" s="14" t="b">
        <f t="shared" si="0"/>
        <v>0</v>
      </c>
      <c r="C17" s="14">
        <f t="shared" si="2"/>
        <v>8</v>
      </c>
      <c r="D17" s="14" t="s">
        <v>212</v>
      </c>
      <c r="E17" s="14" t="s">
        <v>303</v>
      </c>
      <c r="F17" s="14" t="str">
        <f>"./generated/"&amp;Entities!G13&amp;"/src/main/java/"&amp;SUBSTITUTE(Entities!P13,".","/")</f>
        <v>./generated//src/main/java/</v>
      </c>
      <c r="G17" s="14" t="str">
        <f>Entities!Q13&amp;".java"</f>
        <v>.java</v>
      </c>
      <c r="I17" s="14" t="s">
        <v>236</v>
      </c>
      <c r="J17" s="14" t="str">
        <f t="shared" si="1"/>
        <v>entities[8]</v>
      </c>
      <c r="K17" s="14" t="s">
        <v>235</v>
      </c>
      <c r="L17" s="14" t="str">
        <f>"properties.findAll(['entityName':'"&amp;Entities!C13&amp;"'])"</f>
        <v>properties.findAll(['entityName':''])</v>
      </c>
    </row>
    <row r="18" spans="2:12" x14ac:dyDescent="0.55000000000000004">
      <c r="B18" s="14" t="b">
        <f t="shared" si="0"/>
        <v>0</v>
      </c>
      <c r="C18" s="14">
        <f t="shared" si="2"/>
        <v>9</v>
      </c>
      <c r="D18" s="14" t="s">
        <v>212</v>
      </c>
      <c r="E18" s="14" t="s">
        <v>303</v>
      </c>
      <c r="F18" s="14" t="str">
        <f>"./generated/"&amp;Entities!G14&amp;"/src/main/java/"&amp;SUBSTITUTE(Entities!P14,".","/")</f>
        <v>./generated//src/main/java/</v>
      </c>
      <c r="G18" s="14" t="str">
        <f>Entities!Q14&amp;".java"</f>
        <v>.java</v>
      </c>
      <c r="I18" s="14" t="s">
        <v>236</v>
      </c>
      <c r="J18" s="14" t="str">
        <f t="shared" si="1"/>
        <v>entities[9]</v>
      </c>
      <c r="K18" s="14" t="s">
        <v>235</v>
      </c>
      <c r="L18" s="14" t="str">
        <f>"properties.findAll(['entityName':'"&amp;Entities!C14&amp;"'])"</f>
        <v>properties.findAll(['entityName':''])</v>
      </c>
    </row>
    <row r="19" spans="2:12" x14ac:dyDescent="0.55000000000000004">
      <c r="B19" s="14" t="b">
        <f t="shared" si="0"/>
        <v>0</v>
      </c>
      <c r="C19" s="14">
        <f t="shared" si="2"/>
        <v>10</v>
      </c>
      <c r="D19" s="14" t="s">
        <v>212</v>
      </c>
      <c r="E19" s="14" t="s">
        <v>303</v>
      </c>
      <c r="F19" s="14" t="str">
        <f>"./generated/"&amp;Entities!G15&amp;"/src/main/java/"&amp;SUBSTITUTE(Entities!P15,".","/")</f>
        <v>./generated//src/main/java/</v>
      </c>
      <c r="G19" s="14" t="str">
        <f>Entities!Q15&amp;".java"</f>
        <v>.java</v>
      </c>
      <c r="I19" s="14" t="s">
        <v>236</v>
      </c>
      <c r="J19" s="14" t="str">
        <f t="shared" si="1"/>
        <v>entities[10]</v>
      </c>
      <c r="K19" s="14" t="s">
        <v>235</v>
      </c>
      <c r="L19" s="14" t="str">
        <f>"properties.findAll(['entityName':'"&amp;Entities!C15&amp;"'])"</f>
        <v>properties.findAll(['entityName':''])</v>
      </c>
    </row>
  </sheetData>
  <mergeCells count="1">
    <mergeCell ref="B5:J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Entities</vt:lpstr>
      <vt:lpstr>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gen_MapperXml</vt:lpstr>
      <vt:lpstr>gen_MapperGen</vt:lpstr>
      <vt:lpstr>gen_MapperXmlGen</vt:lpstr>
      <vt:lpstr>vlookup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2017-11-11T22:59:13Z</dcterms:modified>
</cp:coreProperties>
</file>