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C:\Users\hp\OneDrive\Desktop\"/>
    </mc:Choice>
  </mc:AlternateContent>
  <xr:revisionPtr revIDLastSave="0" documentId="13_ncr:1_{0E4FE755-721C-4F5B-9AA4-E7399727FBC3}" xr6:coauthVersionLast="47" xr6:coauthVersionMax="47" xr10:uidLastSave="{00000000-0000-0000-0000-000000000000}"/>
  <bookViews>
    <workbookView xWindow="-110" yWindow="-110" windowWidth="19420" windowHeight="10300" tabRatio="846" firstSheet="2" activeTab="7" xr2:uid="{00000000-000D-0000-FFFF-FFFF00000000}"/>
  </bookViews>
  <sheets>
    <sheet name="sales data " sheetId="1" r:id="rId1"/>
    <sheet name="SUBTOTAL AND OFFSET" sheetId="9" r:id="rId2"/>
    <sheet name="Date and text formatting" sheetId="7" r:id="rId3"/>
    <sheet name="CONCAT,TRIM,LEN,LEFT,MID,RIGHT." sheetId="8" r:id="rId4"/>
    <sheet name="Pivot tables" sheetId="5" r:id="rId5"/>
    <sheet name="Charts" sheetId="4" r:id="rId6"/>
    <sheet name="Product detail lookup data " sheetId="3" r:id="rId7"/>
    <sheet name="lookup tax rates data" sheetId="2" r:id="rId8"/>
  </sheets>
  <definedNames>
    <definedName name="_xlnm._FilterDatabase" localSheetId="0" hidden="1">'sales data '!$A$1:$P$12</definedName>
    <definedName name="_xlnm._FilterDatabase" localSheetId="1" hidden="1">'SUBTOTAL AND OFFSET'!$A$1:$A$11</definedName>
    <definedName name="Slicer_Category">#N/A</definedName>
    <definedName name="Slicer_Date">#N/A</definedName>
    <definedName name="Slicer_Region">#N/A</definedName>
  </definedNames>
  <calcPr calcId="191028"/>
  <pivotCaches>
    <pivotCache cacheId="2"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 i="9" l="1"/>
  <c r="B2" i="9"/>
  <c r="C21" i="1"/>
  <c r="B21" i="1"/>
  <c r="H12" i="1"/>
  <c r="I12" i="1" s="1"/>
  <c r="J12" i="1"/>
  <c r="K12" i="1"/>
  <c r="M12" i="1"/>
  <c r="N12" i="1"/>
  <c r="P12" i="1"/>
  <c r="H3" i="8"/>
  <c r="H4" i="8"/>
  <c r="H5" i="8"/>
  <c r="H6" i="8"/>
  <c r="H7" i="8"/>
  <c r="H8" i="8"/>
  <c r="H9" i="8"/>
  <c r="H10" i="8"/>
  <c r="H11" i="8"/>
  <c r="H2" i="8"/>
  <c r="G3" i="8"/>
  <c r="G4" i="8"/>
  <c r="G5" i="8"/>
  <c r="G6" i="8"/>
  <c r="G7" i="8"/>
  <c r="G8" i="8"/>
  <c r="G9" i="8"/>
  <c r="G10" i="8"/>
  <c r="G11" i="8"/>
  <c r="G2" i="8"/>
  <c r="F3" i="8"/>
  <c r="F4" i="8"/>
  <c r="F5" i="8"/>
  <c r="F6" i="8"/>
  <c r="F7" i="8"/>
  <c r="F8" i="8"/>
  <c r="F9" i="8"/>
  <c r="F10" i="8"/>
  <c r="F11" i="8"/>
  <c r="F2" i="8"/>
  <c r="E3" i="8"/>
  <c r="E4" i="8"/>
  <c r="E5" i="8"/>
  <c r="E6" i="8"/>
  <c r="E7" i="8"/>
  <c r="E8" i="8"/>
  <c r="E9" i="8"/>
  <c r="E10" i="8"/>
  <c r="E11" i="8"/>
  <c r="E2" i="8"/>
  <c r="D3" i="8"/>
  <c r="D4" i="8"/>
  <c r="D5" i="8"/>
  <c r="D6" i="8"/>
  <c r="D7" i="8"/>
  <c r="D8" i="8"/>
  <c r="D9" i="8"/>
  <c r="D10" i="8"/>
  <c r="D11" i="8"/>
  <c r="D2" i="8"/>
  <c r="C3" i="8"/>
  <c r="C4" i="8"/>
  <c r="C5" i="8"/>
  <c r="C6" i="8"/>
  <c r="C7" i="8"/>
  <c r="C8" i="8"/>
  <c r="C9" i="8"/>
  <c r="C10" i="8"/>
  <c r="C11" i="8"/>
  <c r="C2" i="8"/>
  <c r="J3" i="7"/>
  <c r="J4" i="7"/>
  <c r="J5" i="7"/>
  <c r="J6" i="7"/>
  <c r="J7" i="7"/>
  <c r="J8" i="7"/>
  <c r="J9" i="7"/>
  <c r="J10" i="7"/>
  <c r="J11" i="7"/>
  <c r="J2" i="7"/>
  <c r="I3" i="7"/>
  <c r="I4" i="7"/>
  <c r="I5" i="7"/>
  <c r="I6" i="7"/>
  <c r="I7" i="7"/>
  <c r="I8" i="7"/>
  <c r="I9" i="7"/>
  <c r="I10" i="7"/>
  <c r="I11" i="7"/>
  <c r="I2" i="7"/>
  <c r="H3" i="7"/>
  <c r="H4" i="7"/>
  <c r="H5" i="7"/>
  <c r="H6" i="7"/>
  <c r="H7" i="7"/>
  <c r="H8" i="7"/>
  <c r="H9" i="7"/>
  <c r="H10" i="7"/>
  <c r="H11" i="7"/>
  <c r="H2" i="7"/>
  <c r="G2" i="7"/>
  <c r="F3" i="7"/>
  <c r="F4" i="7"/>
  <c r="F5" i="7"/>
  <c r="F6" i="7"/>
  <c r="F7" i="7"/>
  <c r="F8" i="7"/>
  <c r="F9" i="7"/>
  <c r="F10" i="7"/>
  <c r="F11" i="7"/>
  <c r="F2" i="7"/>
  <c r="D3" i="7"/>
  <c r="D4" i="7"/>
  <c r="D5" i="7"/>
  <c r="D6" i="7"/>
  <c r="D7" i="7"/>
  <c r="D8" i="7"/>
  <c r="D9" i="7"/>
  <c r="D10" i="7"/>
  <c r="D11" i="7"/>
  <c r="D2" i="7"/>
  <c r="G3" i="7"/>
  <c r="G4" i="7"/>
  <c r="G5" i="7"/>
  <c r="G6" i="7"/>
  <c r="G7" i="7"/>
  <c r="G8" i="7"/>
  <c r="G9" i="7"/>
  <c r="G10" i="7"/>
  <c r="G11" i="7"/>
  <c r="E3" i="7"/>
  <c r="E4" i="7"/>
  <c r="E5" i="7"/>
  <c r="E6" i="7"/>
  <c r="E7" i="7"/>
  <c r="E8" i="7"/>
  <c r="E9" i="7"/>
  <c r="E10" i="7"/>
  <c r="E11" i="7"/>
  <c r="E2" i="7"/>
  <c r="I5" i="2"/>
  <c r="B19" i="1"/>
  <c r="C19" i="1" s="1"/>
  <c r="G6" i="3"/>
  <c r="H6" i="3"/>
  <c r="P3" i="1"/>
  <c r="P4" i="1"/>
  <c r="P5" i="1"/>
  <c r="P6" i="1"/>
  <c r="P7" i="1"/>
  <c r="P8" i="1"/>
  <c r="P9" i="1"/>
  <c r="P10" i="1"/>
  <c r="P11" i="1"/>
  <c r="P2" i="1"/>
  <c r="O3" i="1"/>
  <c r="O4" i="1"/>
  <c r="O5" i="1"/>
  <c r="O6" i="1"/>
  <c r="O7" i="1"/>
  <c r="O8" i="1"/>
  <c r="O9" i="1"/>
  <c r="O10" i="1"/>
  <c r="O11" i="1"/>
  <c r="O2" i="1"/>
  <c r="N3" i="1"/>
  <c r="N4" i="1"/>
  <c r="N5" i="1"/>
  <c r="N6" i="1"/>
  <c r="N7" i="1"/>
  <c r="N8" i="1"/>
  <c r="N9" i="1"/>
  <c r="N10" i="1"/>
  <c r="N11" i="1"/>
  <c r="N2" i="1"/>
  <c r="M3" i="1"/>
  <c r="M4" i="1"/>
  <c r="M5" i="1"/>
  <c r="M6" i="1"/>
  <c r="M7" i="1"/>
  <c r="M8" i="1"/>
  <c r="M9" i="1"/>
  <c r="M10" i="1"/>
  <c r="M11" i="1"/>
  <c r="M2" i="1"/>
  <c r="K3" i="1"/>
  <c r="K4" i="1"/>
  <c r="K5" i="1"/>
  <c r="K6" i="1"/>
  <c r="K7" i="1"/>
  <c r="K8" i="1"/>
  <c r="K9" i="1"/>
  <c r="K10" i="1"/>
  <c r="K11" i="1"/>
  <c r="K2" i="1"/>
  <c r="J3" i="1"/>
  <c r="J4" i="1"/>
  <c r="J5" i="1"/>
  <c r="J6" i="1"/>
  <c r="J7" i="1"/>
  <c r="J8" i="1"/>
  <c r="J9" i="1"/>
  <c r="J10" i="1"/>
  <c r="J11" i="1"/>
  <c r="J2" i="1"/>
  <c r="H3" i="1"/>
  <c r="I3" i="1" s="1"/>
  <c r="H6" i="1"/>
  <c r="I6" i="1" s="1"/>
  <c r="H4" i="1"/>
  <c r="I4" i="1" s="1"/>
  <c r="H5" i="1"/>
  <c r="I5" i="1" s="1"/>
  <c r="H7" i="1"/>
  <c r="I7" i="1" s="1"/>
  <c r="H9" i="1"/>
  <c r="I9" i="1" s="1"/>
  <c r="H10" i="1"/>
  <c r="I10" i="1" s="1"/>
  <c r="H8" i="1"/>
  <c r="I8" i="1" s="1"/>
  <c r="H11" i="1"/>
  <c r="I11" i="1" s="1"/>
  <c r="H2" i="1"/>
  <c r="E15" i="1"/>
  <c r="D15" i="1"/>
  <c r="C15" i="1"/>
  <c r="B15" i="1"/>
  <c r="A15" i="1"/>
  <c r="F15" i="1" l="1"/>
  <c r="L11" i="1"/>
  <c r="L8" i="1"/>
  <c r="L12" i="1"/>
  <c r="L10" i="1"/>
  <c r="L9" i="1"/>
  <c r="L7" i="1"/>
  <c r="L6" i="1"/>
  <c r="L5" i="1"/>
  <c r="L4" i="1"/>
  <c r="L3" i="1"/>
  <c r="I2" i="1"/>
  <c r="L2" i="1"/>
</calcChain>
</file>

<file path=xl/sharedStrings.xml><?xml version="1.0" encoding="utf-8"?>
<sst xmlns="http://schemas.openxmlformats.org/spreadsheetml/2006/main" count="229" uniqueCount="89">
  <si>
    <t>Transaction ID</t>
  </si>
  <si>
    <t>Product</t>
  </si>
  <si>
    <t>Category</t>
  </si>
  <si>
    <t>Region</t>
  </si>
  <si>
    <t>Sales($)</t>
  </si>
  <si>
    <t>Date</t>
  </si>
  <si>
    <t>Units sold</t>
  </si>
  <si>
    <t>Sales Tax (10%)</t>
  </si>
  <si>
    <t xml:space="preserve">Total revenue </t>
  </si>
  <si>
    <t>Sales&gt;2000</t>
  </si>
  <si>
    <t>Sales Categories</t>
  </si>
  <si>
    <t>Sales&gt;5000 &amp; Tax&gt;500</t>
  </si>
  <si>
    <t>2000&lt;Sales&lt;20000</t>
  </si>
  <si>
    <t>Bonus (5%)</t>
  </si>
  <si>
    <t>First Quarter Sale</t>
  </si>
  <si>
    <t>Sales State</t>
  </si>
  <si>
    <t>T010</t>
  </si>
  <si>
    <t>Air Conditioner</t>
  </si>
  <si>
    <t>Appliances</t>
  </si>
  <si>
    <t>East</t>
  </si>
  <si>
    <t>T001</t>
  </si>
  <si>
    <t>Laptop</t>
  </si>
  <si>
    <t>Electronics</t>
  </si>
  <si>
    <t>North</t>
  </si>
  <si>
    <t>T003</t>
  </si>
  <si>
    <t>Refrigerator</t>
  </si>
  <si>
    <t>West</t>
  </si>
  <si>
    <t>T004</t>
  </si>
  <si>
    <t>TV</t>
  </si>
  <si>
    <t>South</t>
  </si>
  <si>
    <t>T002</t>
  </si>
  <si>
    <t>Smartphone</t>
  </si>
  <si>
    <t>T005</t>
  </si>
  <si>
    <t>Washing Machine</t>
  </si>
  <si>
    <t>T008</t>
  </si>
  <si>
    <t>Tablet</t>
  </si>
  <si>
    <t>T006</t>
  </si>
  <si>
    <t>Microwave</t>
  </si>
  <si>
    <t>T007</t>
  </si>
  <si>
    <t>Camera</t>
  </si>
  <si>
    <t>T009</t>
  </si>
  <si>
    <t>Blender</t>
  </si>
  <si>
    <t>Total Sales</t>
  </si>
  <si>
    <t>Average Sales</t>
  </si>
  <si>
    <t xml:space="preserve">Maximum Sale </t>
  </si>
  <si>
    <t>Minimum Sale</t>
  </si>
  <si>
    <t>Count of Transaction</t>
  </si>
  <si>
    <t>High Categories Sales</t>
  </si>
  <si>
    <t>Supplier</t>
  </si>
  <si>
    <t>Warranty(Years)</t>
  </si>
  <si>
    <t>Tax rates(%)</t>
  </si>
  <si>
    <t>Sum of Sales($)</t>
  </si>
  <si>
    <t>Grand Total</t>
  </si>
  <si>
    <t>Sum of Sales Tax (10%)</t>
  </si>
  <si>
    <t>TechCo</t>
  </si>
  <si>
    <t>MobilePlus</t>
  </si>
  <si>
    <t>HomeEssence</t>
  </si>
  <si>
    <t>VisionMax</t>
  </si>
  <si>
    <t>KitchenKing</t>
  </si>
  <si>
    <t xml:space="preserve">North </t>
  </si>
  <si>
    <t xml:space="preserve">East </t>
  </si>
  <si>
    <t xml:space="preserve">West </t>
  </si>
  <si>
    <t xml:space="preserve">South </t>
  </si>
  <si>
    <t>Blender Total</t>
  </si>
  <si>
    <t>Air Conditioner Total</t>
  </si>
  <si>
    <t>Camera Total</t>
  </si>
  <si>
    <t>Laptop Total</t>
  </si>
  <si>
    <t>Microwave Total</t>
  </si>
  <si>
    <t>Refrigerator Total</t>
  </si>
  <si>
    <t>Smartphone Total</t>
  </si>
  <si>
    <t>Tablet Total</t>
  </si>
  <si>
    <t>TV Total</t>
  </si>
  <si>
    <t>Washing Machine Total</t>
  </si>
  <si>
    <t>Date format 1</t>
  </si>
  <si>
    <t>Date format 2</t>
  </si>
  <si>
    <t>Date format 3</t>
  </si>
  <si>
    <t>Sales format 1</t>
  </si>
  <si>
    <t>Sales Format 2</t>
  </si>
  <si>
    <t>Sales format 3</t>
  </si>
  <si>
    <t>Sales Format 4</t>
  </si>
  <si>
    <t>Concatenation</t>
  </si>
  <si>
    <t>Trim</t>
  </si>
  <si>
    <t>Length (Product)</t>
  </si>
  <si>
    <t>Left</t>
  </si>
  <si>
    <t>MID</t>
  </si>
  <si>
    <t>Right</t>
  </si>
  <si>
    <t>OFFSET</t>
  </si>
  <si>
    <t>Offset</t>
  </si>
  <si>
    <t>SUBTOTAL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</si>
</sst>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sz val="12"/>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rgb="FFFFC6C6"/>
        <bgColor indexed="64"/>
      </patternFill>
    </fill>
    <fill>
      <patternFill patternType="solid">
        <fgColor rgb="FF00B0F0"/>
        <bgColor indexed="64"/>
      </patternFill>
    </fill>
    <fill>
      <patternFill patternType="solid">
        <fgColor theme="9" tint="0.59999389629810485"/>
        <bgColor indexed="64"/>
      </patternFill>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4" fillId="2" borderId="1" xfId="0" applyFont="1" applyFill="1" applyBorder="1" applyAlignment="1">
      <alignment horizontal="center"/>
    </xf>
    <xf numFmtId="0" fontId="3" fillId="0" borderId="1" xfId="0" applyFont="1" applyBorder="1" applyAlignment="1">
      <alignment horizontal="center"/>
    </xf>
    <xf numFmtId="14" fontId="3" fillId="0" borderId="1" xfId="0" applyNumberFormat="1" applyFont="1" applyBorder="1" applyAlignment="1">
      <alignment horizontal="center"/>
    </xf>
    <xf numFmtId="0" fontId="1" fillId="2" borderId="1" xfId="0" applyFont="1" applyFill="1" applyBorder="1" applyAlignment="1">
      <alignment horizontal="center"/>
    </xf>
    <xf numFmtId="0" fontId="0" fillId="0" borderId="1" xfId="0" applyBorder="1" applyAlignment="1">
      <alignment horizontal="center"/>
    </xf>
    <xf numFmtId="0" fontId="0" fillId="0" borderId="2" xfId="0" applyBorder="1"/>
    <xf numFmtId="0" fontId="4" fillId="2" borderId="3" xfId="0" applyFont="1" applyFill="1" applyBorder="1" applyAlignment="1">
      <alignment horizontal="center"/>
    </xf>
    <xf numFmtId="0" fontId="4" fillId="3" borderId="1" xfId="0" applyFont="1" applyFill="1" applyBorder="1" applyAlignment="1">
      <alignment horizontal="center"/>
    </xf>
    <xf numFmtId="0" fontId="3" fillId="0" borderId="1" xfId="0" applyFont="1" applyBorder="1" applyAlignment="1">
      <alignment horizontal="center" wrapText="1"/>
    </xf>
    <xf numFmtId="0" fontId="0" fillId="0" borderId="0" xfId="0" applyAlignment="1">
      <alignment wrapText="1"/>
    </xf>
    <xf numFmtId="0" fontId="0" fillId="0" borderId="0" xfId="0" pivotButton="1"/>
    <xf numFmtId="14" fontId="0" fillId="0" borderId="0" xfId="0" applyNumberFormat="1"/>
    <xf numFmtId="0" fontId="0" fillId="4" borderId="0" xfId="0" applyFill="1" applyAlignment="1">
      <alignment horizontal="center"/>
    </xf>
    <xf numFmtId="0" fontId="4" fillId="3" borderId="4" xfId="0" applyFont="1" applyFill="1" applyBorder="1" applyAlignment="1">
      <alignment horizontal="center"/>
    </xf>
    <xf numFmtId="0" fontId="3" fillId="0" borderId="4" xfId="0" applyFont="1" applyFill="1" applyBorder="1" applyAlignment="1">
      <alignment horizontal="center"/>
    </xf>
    <xf numFmtId="0" fontId="0" fillId="5" borderId="0" xfId="0" applyFill="1"/>
  </cellXfs>
  <cellStyles count="1">
    <cellStyle name="Normal" xfId="0" builtinId="0"/>
  </cellStyles>
  <dxfs count="12">
    <dxf>
      <font>
        <color rgb="FF9C0006"/>
      </font>
      <fill>
        <patternFill patternType="solid">
          <bgColor rgb="FF92D050"/>
        </patternFill>
      </fill>
    </dxf>
    <dxf>
      <font>
        <color rgb="FF9C0006"/>
      </font>
      <fill>
        <patternFill>
          <bgColor rgb="FFFFC7CE"/>
        </patternFill>
      </fill>
    </dxf>
    <dxf>
      <font>
        <color rgb="FF9C0006"/>
      </font>
      <fill>
        <patternFill patternType="solid">
          <bgColor rgb="FF92D050"/>
        </patternFill>
      </fill>
    </dxf>
    <dxf>
      <font>
        <color rgb="FF9C0006"/>
      </font>
      <fill>
        <patternFill>
          <bgColor rgb="FFFFC7CE"/>
        </patternFill>
      </fill>
    </dxf>
    <dxf>
      <font>
        <color rgb="FF9C0006"/>
      </font>
      <fill>
        <patternFill patternType="solid">
          <bgColor rgb="FF92D050"/>
        </patternFill>
      </fill>
    </dxf>
    <dxf>
      <font>
        <color rgb="FF9C0006"/>
      </font>
      <fill>
        <patternFill>
          <bgColor rgb="FFFFC7CE"/>
        </patternFill>
      </fill>
    </dxf>
    <dxf>
      <font>
        <color rgb="FF9C0006"/>
      </font>
      <fill>
        <patternFill patternType="solid">
          <bgColor rgb="FF92D050"/>
        </patternFill>
      </fill>
    </dxf>
    <dxf>
      <font>
        <color rgb="FF9C0006"/>
      </font>
      <fill>
        <patternFill>
          <bgColor rgb="FFFFC7CE"/>
        </patternFill>
      </fill>
    </dxf>
    <dxf>
      <font>
        <color rgb="FF9C0006"/>
      </font>
      <fill>
        <patternFill patternType="solid">
          <bgColor rgb="FF92D050"/>
        </patternFill>
      </fill>
    </dxf>
    <dxf>
      <font>
        <color rgb="FF9C0006"/>
      </font>
      <fill>
        <patternFill>
          <bgColor rgb="FFFFC7CE"/>
        </patternFill>
      </fill>
    </dxf>
    <dxf>
      <font>
        <color rgb="FF9C0006"/>
      </font>
      <fill>
        <patternFill patternType="solid">
          <bgColor rgb="FF92D050"/>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[Excel_task_internship_aj.xlsx]Pivot tables!PivotTable6</c:name>
    <c:fmtId val="1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tables'!$C$21</c:f>
              <c:strCache>
                <c:ptCount val="1"/>
                <c:pt idx="0">
                  <c:v>Total</c:v>
                </c:pt>
              </c:strCache>
            </c:strRef>
          </c:tx>
          <c:spPr>
            <a:ln w="28575" cap="rnd">
              <a:solidFill>
                <a:schemeClr val="accent1"/>
              </a:solidFill>
              <a:round/>
            </a:ln>
            <a:effectLst/>
          </c:spPr>
          <c:marker>
            <c:symbol val="none"/>
          </c:marker>
          <c:cat>
            <c:multiLvlStrRef>
              <c:f>'Pivot tables'!$A$22:$B$42</c:f>
              <c:multiLvlStrCache>
                <c:ptCount val="10"/>
                <c:lvl>
                  <c:pt idx="0">
                    <c:v>East</c:v>
                  </c:pt>
                  <c:pt idx="1">
                    <c:v>North</c:v>
                  </c:pt>
                  <c:pt idx="2">
                    <c:v>West</c:v>
                  </c:pt>
                  <c:pt idx="3">
                    <c:v>North</c:v>
                  </c:pt>
                  <c:pt idx="4">
                    <c:v>East</c:v>
                  </c:pt>
                  <c:pt idx="5">
                    <c:v>West</c:v>
                  </c:pt>
                  <c:pt idx="6">
                    <c:v>East</c:v>
                  </c:pt>
                  <c:pt idx="7">
                    <c:v>South</c:v>
                  </c:pt>
                  <c:pt idx="8">
                    <c:v>South</c:v>
                  </c:pt>
                  <c:pt idx="9">
                    <c:v>North</c:v>
                  </c:pt>
                </c:lvl>
                <c:lvl>
                  <c:pt idx="0">
                    <c:v>Air Conditioner</c:v>
                  </c:pt>
                  <c:pt idx="1">
                    <c:v>Blender</c:v>
                  </c:pt>
                  <c:pt idx="2">
                    <c:v>Camera</c:v>
                  </c:pt>
                  <c:pt idx="3">
                    <c:v>Laptop</c:v>
                  </c:pt>
                  <c:pt idx="4">
                    <c:v>Microwave</c:v>
                  </c:pt>
                  <c:pt idx="5">
                    <c:v>Refrigerator</c:v>
                  </c:pt>
                  <c:pt idx="6">
                    <c:v>Smartphone</c:v>
                  </c:pt>
                  <c:pt idx="7">
                    <c:v>Tablet</c:v>
                  </c:pt>
                  <c:pt idx="8">
                    <c:v>TV</c:v>
                  </c:pt>
                  <c:pt idx="9">
                    <c:v>Washing Machine</c:v>
                  </c:pt>
                </c:lvl>
              </c:multiLvlStrCache>
            </c:multiLvlStrRef>
          </c:cat>
          <c:val>
            <c:numRef>
              <c:f>'Pivot tables'!$C$22:$C$42</c:f>
              <c:numCache>
                <c:formatCode>General</c:formatCode>
                <c:ptCount val="10"/>
                <c:pt idx="0">
                  <c:v>2500</c:v>
                </c:pt>
                <c:pt idx="1">
                  <c:v>300</c:v>
                </c:pt>
                <c:pt idx="2">
                  <c:v>400</c:v>
                </c:pt>
                <c:pt idx="3">
                  <c:v>2010</c:v>
                </c:pt>
                <c:pt idx="4">
                  <c:v>500</c:v>
                </c:pt>
                <c:pt idx="5">
                  <c:v>1200</c:v>
                </c:pt>
                <c:pt idx="6">
                  <c:v>800</c:v>
                </c:pt>
                <c:pt idx="7">
                  <c:v>600</c:v>
                </c:pt>
                <c:pt idx="8">
                  <c:v>1010</c:v>
                </c:pt>
                <c:pt idx="9">
                  <c:v>700</c:v>
                </c:pt>
              </c:numCache>
            </c:numRef>
          </c:val>
          <c:smooth val="0"/>
          <c:extLst>
            <c:ext xmlns:c16="http://schemas.microsoft.com/office/drawing/2014/chart" uri="{C3380CC4-5D6E-409C-BE32-E72D297353CC}">
              <c16:uniqueId val="{00000000-5BDE-407E-AFCB-113448D10CCB}"/>
            </c:ext>
          </c:extLst>
        </c:ser>
        <c:dLbls>
          <c:showLegendKey val="0"/>
          <c:showVal val="0"/>
          <c:showCatName val="0"/>
          <c:showSerName val="0"/>
          <c:showPercent val="0"/>
          <c:showBubbleSize val="0"/>
        </c:dLbls>
        <c:smooth val="0"/>
        <c:axId val="-1987801984"/>
        <c:axId val="-1987807968"/>
      </c:lineChart>
      <c:catAx>
        <c:axId val="-1987801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7807968"/>
        <c:crosses val="autoZero"/>
        <c:auto val="1"/>
        <c:lblAlgn val="ctr"/>
        <c:lblOffset val="100"/>
        <c:noMultiLvlLbl val="0"/>
      </c:catAx>
      <c:valAx>
        <c:axId val="-19878079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7801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[Excel_task_internship_aj.xlsx]Pivot tables!PivotTable1</c:name>
    <c:fmtId val="4"/>
  </c:pivotSource>
  <c:chart>
    <c:title>
      <c:overlay val="0"/>
      <c:spPr>
        <a:solidFill>
          <a:srgbClr val="A9D08E"/>
        </a:solidFill>
        <a:ln>
          <a:noFill/>
        </a:ln>
        <a:effectLst/>
      </c:spPr>
      <c:txPr>
        <a:bodyPr rot="0" spcFirstLastPara="1" vertOverflow="ellipsis" vert="horz" wrap="square" anchor="ctr" anchorCtr="1"/>
        <a:lstStyle/>
        <a:p>
          <a:pPr>
            <a:defRPr sz="1400" b="1" i="0" u="none" strike="noStrike" kern="1200" spc="0" baseline="0">
              <a:solidFill>
                <a:srgbClr val="000000"/>
              </a:solidFill>
              <a:latin typeface="Georgia"/>
              <a:ea typeface="Georgia"/>
              <a:cs typeface="Georgia"/>
            </a:defRPr>
          </a:pPr>
          <a:endParaRPr lang="en-US"/>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'Pivot tables'!$B$2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3BC-415F-9659-02BDF59D70B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3BC-415F-9659-02BDF59D70B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tables'!$A$3:$A$5</c:f>
              <c:strCache>
                <c:ptCount val="2"/>
                <c:pt idx="0">
                  <c:v>Appliances</c:v>
                </c:pt>
                <c:pt idx="1">
                  <c:v>Electronics</c:v>
                </c:pt>
              </c:strCache>
            </c:strRef>
          </c:cat>
          <c:val>
            <c:numRef>
              <c:f>'Pivot tables'!$B$3:$B$5</c:f>
              <c:numCache>
                <c:formatCode>General</c:formatCode>
                <c:ptCount val="2"/>
                <c:pt idx="0">
                  <c:v>5200</c:v>
                </c:pt>
                <c:pt idx="1">
                  <c:v>4820</c:v>
                </c:pt>
              </c:numCache>
            </c:numRef>
          </c:val>
          <c:extLst>
            <c:ext xmlns:c16="http://schemas.microsoft.com/office/drawing/2014/chart" uri="{C3380CC4-5D6E-409C-BE32-E72D297353CC}">
              <c16:uniqueId val="{00000004-43BC-415F-9659-02BDF59D70BF}"/>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[Excel_task_internship_aj.xlsx]Pivot tables!PivotTable2</c:name>
    <c:fmtId val="13"/>
  </c:pivotSource>
  <c:chart>
    <c:title>
      <c:tx>
        <c:rich>
          <a:bodyPr rot="0" spcFirstLastPara="1" vertOverflow="ellipsis" vert="horz" wrap="square" anchor="ctr" anchorCtr="1"/>
          <a:lstStyle/>
          <a:p>
            <a:pPr>
              <a:defRPr sz="1400" b="1" i="0" u="none" strike="noStrike" kern="1200" spc="0" baseline="0">
                <a:solidFill>
                  <a:srgbClr val="000000"/>
                </a:solidFill>
                <a:latin typeface="Georgia"/>
                <a:ea typeface="Georgia"/>
                <a:cs typeface="Georgia"/>
              </a:defRPr>
            </a:pPr>
            <a:r>
              <a:rPr lang="en-US"/>
              <a:t>Date wise sales</a:t>
            </a:r>
          </a:p>
        </c:rich>
      </c:tx>
      <c:overlay val="0"/>
      <c:spPr>
        <a:solidFill>
          <a:srgbClr val="A9D08E"/>
        </a:solidFill>
        <a:ln>
          <a:noFill/>
        </a:ln>
        <a:effectLst/>
      </c:spPr>
      <c:txPr>
        <a:bodyPr rot="0" spcFirstLastPara="1" vertOverflow="ellipsis" vert="horz" wrap="square" anchor="ctr" anchorCtr="1"/>
        <a:lstStyle/>
        <a:p>
          <a:pPr>
            <a:defRPr sz="1400" b="1" i="0" u="none" strike="noStrike" kern="1200" spc="0" baseline="0">
              <a:solidFill>
                <a:srgbClr val="000000"/>
              </a:solidFill>
              <a:latin typeface="Georgia"/>
              <a:ea typeface="Georgia"/>
              <a:cs typeface="Georgia"/>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rgbClr val="548235"/>
            </a:solidFill>
            <a:prstDash val="solid"/>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tables'!$E$2</c:f>
              <c:strCache>
                <c:ptCount val="1"/>
                <c:pt idx="0">
                  <c:v>Total</c:v>
                </c:pt>
              </c:strCache>
            </c:strRef>
          </c:tx>
          <c:spPr>
            <a:ln w="28575" cap="rnd">
              <a:solidFill>
                <a:srgbClr val="548235"/>
              </a:solidFill>
              <a:prstDash val="solid"/>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2.3117447571528806E-2"/>
                  <c:y val="-0.38410750082608219"/>
                </c:manualLayout>
              </c:layout>
              <c:numFmt formatCode="General" sourceLinked="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rendlineLbl>
          </c:trendline>
          <c:cat>
            <c:strRef>
              <c:f>'Pivot tables'!$D$3:$D$13</c:f>
              <c:strCache>
                <c:ptCount val="10"/>
                <c:pt idx="0">
                  <c:v>01/01/2025</c:v>
                </c:pt>
                <c:pt idx="1">
                  <c:v>05/01/2025</c:v>
                </c:pt>
                <c:pt idx="2">
                  <c:v>08/01/2025</c:v>
                </c:pt>
                <c:pt idx="3">
                  <c:v>12/01/2025</c:v>
                </c:pt>
                <c:pt idx="4">
                  <c:v>15/01/2025</c:v>
                </c:pt>
                <c:pt idx="5">
                  <c:v>18/01/2025</c:v>
                </c:pt>
                <c:pt idx="6">
                  <c:v>20/01/2025</c:v>
                </c:pt>
                <c:pt idx="7">
                  <c:v>22/01/2025</c:v>
                </c:pt>
                <c:pt idx="8">
                  <c:v>25/01/2025</c:v>
                </c:pt>
                <c:pt idx="9">
                  <c:v>03/04/2025</c:v>
                </c:pt>
              </c:strCache>
            </c:strRef>
          </c:cat>
          <c:val>
            <c:numRef>
              <c:f>'Pivot tables'!$E$3:$E$13</c:f>
              <c:numCache>
                <c:formatCode>General</c:formatCode>
                <c:ptCount val="10"/>
                <c:pt idx="0">
                  <c:v>2010</c:v>
                </c:pt>
                <c:pt idx="1">
                  <c:v>1200</c:v>
                </c:pt>
                <c:pt idx="2">
                  <c:v>1010</c:v>
                </c:pt>
                <c:pt idx="3">
                  <c:v>700</c:v>
                </c:pt>
                <c:pt idx="4">
                  <c:v>500</c:v>
                </c:pt>
                <c:pt idx="5">
                  <c:v>400</c:v>
                </c:pt>
                <c:pt idx="6">
                  <c:v>600</c:v>
                </c:pt>
                <c:pt idx="7">
                  <c:v>300</c:v>
                </c:pt>
                <c:pt idx="8">
                  <c:v>2500</c:v>
                </c:pt>
                <c:pt idx="9">
                  <c:v>800</c:v>
                </c:pt>
              </c:numCache>
            </c:numRef>
          </c:val>
          <c:smooth val="0"/>
          <c:extLst>
            <c:ext xmlns:c16="http://schemas.microsoft.com/office/drawing/2014/chart" uri="{C3380CC4-5D6E-409C-BE32-E72D297353CC}">
              <c16:uniqueId val="{00000000-0D03-4EF4-A68E-D02EB9BFFB11}"/>
            </c:ext>
          </c:extLst>
        </c:ser>
        <c:dLbls>
          <c:showLegendKey val="0"/>
          <c:showVal val="0"/>
          <c:showCatName val="0"/>
          <c:showSerName val="0"/>
          <c:showPercent val="0"/>
          <c:showBubbleSize val="0"/>
        </c:dLbls>
        <c:marker val="1"/>
        <c:smooth val="0"/>
        <c:axId val="-130327840"/>
        <c:axId val="-130323488"/>
      </c:lineChart>
      <c:catAx>
        <c:axId val="-130327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323488"/>
        <c:crosses val="autoZero"/>
        <c:auto val="1"/>
        <c:lblAlgn val="ctr"/>
        <c:lblOffset val="100"/>
        <c:noMultiLvlLbl val="0"/>
      </c:catAx>
      <c:valAx>
        <c:axId val="-130323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3278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[Excel_task_internship_aj.xlsx]Pivot tables!PivotTable3</c:name>
    <c:fmtId val="13"/>
  </c:pivotSource>
  <c:chart>
    <c:title>
      <c:tx>
        <c:rich>
          <a:bodyPr rot="0" spcFirstLastPara="1" vertOverflow="ellipsis" vert="horz" wrap="square" anchor="ctr" anchorCtr="1"/>
          <a:lstStyle/>
          <a:p>
            <a:pPr>
              <a:defRPr sz="1400" b="1" i="0" u="none" strike="noStrike" kern="1200" spc="0" baseline="0">
                <a:solidFill>
                  <a:srgbClr val="0D0D0D"/>
                </a:solidFill>
                <a:latin typeface="+mn-lt"/>
                <a:ea typeface="+mn-ea"/>
                <a:cs typeface="+mn-cs"/>
              </a:defRPr>
            </a:pPr>
            <a:r>
              <a:rPr lang="en-US"/>
              <a:t>Sales($)</a:t>
            </a:r>
          </a:p>
        </c:rich>
      </c:tx>
      <c:overlay val="0"/>
      <c:spPr>
        <a:solidFill>
          <a:srgbClr val="A9D08E"/>
        </a:solidFill>
        <a:ln>
          <a:noFill/>
        </a:ln>
        <a:effectLst/>
      </c:spPr>
      <c:txPr>
        <a:bodyPr rot="0" spcFirstLastPara="1" vertOverflow="ellipsis" vert="horz" wrap="square" anchor="ctr" anchorCtr="1"/>
        <a:lstStyle/>
        <a:p>
          <a:pPr>
            <a:defRPr sz="1400" b="1" i="0" u="none" strike="noStrike" kern="1200" spc="0" baseline="0">
              <a:solidFill>
                <a:srgbClr val="0D0D0D"/>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54823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tables'!$H$2</c:f>
              <c:strCache>
                <c:ptCount val="1"/>
                <c:pt idx="0">
                  <c:v>Total</c:v>
                </c:pt>
              </c:strCache>
            </c:strRef>
          </c:tx>
          <c:spPr>
            <a:solidFill>
              <a:srgbClr val="548235"/>
            </a:solidFill>
            <a:ln>
              <a:noFill/>
            </a:ln>
            <a:effectLst/>
          </c:spPr>
          <c:invertIfNegative val="0"/>
          <c:cat>
            <c:strRef>
              <c:f>'Pivot tables'!$G$3:$G$13</c:f>
              <c:strCache>
                <c:ptCount val="10"/>
                <c:pt idx="0">
                  <c:v>Air Conditioner</c:v>
                </c:pt>
                <c:pt idx="1">
                  <c:v>Blender</c:v>
                </c:pt>
                <c:pt idx="2">
                  <c:v>Camera</c:v>
                </c:pt>
                <c:pt idx="3">
                  <c:v>Laptop</c:v>
                </c:pt>
                <c:pt idx="4">
                  <c:v>Microwave</c:v>
                </c:pt>
                <c:pt idx="5">
                  <c:v>Refrigerator</c:v>
                </c:pt>
                <c:pt idx="6">
                  <c:v>Smartphone</c:v>
                </c:pt>
                <c:pt idx="7">
                  <c:v>Tablet</c:v>
                </c:pt>
                <c:pt idx="8">
                  <c:v>TV</c:v>
                </c:pt>
                <c:pt idx="9">
                  <c:v>Washing Machine</c:v>
                </c:pt>
              </c:strCache>
            </c:strRef>
          </c:cat>
          <c:val>
            <c:numRef>
              <c:f>'Pivot tables'!$H$3:$H$13</c:f>
              <c:numCache>
                <c:formatCode>General</c:formatCode>
                <c:ptCount val="10"/>
                <c:pt idx="0">
                  <c:v>2500</c:v>
                </c:pt>
                <c:pt idx="1">
                  <c:v>300</c:v>
                </c:pt>
                <c:pt idx="2">
                  <c:v>400</c:v>
                </c:pt>
                <c:pt idx="3">
                  <c:v>2010</c:v>
                </c:pt>
                <c:pt idx="4">
                  <c:v>500</c:v>
                </c:pt>
                <c:pt idx="5">
                  <c:v>1200</c:v>
                </c:pt>
                <c:pt idx="6">
                  <c:v>800</c:v>
                </c:pt>
                <c:pt idx="7">
                  <c:v>600</c:v>
                </c:pt>
                <c:pt idx="8">
                  <c:v>1010</c:v>
                </c:pt>
                <c:pt idx="9">
                  <c:v>700</c:v>
                </c:pt>
              </c:numCache>
            </c:numRef>
          </c:val>
          <c:extLst>
            <c:ext xmlns:c16="http://schemas.microsoft.com/office/drawing/2014/chart" uri="{C3380CC4-5D6E-409C-BE32-E72D297353CC}">
              <c16:uniqueId val="{00000000-6431-4AFC-9A1F-96DD7B0CEC1B}"/>
            </c:ext>
          </c:extLst>
        </c:ser>
        <c:dLbls>
          <c:showLegendKey val="0"/>
          <c:showVal val="0"/>
          <c:showCatName val="0"/>
          <c:showSerName val="0"/>
          <c:showPercent val="0"/>
          <c:showBubbleSize val="0"/>
        </c:dLbls>
        <c:gapWidth val="219"/>
        <c:overlap val="-27"/>
        <c:axId val="-130336544"/>
        <c:axId val="-130332736"/>
      </c:barChart>
      <c:catAx>
        <c:axId val="-130336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332736"/>
        <c:crosses val="autoZero"/>
        <c:auto val="1"/>
        <c:lblAlgn val="ctr"/>
        <c:lblOffset val="100"/>
        <c:noMultiLvlLbl val="0"/>
      </c:catAx>
      <c:valAx>
        <c:axId val="-1303327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3365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solidFill>
          <a:srgbClr val="A9D08E"/>
        </a:solidFill>
        <a:ln>
          <a:noFill/>
        </a:ln>
        <a:effectLst/>
      </c:spPr>
      <c:txPr>
        <a:bodyPr rot="0" spcFirstLastPara="1" vertOverflow="ellipsis" vert="horz" wrap="square" anchor="ctr" anchorCtr="1"/>
        <a:lstStyle/>
        <a:p>
          <a:pPr>
            <a:defRPr sz="1400" b="1" i="0" u="none" strike="noStrike" kern="1200" spc="0" baseline="0">
              <a:solidFill>
                <a:srgbClr val="000000"/>
              </a:solidFill>
              <a:latin typeface="Georgia"/>
              <a:ea typeface="Georgia"/>
              <a:cs typeface="Georgia"/>
            </a:defRPr>
          </a:pPr>
          <a:endParaRPr lang="en-US"/>
        </a:p>
      </c:txPr>
    </c:title>
    <c:autoTitleDeleted val="0"/>
    <c:plotArea>
      <c:layout/>
      <c:scatterChart>
        <c:scatterStyle val="lineMarker"/>
        <c:varyColors val="0"/>
        <c:ser>
          <c:idx val="0"/>
          <c:order val="0"/>
          <c:tx>
            <c:strRef>
              <c:f>'sales data '!$H$1</c:f>
              <c:strCache>
                <c:ptCount val="1"/>
                <c:pt idx="0">
                  <c:v>Sales Tax (10%)</c:v>
                </c:pt>
              </c:strCache>
            </c:strRef>
          </c:tx>
          <c:spPr>
            <a:ln w="25400" cap="rnd">
              <a:noFill/>
              <a:round/>
            </a:ln>
            <a:effectLst/>
          </c:spPr>
          <c:marker>
            <c:symbol val="circle"/>
            <c:size val="5"/>
            <c:spPr>
              <a:solidFill>
                <a:schemeClr val="accent1"/>
              </a:solidFill>
              <a:ln w="9525">
                <a:solidFill>
                  <a:schemeClr val="accent1"/>
                </a:solidFill>
              </a:ln>
              <a:effectLst/>
            </c:spPr>
          </c:marker>
          <c:xVal>
            <c:numRef>
              <c:f>'sales data '!$E$2:$E$11</c:f>
              <c:numCache>
                <c:formatCode>General</c:formatCode>
                <c:ptCount val="9"/>
                <c:pt idx="0">
                  <c:v>2500</c:v>
                </c:pt>
                <c:pt idx="1">
                  <c:v>2010</c:v>
                </c:pt>
                <c:pt idx="2">
                  <c:v>1200</c:v>
                </c:pt>
                <c:pt idx="3">
                  <c:v>1010</c:v>
                </c:pt>
                <c:pt idx="4">
                  <c:v>800</c:v>
                </c:pt>
                <c:pt idx="5">
                  <c:v>600</c:v>
                </c:pt>
                <c:pt idx="6">
                  <c:v>500</c:v>
                </c:pt>
                <c:pt idx="7">
                  <c:v>400</c:v>
                </c:pt>
                <c:pt idx="8">
                  <c:v>300</c:v>
                </c:pt>
              </c:numCache>
            </c:numRef>
          </c:xVal>
          <c:yVal>
            <c:numRef>
              <c:f>'sales data '!$H$2:$H$11</c:f>
              <c:numCache>
                <c:formatCode>General</c:formatCode>
                <c:ptCount val="9"/>
                <c:pt idx="0">
                  <c:v>250</c:v>
                </c:pt>
                <c:pt idx="1">
                  <c:v>201</c:v>
                </c:pt>
                <c:pt idx="2">
                  <c:v>120</c:v>
                </c:pt>
                <c:pt idx="3">
                  <c:v>101</c:v>
                </c:pt>
                <c:pt idx="4">
                  <c:v>80</c:v>
                </c:pt>
                <c:pt idx="5">
                  <c:v>60</c:v>
                </c:pt>
                <c:pt idx="6">
                  <c:v>50</c:v>
                </c:pt>
                <c:pt idx="7">
                  <c:v>40</c:v>
                </c:pt>
                <c:pt idx="8">
                  <c:v>30</c:v>
                </c:pt>
              </c:numCache>
            </c:numRef>
          </c:yVal>
          <c:smooth val="0"/>
          <c:extLst>
            <c:ext xmlns:c16="http://schemas.microsoft.com/office/drawing/2014/chart" uri="{C3380CC4-5D6E-409C-BE32-E72D297353CC}">
              <c16:uniqueId val="{00000000-B4D2-4578-8D7C-D92FD847C8A1}"/>
            </c:ext>
          </c:extLst>
        </c:ser>
        <c:dLbls>
          <c:showLegendKey val="0"/>
          <c:showVal val="0"/>
          <c:showCatName val="0"/>
          <c:showSerName val="0"/>
          <c:showPercent val="0"/>
          <c:showBubbleSize val="0"/>
        </c:dLbls>
        <c:axId val="-130335456"/>
        <c:axId val="-130330560"/>
      </c:scatterChart>
      <c:valAx>
        <c:axId val="-1303354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330560"/>
        <c:crosses val="autoZero"/>
        <c:crossBetween val="midCat"/>
      </c:valAx>
      <c:valAx>
        <c:axId val="-130330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33545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[Excel_task_internship_aj.xlsx]Pivot tables!PivotTable5</c:name>
    <c:fmtId val="9"/>
  </c:pivotSource>
  <c:chart>
    <c:title>
      <c:tx>
        <c:rich>
          <a:bodyPr rot="0" spcFirstLastPara="1" vertOverflow="ellipsis" vert="horz" wrap="square" anchor="ctr" anchorCtr="1"/>
          <a:lstStyle/>
          <a:p>
            <a:pPr>
              <a:defRPr sz="1400" b="1" i="0" u="none" strike="noStrike" kern="1200" spc="0" baseline="0">
                <a:solidFill>
                  <a:srgbClr val="000000"/>
                </a:solidFill>
                <a:latin typeface="Georgia"/>
                <a:ea typeface="Georgia"/>
                <a:cs typeface="Georgia"/>
              </a:defRPr>
            </a:pPr>
            <a:r>
              <a:rPr lang="en-US"/>
              <a:t>Sales vs Sales Tax</a:t>
            </a:r>
          </a:p>
        </c:rich>
      </c:tx>
      <c:overlay val="0"/>
      <c:spPr>
        <a:solidFill>
          <a:srgbClr val="A9D08E"/>
        </a:solidFill>
        <a:ln>
          <a:noFill/>
        </a:ln>
        <a:effectLst/>
      </c:spPr>
      <c:txPr>
        <a:bodyPr rot="0" spcFirstLastPara="1" vertOverflow="ellipsis" vert="horz" wrap="square" anchor="ctr" anchorCtr="1"/>
        <a:lstStyle/>
        <a:p>
          <a:pPr>
            <a:defRPr sz="1400" b="1" i="0" u="none" strike="noStrike" kern="1200" spc="0" baseline="0">
              <a:solidFill>
                <a:srgbClr val="000000"/>
              </a:solidFill>
              <a:latin typeface="Georgia"/>
              <a:ea typeface="Georgia"/>
              <a:cs typeface="Georgia"/>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54823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tables'!$B$7</c:f>
              <c:strCache>
                <c:ptCount val="1"/>
                <c:pt idx="0">
                  <c:v>Sum of Sales($)</c:v>
                </c:pt>
              </c:strCache>
            </c:strRef>
          </c:tx>
          <c:spPr>
            <a:solidFill>
              <a:srgbClr val="548235"/>
            </a:solidFill>
            <a:ln>
              <a:noFill/>
            </a:ln>
            <a:effectLst/>
          </c:spPr>
          <c:invertIfNegative val="0"/>
          <c:cat>
            <c:strRef>
              <c:f>'Pivot tables'!$A$8:$A$18</c:f>
              <c:strCache>
                <c:ptCount val="10"/>
                <c:pt idx="0">
                  <c:v>Air Conditioner</c:v>
                </c:pt>
                <c:pt idx="1">
                  <c:v>Blender</c:v>
                </c:pt>
                <c:pt idx="2">
                  <c:v>Camera</c:v>
                </c:pt>
                <c:pt idx="3">
                  <c:v>Laptop</c:v>
                </c:pt>
                <c:pt idx="4">
                  <c:v>Microwave</c:v>
                </c:pt>
                <c:pt idx="5">
                  <c:v>Refrigerator</c:v>
                </c:pt>
                <c:pt idx="6">
                  <c:v>Smartphone</c:v>
                </c:pt>
                <c:pt idx="7">
                  <c:v>Tablet</c:v>
                </c:pt>
                <c:pt idx="8">
                  <c:v>TV</c:v>
                </c:pt>
                <c:pt idx="9">
                  <c:v>Washing Machine</c:v>
                </c:pt>
              </c:strCache>
            </c:strRef>
          </c:cat>
          <c:val>
            <c:numRef>
              <c:f>'Pivot tables'!$B$8:$B$18</c:f>
              <c:numCache>
                <c:formatCode>General</c:formatCode>
                <c:ptCount val="10"/>
                <c:pt idx="0">
                  <c:v>2500</c:v>
                </c:pt>
                <c:pt idx="1">
                  <c:v>300</c:v>
                </c:pt>
                <c:pt idx="2">
                  <c:v>400</c:v>
                </c:pt>
                <c:pt idx="3">
                  <c:v>2010</c:v>
                </c:pt>
                <c:pt idx="4">
                  <c:v>500</c:v>
                </c:pt>
                <c:pt idx="5">
                  <c:v>1200</c:v>
                </c:pt>
                <c:pt idx="6">
                  <c:v>800</c:v>
                </c:pt>
                <c:pt idx="7">
                  <c:v>600</c:v>
                </c:pt>
                <c:pt idx="8">
                  <c:v>1010</c:v>
                </c:pt>
                <c:pt idx="9">
                  <c:v>700</c:v>
                </c:pt>
              </c:numCache>
            </c:numRef>
          </c:val>
          <c:extLst>
            <c:ext xmlns:c16="http://schemas.microsoft.com/office/drawing/2014/chart" uri="{C3380CC4-5D6E-409C-BE32-E72D297353CC}">
              <c16:uniqueId val="{00000000-C701-44C1-924D-B1E3414E1299}"/>
            </c:ext>
          </c:extLst>
        </c:ser>
        <c:dLbls>
          <c:showLegendKey val="0"/>
          <c:showVal val="0"/>
          <c:showCatName val="0"/>
          <c:showSerName val="0"/>
          <c:showPercent val="0"/>
          <c:showBubbleSize val="0"/>
        </c:dLbls>
        <c:gapWidth val="150"/>
        <c:axId val="-2027213008"/>
        <c:axId val="-2027205936"/>
      </c:barChart>
      <c:lineChart>
        <c:grouping val="standard"/>
        <c:varyColors val="0"/>
        <c:ser>
          <c:idx val="1"/>
          <c:order val="1"/>
          <c:tx>
            <c:strRef>
              <c:f>'Pivot tables'!$C$7</c:f>
              <c:strCache>
                <c:ptCount val="1"/>
                <c:pt idx="0">
                  <c:v>Sum of Sales Tax (10%)</c:v>
                </c:pt>
              </c:strCache>
            </c:strRef>
          </c:tx>
          <c:spPr>
            <a:ln w="28575" cap="rnd">
              <a:solidFill>
                <a:schemeClr val="accent2"/>
              </a:solidFill>
              <a:round/>
            </a:ln>
            <a:effectLst/>
          </c:spPr>
          <c:marker>
            <c:symbol val="none"/>
          </c:marker>
          <c:cat>
            <c:strRef>
              <c:f>'Pivot tables'!$A$8:$A$18</c:f>
              <c:strCache>
                <c:ptCount val="10"/>
                <c:pt idx="0">
                  <c:v>Air Conditioner</c:v>
                </c:pt>
                <c:pt idx="1">
                  <c:v>Blender</c:v>
                </c:pt>
                <c:pt idx="2">
                  <c:v>Camera</c:v>
                </c:pt>
                <c:pt idx="3">
                  <c:v>Laptop</c:v>
                </c:pt>
                <c:pt idx="4">
                  <c:v>Microwave</c:v>
                </c:pt>
                <c:pt idx="5">
                  <c:v>Refrigerator</c:v>
                </c:pt>
                <c:pt idx="6">
                  <c:v>Smartphone</c:v>
                </c:pt>
                <c:pt idx="7">
                  <c:v>Tablet</c:v>
                </c:pt>
                <c:pt idx="8">
                  <c:v>TV</c:v>
                </c:pt>
                <c:pt idx="9">
                  <c:v>Washing Machine</c:v>
                </c:pt>
              </c:strCache>
            </c:strRef>
          </c:cat>
          <c:val>
            <c:numRef>
              <c:f>'Pivot tables'!$C$8:$C$18</c:f>
              <c:numCache>
                <c:formatCode>General</c:formatCode>
                <c:ptCount val="10"/>
                <c:pt idx="0">
                  <c:v>250</c:v>
                </c:pt>
                <c:pt idx="1">
                  <c:v>30</c:v>
                </c:pt>
                <c:pt idx="2">
                  <c:v>40</c:v>
                </c:pt>
                <c:pt idx="3">
                  <c:v>201</c:v>
                </c:pt>
                <c:pt idx="4">
                  <c:v>50</c:v>
                </c:pt>
                <c:pt idx="5">
                  <c:v>120</c:v>
                </c:pt>
                <c:pt idx="6">
                  <c:v>80</c:v>
                </c:pt>
                <c:pt idx="7">
                  <c:v>60</c:v>
                </c:pt>
                <c:pt idx="8">
                  <c:v>101</c:v>
                </c:pt>
                <c:pt idx="9">
                  <c:v>70</c:v>
                </c:pt>
              </c:numCache>
            </c:numRef>
          </c:val>
          <c:smooth val="0"/>
          <c:extLst>
            <c:ext xmlns:c16="http://schemas.microsoft.com/office/drawing/2014/chart" uri="{C3380CC4-5D6E-409C-BE32-E72D297353CC}">
              <c16:uniqueId val="{00000001-C701-44C1-924D-B1E3414E1299}"/>
            </c:ext>
          </c:extLst>
        </c:ser>
        <c:dLbls>
          <c:showLegendKey val="0"/>
          <c:showVal val="0"/>
          <c:showCatName val="0"/>
          <c:showSerName val="0"/>
          <c:showPercent val="0"/>
          <c:showBubbleSize val="0"/>
        </c:dLbls>
        <c:marker val="1"/>
        <c:smooth val="0"/>
        <c:axId val="-2027216272"/>
        <c:axId val="-2027210832"/>
      </c:lineChart>
      <c:catAx>
        <c:axId val="-2027213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7205936"/>
        <c:crosses val="autoZero"/>
        <c:auto val="1"/>
        <c:lblAlgn val="ctr"/>
        <c:lblOffset val="100"/>
        <c:noMultiLvlLbl val="0"/>
      </c:catAx>
      <c:valAx>
        <c:axId val="-20272059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7213008"/>
        <c:crosses val="autoZero"/>
        <c:crossBetween val="between"/>
      </c:valAx>
      <c:valAx>
        <c:axId val="-202721083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7216272"/>
        <c:crosses val="max"/>
        <c:crossBetween val="between"/>
      </c:valAx>
      <c:catAx>
        <c:axId val="-2027216272"/>
        <c:scaling>
          <c:orientation val="minMax"/>
        </c:scaling>
        <c:delete val="1"/>
        <c:axPos val="b"/>
        <c:numFmt formatCode="General" sourceLinked="1"/>
        <c:majorTickMark val="out"/>
        <c:minorTickMark val="none"/>
        <c:tickLblPos val="nextTo"/>
        <c:crossAx val="-2027210832"/>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3</xdr:col>
      <xdr:colOff>714373</xdr:colOff>
      <xdr:row>17</xdr:row>
      <xdr:rowOff>42861</xdr:rowOff>
    </xdr:from>
    <xdr:to>
      <xdr:col>13</xdr:col>
      <xdr:colOff>161925</xdr:colOff>
      <xdr:row>35</xdr:row>
      <xdr:rowOff>9525</xdr:rowOff>
    </xdr:to>
    <xdr:graphicFrame macro="">
      <xdr:nvGraphicFramePr>
        <xdr:cNvPr id="6" name="Chart 5">
          <a:extLst>
            <a:ext uri="{FF2B5EF4-FFF2-40B4-BE49-F238E27FC236}">
              <a16:creationId xmlns:a16="http://schemas.microsoft.com/office/drawing/2014/main" id="{00000000-0008-0000-02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15</xdr:row>
      <xdr:rowOff>133910</xdr:rowOff>
    </xdr:from>
    <xdr:to>
      <xdr:col>6</xdr:col>
      <xdr:colOff>304800</xdr:colOff>
      <xdr:row>27</xdr:row>
      <xdr:rowOff>180975</xdr:rowOff>
    </xdr:to>
    <xdr:graphicFrame macro="">
      <xdr:nvGraphicFramePr>
        <xdr:cNvPr id="3" name="Chart 2">
          <a:extLst>
            <a:ext uri="{FF2B5EF4-FFF2-40B4-BE49-F238E27FC236}">
              <a16:creationId xmlns:a16="http://schemas.microsoft.com/office/drawing/2014/main" id="{881C440A-8A5D-42C5-A5EA-AFA95298AFCA}"/>
            </a:ext>
            <a:ext uri="{147F2762-F138-4A5C-976F-8EAC2B608ADB}">
              <a16:predDERef xmlns:a16="http://schemas.microsoft.com/office/drawing/2014/main" pred="{3309CC05-2498-4A3B-92EC-85EB418A3A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561975</xdr:colOff>
      <xdr:row>3</xdr:row>
      <xdr:rowOff>92450</xdr:rowOff>
    </xdr:from>
    <xdr:to>
      <xdr:col>10</xdr:col>
      <xdr:colOff>561975</xdr:colOff>
      <xdr:row>15</xdr:row>
      <xdr:rowOff>152400</xdr:rowOff>
    </xdr:to>
    <xdr:graphicFrame macro="">
      <xdr:nvGraphicFramePr>
        <xdr:cNvPr id="5" name="Chart 4">
          <a:extLst>
            <a:ext uri="{FF2B5EF4-FFF2-40B4-BE49-F238E27FC236}">
              <a16:creationId xmlns:a16="http://schemas.microsoft.com/office/drawing/2014/main" id="{45CACDA3-F42A-4A9C-8675-83D66687D871}"/>
            </a:ext>
            <a:ext uri="{147F2762-F138-4A5C-976F-8EAC2B608ADB}">
              <a16:predDERef xmlns:a16="http://schemas.microsoft.com/office/drawing/2014/main" pred="{881C440A-8A5D-42C5-A5EA-AFA95298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565338</xdr:colOff>
      <xdr:row>3</xdr:row>
      <xdr:rowOff>82364</xdr:rowOff>
    </xdr:from>
    <xdr:to>
      <xdr:col>20</xdr:col>
      <xdr:colOff>381000</xdr:colOff>
      <xdr:row>15</xdr:row>
      <xdr:rowOff>152400</xdr:rowOff>
    </xdr:to>
    <xdr:graphicFrame macro="">
      <xdr:nvGraphicFramePr>
        <xdr:cNvPr id="6" name="Chart 5">
          <a:extLst>
            <a:ext uri="{FF2B5EF4-FFF2-40B4-BE49-F238E27FC236}">
              <a16:creationId xmlns:a16="http://schemas.microsoft.com/office/drawing/2014/main" id="{B2222BCC-FBA5-4164-AADB-242D0E5F05D7}"/>
            </a:ext>
            <a:ext uri="{147F2762-F138-4A5C-976F-8EAC2B608ADB}">
              <a16:predDERef xmlns:a16="http://schemas.microsoft.com/office/drawing/2014/main" pred="{45CACDA3-F42A-4A9C-8675-83D66687D8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586628</xdr:colOff>
      <xdr:row>15</xdr:row>
      <xdr:rowOff>153520</xdr:rowOff>
    </xdr:from>
    <xdr:to>
      <xdr:col>20</xdr:col>
      <xdr:colOff>381000</xdr:colOff>
      <xdr:row>28</xdr:row>
      <xdr:rowOff>9525</xdr:rowOff>
    </xdr:to>
    <xdr:graphicFrame macro="">
      <xdr:nvGraphicFramePr>
        <xdr:cNvPr id="7" name="Chart 6">
          <a:extLst>
            <a:ext uri="{FF2B5EF4-FFF2-40B4-BE49-F238E27FC236}">
              <a16:creationId xmlns:a16="http://schemas.microsoft.com/office/drawing/2014/main" id="{20E59C8E-DB36-4D70-B489-F03B2E28AC95}"/>
            </a:ext>
            <a:ext uri="{147F2762-F138-4A5C-976F-8EAC2B608ADB}">
              <a16:predDERef xmlns:a16="http://schemas.microsoft.com/office/drawing/2014/main" pred="{B2222BCC-FBA5-4164-AADB-242D0E5F05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295835</xdr:colOff>
      <xdr:row>15</xdr:row>
      <xdr:rowOff>143435</xdr:rowOff>
    </xdr:from>
    <xdr:to>
      <xdr:col>13</xdr:col>
      <xdr:colOff>600635</xdr:colOff>
      <xdr:row>28</xdr:row>
      <xdr:rowOff>0</xdr:rowOff>
    </xdr:to>
    <xdr:graphicFrame macro="">
      <xdr:nvGraphicFramePr>
        <xdr:cNvPr id="8" name="Chart 7">
          <a:extLst>
            <a:ext uri="{FF2B5EF4-FFF2-40B4-BE49-F238E27FC236}">
              <a16:creationId xmlns:a16="http://schemas.microsoft.com/office/drawing/2014/main" id="{F579CCB6-7630-44D3-AD83-79E1D27F27CF}"/>
            </a:ext>
            <a:ext uri="{147F2762-F138-4A5C-976F-8EAC2B608ADB}">
              <a16:predDERef xmlns:a16="http://schemas.microsoft.com/office/drawing/2014/main" pred="{20E59C8E-DB36-4D70-B489-F03B2E28AC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0</xdr:row>
      <xdr:rowOff>0</xdr:rowOff>
    </xdr:from>
    <xdr:to>
      <xdr:col>6</xdr:col>
      <xdr:colOff>276225</xdr:colOff>
      <xdr:row>3</xdr:row>
      <xdr:rowOff>95250</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0" y="0"/>
          <a:ext cx="3933825" cy="666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3600" b="1">
              <a:solidFill>
                <a:schemeClr val="tx1"/>
              </a:solidFill>
            </a:rPr>
            <a:t>Sales Data Analysis</a:t>
          </a:r>
        </a:p>
      </xdr:txBody>
    </xdr:sp>
    <xdr:clientData/>
  </xdr:twoCellAnchor>
  <xdr:twoCellAnchor editAs="oneCell">
    <xdr:from>
      <xdr:col>6</xdr:col>
      <xdr:colOff>276225</xdr:colOff>
      <xdr:row>0</xdr:row>
      <xdr:rowOff>12886</xdr:rowOff>
    </xdr:from>
    <xdr:to>
      <xdr:col>10</xdr:col>
      <xdr:colOff>581025</xdr:colOff>
      <xdr:row>3</xdr:row>
      <xdr:rowOff>104775</xdr:rowOff>
    </xdr:to>
    <mc:AlternateContent xmlns:mc="http://schemas.openxmlformats.org/markup-compatibility/2006" xmlns:a14="http://schemas.microsoft.com/office/drawing/2010/main">
      <mc:Choice Requires="a14">
        <xdr:graphicFrame macro="">
          <xdr:nvGraphicFramePr>
            <xdr:cNvPr id="9" name="Category 1">
              <a:extLst>
                <a:ext uri="{FF2B5EF4-FFF2-40B4-BE49-F238E27FC236}">
                  <a16:creationId xmlns:a16="http://schemas.microsoft.com/office/drawing/2014/main" id="{00000000-0008-0000-0300-000009000000}"/>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3933825" y="12886"/>
              <a:ext cx="2743200" cy="66338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xdr:row>
      <xdr:rowOff>93570</xdr:rowOff>
    </xdr:from>
    <xdr:to>
      <xdr:col>2</xdr:col>
      <xdr:colOff>571500</xdr:colOff>
      <xdr:row>15</xdr:row>
      <xdr:rowOff>152400</xdr:rowOff>
    </xdr:to>
    <mc:AlternateContent xmlns:mc="http://schemas.openxmlformats.org/markup-compatibility/2006" xmlns:a14="http://schemas.microsoft.com/office/drawing/2010/main">
      <mc:Choice Requires="a14">
        <xdr:graphicFrame macro="">
          <xdr:nvGraphicFramePr>
            <xdr:cNvPr id="10" name="Date">
              <a:extLst>
                <a:ext uri="{FF2B5EF4-FFF2-40B4-BE49-F238E27FC236}">
                  <a16:creationId xmlns:a16="http://schemas.microsoft.com/office/drawing/2014/main" id="{00000000-0008-0000-0300-00000A000000}"/>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0" y="665070"/>
              <a:ext cx="1790700" cy="234483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566458</xdr:colOff>
      <xdr:row>0</xdr:row>
      <xdr:rowOff>1</xdr:rowOff>
    </xdr:from>
    <xdr:to>
      <xdr:col>20</xdr:col>
      <xdr:colOff>374458</xdr:colOff>
      <xdr:row>3</xdr:row>
      <xdr:rowOff>104775</xdr:rowOff>
    </xdr:to>
    <mc:AlternateContent xmlns:mc="http://schemas.openxmlformats.org/markup-compatibility/2006" xmlns:a14="http://schemas.microsoft.com/office/drawing/2010/main">
      <mc:Choice Requires="a14">
        <xdr:graphicFrame macro="">
          <xdr:nvGraphicFramePr>
            <xdr:cNvPr id="11" name="Region">
              <a:extLst>
                <a:ext uri="{FF2B5EF4-FFF2-40B4-BE49-F238E27FC236}">
                  <a16:creationId xmlns:a16="http://schemas.microsoft.com/office/drawing/2014/main" id="{00000000-0008-0000-0300-00000B00000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662458" y="1"/>
              <a:ext cx="5904000" cy="6762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687.536587962961" createdVersion="8" refreshedVersion="8" minRefreshableVersion="3" recordCount="10" xr:uid="{00000000-000A-0000-FFFF-FFFF01000000}">
  <cacheSource type="worksheet">
    <worksheetSource ref="A1:P11" sheet="sales data "/>
  </cacheSource>
  <cacheFields count="16">
    <cacheField name="Transaction ID" numFmtId="0">
      <sharedItems/>
    </cacheField>
    <cacheField name="Product" numFmtId="0">
      <sharedItems count="10">
        <s v="Air Conditioner"/>
        <s v="Laptop"/>
        <s v="Refrigerator"/>
        <s v="TV"/>
        <s v="Smartphone"/>
        <s v="Washing Machine"/>
        <s v="Tablet"/>
        <s v="Microwave"/>
        <s v="Camera"/>
        <s v="Blender"/>
      </sharedItems>
    </cacheField>
    <cacheField name="Category" numFmtId="0">
      <sharedItems count="2">
        <s v="Appliances"/>
        <s v="Electronics"/>
      </sharedItems>
    </cacheField>
    <cacheField name="Region" numFmtId="0">
      <sharedItems count="4">
        <s v="East"/>
        <s v="North"/>
        <s v="West"/>
        <s v="South"/>
      </sharedItems>
    </cacheField>
    <cacheField name="Sales($)" numFmtId="0">
      <sharedItems containsSemiMixedTypes="0" containsString="0" containsNumber="1" containsInteger="1" minValue="300" maxValue="2500"/>
    </cacheField>
    <cacheField name="Date" numFmtId="14">
      <sharedItems containsSemiMixedTypes="0" containsNonDate="0" containsDate="1" containsString="0" minDate="2025-01-01T00:00:00" maxDate="2025-04-04T00:00:00" count="10">
        <d v="2025-01-25T00:00:00"/>
        <d v="2025-01-01T00:00:00"/>
        <d v="2025-01-05T00:00:00"/>
        <d v="2025-01-08T00:00:00"/>
        <d v="2025-04-03T00:00:00"/>
        <d v="2025-01-12T00:00:00"/>
        <d v="2025-01-20T00:00:00"/>
        <d v="2025-01-15T00:00:00"/>
        <d v="2025-01-18T00:00:00"/>
        <d v="2025-01-22T00:00:00"/>
      </sharedItems>
    </cacheField>
    <cacheField name="Units sold" numFmtId="0">
      <sharedItems containsSemiMixedTypes="0" containsString="0" containsNumber="1" containsInteger="1" minValue="1" maxValue="5"/>
    </cacheField>
    <cacheField name="Sales Tax (10%)" numFmtId="0">
      <sharedItems containsSemiMixedTypes="0" containsString="0" containsNumber="1" containsInteger="1" minValue="30" maxValue="250"/>
    </cacheField>
    <cacheField name="Total revenue " numFmtId="0">
      <sharedItems containsSemiMixedTypes="0" containsString="0" containsNumber="1" containsInteger="1" minValue="330" maxValue="2750"/>
    </cacheField>
    <cacheField name="Sales&gt;2000" numFmtId="0">
      <sharedItems/>
    </cacheField>
    <cacheField name="Sales Categories" numFmtId="0">
      <sharedItems/>
    </cacheField>
    <cacheField name="Sales&gt;5000 &amp; Tax&gt;500" numFmtId="0">
      <sharedItems/>
    </cacheField>
    <cacheField name="2000&lt;Sales&lt;20000" numFmtId="0">
      <sharedItems/>
    </cacheField>
    <cacheField name="Bonus (5%)" numFmtId="0">
      <sharedItems/>
    </cacheField>
    <cacheField name="First Quarter Sale" numFmtId="0">
      <sharedItems/>
    </cacheField>
    <cacheField name="Sales State" numFmtId="0">
      <sharedItems/>
    </cacheField>
  </cacheFields>
  <extLst>
    <ext xmlns:x14="http://schemas.microsoft.com/office/spreadsheetml/2009/9/main" uri="{725AE2AE-9491-48be-B2B4-4EB974FC3084}">
      <x14:pivotCacheDefinition pivotCacheId="670482222"/>
    </ext>
  </extLst>
</pivotCacheDefinition>
</file>

<file path=xl/pivotCache/pivotCacheRecords1.xml><?xml version="1.0" encoding="utf-8"?>
<pivotCacheRecords xmlns="http://schemas.openxmlformats.org/spreadsheetml/2006/main" xmlns:r="http://schemas.openxmlformats.org/officeDocument/2006/relationships" count="10">
  <r>
    <s v="T010"/>
    <x v="0"/>
    <x v="0"/>
    <x v="0"/>
    <n v="2500"/>
    <x v="0"/>
    <n v="1"/>
    <n v="250"/>
    <n v="2750"/>
    <s v="YES"/>
    <s v="High"/>
    <b v="0"/>
    <b v="0"/>
    <s v="Not Valid"/>
    <s v="YES"/>
    <s v="Above Average"/>
  </r>
  <r>
    <s v="T001"/>
    <x v="1"/>
    <x v="1"/>
    <x v="1"/>
    <n v="2010"/>
    <x v="1"/>
    <n v="3"/>
    <n v="201"/>
    <n v="2211"/>
    <s v="YES"/>
    <s v="High"/>
    <b v="0"/>
    <b v="0"/>
    <s v="Not Valid"/>
    <s v="YES"/>
    <s v="Above Average"/>
  </r>
  <r>
    <s v="T003"/>
    <x v="2"/>
    <x v="0"/>
    <x v="2"/>
    <n v="1200"/>
    <x v="2"/>
    <n v="2"/>
    <n v="120"/>
    <n v="1320"/>
    <s v="NO"/>
    <s v="Medium"/>
    <b v="0"/>
    <b v="1"/>
    <s v="Not Valid"/>
    <s v="YES"/>
    <s v="Below Average"/>
  </r>
  <r>
    <s v="T004"/>
    <x v="3"/>
    <x v="1"/>
    <x v="3"/>
    <n v="1010"/>
    <x v="3"/>
    <n v="1"/>
    <n v="101"/>
    <n v="1111"/>
    <s v="NO"/>
    <s v="Medium"/>
    <b v="0"/>
    <b v="1"/>
    <s v="Not Valid"/>
    <s v="YES"/>
    <s v="Below Average"/>
  </r>
  <r>
    <s v="T002"/>
    <x v="4"/>
    <x v="1"/>
    <x v="0"/>
    <n v="800"/>
    <x v="4"/>
    <n v="5"/>
    <n v="80"/>
    <n v="880"/>
    <s v="NO"/>
    <s v="Low"/>
    <b v="0"/>
    <b v="1"/>
    <s v="Not Valid"/>
    <s v="NO"/>
    <s v="Below Average"/>
  </r>
  <r>
    <s v="T005"/>
    <x v="5"/>
    <x v="0"/>
    <x v="1"/>
    <n v="700"/>
    <x v="5"/>
    <n v="1"/>
    <n v="70"/>
    <n v="770"/>
    <s v="NO"/>
    <s v="Low"/>
    <b v="0"/>
    <b v="1"/>
    <s v="Not Valid"/>
    <s v="YES"/>
    <s v="Below Average"/>
  </r>
  <r>
    <s v="T008"/>
    <x v="6"/>
    <x v="1"/>
    <x v="3"/>
    <n v="600"/>
    <x v="6"/>
    <n v="4"/>
    <n v="60"/>
    <n v="660"/>
    <s v="NO"/>
    <s v="Low"/>
    <b v="0"/>
    <b v="1"/>
    <s v="Not Valid"/>
    <s v="YES"/>
    <s v="Below Average"/>
  </r>
  <r>
    <s v="T006"/>
    <x v="7"/>
    <x v="0"/>
    <x v="0"/>
    <n v="500"/>
    <x v="7"/>
    <n v="3"/>
    <n v="50"/>
    <n v="550"/>
    <s v="NO"/>
    <s v="Low"/>
    <b v="0"/>
    <b v="1"/>
    <s v="Not Valid"/>
    <s v="YES"/>
    <s v="Below Average"/>
  </r>
  <r>
    <s v="T007"/>
    <x v="8"/>
    <x v="1"/>
    <x v="2"/>
    <n v="400"/>
    <x v="8"/>
    <n v="2"/>
    <n v="40"/>
    <n v="440"/>
    <s v="NO"/>
    <s v="Low"/>
    <b v="0"/>
    <b v="1"/>
    <s v="Not Valid"/>
    <s v="YES"/>
    <s v="Below Average"/>
  </r>
  <r>
    <s v="T009"/>
    <x v="9"/>
    <x v="0"/>
    <x v="1"/>
    <n v="300"/>
    <x v="9"/>
    <n v="2"/>
    <n v="30"/>
    <n v="330"/>
    <s v="NO"/>
    <s v="Low"/>
    <b v="0"/>
    <b v="1"/>
    <s v="Not Valid"/>
    <s v="YES"/>
    <s v="Below Averag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2000000}" name="PivotTable1" cacheId="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A2:B5" firstHeaderRow="1" firstDataRow="1" firstDataCol="1"/>
  <pivotFields count="16">
    <pivotField compact="0" outline="0" showAll="0"/>
    <pivotField compact="0" outline="0" showAll="0"/>
    <pivotField axis="axisRow" compact="0" outline="0" showAll="0">
      <items count="3">
        <item x="0"/>
        <item x="1"/>
        <item t="default"/>
      </items>
    </pivotField>
    <pivotField compact="0" outline="0" showAll="0">
      <items count="5">
        <item x="0"/>
        <item x="1"/>
        <item x="3"/>
        <item x="2"/>
        <item t="default"/>
      </items>
    </pivotField>
    <pivotField dataField="1" compact="0" outline="0" showAll="0"/>
    <pivotField compact="0" numFmtId="14" outline="0" showAll="0">
      <items count="11">
        <item x="1"/>
        <item x="2"/>
        <item x="3"/>
        <item x="5"/>
        <item x="7"/>
        <item x="8"/>
        <item x="6"/>
        <item x="9"/>
        <item x="0"/>
        <item x="4"/>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3">
    <i>
      <x/>
    </i>
    <i>
      <x v="1"/>
    </i>
    <i t="grand">
      <x/>
    </i>
  </rowItems>
  <colItems count="1">
    <i/>
  </colItems>
  <dataFields count="1">
    <dataField name="Sum of Sales($)" fld="4" baseField="0" baseItem="0"/>
  </dataFields>
  <chartFormats count="13">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2" count="1" selected="0">
            <x v="0"/>
          </reference>
        </references>
      </pivotArea>
    </chartFormat>
    <chartFormat chart="1" format="3">
      <pivotArea type="data" outline="0" fieldPosition="0">
        <references count="2">
          <reference field="4294967294" count="1" selected="0">
            <x v="0"/>
          </reference>
          <reference field="2"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2" count="1" selected="0">
            <x v="0"/>
          </reference>
        </references>
      </pivotArea>
    </chartFormat>
    <chartFormat chart="2" format="6">
      <pivotArea type="data" outline="0" fieldPosition="0">
        <references count="2">
          <reference field="4294967294" count="1" selected="0">
            <x v="0"/>
          </reference>
          <reference field="2" count="1" selected="0">
            <x v="1"/>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2" count="1" selected="0">
            <x v="0"/>
          </reference>
        </references>
      </pivotArea>
    </chartFormat>
    <chartFormat chart="3" format="9">
      <pivotArea type="data" outline="0" fieldPosition="0">
        <references count="2">
          <reference field="4294967294" count="1" selected="0">
            <x v="0"/>
          </reference>
          <reference field="2" count="1" selected="0">
            <x v="1"/>
          </reference>
        </references>
      </pivotArea>
    </chartFormat>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2" count="1" selected="0">
            <x v="0"/>
          </reference>
        </references>
      </pivotArea>
    </chartFormat>
    <chartFormat chart="4" format="12">
      <pivotArea type="data" outline="0" fieldPosition="0">
        <references count="2">
          <reference field="4294967294" count="1" selected="0">
            <x v="0"/>
          </reference>
          <reference field="2" count="1" selected="0">
            <x v="1"/>
          </reference>
        </references>
      </pivotArea>
    </chartFormat>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1000000}" name="PivotTable2" cacheId="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4">
  <location ref="D2:E13" firstHeaderRow="1" firstDataRow="1" firstDataCol="1"/>
  <pivotFields count="16">
    <pivotField compact="0" outline="0" showAll="0"/>
    <pivotField compact="0" outline="0" showAll="0"/>
    <pivotField compact="0" outline="0" showAll="0">
      <items count="3">
        <item x="0"/>
        <item x="1"/>
        <item t="default"/>
      </items>
    </pivotField>
    <pivotField compact="0" outline="0" showAll="0">
      <items count="5">
        <item x="0"/>
        <item x="1"/>
        <item x="3"/>
        <item x="2"/>
        <item t="default"/>
      </items>
    </pivotField>
    <pivotField dataField="1" compact="0" outline="0" showAll="0"/>
    <pivotField axis="axisRow" compact="0" numFmtId="14" outline="0" showAll="0">
      <items count="11">
        <item x="1"/>
        <item x="2"/>
        <item x="3"/>
        <item x="5"/>
        <item x="7"/>
        <item x="8"/>
        <item x="6"/>
        <item x="9"/>
        <item x="0"/>
        <item x="4"/>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5"/>
  </rowFields>
  <rowItems count="11">
    <i>
      <x/>
    </i>
    <i>
      <x v="1"/>
    </i>
    <i>
      <x v="2"/>
    </i>
    <i>
      <x v="3"/>
    </i>
    <i>
      <x v="4"/>
    </i>
    <i>
      <x v="5"/>
    </i>
    <i>
      <x v="6"/>
    </i>
    <i>
      <x v="7"/>
    </i>
    <i>
      <x v="8"/>
    </i>
    <i>
      <x v="9"/>
    </i>
    <i t="grand">
      <x/>
    </i>
  </rowItems>
  <colItems count="1">
    <i/>
  </colItems>
  <dataFields count="1">
    <dataField name="Sum of Sales($)" fld="4" baseField="0" baseItem="0"/>
  </dataFields>
  <chartFormats count="9">
    <chartFormat chart="1" format="1"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0"/>
          </reference>
        </references>
      </pivotArea>
    </chartFormat>
    <chartFormat chart="4" format="1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0" format="3"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0"/>
          </reference>
        </references>
      </pivotArea>
    </chartFormat>
    <chartFormat chart="1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5" cacheId="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8">
  <location ref="A7:C18" firstHeaderRow="0" firstDataRow="1" firstDataCol="1"/>
  <pivotFields count="16">
    <pivotField compact="0" outline="0" showAll="0"/>
    <pivotField axis="axisRow" compact="0" outline="0" showAll="0">
      <items count="11">
        <item x="0"/>
        <item x="9"/>
        <item x="8"/>
        <item x="1"/>
        <item x="7"/>
        <item x="2"/>
        <item x="4"/>
        <item x="6"/>
        <item x="3"/>
        <item x="5"/>
        <item t="default"/>
      </items>
    </pivotField>
    <pivotField compact="0" outline="0" showAll="0">
      <items count="3">
        <item x="0"/>
        <item x="1"/>
        <item t="default"/>
      </items>
    </pivotField>
    <pivotField compact="0" outline="0" showAll="0">
      <items count="5">
        <item x="0"/>
        <item x="1"/>
        <item x="3"/>
        <item x="2"/>
        <item t="default"/>
      </items>
    </pivotField>
    <pivotField dataField="1" compact="0" outline="0" showAll="0"/>
    <pivotField compact="0" numFmtId="14" outline="0" showAll="0">
      <items count="11">
        <item x="1"/>
        <item x="2"/>
        <item x="3"/>
        <item x="5"/>
        <item x="7"/>
        <item x="8"/>
        <item x="6"/>
        <item x="9"/>
        <item x="0"/>
        <item x="4"/>
        <item t="default"/>
      </items>
    </pivotField>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
  </rowFields>
  <rowItems count="11">
    <i>
      <x/>
    </i>
    <i>
      <x v="1"/>
    </i>
    <i>
      <x v="2"/>
    </i>
    <i>
      <x v="3"/>
    </i>
    <i>
      <x v="4"/>
    </i>
    <i>
      <x v="5"/>
    </i>
    <i>
      <x v="6"/>
    </i>
    <i>
      <x v="7"/>
    </i>
    <i>
      <x v="8"/>
    </i>
    <i>
      <x v="9"/>
    </i>
    <i t="grand">
      <x/>
    </i>
  </rowItems>
  <colFields count="1">
    <field x="-2"/>
  </colFields>
  <colItems count="2">
    <i>
      <x/>
    </i>
    <i i="1">
      <x v="1"/>
    </i>
  </colItems>
  <dataFields count="2">
    <dataField name="Sum of Sales($)" fld="4" baseField="0" baseItem="0"/>
    <dataField name="Sum of Sales Tax (10%)" fld="7" baseField="0" baseItem="0"/>
  </dataFields>
  <chartFormats count="21">
    <chartFormat chart="1" format="1"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0"/>
          </reference>
        </references>
      </pivotArea>
    </chartFormat>
    <chartFormat chart="4" format="1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1"/>
          </reference>
        </references>
      </pivotArea>
    </chartFormat>
    <chartFormat chart="7" format="4"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1"/>
          </reference>
        </references>
      </pivotArea>
    </chartFormat>
    <chartFormat chart="8" format="6" series="1">
      <pivotArea type="data" outline="0" fieldPosition="0">
        <references count="1">
          <reference field="4294967294" count="1" selected="0">
            <x v="0"/>
          </reference>
        </references>
      </pivotArea>
    </chartFormat>
    <chartFormat chart="8" format="7" series="1">
      <pivotArea type="data" outline="0" fieldPosition="0">
        <references count="1">
          <reference field="4294967294" count="1" selected="0">
            <x v="1"/>
          </reference>
        </references>
      </pivotArea>
    </chartFormat>
    <chartFormat chart="9" format="8" series="1">
      <pivotArea type="data" outline="0" fieldPosition="0">
        <references count="1">
          <reference field="4294967294" count="1" selected="0">
            <x v="0"/>
          </reference>
        </references>
      </pivotArea>
    </chartFormat>
    <chartFormat chart="9" format="9" series="1">
      <pivotArea type="data" outline="0" fieldPosition="0">
        <references count="1">
          <reference field="4294967294" count="1" selected="0">
            <x v="1"/>
          </reference>
        </references>
      </pivotArea>
    </chartFormat>
    <chartFormat chart="10" format="6" series="1">
      <pivotArea type="data" outline="0" fieldPosition="0">
        <references count="1">
          <reference field="4294967294" count="1" selected="0">
            <x v="0"/>
          </reference>
        </references>
      </pivotArea>
    </chartFormat>
    <chartFormat chart="10" format="7" series="1">
      <pivotArea type="data" outline="0" fieldPosition="0">
        <references count="1">
          <reference field="4294967294" count="1" selected="0">
            <x v="1"/>
          </reference>
        </references>
      </pivotArea>
    </chartFormat>
    <chartFormat chart="12" format="6" series="1">
      <pivotArea type="data" outline="0" fieldPosition="0">
        <references count="1">
          <reference field="4294967294" count="1" selected="0">
            <x v="0"/>
          </reference>
        </references>
      </pivotArea>
    </chartFormat>
    <chartFormat chart="12" format="7" series="1">
      <pivotArea type="data" outline="0" fieldPosition="0">
        <references count="1">
          <reference field="4294967294" count="1" selected="0">
            <x v="1"/>
          </reference>
        </references>
      </pivotArea>
    </chartFormat>
    <chartFormat chart="14" format="6" series="1">
      <pivotArea type="data" outline="0" fieldPosition="0">
        <references count="1">
          <reference field="4294967294" count="1" selected="0">
            <x v="0"/>
          </reference>
        </references>
      </pivotArea>
    </chartFormat>
    <chartFormat chart="14" format="7" series="1">
      <pivotArea type="data" outline="0" fieldPosition="0">
        <references count="1">
          <reference field="4294967294" count="1" selected="0">
            <x v="1"/>
          </reference>
        </references>
      </pivotArea>
    </chartFormat>
    <chartFormat chart="16" format="6" series="1">
      <pivotArea type="data" outline="0" fieldPosition="0">
        <references count="1">
          <reference field="4294967294" count="1" selected="0">
            <x v="0"/>
          </reference>
        </references>
      </pivotArea>
    </chartFormat>
    <chartFormat chart="16" format="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200-000004000000}" name="PivotTable6" cacheId="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9">
  <location ref="A21:C42" firstHeaderRow="1" firstDataRow="1" firstDataCol="2"/>
  <pivotFields count="16">
    <pivotField compact="0" outline="0" showAll="0"/>
    <pivotField axis="axisRow" compact="0" outline="0" showAll="0">
      <items count="11">
        <item x="0"/>
        <item x="9"/>
        <item x="8"/>
        <item x="1"/>
        <item x="7"/>
        <item x="2"/>
        <item x="4"/>
        <item x="6"/>
        <item x="3"/>
        <item x="5"/>
        <item t="default"/>
      </items>
    </pivotField>
    <pivotField compact="0" outline="0" showAll="0">
      <items count="3">
        <item x="0"/>
        <item x="1"/>
        <item t="default"/>
      </items>
    </pivotField>
    <pivotField axis="axisRow" compact="0" outline="0" showAll="0">
      <items count="5">
        <item x="0"/>
        <item x="1"/>
        <item x="3"/>
        <item x="2"/>
        <item t="default"/>
      </items>
    </pivotField>
    <pivotField dataField="1" compact="0" outline="0" showAll="0"/>
    <pivotField compact="0" numFmtId="14" outline="0" showAll="0">
      <items count="11">
        <item x="1"/>
        <item x="2"/>
        <item x="3"/>
        <item x="5"/>
        <item x="7"/>
        <item x="8"/>
        <item x="6"/>
        <item x="9"/>
        <item x="0"/>
        <item x="4"/>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1"/>
    <field x="3"/>
  </rowFields>
  <rowItems count="21">
    <i>
      <x/>
      <x/>
    </i>
    <i t="default">
      <x/>
    </i>
    <i>
      <x v="1"/>
      <x v="1"/>
    </i>
    <i t="default">
      <x v="1"/>
    </i>
    <i>
      <x v="2"/>
      <x v="3"/>
    </i>
    <i t="default">
      <x v="2"/>
    </i>
    <i>
      <x v="3"/>
      <x v="1"/>
    </i>
    <i t="default">
      <x v="3"/>
    </i>
    <i>
      <x v="4"/>
      <x/>
    </i>
    <i t="default">
      <x v="4"/>
    </i>
    <i>
      <x v="5"/>
      <x v="3"/>
    </i>
    <i t="default">
      <x v="5"/>
    </i>
    <i>
      <x v="6"/>
      <x/>
    </i>
    <i t="default">
      <x v="6"/>
    </i>
    <i>
      <x v="7"/>
      <x v="2"/>
    </i>
    <i t="default">
      <x v="7"/>
    </i>
    <i>
      <x v="8"/>
      <x v="2"/>
    </i>
    <i t="default">
      <x v="8"/>
    </i>
    <i>
      <x v="9"/>
      <x v="1"/>
    </i>
    <i t="default">
      <x v="9"/>
    </i>
    <i t="grand">
      <x/>
    </i>
  </rowItems>
  <colItems count="1">
    <i/>
  </colItems>
  <dataFields count="1">
    <dataField name="Sum of Sales($)" fld="4" baseField="0" baseItem="0"/>
  </dataFields>
  <chartFormats count="14">
    <chartFormat chart="1" format="1"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0"/>
          </reference>
        </references>
      </pivotArea>
    </chartFormat>
    <chartFormat chart="4" format="1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 chart="8" format="6" series="1">
      <pivotArea type="data" outline="0" fieldPosition="0">
        <references count="1">
          <reference field="4294967294" count="1" selected="0">
            <x v="0"/>
          </reference>
        </references>
      </pivotArea>
    </chartFormat>
    <chartFormat chart="9" format="8" series="1">
      <pivotArea type="data" outline="0" fieldPosition="0">
        <references count="1">
          <reference field="4294967294" count="1" selected="0">
            <x v="0"/>
          </reference>
        </references>
      </pivotArea>
    </chartFormat>
    <chartFormat chart="10" format="6" series="1">
      <pivotArea type="data" outline="0" fieldPosition="0">
        <references count="1">
          <reference field="4294967294" count="1" selected="0">
            <x v="0"/>
          </reference>
        </references>
      </pivotArea>
    </chartFormat>
    <chartFormat chart="12" format="6" series="1">
      <pivotArea type="data" outline="0" fieldPosition="0">
        <references count="1">
          <reference field="4294967294" count="1" selected="0">
            <x v="0"/>
          </reference>
        </references>
      </pivotArea>
    </chartFormat>
    <chartFormat chart="14" format="6" series="1">
      <pivotArea type="data" outline="0" fieldPosition="0">
        <references count="1">
          <reference field="4294967294" count="1" selected="0">
            <x v="0"/>
          </reference>
        </references>
      </pivotArea>
    </chartFormat>
    <chartFormat chart="16" format="6"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200-000003000000}" name="PivotTable3" cacheId="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4">
  <location ref="G2:H13" firstHeaderRow="1" firstDataRow="1" firstDataCol="1"/>
  <pivotFields count="16">
    <pivotField compact="0" outline="0" showAll="0"/>
    <pivotField axis="axisRow" compact="0" outline="0" showAll="0">
      <items count="11">
        <item x="0"/>
        <item x="9"/>
        <item x="8"/>
        <item x="1"/>
        <item x="7"/>
        <item x="2"/>
        <item x="4"/>
        <item x="6"/>
        <item x="3"/>
        <item x="5"/>
        <item t="default"/>
      </items>
    </pivotField>
    <pivotField compact="0" outline="0" showAll="0">
      <items count="3">
        <item x="0"/>
        <item x="1"/>
        <item t="default"/>
      </items>
    </pivotField>
    <pivotField compact="0" outline="0" showAll="0">
      <items count="5">
        <item x="0"/>
        <item x="1"/>
        <item x="3"/>
        <item x="2"/>
        <item t="default"/>
      </items>
    </pivotField>
    <pivotField dataField="1" compact="0" outline="0" showAll="0"/>
    <pivotField compact="0" numFmtId="14" outline="0" showAll="0">
      <items count="11">
        <item x="1"/>
        <item x="2"/>
        <item x="3"/>
        <item x="5"/>
        <item x="7"/>
        <item x="8"/>
        <item x="6"/>
        <item x="9"/>
        <item x="0"/>
        <item x="4"/>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
  </rowFields>
  <rowItems count="11">
    <i>
      <x/>
    </i>
    <i>
      <x v="1"/>
    </i>
    <i>
      <x v="2"/>
    </i>
    <i>
      <x v="3"/>
    </i>
    <i>
      <x v="4"/>
    </i>
    <i>
      <x v="5"/>
    </i>
    <i>
      <x v="6"/>
    </i>
    <i>
      <x v="7"/>
    </i>
    <i>
      <x v="8"/>
    </i>
    <i>
      <x v="9"/>
    </i>
    <i t="grand">
      <x/>
    </i>
  </rowItems>
  <colItems count="1">
    <i/>
  </colItems>
  <dataFields count="1">
    <dataField name="Sum of Sales($)" fld="4" baseField="0" baseItem="0"/>
  </dataFields>
  <chartFormats count="11">
    <chartFormat chart="1" format="1"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0"/>
          </reference>
        </references>
      </pivotArea>
    </chartFormat>
    <chartFormat chart="4" format="1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0"/>
          </reference>
        </references>
      </pivotArea>
    </chartFormat>
    <chartFormat chart="1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00000000-0013-0000-FFFF-FFFF01000000}" sourceName="Category">
  <pivotTables>
    <pivotTable tabId="5" name="PivotTable2"/>
    <pivotTable tabId="5" name="PivotTable3"/>
    <pivotTable tabId="5" name="PivotTable5"/>
    <pivotTable tabId="5" name="PivotTable1"/>
    <pivotTable tabId="5" name="PivotTable6"/>
  </pivotTables>
  <data>
    <tabular pivotCacheId="67048222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00000000-0013-0000-FFFF-FFFF02000000}" sourceName="Date">
  <pivotTables>
    <pivotTable tabId="5" name="PivotTable2"/>
    <pivotTable tabId="5" name="PivotTable1"/>
    <pivotTable tabId="5" name="PivotTable3"/>
    <pivotTable tabId="5" name="PivotTable5"/>
    <pivotTable tabId="5" name="PivotTable6"/>
  </pivotTables>
  <data>
    <tabular pivotCacheId="670482222">
      <items count="10">
        <i x="1" s="1"/>
        <i x="2" s="1"/>
        <i x="3" s="1"/>
        <i x="5" s="1"/>
        <i x="7" s="1"/>
        <i x="8" s="1"/>
        <i x="6" s="1"/>
        <i x="9" s="1"/>
        <i x="0"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0000000-0013-0000-FFFF-FFFF03000000}" sourceName="Region">
  <pivotTables>
    <pivotTable tabId="5" name="PivotTable6"/>
    <pivotTable tabId="5" name="PivotTable1"/>
    <pivotTable tabId="5" name="PivotTable2"/>
    <pivotTable tabId="5" name="PivotTable3"/>
    <pivotTable tabId="5" name="PivotTable5"/>
  </pivotTables>
  <data>
    <tabular pivotCacheId="670482222">
      <items count="4">
        <i x="0" s="1"/>
        <i x="1"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1" xr10:uid="{00000000-0014-0000-FFFF-FFFF01000000}" cache="Slicer_Category" caption="Category" columnCount="2" style="SlicerStyleDark6" rowHeight="241300"/>
  <slicer name="Date" xr10:uid="{00000000-0014-0000-FFFF-FFFF02000000}" cache="Slicer_Date" caption="Date" startItem="2" style="SlicerStyleDark6" rowHeight="241300"/>
  <slicer name="Region" xr10:uid="{00000000-0014-0000-FFFF-FFFF03000000}" cache="Slicer_Region" caption="Region" columnCount="4" style="SlicerStyleDark6"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22"/>
  <sheetViews>
    <sheetView workbookViewId="0">
      <selection activeCell="D12" sqref="D12"/>
    </sheetView>
  </sheetViews>
  <sheetFormatPr defaultColWidth="15.7265625" defaultRowHeight="21" customHeight="1" x14ac:dyDescent="0.35"/>
  <cols>
    <col min="1" max="1" width="16.453125" bestFit="1" customWidth="1"/>
    <col min="2" max="2" width="36.54296875" bestFit="1" customWidth="1"/>
    <col min="5" max="5" width="20.54296875" bestFit="1" customWidth="1"/>
    <col min="6" max="6" width="22.7265625" customWidth="1"/>
    <col min="7" max="7" width="16.26953125" bestFit="1" customWidth="1"/>
    <col min="10" max="10" width="22.26953125" bestFit="1" customWidth="1"/>
    <col min="11" max="11" width="17.1796875" customWidth="1"/>
    <col min="12" max="12" width="22.453125" customWidth="1"/>
    <col min="13" max="13" width="19.7265625" customWidth="1"/>
    <col min="14" max="14" width="32.54296875" bestFit="1" customWidth="1"/>
    <col min="15" max="15" width="18.1796875" customWidth="1"/>
    <col min="16" max="16" width="16.453125" customWidth="1"/>
  </cols>
  <sheetData>
    <row r="1" spans="1:16" ht="21" customHeight="1" x14ac:dyDescent="0.35">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row>
    <row r="2" spans="1:16" ht="21" customHeight="1" x14ac:dyDescent="0.35">
      <c r="A2" s="2" t="s">
        <v>16</v>
      </c>
      <c r="B2" s="2" t="s">
        <v>17</v>
      </c>
      <c r="C2" s="2" t="s">
        <v>18</v>
      </c>
      <c r="D2" s="2" t="s">
        <v>19</v>
      </c>
      <c r="E2" s="2">
        <v>2500</v>
      </c>
      <c r="F2" s="3">
        <v>45682</v>
      </c>
      <c r="G2" s="2">
        <v>1</v>
      </c>
      <c r="H2" s="2">
        <f t="shared" ref="H2:H12" si="0">0.1*E2</f>
        <v>250</v>
      </c>
      <c r="I2" s="2">
        <f t="shared" ref="I2:I12" si="1">E2+H2</f>
        <v>2750</v>
      </c>
      <c r="J2" s="2" t="str">
        <f>IF(E2&gt;2000,"YES","NO")</f>
        <v>YES</v>
      </c>
      <c r="K2" s="2" t="str">
        <f>IF(E2&gt;2000,"High",IF(E2&gt;1000,"Medium","Low"))</f>
        <v>High</v>
      </c>
      <c r="L2" s="2" t="b">
        <f>AND(E2&gt;5000,H2&gt;500)</f>
        <v>0</v>
      </c>
      <c r="M2" s="2" t="b">
        <f>OR(E2&lt;2000,E2&gt;20000)</f>
        <v>0</v>
      </c>
      <c r="N2" s="2" t="str">
        <f>IF(E2&gt;8000,E2*0.05,"Not Valid")</f>
        <v>Not Valid</v>
      </c>
      <c r="O2" s="9" t="str">
        <f>IFERROR(IF(AND(MONTH(F2)&gt;=1,MONTH(F2)&lt;=3),"YES","NO"),"Enter Valid Date")</f>
        <v>YES</v>
      </c>
      <c r="P2" s="2" t="str">
        <f>IFERROR(IF(E2&gt;1500,"Above Average","Below Average"),"Enter valid Sales")</f>
        <v>Above Average</v>
      </c>
    </row>
    <row r="3" spans="1:16" ht="21" customHeight="1" x14ac:dyDescent="0.35">
      <c r="A3" s="2" t="s">
        <v>20</v>
      </c>
      <c r="B3" s="2" t="s">
        <v>21</v>
      </c>
      <c r="C3" s="2" t="s">
        <v>22</v>
      </c>
      <c r="D3" s="2" t="s">
        <v>23</v>
      </c>
      <c r="E3" s="2">
        <v>2010</v>
      </c>
      <c r="F3" s="3">
        <v>45658</v>
      </c>
      <c r="G3" s="2">
        <v>3</v>
      </c>
      <c r="H3" s="2">
        <f t="shared" si="0"/>
        <v>201</v>
      </c>
      <c r="I3" s="2">
        <f t="shared" si="1"/>
        <v>2211</v>
      </c>
      <c r="J3" s="2" t="str">
        <f t="shared" ref="J3:J12" si="2">IF(E3&gt;2000,"YES","NO")</f>
        <v>YES</v>
      </c>
      <c r="K3" s="2" t="str">
        <f t="shared" ref="K3:K12" si="3">IF(E3&gt;2000,"High",IF(E3&gt;1000,"Medium","Low"))</f>
        <v>High</v>
      </c>
      <c r="L3" s="2" t="b">
        <f t="shared" ref="L3:L12" si="4">AND(E3&gt;5000,H3&gt;500)</f>
        <v>0</v>
      </c>
      <c r="M3" s="2" t="b">
        <f t="shared" ref="M3:M12" si="5">OR(E3&lt;2000,E3&gt;20000)</f>
        <v>0</v>
      </c>
      <c r="N3" s="2" t="str">
        <f t="shared" ref="N3:N12" si="6">IF(E3&gt;8000,E3*0.05,"Not Valid")</f>
        <v>Not Valid</v>
      </c>
      <c r="O3" s="9" t="str">
        <f t="shared" ref="O3:O11" si="7">IFERROR(IF(AND(MONTH(F3)&gt;=1,MONTH(F3)&lt;=3),"YES","NO"),"Enter Valid Date")</f>
        <v>YES</v>
      </c>
      <c r="P3" s="2" t="str">
        <f t="shared" ref="P3:P12" si="8">IFERROR(IF(E3&gt;1500,"Above Average","Below Average"),"Enter valid Sales")</f>
        <v>Above Average</v>
      </c>
    </row>
    <row r="4" spans="1:16" ht="21" customHeight="1" x14ac:dyDescent="0.35">
      <c r="A4" s="2" t="s">
        <v>24</v>
      </c>
      <c r="B4" s="2" t="s">
        <v>25</v>
      </c>
      <c r="C4" s="2" t="s">
        <v>18</v>
      </c>
      <c r="D4" s="2" t="s">
        <v>26</v>
      </c>
      <c r="E4" s="2">
        <v>1200</v>
      </c>
      <c r="F4" s="3">
        <v>45662</v>
      </c>
      <c r="G4" s="2">
        <v>2</v>
      </c>
      <c r="H4" s="2">
        <f t="shared" si="0"/>
        <v>120</v>
      </c>
      <c r="I4" s="2">
        <f t="shared" si="1"/>
        <v>1320</v>
      </c>
      <c r="J4" s="2" t="str">
        <f t="shared" si="2"/>
        <v>NO</v>
      </c>
      <c r="K4" s="2" t="str">
        <f t="shared" si="3"/>
        <v>Medium</v>
      </c>
      <c r="L4" s="2" t="b">
        <f t="shared" si="4"/>
        <v>0</v>
      </c>
      <c r="M4" s="2" t="b">
        <f t="shared" si="5"/>
        <v>1</v>
      </c>
      <c r="N4" s="2" t="str">
        <f t="shared" si="6"/>
        <v>Not Valid</v>
      </c>
      <c r="O4" s="9" t="str">
        <f t="shared" si="7"/>
        <v>YES</v>
      </c>
      <c r="P4" s="2" t="str">
        <f t="shared" si="8"/>
        <v>Below Average</v>
      </c>
    </row>
    <row r="5" spans="1:16" ht="21" customHeight="1" x14ac:dyDescent="0.35">
      <c r="A5" s="2" t="s">
        <v>27</v>
      </c>
      <c r="B5" s="2" t="s">
        <v>28</v>
      </c>
      <c r="C5" s="2" t="s">
        <v>22</v>
      </c>
      <c r="D5" s="2" t="s">
        <v>29</v>
      </c>
      <c r="E5" s="2">
        <v>1010</v>
      </c>
      <c r="F5" s="3">
        <v>45665</v>
      </c>
      <c r="G5" s="2">
        <v>1</v>
      </c>
      <c r="H5" s="2">
        <f t="shared" si="0"/>
        <v>101</v>
      </c>
      <c r="I5" s="2">
        <f t="shared" si="1"/>
        <v>1111</v>
      </c>
      <c r="J5" s="2" t="str">
        <f t="shared" si="2"/>
        <v>NO</v>
      </c>
      <c r="K5" s="2" t="str">
        <f t="shared" si="3"/>
        <v>Medium</v>
      </c>
      <c r="L5" s="2" t="b">
        <f t="shared" si="4"/>
        <v>0</v>
      </c>
      <c r="M5" s="2" t="b">
        <f t="shared" si="5"/>
        <v>1</v>
      </c>
      <c r="N5" s="2" t="str">
        <f t="shared" si="6"/>
        <v>Not Valid</v>
      </c>
      <c r="O5" s="9" t="str">
        <f t="shared" si="7"/>
        <v>YES</v>
      </c>
      <c r="P5" s="2" t="str">
        <f t="shared" si="8"/>
        <v>Below Average</v>
      </c>
    </row>
    <row r="6" spans="1:16" ht="21" customHeight="1" x14ac:dyDescent="0.35">
      <c r="A6" s="2" t="s">
        <v>30</v>
      </c>
      <c r="B6" s="2" t="s">
        <v>31</v>
      </c>
      <c r="C6" s="2" t="s">
        <v>22</v>
      </c>
      <c r="D6" s="2" t="s">
        <v>19</v>
      </c>
      <c r="E6" s="2">
        <v>800</v>
      </c>
      <c r="F6" s="3">
        <v>45750</v>
      </c>
      <c r="G6" s="2">
        <v>5</v>
      </c>
      <c r="H6" s="2">
        <f t="shared" si="0"/>
        <v>80</v>
      </c>
      <c r="I6" s="2">
        <f t="shared" si="1"/>
        <v>880</v>
      </c>
      <c r="J6" s="2" t="str">
        <f t="shared" si="2"/>
        <v>NO</v>
      </c>
      <c r="K6" s="2" t="str">
        <f t="shared" si="3"/>
        <v>Low</v>
      </c>
      <c r="L6" s="2" t="b">
        <f t="shared" si="4"/>
        <v>0</v>
      </c>
      <c r="M6" s="2" t="b">
        <f t="shared" si="5"/>
        <v>1</v>
      </c>
      <c r="N6" s="2" t="str">
        <f t="shared" si="6"/>
        <v>Not Valid</v>
      </c>
      <c r="O6" s="9" t="str">
        <f t="shared" si="7"/>
        <v>NO</v>
      </c>
      <c r="P6" s="2" t="str">
        <f t="shared" si="8"/>
        <v>Below Average</v>
      </c>
    </row>
    <row r="7" spans="1:16" ht="21" hidden="1" customHeight="1" x14ac:dyDescent="0.35">
      <c r="A7" s="2" t="s">
        <v>32</v>
      </c>
      <c r="B7" s="2" t="s">
        <v>33</v>
      </c>
      <c r="C7" s="2" t="s">
        <v>18</v>
      </c>
      <c r="D7" s="2" t="s">
        <v>23</v>
      </c>
      <c r="E7" s="2">
        <v>700</v>
      </c>
      <c r="F7" s="3">
        <v>45669</v>
      </c>
      <c r="G7" s="2">
        <v>1</v>
      </c>
      <c r="H7" s="2">
        <f t="shared" si="0"/>
        <v>70</v>
      </c>
      <c r="I7" s="2">
        <f t="shared" si="1"/>
        <v>770</v>
      </c>
      <c r="J7" s="2" t="str">
        <f t="shared" si="2"/>
        <v>NO</v>
      </c>
      <c r="K7" s="2" t="str">
        <f t="shared" si="3"/>
        <v>Low</v>
      </c>
      <c r="L7" s="2" t="b">
        <f t="shared" si="4"/>
        <v>0</v>
      </c>
      <c r="M7" s="2" t="b">
        <f t="shared" si="5"/>
        <v>1</v>
      </c>
      <c r="N7" s="2" t="str">
        <f t="shared" si="6"/>
        <v>Not Valid</v>
      </c>
      <c r="O7" s="9" t="str">
        <f t="shared" si="7"/>
        <v>YES</v>
      </c>
      <c r="P7" s="2" t="str">
        <f t="shared" si="8"/>
        <v>Below Average</v>
      </c>
    </row>
    <row r="8" spans="1:16" ht="21" customHeight="1" x14ac:dyDescent="0.35">
      <c r="A8" s="2" t="s">
        <v>34</v>
      </c>
      <c r="B8" s="2" t="s">
        <v>35</v>
      </c>
      <c r="C8" s="2" t="s">
        <v>22</v>
      </c>
      <c r="D8" s="2" t="s">
        <v>29</v>
      </c>
      <c r="E8" s="2">
        <v>600</v>
      </c>
      <c r="F8" s="3">
        <v>45677</v>
      </c>
      <c r="G8" s="2">
        <v>4</v>
      </c>
      <c r="H8" s="2">
        <f t="shared" si="0"/>
        <v>60</v>
      </c>
      <c r="I8" s="2">
        <f t="shared" si="1"/>
        <v>660</v>
      </c>
      <c r="J8" s="2" t="str">
        <f t="shared" si="2"/>
        <v>NO</v>
      </c>
      <c r="K8" s="2" t="str">
        <f t="shared" si="3"/>
        <v>Low</v>
      </c>
      <c r="L8" s="2" t="b">
        <f t="shared" si="4"/>
        <v>0</v>
      </c>
      <c r="M8" s="2" t="b">
        <f t="shared" si="5"/>
        <v>1</v>
      </c>
      <c r="N8" s="2" t="str">
        <f t="shared" si="6"/>
        <v>Not Valid</v>
      </c>
      <c r="O8" s="9" t="str">
        <f t="shared" si="7"/>
        <v>YES</v>
      </c>
      <c r="P8" s="2" t="str">
        <f t="shared" si="8"/>
        <v>Below Average</v>
      </c>
    </row>
    <row r="9" spans="1:16" ht="21" customHeight="1" x14ac:dyDescent="0.35">
      <c r="A9" s="2" t="s">
        <v>36</v>
      </c>
      <c r="B9" s="2" t="s">
        <v>37</v>
      </c>
      <c r="C9" s="2" t="s">
        <v>18</v>
      </c>
      <c r="D9" s="2" t="s">
        <v>19</v>
      </c>
      <c r="E9" s="2">
        <v>500</v>
      </c>
      <c r="F9" s="3">
        <v>45672</v>
      </c>
      <c r="G9" s="2">
        <v>3</v>
      </c>
      <c r="H9" s="2">
        <f t="shared" si="0"/>
        <v>50</v>
      </c>
      <c r="I9" s="2">
        <f t="shared" si="1"/>
        <v>550</v>
      </c>
      <c r="J9" s="2" t="str">
        <f t="shared" si="2"/>
        <v>NO</v>
      </c>
      <c r="K9" s="2" t="str">
        <f t="shared" si="3"/>
        <v>Low</v>
      </c>
      <c r="L9" s="2" t="b">
        <f t="shared" si="4"/>
        <v>0</v>
      </c>
      <c r="M9" s="2" t="b">
        <f t="shared" si="5"/>
        <v>1</v>
      </c>
      <c r="N9" s="2" t="str">
        <f t="shared" si="6"/>
        <v>Not Valid</v>
      </c>
      <c r="O9" s="9" t="str">
        <f t="shared" si="7"/>
        <v>YES</v>
      </c>
      <c r="P9" s="2" t="str">
        <f t="shared" si="8"/>
        <v>Below Average</v>
      </c>
    </row>
    <row r="10" spans="1:16" ht="21" customHeight="1" x14ac:dyDescent="0.35">
      <c r="A10" s="2" t="s">
        <v>38</v>
      </c>
      <c r="B10" s="2" t="s">
        <v>39</v>
      </c>
      <c r="C10" s="2" t="s">
        <v>22</v>
      </c>
      <c r="D10" s="2" t="s">
        <v>26</v>
      </c>
      <c r="E10" s="2">
        <v>400</v>
      </c>
      <c r="F10" s="3">
        <v>45675</v>
      </c>
      <c r="G10" s="2">
        <v>2</v>
      </c>
      <c r="H10" s="2">
        <f t="shared" si="0"/>
        <v>40</v>
      </c>
      <c r="I10" s="2">
        <f t="shared" si="1"/>
        <v>440</v>
      </c>
      <c r="J10" s="2" t="str">
        <f t="shared" si="2"/>
        <v>NO</v>
      </c>
      <c r="K10" s="2" t="str">
        <f t="shared" si="3"/>
        <v>Low</v>
      </c>
      <c r="L10" s="2" t="b">
        <f t="shared" si="4"/>
        <v>0</v>
      </c>
      <c r="M10" s="2" t="b">
        <f t="shared" si="5"/>
        <v>1</v>
      </c>
      <c r="N10" s="2" t="str">
        <f t="shared" si="6"/>
        <v>Not Valid</v>
      </c>
      <c r="O10" s="9" t="str">
        <f t="shared" si="7"/>
        <v>YES</v>
      </c>
      <c r="P10" s="2" t="str">
        <f t="shared" si="8"/>
        <v>Below Average</v>
      </c>
    </row>
    <row r="11" spans="1:16" ht="21" customHeight="1" x14ac:dyDescent="0.35">
      <c r="A11" s="2" t="s">
        <v>40</v>
      </c>
      <c r="B11" s="2" t="s">
        <v>41</v>
      </c>
      <c r="C11" s="2" t="s">
        <v>18</v>
      </c>
      <c r="D11" s="2" t="s">
        <v>23</v>
      </c>
      <c r="E11" s="2">
        <v>300</v>
      </c>
      <c r="F11" s="3">
        <v>45679</v>
      </c>
      <c r="G11" s="2">
        <v>2</v>
      </c>
      <c r="H11" s="2">
        <f t="shared" si="0"/>
        <v>30</v>
      </c>
      <c r="I11" s="2">
        <f t="shared" si="1"/>
        <v>330</v>
      </c>
      <c r="J11" s="2" t="str">
        <f t="shared" si="2"/>
        <v>NO</v>
      </c>
      <c r="K11" s="2" t="str">
        <f t="shared" si="3"/>
        <v>Low</v>
      </c>
      <c r="L11" s="2" t="b">
        <f t="shared" si="4"/>
        <v>0</v>
      </c>
      <c r="M11" s="2" t="b">
        <f t="shared" si="5"/>
        <v>1</v>
      </c>
      <c r="N11" s="2" t="str">
        <f t="shared" si="6"/>
        <v>Not Valid</v>
      </c>
      <c r="O11" s="9" t="str">
        <f t="shared" si="7"/>
        <v>YES</v>
      </c>
      <c r="P11" s="2" t="str">
        <f t="shared" si="8"/>
        <v>Below Average</v>
      </c>
    </row>
    <row r="12" spans="1:16" ht="21" customHeight="1" x14ac:dyDescent="0.35">
      <c r="E12" s="15">
        <v>400</v>
      </c>
      <c r="H12" s="15">
        <f t="shared" si="0"/>
        <v>40</v>
      </c>
      <c r="I12" s="15">
        <f t="shared" si="1"/>
        <v>440</v>
      </c>
      <c r="J12" s="15" t="str">
        <f t="shared" si="2"/>
        <v>NO</v>
      </c>
      <c r="K12" s="15" t="str">
        <f t="shared" si="3"/>
        <v>Low</v>
      </c>
      <c r="L12" s="15" t="b">
        <f t="shared" si="4"/>
        <v>0</v>
      </c>
      <c r="M12" s="15" t="b">
        <f t="shared" si="5"/>
        <v>1</v>
      </c>
      <c r="N12" s="15" t="str">
        <f t="shared" si="6"/>
        <v>Not Valid</v>
      </c>
      <c r="P12" s="15" t="str">
        <f t="shared" si="8"/>
        <v>Below Average</v>
      </c>
    </row>
    <row r="14" spans="1:16" ht="21" customHeight="1" x14ac:dyDescent="0.35">
      <c r="A14" s="7" t="s">
        <v>42</v>
      </c>
      <c r="B14" s="7" t="s">
        <v>43</v>
      </c>
      <c r="C14" s="7" t="s">
        <v>44</v>
      </c>
      <c r="D14" s="7" t="s">
        <v>45</v>
      </c>
      <c r="E14" s="7" t="s">
        <v>46</v>
      </c>
      <c r="F14" s="7" t="s">
        <v>47</v>
      </c>
    </row>
    <row r="15" spans="1:16" ht="21" customHeight="1" x14ac:dyDescent="0.35">
      <c r="A15" s="6">
        <f>SUM(E2:E11)</f>
        <v>10020</v>
      </c>
      <c r="B15" s="6">
        <f>AVERAGE(E2:E11)</f>
        <v>1002</v>
      </c>
      <c r="C15" s="6">
        <f>MAX(E2:E11)</f>
        <v>2500</v>
      </c>
      <c r="D15" s="6">
        <f>MIN(E2:E11)</f>
        <v>300</v>
      </c>
      <c r="E15" s="6">
        <f>COUNTA(E2:E11)</f>
        <v>10</v>
      </c>
      <c r="F15" s="6">
        <f>COUNTIF(K2:K11,"High")</f>
        <v>2</v>
      </c>
    </row>
    <row r="18" spans="1:3" ht="21" customHeight="1" x14ac:dyDescent="0.35">
      <c r="A18" s="8" t="s">
        <v>1</v>
      </c>
      <c r="B18" s="1" t="s">
        <v>48</v>
      </c>
      <c r="C18" s="1" t="s">
        <v>49</v>
      </c>
    </row>
    <row r="19" spans="1:3" ht="21" customHeight="1" x14ac:dyDescent="0.35">
      <c r="A19" t="s">
        <v>28</v>
      </c>
      <c r="B19" t="str">
        <f>VLOOKUP(A19,'Product detail lookup data '!A1:C11,2,0)</f>
        <v>VisionMax</v>
      </c>
      <c r="C19">
        <f>VLOOKUP(B19,'Product detail lookup data '!B1:D11,2,0)</f>
        <v>2</v>
      </c>
    </row>
    <row r="21" spans="1:3" ht="21" customHeight="1" x14ac:dyDescent="0.35">
      <c r="A21" s="8" t="s">
        <v>87</v>
      </c>
      <c r="B21">
        <f ca="1">SUM(OFFSET(E1,0,0,COUNTA(E1:E12),1))</f>
        <v>10420</v>
      </c>
      <c r="C21">
        <f>SUBTOTAL(9, E2:E11)</f>
        <v>9320</v>
      </c>
    </row>
    <row r="22" spans="1:3" ht="21" customHeight="1" x14ac:dyDescent="0.35">
      <c r="B22" s="10"/>
    </row>
  </sheetData>
  <autoFilter ref="A1:P12" xr:uid="{00000000-0001-0000-0000-000000000000}">
    <filterColumn colId="4">
      <filters>
        <filter val="1010"/>
        <filter val="1200"/>
        <filter val="2010"/>
        <filter val="2500"/>
        <filter val="300"/>
        <filter val="400"/>
        <filter val="500"/>
        <filter val="600"/>
        <filter val="800"/>
      </filters>
    </filterColumn>
  </autoFilter>
  <sortState xmlns:xlrd2="http://schemas.microsoft.com/office/spreadsheetml/2017/richdata2" ref="A2:I11">
    <sortCondition descending="1" ref="E2:E11"/>
  </sortState>
  <phoneticPr fontId="2" type="noConversion"/>
  <conditionalFormatting sqref="A2:P11 E12 H12:N12 P12">
    <cfRule type="expression" dxfId="11" priority="1">
      <formula>$K2="Low"</formula>
    </cfRule>
    <cfRule type="expression" dxfId="10" priority="2">
      <formula>$E2 &gt;2000</formula>
    </cfRule>
  </conditionalFormatting>
  <dataValidations count="1">
    <dataValidation type="list" allowBlank="1" showInputMessage="1" showErrorMessage="1" sqref="A19" xr:uid="{00000000-0002-0000-0000-000000000000}">
      <formula1>$B$2:$B$11</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770A6-54C9-4936-BD63-8B25C10EED06}">
  <sheetPr filterMode="1"/>
  <dimension ref="A1:C11"/>
  <sheetViews>
    <sheetView workbookViewId="0">
      <selection activeCell="D9" sqref="D9"/>
    </sheetView>
  </sheetViews>
  <sheetFormatPr defaultColWidth="12" defaultRowHeight="14.5" x14ac:dyDescent="0.35"/>
  <sheetData>
    <row r="1" spans="1:3" ht="15.5" x14ac:dyDescent="0.35">
      <c r="A1" s="8" t="s">
        <v>4</v>
      </c>
      <c r="B1" s="8" t="s">
        <v>86</v>
      </c>
      <c r="C1" s="8" t="s">
        <v>88</v>
      </c>
    </row>
    <row r="2" spans="1:3" ht="15.5" x14ac:dyDescent="0.35">
      <c r="A2" s="2">
        <v>2500</v>
      </c>
      <c r="B2" s="16">
        <f ca="1">SUM(OFFSET(A1,0,0,COUNTA(A:A),1))</f>
        <v>9720</v>
      </c>
      <c r="C2" s="16">
        <f>SUBTOTAL(9, A:A)</f>
        <v>7920</v>
      </c>
    </row>
    <row r="3" spans="1:3" ht="15.5" x14ac:dyDescent="0.35">
      <c r="A3" s="2">
        <v>2010</v>
      </c>
    </row>
    <row r="4" spans="1:3" ht="15.5" hidden="1" x14ac:dyDescent="0.35">
      <c r="A4" s="2">
        <v>1200</v>
      </c>
    </row>
    <row r="5" spans="1:3" ht="15.5" x14ac:dyDescent="0.35">
      <c r="A5" s="2">
        <v>1010</v>
      </c>
    </row>
    <row r="6" spans="1:3" ht="15.5" x14ac:dyDescent="0.35">
      <c r="A6" s="2">
        <v>800</v>
      </c>
    </row>
    <row r="7" spans="1:3" ht="15.5" hidden="1" x14ac:dyDescent="0.35">
      <c r="A7" s="2">
        <v>600</v>
      </c>
    </row>
    <row r="8" spans="1:3" ht="15.5" x14ac:dyDescent="0.35">
      <c r="A8" s="2">
        <v>500</v>
      </c>
    </row>
    <row r="9" spans="1:3" ht="15.5" x14ac:dyDescent="0.35">
      <c r="A9" s="2">
        <v>400</v>
      </c>
    </row>
    <row r="10" spans="1:3" ht="15.5" x14ac:dyDescent="0.35">
      <c r="A10" s="2">
        <v>300</v>
      </c>
    </row>
    <row r="11" spans="1:3" ht="15.5" x14ac:dyDescent="0.35">
      <c r="A11" s="15">
        <v>400</v>
      </c>
    </row>
  </sheetData>
  <autoFilter ref="A1:A11" xr:uid="{18E770A6-54C9-4936-BD63-8B25C10EED06}">
    <filterColumn colId="0">
      <filters>
        <filter val="1010"/>
        <filter val="2010"/>
        <filter val="2500"/>
        <filter val="300"/>
        <filter val="400"/>
        <filter val="500"/>
        <filter val="800"/>
      </filters>
    </filterColumn>
  </autoFilter>
  <conditionalFormatting sqref="A2:A11">
    <cfRule type="expression" dxfId="1" priority="1">
      <formula>$K2="Low"</formula>
    </cfRule>
    <cfRule type="expression" dxfId="0" priority="2">
      <formula>$E2 &gt;2000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45A4B-E6F0-474A-9E3F-90A61109F167}">
  <dimension ref="A1:J11"/>
  <sheetViews>
    <sheetView topLeftCell="C1" workbookViewId="0">
      <selection activeCell="I11" sqref="I11"/>
    </sheetView>
  </sheetViews>
  <sheetFormatPr defaultColWidth="20.36328125" defaultRowHeight="22" customHeight="1" x14ac:dyDescent="0.35"/>
  <sheetData>
    <row r="1" spans="1:10" ht="22" customHeight="1" x14ac:dyDescent="0.35">
      <c r="A1" s="8" t="s">
        <v>1</v>
      </c>
      <c r="B1" s="8" t="s">
        <v>4</v>
      </c>
      <c r="C1" s="8" t="s">
        <v>5</v>
      </c>
      <c r="D1" s="14" t="s">
        <v>73</v>
      </c>
      <c r="E1" s="14" t="s">
        <v>74</v>
      </c>
      <c r="F1" s="14" t="s">
        <v>75</v>
      </c>
      <c r="G1" s="14" t="s">
        <v>76</v>
      </c>
      <c r="H1" s="14" t="s">
        <v>77</v>
      </c>
      <c r="I1" s="14" t="s">
        <v>78</v>
      </c>
      <c r="J1" s="14" t="s">
        <v>79</v>
      </c>
    </row>
    <row r="2" spans="1:10" ht="22" customHeight="1" x14ac:dyDescent="0.35">
      <c r="A2" s="2" t="s">
        <v>17</v>
      </c>
      <c r="B2" s="2">
        <v>2500</v>
      </c>
      <c r="C2" s="3">
        <v>45682</v>
      </c>
      <c r="D2" t="str">
        <f>TEXT(C2, "DD-MMM-YYY")</f>
        <v>25-Jan-2025</v>
      </c>
      <c r="E2" t="str">
        <f>TEXT(C2, "MMMM-DD-YYYY")</f>
        <v>January-25-2025</v>
      </c>
      <c r="F2" t="str">
        <f>TEXT(C2, "DDD, MMM DD")</f>
        <v>Sat, Jan 25</v>
      </c>
      <c r="G2" t="str">
        <f>TEXT(B2,"$#,##0.00")</f>
        <v>$2,500.00</v>
      </c>
      <c r="H2" t="str">
        <f>TEXT(B2, "0.00%")</f>
        <v>250000.00%</v>
      </c>
      <c r="I2" t="str">
        <f>TEXT(B2,"#,###")</f>
        <v>2,500</v>
      </c>
      <c r="J2" t="str">
        <f>TEXT(B2,"00000")</f>
        <v>02500</v>
      </c>
    </row>
    <row r="3" spans="1:10" ht="22" customHeight="1" x14ac:dyDescent="0.35">
      <c r="A3" s="2" t="s">
        <v>21</v>
      </c>
      <c r="B3" s="2">
        <v>2010</v>
      </c>
      <c r="C3" s="3">
        <v>45658</v>
      </c>
      <c r="D3" t="str">
        <f t="shared" ref="D3:D11" si="0">TEXT(C3, "DD-MMM-YYY")</f>
        <v>01-Jan-2025</v>
      </c>
      <c r="E3" t="str">
        <f t="shared" ref="E3:E11" si="1">TEXT(C3, "MMMM-DD-YYYY")</f>
        <v>January-01-2025</v>
      </c>
      <c r="F3" t="str">
        <f t="shared" ref="F3:F11" si="2">TEXT(C3, "DDD, MMM DD")</f>
        <v>Wed, Jan 01</v>
      </c>
      <c r="G3" t="str">
        <f t="shared" ref="G3:G11" si="3">TEXT(B3,"$#,##0.00")</f>
        <v>$2,010.00</v>
      </c>
      <c r="H3" t="str">
        <f t="shared" ref="H3:H11" si="4">TEXT(B3, "0.00%")</f>
        <v>201000.00%</v>
      </c>
      <c r="I3" t="str">
        <f t="shared" ref="I3:I11" si="5">TEXT(B3,"#,###")</f>
        <v>2,010</v>
      </c>
      <c r="J3" t="str">
        <f t="shared" ref="J3:J11" si="6">TEXT(B3,"00000")</f>
        <v>02010</v>
      </c>
    </row>
    <row r="4" spans="1:10" ht="22" customHeight="1" x14ac:dyDescent="0.35">
      <c r="A4" s="2" t="s">
        <v>25</v>
      </c>
      <c r="B4" s="2">
        <v>1200</v>
      </c>
      <c r="C4" s="3">
        <v>45662</v>
      </c>
      <c r="D4" t="str">
        <f t="shared" si="0"/>
        <v>05-Jan-2025</v>
      </c>
      <c r="E4" t="str">
        <f t="shared" si="1"/>
        <v>January-05-2025</v>
      </c>
      <c r="F4" t="str">
        <f t="shared" si="2"/>
        <v>Sun, Jan 05</v>
      </c>
      <c r="G4" t="str">
        <f t="shared" si="3"/>
        <v>$1,200.00</v>
      </c>
      <c r="H4" t="str">
        <f t="shared" si="4"/>
        <v>120000.00%</v>
      </c>
      <c r="I4" t="str">
        <f t="shared" si="5"/>
        <v>1,200</v>
      </c>
      <c r="J4" t="str">
        <f t="shared" si="6"/>
        <v>01200</v>
      </c>
    </row>
    <row r="5" spans="1:10" ht="22" customHeight="1" x14ac:dyDescent="0.35">
      <c r="A5" s="2" t="s">
        <v>28</v>
      </c>
      <c r="B5" s="2">
        <v>1010</v>
      </c>
      <c r="C5" s="3">
        <v>45665</v>
      </c>
      <c r="D5" t="str">
        <f t="shared" si="0"/>
        <v>08-Jan-2025</v>
      </c>
      <c r="E5" t="str">
        <f t="shared" si="1"/>
        <v>January-08-2025</v>
      </c>
      <c r="F5" t="str">
        <f t="shared" si="2"/>
        <v>Wed, Jan 08</v>
      </c>
      <c r="G5" t="str">
        <f t="shared" si="3"/>
        <v>$1,010.00</v>
      </c>
      <c r="H5" t="str">
        <f t="shared" si="4"/>
        <v>101000.00%</v>
      </c>
      <c r="I5" t="str">
        <f t="shared" si="5"/>
        <v>1,010</v>
      </c>
      <c r="J5" t="str">
        <f t="shared" si="6"/>
        <v>01010</v>
      </c>
    </row>
    <row r="6" spans="1:10" ht="22" customHeight="1" x14ac:dyDescent="0.35">
      <c r="A6" s="2" t="s">
        <v>31</v>
      </c>
      <c r="B6" s="2">
        <v>800</v>
      </c>
      <c r="C6" s="3">
        <v>45750</v>
      </c>
      <c r="D6" t="str">
        <f t="shared" si="0"/>
        <v>03-Apr-2025</v>
      </c>
      <c r="E6" t="str">
        <f t="shared" si="1"/>
        <v>April-03-2025</v>
      </c>
      <c r="F6" t="str">
        <f t="shared" si="2"/>
        <v>Thu, Apr 03</v>
      </c>
      <c r="G6" t="str">
        <f t="shared" si="3"/>
        <v>$800.00</v>
      </c>
      <c r="H6" t="str">
        <f t="shared" si="4"/>
        <v>80000.00%</v>
      </c>
      <c r="I6" t="str">
        <f t="shared" si="5"/>
        <v>800</v>
      </c>
      <c r="J6" t="str">
        <f t="shared" si="6"/>
        <v>00800</v>
      </c>
    </row>
    <row r="7" spans="1:10" ht="22" customHeight="1" x14ac:dyDescent="0.35">
      <c r="A7" s="2" t="s">
        <v>33</v>
      </c>
      <c r="B7" s="2">
        <v>700</v>
      </c>
      <c r="C7" s="3">
        <v>45669</v>
      </c>
      <c r="D7" t="str">
        <f t="shared" si="0"/>
        <v>12-Jan-2025</v>
      </c>
      <c r="E7" t="str">
        <f t="shared" si="1"/>
        <v>January-12-2025</v>
      </c>
      <c r="F7" t="str">
        <f t="shared" si="2"/>
        <v>Sun, Jan 12</v>
      </c>
      <c r="G7" t="str">
        <f t="shared" si="3"/>
        <v>$700.00</v>
      </c>
      <c r="H7" t="str">
        <f t="shared" si="4"/>
        <v>70000.00%</v>
      </c>
      <c r="I7" t="str">
        <f t="shared" si="5"/>
        <v>700</v>
      </c>
      <c r="J7" t="str">
        <f t="shared" si="6"/>
        <v>00700</v>
      </c>
    </row>
    <row r="8" spans="1:10" ht="22" customHeight="1" x14ac:dyDescent="0.35">
      <c r="A8" s="2" t="s">
        <v>35</v>
      </c>
      <c r="B8" s="2">
        <v>600</v>
      </c>
      <c r="C8" s="3">
        <v>45677</v>
      </c>
      <c r="D8" t="str">
        <f t="shared" si="0"/>
        <v>20-Jan-2025</v>
      </c>
      <c r="E8" t="str">
        <f t="shared" si="1"/>
        <v>January-20-2025</v>
      </c>
      <c r="F8" t="str">
        <f t="shared" si="2"/>
        <v>Mon, Jan 20</v>
      </c>
      <c r="G8" t="str">
        <f t="shared" si="3"/>
        <v>$600.00</v>
      </c>
      <c r="H8" t="str">
        <f t="shared" si="4"/>
        <v>60000.00%</v>
      </c>
      <c r="I8" t="str">
        <f t="shared" si="5"/>
        <v>600</v>
      </c>
      <c r="J8" t="str">
        <f t="shared" si="6"/>
        <v>00600</v>
      </c>
    </row>
    <row r="9" spans="1:10" ht="22" customHeight="1" x14ac:dyDescent="0.35">
      <c r="A9" s="2" t="s">
        <v>37</v>
      </c>
      <c r="B9" s="2">
        <v>500</v>
      </c>
      <c r="C9" s="3">
        <v>45672</v>
      </c>
      <c r="D9" t="str">
        <f t="shared" si="0"/>
        <v>15-Jan-2025</v>
      </c>
      <c r="E9" t="str">
        <f t="shared" si="1"/>
        <v>January-15-2025</v>
      </c>
      <c r="F9" t="str">
        <f t="shared" si="2"/>
        <v>Wed, Jan 15</v>
      </c>
      <c r="G9" t="str">
        <f t="shared" si="3"/>
        <v>$500.00</v>
      </c>
      <c r="H9" t="str">
        <f t="shared" si="4"/>
        <v>50000.00%</v>
      </c>
      <c r="I9" t="str">
        <f t="shared" si="5"/>
        <v>500</v>
      </c>
      <c r="J9" t="str">
        <f t="shared" si="6"/>
        <v>00500</v>
      </c>
    </row>
    <row r="10" spans="1:10" ht="22" customHeight="1" x14ac:dyDescent="0.35">
      <c r="A10" s="2" t="s">
        <v>39</v>
      </c>
      <c r="B10" s="2">
        <v>400</v>
      </c>
      <c r="C10" s="3">
        <v>45675</v>
      </c>
      <c r="D10" t="str">
        <f t="shared" si="0"/>
        <v>18-Jan-2025</v>
      </c>
      <c r="E10" t="str">
        <f t="shared" si="1"/>
        <v>January-18-2025</v>
      </c>
      <c r="F10" t="str">
        <f t="shared" si="2"/>
        <v>Sat, Jan 18</v>
      </c>
      <c r="G10" t="str">
        <f t="shared" si="3"/>
        <v>$400.00</v>
      </c>
      <c r="H10" t="str">
        <f t="shared" si="4"/>
        <v>40000.00%</v>
      </c>
      <c r="I10" t="str">
        <f t="shared" si="5"/>
        <v>400</v>
      </c>
      <c r="J10" t="str">
        <f t="shared" si="6"/>
        <v>00400</v>
      </c>
    </row>
    <row r="11" spans="1:10" ht="22" customHeight="1" x14ac:dyDescent="0.35">
      <c r="A11" s="2" t="s">
        <v>41</v>
      </c>
      <c r="B11" s="2">
        <v>300</v>
      </c>
      <c r="C11" s="3">
        <v>45679</v>
      </c>
      <c r="D11" t="str">
        <f t="shared" si="0"/>
        <v>22-Jan-2025</v>
      </c>
      <c r="E11" t="str">
        <f t="shared" si="1"/>
        <v>January-22-2025</v>
      </c>
      <c r="F11" t="str">
        <f t="shared" si="2"/>
        <v>Wed, Jan 22</v>
      </c>
      <c r="G11" t="str">
        <f t="shared" si="3"/>
        <v>$300.00</v>
      </c>
      <c r="H11" t="str">
        <f t="shared" si="4"/>
        <v>30000.00%</v>
      </c>
      <c r="I11" t="str">
        <f t="shared" si="5"/>
        <v>300</v>
      </c>
      <c r="J11" t="str">
        <f t="shared" si="6"/>
        <v>00300</v>
      </c>
    </row>
  </sheetData>
  <conditionalFormatting sqref="A2:A11">
    <cfRule type="expression" dxfId="9" priority="3">
      <formula>$K2="Low"</formula>
    </cfRule>
    <cfRule type="expression" dxfId="8" priority="4">
      <formula>$E2 &gt;2000</formula>
    </cfRule>
  </conditionalFormatting>
  <conditionalFormatting sqref="B2:C11">
    <cfRule type="expression" dxfId="5" priority="1">
      <formula>$K2="Low"</formula>
    </cfRule>
    <cfRule type="expression" dxfId="4" priority="2">
      <formula>$E2 &gt;2000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4D93A-0630-412D-B220-8356EF17CAD0}">
  <dimension ref="A1:H15"/>
  <sheetViews>
    <sheetView topLeftCell="B1" workbookViewId="0">
      <selection activeCell="F11" sqref="F11"/>
    </sheetView>
  </sheetViews>
  <sheetFormatPr defaultColWidth="22" defaultRowHeight="21" customHeight="1" x14ac:dyDescent="0.35"/>
  <cols>
    <col min="3" max="3" width="26.36328125" customWidth="1"/>
  </cols>
  <sheetData>
    <row r="1" spans="1:8" ht="21" customHeight="1" x14ac:dyDescent="0.35">
      <c r="A1" s="8" t="s">
        <v>1</v>
      </c>
      <c r="B1" s="8" t="s">
        <v>2</v>
      </c>
      <c r="C1" s="8" t="s">
        <v>80</v>
      </c>
      <c r="D1" s="14" t="s">
        <v>81</v>
      </c>
      <c r="E1" s="14" t="s">
        <v>82</v>
      </c>
      <c r="F1" s="14" t="s">
        <v>83</v>
      </c>
      <c r="G1" s="14" t="s">
        <v>84</v>
      </c>
      <c r="H1" s="14" t="s">
        <v>85</v>
      </c>
    </row>
    <row r="2" spans="1:8" ht="21" customHeight="1" x14ac:dyDescent="0.35">
      <c r="A2" s="2" t="s">
        <v>17</v>
      </c>
      <c r="B2" s="2" t="s">
        <v>18</v>
      </c>
      <c r="C2" t="str">
        <f>_xlfn.CONCAT(A2, "-", B2)</f>
        <v>Air Conditioner-Appliances</v>
      </c>
      <c r="D2" t="str">
        <f>TRIM(A2)</f>
        <v>Air Conditioner</v>
      </c>
      <c r="E2">
        <f>LEN(A2)</f>
        <v>15</v>
      </c>
      <c r="F2" t="str">
        <f>LEFT(B2,3)</f>
        <v>App</v>
      </c>
      <c r="G2" t="str">
        <f>MID(B2,4,4)</f>
        <v>lian</v>
      </c>
      <c r="H2" t="str">
        <f>RIGHT(B2,3)</f>
        <v>ces</v>
      </c>
    </row>
    <row r="3" spans="1:8" ht="21" customHeight="1" x14ac:dyDescent="0.35">
      <c r="A3" s="2" t="s">
        <v>21</v>
      </c>
      <c r="B3" s="2" t="s">
        <v>22</v>
      </c>
      <c r="C3" t="str">
        <f t="shared" ref="C3:C11" si="0">_xlfn.CONCAT(A3, "-", B3)</f>
        <v>Laptop-Electronics</v>
      </c>
      <c r="D3" t="str">
        <f t="shared" ref="D3:D11" si="1">TRIM(A3)</f>
        <v>Laptop</v>
      </c>
      <c r="E3">
        <f t="shared" ref="E3:E11" si="2">LEN(A3)</f>
        <v>6</v>
      </c>
      <c r="F3" t="str">
        <f t="shared" ref="F3:F11" si="3">LEFT(B3,3)</f>
        <v>Ele</v>
      </c>
      <c r="G3" t="str">
        <f t="shared" ref="G3:G11" si="4">MID(B3,4,4)</f>
        <v>ctro</v>
      </c>
      <c r="H3" t="str">
        <f t="shared" ref="H3:H11" si="5">RIGHT(B3,3)</f>
        <v>ics</v>
      </c>
    </row>
    <row r="4" spans="1:8" ht="21" customHeight="1" x14ac:dyDescent="0.35">
      <c r="A4" s="2" t="s">
        <v>25</v>
      </c>
      <c r="B4" s="2" t="s">
        <v>18</v>
      </c>
      <c r="C4" t="str">
        <f t="shared" si="0"/>
        <v>Refrigerator-Appliances</v>
      </c>
      <c r="D4" t="str">
        <f t="shared" si="1"/>
        <v>Refrigerator</v>
      </c>
      <c r="E4">
        <f t="shared" si="2"/>
        <v>12</v>
      </c>
      <c r="F4" t="str">
        <f t="shared" si="3"/>
        <v>App</v>
      </c>
      <c r="G4" t="str">
        <f t="shared" si="4"/>
        <v>lian</v>
      </c>
      <c r="H4" t="str">
        <f t="shared" si="5"/>
        <v>ces</v>
      </c>
    </row>
    <row r="5" spans="1:8" ht="21" customHeight="1" x14ac:dyDescent="0.35">
      <c r="A5" s="2" t="s">
        <v>28</v>
      </c>
      <c r="B5" s="2" t="s">
        <v>22</v>
      </c>
      <c r="C5" t="str">
        <f t="shared" si="0"/>
        <v>TV-Electronics</v>
      </c>
      <c r="D5" t="str">
        <f t="shared" si="1"/>
        <v>TV</v>
      </c>
      <c r="E5">
        <f t="shared" si="2"/>
        <v>2</v>
      </c>
      <c r="F5" t="str">
        <f t="shared" si="3"/>
        <v>Ele</v>
      </c>
      <c r="G5" t="str">
        <f t="shared" si="4"/>
        <v>ctro</v>
      </c>
      <c r="H5" t="str">
        <f t="shared" si="5"/>
        <v>ics</v>
      </c>
    </row>
    <row r="6" spans="1:8" ht="21" customHeight="1" x14ac:dyDescent="0.35">
      <c r="A6" s="2" t="s">
        <v>31</v>
      </c>
      <c r="B6" s="2" t="s">
        <v>22</v>
      </c>
      <c r="C6" t="str">
        <f t="shared" si="0"/>
        <v>Smartphone-Electronics</v>
      </c>
      <c r="D6" t="str">
        <f t="shared" si="1"/>
        <v>Smartphone</v>
      </c>
      <c r="E6">
        <f t="shared" si="2"/>
        <v>10</v>
      </c>
      <c r="F6" t="str">
        <f t="shared" si="3"/>
        <v>Ele</v>
      </c>
      <c r="G6" t="str">
        <f t="shared" si="4"/>
        <v>ctro</v>
      </c>
      <c r="H6" t="str">
        <f t="shared" si="5"/>
        <v>ics</v>
      </c>
    </row>
    <row r="7" spans="1:8" ht="21" customHeight="1" x14ac:dyDescent="0.35">
      <c r="A7" s="2" t="s">
        <v>33</v>
      </c>
      <c r="B7" s="2" t="s">
        <v>18</v>
      </c>
      <c r="C7" t="str">
        <f t="shared" si="0"/>
        <v>Washing Machine-Appliances</v>
      </c>
      <c r="D7" t="str">
        <f t="shared" si="1"/>
        <v>Washing Machine</v>
      </c>
      <c r="E7">
        <f t="shared" si="2"/>
        <v>15</v>
      </c>
      <c r="F7" t="str">
        <f t="shared" si="3"/>
        <v>App</v>
      </c>
      <c r="G7" t="str">
        <f t="shared" si="4"/>
        <v>lian</v>
      </c>
      <c r="H7" t="str">
        <f t="shared" si="5"/>
        <v>ces</v>
      </c>
    </row>
    <row r="8" spans="1:8" ht="21" customHeight="1" x14ac:dyDescent="0.35">
      <c r="A8" s="2" t="s">
        <v>35</v>
      </c>
      <c r="B8" s="2" t="s">
        <v>22</v>
      </c>
      <c r="C8" t="str">
        <f t="shared" si="0"/>
        <v>Tablet-Electronics</v>
      </c>
      <c r="D8" t="str">
        <f t="shared" si="1"/>
        <v>Tablet</v>
      </c>
      <c r="E8">
        <f t="shared" si="2"/>
        <v>6</v>
      </c>
      <c r="F8" t="str">
        <f t="shared" si="3"/>
        <v>Ele</v>
      </c>
      <c r="G8" t="str">
        <f t="shared" si="4"/>
        <v>ctro</v>
      </c>
      <c r="H8" t="str">
        <f t="shared" si="5"/>
        <v>ics</v>
      </c>
    </row>
    <row r="9" spans="1:8" ht="21" customHeight="1" x14ac:dyDescent="0.35">
      <c r="A9" s="2" t="s">
        <v>37</v>
      </c>
      <c r="B9" s="2" t="s">
        <v>18</v>
      </c>
      <c r="C9" t="str">
        <f t="shared" si="0"/>
        <v>Microwave-Appliances</v>
      </c>
      <c r="D9" t="str">
        <f t="shared" si="1"/>
        <v>Microwave</v>
      </c>
      <c r="E9">
        <f t="shared" si="2"/>
        <v>9</v>
      </c>
      <c r="F9" t="str">
        <f t="shared" si="3"/>
        <v>App</v>
      </c>
      <c r="G9" t="str">
        <f t="shared" si="4"/>
        <v>lian</v>
      </c>
      <c r="H9" t="str">
        <f t="shared" si="5"/>
        <v>ces</v>
      </c>
    </row>
    <row r="10" spans="1:8" ht="21" customHeight="1" x14ac:dyDescent="0.35">
      <c r="A10" s="2" t="s">
        <v>39</v>
      </c>
      <c r="B10" s="2" t="s">
        <v>22</v>
      </c>
      <c r="C10" t="str">
        <f t="shared" si="0"/>
        <v>Camera-Electronics</v>
      </c>
      <c r="D10" t="str">
        <f t="shared" si="1"/>
        <v>Camera</v>
      </c>
      <c r="E10">
        <f t="shared" si="2"/>
        <v>6</v>
      </c>
      <c r="F10" t="str">
        <f t="shared" si="3"/>
        <v>Ele</v>
      </c>
      <c r="G10" t="str">
        <f t="shared" si="4"/>
        <v>ctro</v>
      </c>
      <c r="H10" t="str">
        <f t="shared" si="5"/>
        <v>ics</v>
      </c>
    </row>
    <row r="11" spans="1:8" ht="21" customHeight="1" x14ac:dyDescent="0.35">
      <c r="A11" s="2" t="s">
        <v>41</v>
      </c>
      <c r="B11" s="2" t="s">
        <v>18</v>
      </c>
      <c r="C11" t="str">
        <f t="shared" si="0"/>
        <v>Blender-Appliances</v>
      </c>
      <c r="D11" t="str">
        <f t="shared" si="1"/>
        <v>Blender</v>
      </c>
      <c r="E11">
        <f t="shared" si="2"/>
        <v>7</v>
      </c>
      <c r="F11" t="str">
        <f t="shared" si="3"/>
        <v>App</v>
      </c>
      <c r="G11" t="str">
        <f t="shared" si="4"/>
        <v>lian</v>
      </c>
      <c r="H11" t="str">
        <f t="shared" si="5"/>
        <v>ces</v>
      </c>
    </row>
    <row r="15" spans="1:8" ht="21" customHeight="1" x14ac:dyDescent="0.35">
      <c r="B15" s="8"/>
    </row>
  </sheetData>
  <conditionalFormatting sqref="A2:B11">
    <cfRule type="expression" dxfId="3" priority="1">
      <formula>$K2="Low"</formula>
    </cfRule>
    <cfRule type="expression" dxfId="2" priority="2">
      <formula>$E2 &gt;2000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H42"/>
  <sheetViews>
    <sheetView workbookViewId="0">
      <selection activeCell="P23" sqref="P23"/>
    </sheetView>
  </sheetViews>
  <sheetFormatPr defaultRowHeight="14.5" x14ac:dyDescent="0.35"/>
  <cols>
    <col min="1" max="1" width="10.7265625" bestFit="1" customWidth="1"/>
    <col min="2" max="2" width="8.7265625" bestFit="1" customWidth="1"/>
    <col min="3" max="3" width="13.6328125" bestFit="1" customWidth="1"/>
    <col min="4" max="4" width="10.7265625" bestFit="1" customWidth="1"/>
    <col min="5" max="5" width="13.6328125" bestFit="1" customWidth="1"/>
    <col min="6" max="6" width="14.54296875" bestFit="1" customWidth="1"/>
    <col min="7" max="7" width="15.7265625" bestFit="1" customWidth="1"/>
    <col min="8" max="8" width="13.6328125" bestFit="1" customWidth="1"/>
  </cols>
  <sheetData>
    <row r="2" spans="1:8" x14ac:dyDescent="0.35">
      <c r="A2" s="11" t="s">
        <v>2</v>
      </c>
      <c r="B2" t="s">
        <v>51</v>
      </c>
      <c r="D2" s="11" t="s">
        <v>5</v>
      </c>
      <c r="E2" t="s">
        <v>51</v>
      </c>
      <c r="G2" s="11" t="s">
        <v>1</v>
      </c>
      <c r="H2" t="s">
        <v>51</v>
      </c>
    </row>
    <row r="3" spans="1:8" x14ac:dyDescent="0.35">
      <c r="A3" t="s">
        <v>18</v>
      </c>
      <c r="B3">
        <v>5200</v>
      </c>
      <c r="D3" s="12">
        <v>45658</v>
      </c>
      <c r="E3">
        <v>2010</v>
      </c>
      <c r="G3" t="s">
        <v>17</v>
      </c>
      <c r="H3">
        <v>2500</v>
      </c>
    </row>
    <row r="4" spans="1:8" x14ac:dyDescent="0.35">
      <c r="A4" t="s">
        <v>22</v>
      </c>
      <c r="B4">
        <v>4820</v>
      </c>
      <c r="D4" s="12">
        <v>45662</v>
      </c>
      <c r="E4">
        <v>1200</v>
      </c>
      <c r="G4" t="s">
        <v>41</v>
      </c>
      <c r="H4">
        <v>300</v>
      </c>
    </row>
    <row r="5" spans="1:8" x14ac:dyDescent="0.35">
      <c r="A5" t="s">
        <v>52</v>
      </c>
      <c r="B5">
        <v>10020</v>
      </c>
      <c r="D5" s="12">
        <v>45665</v>
      </c>
      <c r="E5">
        <v>1010</v>
      </c>
      <c r="G5" t="s">
        <v>39</v>
      </c>
      <c r="H5">
        <v>400</v>
      </c>
    </row>
    <row r="6" spans="1:8" x14ac:dyDescent="0.35">
      <c r="D6" s="12">
        <v>45669</v>
      </c>
      <c r="E6">
        <v>700</v>
      </c>
      <c r="G6" t="s">
        <v>21</v>
      </c>
      <c r="H6">
        <v>2010</v>
      </c>
    </row>
    <row r="7" spans="1:8" x14ac:dyDescent="0.35">
      <c r="A7" s="11" t="s">
        <v>1</v>
      </c>
      <c r="B7" t="s">
        <v>51</v>
      </c>
      <c r="C7" t="s">
        <v>53</v>
      </c>
      <c r="D7" s="12">
        <v>45672</v>
      </c>
      <c r="E7">
        <v>500</v>
      </c>
      <c r="G7" t="s">
        <v>37</v>
      </c>
      <c r="H7">
        <v>500</v>
      </c>
    </row>
    <row r="8" spans="1:8" x14ac:dyDescent="0.35">
      <c r="A8" t="s">
        <v>17</v>
      </c>
      <c r="B8">
        <v>2500</v>
      </c>
      <c r="C8">
        <v>250</v>
      </c>
      <c r="D8" s="12">
        <v>45675</v>
      </c>
      <c r="E8">
        <v>400</v>
      </c>
      <c r="G8" t="s">
        <v>25</v>
      </c>
      <c r="H8">
        <v>1200</v>
      </c>
    </row>
    <row r="9" spans="1:8" x14ac:dyDescent="0.35">
      <c r="A9" t="s">
        <v>41</v>
      </c>
      <c r="B9">
        <v>300</v>
      </c>
      <c r="C9">
        <v>30</v>
      </c>
      <c r="D9" s="12">
        <v>45677</v>
      </c>
      <c r="E9">
        <v>600</v>
      </c>
      <c r="G9" t="s">
        <v>31</v>
      </c>
      <c r="H9">
        <v>800</v>
      </c>
    </row>
    <row r="10" spans="1:8" x14ac:dyDescent="0.35">
      <c r="A10" t="s">
        <v>39</v>
      </c>
      <c r="B10">
        <v>400</v>
      </c>
      <c r="C10">
        <v>40</v>
      </c>
      <c r="D10" s="12">
        <v>45679</v>
      </c>
      <c r="E10">
        <v>300</v>
      </c>
      <c r="G10" t="s">
        <v>35</v>
      </c>
      <c r="H10">
        <v>600</v>
      </c>
    </row>
    <row r="11" spans="1:8" x14ac:dyDescent="0.35">
      <c r="A11" t="s">
        <v>21</v>
      </c>
      <c r="B11">
        <v>2010</v>
      </c>
      <c r="C11">
        <v>201</v>
      </c>
      <c r="D11" s="12">
        <v>45682</v>
      </c>
      <c r="E11">
        <v>2500</v>
      </c>
      <c r="G11" t="s">
        <v>28</v>
      </c>
      <c r="H11">
        <v>1010</v>
      </c>
    </row>
    <row r="12" spans="1:8" x14ac:dyDescent="0.35">
      <c r="A12" t="s">
        <v>37</v>
      </c>
      <c r="B12">
        <v>500</v>
      </c>
      <c r="C12">
        <v>50</v>
      </c>
      <c r="D12" s="12">
        <v>45750</v>
      </c>
      <c r="E12">
        <v>800</v>
      </c>
      <c r="G12" t="s">
        <v>33</v>
      </c>
      <c r="H12">
        <v>700</v>
      </c>
    </row>
    <row r="13" spans="1:8" x14ac:dyDescent="0.35">
      <c r="A13" t="s">
        <v>25</v>
      </c>
      <c r="B13">
        <v>1200</v>
      </c>
      <c r="C13">
        <v>120</v>
      </c>
      <c r="D13" s="12" t="s">
        <v>52</v>
      </c>
      <c r="E13">
        <v>10020</v>
      </c>
      <c r="G13" t="s">
        <v>52</v>
      </c>
      <c r="H13">
        <v>10020</v>
      </c>
    </row>
    <row r="14" spans="1:8" x14ac:dyDescent="0.35">
      <c r="A14" t="s">
        <v>31</v>
      </c>
      <c r="B14">
        <v>800</v>
      </c>
      <c r="C14">
        <v>80</v>
      </c>
    </row>
    <row r="15" spans="1:8" x14ac:dyDescent="0.35">
      <c r="A15" t="s">
        <v>35</v>
      </c>
      <c r="B15">
        <v>600</v>
      </c>
      <c r="C15">
        <v>60</v>
      </c>
    </row>
    <row r="16" spans="1:8" x14ac:dyDescent="0.35">
      <c r="A16" t="s">
        <v>28</v>
      </c>
      <c r="B16">
        <v>1010</v>
      </c>
      <c r="C16">
        <v>101</v>
      </c>
    </row>
    <row r="17" spans="1:3" x14ac:dyDescent="0.35">
      <c r="A17" t="s">
        <v>33</v>
      </c>
      <c r="B17">
        <v>700</v>
      </c>
      <c r="C17">
        <v>70</v>
      </c>
    </row>
    <row r="18" spans="1:3" x14ac:dyDescent="0.35">
      <c r="A18" t="s">
        <v>52</v>
      </c>
      <c r="B18">
        <v>10020</v>
      </c>
      <c r="C18">
        <v>1002</v>
      </c>
    </row>
    <row r="21" spans="1:3" x14ac:dyDescent="0.35">
      <c r="A21" s="11" t="s">
        <v>1</v>
      </c>
      <c r="B21" s="11" t="s">
        <v>3</v>
      </c>
      <c r="C21" t="s">
        <v>51</v>
      </c>
    </row>
    <row r="22" spans="1:3" x14ac:dyDescent="0.35">
      <c r="A22" t="s">
        <v>17</v>
      </c>
      <c r="B22" t="s">
        <v>19</v>
      </c>
      <c r="C22">
        <v>2500</v>
      </c>
    </row>
    <row r="23" spans="1:3" x14ac:dyDescent="0.35">
      <c r="A23" t="s">
        <v>64</v>
      </c>
      <c r="C23">
        <v>2500</v>
      </c>
    </row>
    <row r="24" spans="1:3" x14ac:dyDescent="0.35">
      <c r="A24" t="s">
        <v>41</v>
      </c>
      <c r="B24" t="s">
        <v>23</v>
      </c>
      <c r="C24">
        <v>300</v>
      </c>
    </row>
    <row r="25" spans="1:3" x14ac:dyDescent="0.35">
      <c r="A25" t="s">
        <v>63</v>
      </c>
      <c r="C25">
        <v>300</v>
      </c>
    </row>
    <row r="26" spans="1:3" x14ac:dyDescent="0.35">
      <c r="A26" t="s">
        <v>39</v>
      </c>
      <c r="B26" t="s">
        <v>26</v>
      </c>
      <c r="C26">
        <v>400</v>
      </c>
    </row>
    <row r="27" spans="1:3" x14ac:dyDescent="0.35">
      <c r="A27" t="s">
        <v>65</v>
      </c>
      <c r="C27">
        <v>400</v>
      </c>
    </row>
    <row r="28" spans="1:3" x14ac:dyDescent="0.35">
      <c r="A28" t="s">
        <v>21</v>
      </c>
      <c r="B28" t="s">
        <v>23</v>
      </c>
      <c r="C28">
        <v>2010</v>
      </c>
    </row>
    <row r="29" spans="1:3" x14ac:dyDescent="0.35">
      <c r="A29" t="s">
        <v>66</v>
      </c>
      <c r="C29">
        <v>2010</v>
      </c>
    </row>
    <row r="30" spans="1:3" x14ac:dyDescent="0.35">
      <c r="A30" t="s">
        <v>37</v>
      </c>
      <c r="B30" t="s">
        <v>19</v>
      </c>
      <c r="C30">
        <v>500</v>
      </c>
    </row>
    <row r="31" spans="1:3" x14ac:dyDescent="0.35">
      <c r="A31" t="s">
        <v>67</v>
      </c>
      <c r="C31">
        <v>500</v>
      </c>
    </row>
    <row r="32" spans="1:3" x14ac:dyDescent="0.35">
      <c r="A32" t="s">
        <v>25</v>
      </c>
      <c r="B32" t="s">
        <v>26</v>
      </c>
      <c r="C32">
        <v>1200</v>
      </c>
    </row>
    <row r="33" spans="1:3" x14ac:dyDescent="0.35">
      <c r="A33" t="s">
        <v>68</v>
      </c>
      <c r="C33">
        <v>1200</v>
      </c>
    </row>
    <row r="34" spans="1:3" x14ac:dyDescent="0.35">
      <c r="A34" t="s">
        <v>31</v>
      </c>
      <c r="B34" t="s">
        <v>19</v>
      </c>
      <c r="C34">
        <v>800</v>
      </c>
    </row>
    <row r="35" spans="1:3" x14ac:dyDescent="0.35">
      <c r="A35" t="s">
        <v>69</v>
      </c>
      <c r="C35">
        <v>800</v>
      </c>
    </row>
    <row r="36" spans="1:3" x14ac:dyDescent="0.35">
      <c r="A36" t="s">
        <v>35</v>
      </c>
      <c r="B36" t="s">
        <v>29</v>
      </c>
      <c r="C36">
        <v>600</v>
      </c>
    </row>
    <row r="37" spans="1:3" x14ac:dyDescent="0.35">
      <c r="A37" t="s">
        <v>70</v>
      </c>
      <c r="C37">
        <v>600</v>
      </c>
    </row>
    <row r="38" spans="1:3" x14ac:dyDescent="0.35">
      <c r="A38" t="s">
        <v>28</v>
      </c>
      <c r="B38" t="s">
        <v>29</v>
      </c>
      <c r="C38">
        <v>1010</v>
      </c>
    </row>
    <row r="39" spans="1:3" x14ac:dyDescent="0.35">
      <c r="A39" t="s">
        <v>71</v>
      </c>
      <c r="C39">
        <v>1010</v>
      </c>
    </row>
    <row r="40" spans="1:3" x14ac:dyDescent="0.35">
      <c r="A40" t="s">
        <v>33</v>
      </c>
      <c r="B40" t="s">
        <v>23</v>
      </c>
      <c r="C40">
        <v>700</v>
      </c>
    </row>
    <row r="41" spans="1:3" x14ac:dyDescent="0.35">
      <c r="A41" t="s">
        <v>72</v>
      </c>
      <c r="C41">
        <v>700</v>
      </c>
    </row>
    <row r="42" spans="1:3" x14ac:dyDescent="0.35">
      <c r="A42" t="s">
        <v>52</v>
      </c>
      <c r="C42">
        <v>10020</v>
      </c>
    </row>
  </sheetData>
  <pageMargins left="0.7" right="0.7" top="0.75" bottom="0.75" header="0.3" footer="0.3"/>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zoomScaleNormal="100" workbookViewId="0">
      <selection sqref="A1:XFD1048576"/>
    </sheetView>
  </sheetViews>
  <sheetFormatPr defaultColWidth="9.1796875" defaultRowHeight="14.5" x14ac:dyDescent="0.35"/>
  <cols>
    <col min="1" max="16384" width="9.1796875" style="13"/>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1"/>
  <sheetViews>
    <sheetView workbookViewId="0">
      <selection activeCell="F9" sqref="F9"/>
    </sheetView>
  </sheetViews>
  <sheetFormatPr defaultColWidth="17.26953125" defaultRowHeight="23.5" customHeight="1" x14ac:dyDescent="0.35"/>
  <sheetData>
    <row r="1" spans="1:8" ht="23.5" customHeight="1" x14ac:dyDescent="0.35">
      <c r="A1" s="1" t="s">
        <v>1</v>
      </c>
      <c r="B1" s="1" t="s">
        <v>48</v>
      </c>
      <c r="C1" s="1" t="s">
        <v>49</v>
      </c>
    </row>
    <row r="2" spans="1:8" ht="23.5" customHeight="1" x14ac:dyDescent="0.35">
      <c r="A2" s="2" t="s">
        <v>21</v>
      </c>
      <c r="B2" s="2" t="s">
        <v>54</v>
      </c>
      <c r="C2" s="2">
        <v>3</v>
      </c>
    </row>
    <row r="3" spans="1:8" ht="23.5" customHeight="1" x14ac:dyDescent="0.35">
      <c r="A3" s="2" t="s">
        <v>31</v>
      </c>
      <c r="B3" s="2" t="s">
        <v>55</v>
      </c>
      <c r="C3" s="2">
        <v>2</v>
      </c>
    </row>
    <row r="4" spans="1:8" ht="23.5" customHeight="1" x14ac:dyDescent="0.35">
      <c r="A4" s="2" t="s">
        <v>25</v>
      </c>
      <c r="B4" s="2" t="s">
        <v>56</v>
      </c>
      <c r="C4" s="2">
        <v>5</v>
      </c>
    </row>
    <row r="5" spans="1:8" ht="23.5" customHeight="1" x14ac:dyDescent="0.35">
      <c r="A5" s="2" t="s">
        <v>28</v>
      </c>
      <c r="B5" s="2" t="s">
        <v>57</v>
      </c>
      <c r="C5" s="2">
        <v>2</v>
      </c>
      <c r="F5" s="7" t="s">
        <v>1</v>
      </c>
      <c r="G5" s="7" t="s">
        <v>48</v>
      </c>
      <c r="H5" s="7" t="s">
        <v>49</v>
      </c>
    </row>
    <row r="6" spans="1:8" ht="23.5" customHeight="1" x14ac:dyDescent="0.35">
      <c r="A6" s="2" t="s">
        <v>33</v>
      </c>
      <c r="B6" s="2" t="s">
        <v>56</v>
      </c>
      <c r="C6" s="2">
        <v>5</v>
      </c>
      <c r="F6" s="6" t="s">
        <v>33</v>
      </c>
      <c r="G6" s="6" t="str">
        <f>VLOOKUP(F6,A1:C11,2,0)</f>
        <v>HomeEssence</v>
      </c>
      <c r="H6" s="6">
        <f>VLOOKUP(G6,B1:D11,2,0)</f>
        <v>5</v>
      </c>
    </row>
    <row r="7" spans="1:8" ht="23.5" customHeight="1" x14ac:dyDescent="0.35">
      <c r="A7" s="2" t="s">
        <v>37</v>
      </c>
      <c r="B7" s="2" t="s">
        <v>58</v>
      </c>
      <c r="C7" s="2">
        <v>2</v>
      </c>
    </row>
    <row r="8" spans="1:8" ht="23.5" customHeight="1" x14ac:dyDescent="0.35">
      <c r="A8" s="2" t="s">
        <v>39</v>
      </c>
      <c r="B8" s="2" t="s">
        <v>54</v>
      </c>
      <c r="C8" s="2">
        <v>3</v>
      </c>
    </row>
    <row r="9" spans="1:8" ht="23.5" customHeight="1" x14ac:dyDescent="0.35">
      <c r="A9" s="2" t="s">
        <v>35</v>
      </c>
      <c r="B9" s="2" t="s">
        <v>55</v>
      </c>
      <c r="C9" s="2">
        <v>1</v>
      </c>
    </row>
    <row r="10" spans="1:8" ht="23.5" customHeight="1" x14ac:dyDescent="0.35">
      <c r="A10" s="2" t="s">
        <v>41</v>
      </c>
      <c r="B10" s="2" t="s">
        <v>58</v>
      </c>
      <c r="C10" s="2">
        <v>2</v>
      </c>
    </row>
    <row r="11" spans="1:8" ht="23.5" customHeight="1" x14ac:dyDescent="0.35">
      <c r="A11" s="2" t="s">
        <v>17</v>
      </c>
      <c r="B11" s="2" t="s">
        <v>56</v>
      </c>
      <c r="C11" s="2">
        <v>5</v>
      </c>
    </row>
  </sheetData>
  <dataValidations count="1">
    <dataValidation type="list" allowBlank="1" showInputMessage="1" showErrorMessage="1" sqref="F6" xr:uid="{00000000-0002-0000-0400-000000000000}">
      <formula1>$A$2:$A$11</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
  <sheetViews>
    <sheetView tabSelected="1" workbookViewId="0">
      <selection activeCell="F13" sqref="F13"/>
    </sheetView>
  </sheetViews>
  <sheetFormatPr defaultColWidth="12.54296875" defaultRowHeight="18.649999999999999" customHeight="1" x14ac:dyDescent="0.35"/>
  <sheetData>
    <row r="1" spans="1:9" ht="18.649999999999999" customHeight="1" x14ac:dyDescent="0.35">
      <c r="A1" s="4" t="s">
        <v>3</v>
      </c>
      <c r="B1" s="4" t="s">
        <v>50</v>
      </c>
    </row>
    <row r="2" spans="1:9" ht="18.649999999999999" customHeight="1" x14ac:dyDescent="0.35">
      <c r="A2" s="5" t="s">
        <v>59</v>
      </c>
      <c r="B2" s="5">
        <v>10</v>
      </c>
    </row>
    <row r="3" spans="1:9" ht="18.649999999999999" customHeight="1" x14ac:dyDescent="0.35">
      <c r="A3" s="5" t="s">
        <v>60</v>
      </c>
      <c r="B3" s="5">
        <v>8</v>
      </c>
    </row>
    <row r="4" spans="1:9" ht="18.649999999999999" customHeight="1" x14ac:dyDescent="0.35">
      <c r="A4" s="5" t="s">
        <v>61</v>
      </c>
      <c r="B4" s="5">
        <v>9</v>
      </c>
      <c r="H4" s="4" t="s">
        <v>3</v>
      </c>
      <c r="I4" t="s">
        <v>60</v>
      </c>
    </row>
    <row r="5" spans="1:9" ht="18.649999999999999" customHeight="1" x14ac:dyDescent="0.35">
      <c r="A5" s="5" t="s">
        <v>62</v>
      </c>
      <c r="B5" s="5">
        <v>7</v>
      </c>
      <c r="H5" s="4" t="s">
        <v>50</v>
      </c>
      <c r="I5">
        <f>HLOOKUP(I4,A9:E10,2,0)</f>
        <v>8</v>
      </c>
    </row>
    <row r="9" spans="1:9" ht="18.649999999999999" customHeight="1" x14ac:dyDescent="0.35">
      <c r="A9" s="4" t="s">
        <v>3</v>
      </c>
      <c r="B9" s="5" t="s">
        <v>59</v>
      </c>
      <c r="C9" s="5" t="s">
        <v>60</v>
      </c>
      <c r="D9" s="5" t="s">
        <v>61</v>
      </c>
      <c r="E9" s="5" t="s">
        <v>62</v>
      </c>
    </row>
    <row r="10" spans="1:9" ht="18.649999999999999" customHeight="1" x14ac:dyDescent="0.35">
      <c r="A10" s="4" t="s">
        <v>50</v>
      </c>
      <c r="B10" s="5">
        <v>10</v>
      </c>
      <c r="C10" s="5">
        <v>8</v>
      </c>
      <c r="D10" s="5">
        <v>9</v>
      </c>
      <c r="E10" s="5">
        <v>7</v>
      </c>
    </row>
  </sheetData>
  <dataValidations count="1">
    <dataValidation type="list" allowBlank="1" showInputMessage="1" showErrorMessage="1" sqref="I4" xr:uid="{00000000-0002-0000-0500-000000000000}">
      <formula1>$B$9:$E$9</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sales data </vt:lpstr>
      <vt:lpstr>SUBTOTAL AND OFFSET</vt:lpstr>
      <vt:lpstr>Date and text formatting</vt:lpstr>
      <vt:lpstr>CONCAT,TRIM,LEN,LEFT,MID,RIGHT.</vt:lpstr>
      <vt:lpstr>Pivot tables</vt:lpstr>
      <vt:lpstr>Charts</vt:lpstr>
      <vt:lpstr>Product detail lookup data </vt:lpstr>
      <vt:lpstr>lookup tax rates data</vt:lpstr>
    </vt:vector>
  </TitlesOfParts>
  <Manager/>
  <Company>HP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Nikita Solanki</dc:creator>
  <cp:keywords/>
  <dc:description/>
  <cp:lastModifiedBy>Nikita Solanki</cp:lastModifiedBy>
  <cp:revision/>
  <dcterms:created xsi:type="dcterms:W3CDTF">2025-01-27T06:54:04Z</dcterms:created>
  <dcterms:modified xsi:type="dcterms:W3CDTF">2025-02-05T06:42:42Z</dcterms:modified>
  <cp:category/>
  <cp:contentStatus/>
</cp:coreProperties>
</file>