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707" firstSheet="2" activeTab="2"/>
  </bookViews>
  <sheets>
    <sheet name="Employee data" sheetId="1" r:id="rId1"/>
    <sheet name="Lookup table " sheetId="2" r:id="rId2"/>
    <sheet name="Dashboard" sheetId="5" r:id="rId3"/>
    <sheet name="Answer" sheetId="3" r:id="rId4"/>
    <sheet name="Pivot tables and charts" sheetId="4" r:id="rId5"/>
  </sheets>
  <definedNames>
    <definedName name="Slicer_Department">#N/A</definedName>
    <definedName name="Slicer_Gender">#N/A</definedName>
    <definedName name="Slicer_Employee_Category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<sst xmlns="http://schemas.openxmlformats.org/spreadsheetml/2006/main" count="421" uniqueCount="138">
  <si>
    <t>Employee ID</t>
  </si>
  <si>
    <t>Name</t>
  </si>
  <si>
    <t>Department</t>
  </si>
  <si>
    <t>Gender</t>
  </si>
  <si>
    <t>Salary ($)</t>
  </si>
  <si>
    <t>Hire Date</t>
  </si>
  <si>
    <t>Performance Rating</t>
  </si>
  <si>
    <t>Bonus (%)</t>
  </si>
  <si>
    <t>Jessica May</t>
  </si>
  <si>
    <t>Sales</t>
  </si>
  <si>
    <t>Female</t>
  </si>
  <si>
    <t>Marcus Mosley</t>
  </si>
  <si>
    <t>IT</t>
  </si>
  <si>
    <t>Nicholas Cannon</t>
  </si>
  <si>
    <t>Male</t>
  </si>
  <si>
    <t>Kimberly Smith</t>
  </si>
  <si>
    <t>John Jones</t>
  </si>
  <si>
    <t>Marketing</t>
  </si>
  <si>
    <t>Alexander Jacobs</t>
  </si>
  <si>
    <t>HR</t>
  </si>
  <si>
    <t>Mary Fox</t>
  </si>
  <si>
    <t>Robert Fisher</t>
  </si>
  <si>
    <t>Jeremy Blanchard</t>
  </si>
  <si>
    <t>Pamela Melendez</t>
  </si>
  <si>
    <t>Scott Whitaker</t>
  </si>
  <si>
    <t>David Mcconnell</t>
  </si>
  <si>
    <t>Kathryn Mann</t>
  </si>
  <si>
    <t>Destiny Reed</t>
  </si>
  <si>
    <t>Adam Howard</t>
  </si>
  <si>
    <t>Sara Weeks</t>
  </si>
  <si>
    <t>Laurie Lewis</t>
  </si>
  <si>
    <t>Arthur Deleon</t>
  </si>
  <si>
    <t>Jonathan Lam</t>
  </si>
  <si>
    <t>Mario Smith</t>
  </si>
  <si>
    <t>Jeremy Arias</t>
  </si>
  <si>
    <t>Stephanie Marquez</t>
  </si>
  <si>
    <t>Ellen Edwards</t>
  </si>
  <si>
    <t>Jennifer Kennedy</t>
  </si>
  <si>
    <t>Andre Villa DDS</t>
  </si>
  <si>
    <t>Crystal Tanner</t>
  </si>
  <si>
    <t>Juan Martin</t>
  </si>
  <si>
    <t>Phyllis Cook</t>
  </si>
  <si>
    <t>Margaret Griffith</t>
  </si>
  <si>
    <t>Keith Williams</t>
  </si>
  <si>
    <t>Mr. Michael Oliver DDS</t>
  </si>
  <si>
    <t>Marco Price</t>
  </si>
  <si>
    <t>Susan Johnson</t>
  </si>
  <si>
    <t>Joseph Barajas</t>
  </si>
  <si>
    <t>Denise Weiss</t>
  </si>
  <si>
    <t>Jennifer Moore</t>
  </si>
  <si>
    <t>Michael Williams</t>
  </si>
  <si>
    <t>Lisa Wright</t>
  </si>
  <si>
    <t>Justin Lopez</t>
  </si>
  <si>
    <t>Amy Gomez</t>
  </si>
  <si>
    <t>Jim Lopez</t>
  </si>
  <si>
    <t>Ms. Renee Haney</t>
  </si>
  <si>
    <t>Lisa Russell</t>
  </si>
  <si>
    <t>Scott Calderon</t>
  </si>
  <si>
    <t>Kyle Silva</t>
  </si>
  <si>
    <t>Lisa Baldwin</t>
  </si>
  <si>
    <t>Mary Davis</t>
  </si>
  <si>
    <t>Donna Munoz DDS</t>
  </si>
  <si>
    <t>Katelyn Hernandez</t>
  </si>
  <si>
    <t>John Mayer</t>
  </si>
  <si>
    <t>Job Title</t>
  </si>
  <si>
    <t>Software Engineer</t>
  </si>
  <si>
    <t>HR Manager</t>
  </si>
  <si>
    <t>Marketing Analyst</t>
  </si>
  <si>
    <t>IT Manager</t>
  </si>
  <si>
    <t>Sales Associate</t>
  </si>
  <si>
    <t>Marketing Lead</t>
  </si>
  <si>
    <t>HR Associate</t>
  </si>
  <si>
    <t>Sales Executive</t>
  </si>
  <si>
    <t>Systems Analyst</t>
  </si>
  <si>
    <t>Data Analyst</t>
  </si>
  <si>
    <t>Business Consultant</t>
  </si>
  <si>
    <t>IT Support Specialist</t>
  </si>
  <si>
    <t>Financial Analyst</t>
  </si>
  <si>
    <t>Sales Manager</t>
  </si>
  <si>
    <t>HR Coordinator</t>
  </si>
  <si>
    <t>Digital Marketing Exec</t>
  </si>
  <si>
    <t>Software Developer</t>
  </si>
  <si>
    <t>Customer Service Rep</t>
  </si>
  <si>
    <t>Operations Manager</t>
  </si>
  <si>
    <t>Senior Data Scientist</t>
  </si>
  <si>
    <t>UX Designer</t>
  </si>
  <si>
    <t>Network Administrator</t>
  </si>
  <si>
    <t>Business Analyst</t>
  </si>
  <si>
    <t>Legal Advisor</t>
  </si>
  <si>
    <t>Supply Chain Manager</t>
  </si>
  <si>
    <t>IT Security Specialist</t>
  </si>
  <si>
    <t>Technical Lead</t>
  </si>
  <si>
    <t>Procurement Manager</t>
  </si>
  <si>
    <t>Research Analyst</t>
  </si>
  <si>
    <t>Training Coordinator</t>
  </si>
  <si>
    <t>Graphic Designer</t>
  </si>
  <si>
    <t>DevOps Engineer</t>
  </si>
  <si>
    <t>Business Development Mgr</t>
  </si>
  <si>
    <t>Compliance Officer</t>
  </si>
  <si>
    <t>Public Relations Mgr</t>
  </si>
  <si>
    <t>Scrum Master</t>
  </si>
  <si>
    <t>HR Generalist</t>
  </si>
  <si>
    <t>Quality Assurance Analyst</t>
  </si>
  <si>
    <t>Operations Coordinator</t>
  </si>
  <si>
    <t>Data Engineer</t>
  </si>
  <si>
    <t>Web Developer</t>
  </si>
  <si>
    <t>Investment Analyst</t>
  </si>
  <si>
    <t>AI Specialist</t>
  </si>
  <si>
    <t>Machine Learning Eng</t>
  </si>
  <si>
    <t>Cloud Engineer</t>
  </si>
  <si>
    <t>IT Project Manager</t>
  </si>
  <si>
    <t>Risk Manager</t>
  </si>
  <si>
    <t>Content Strategist</t>
  </si>
  <si>
    <t>Senior Consultant</t>
  </si>
  <si>
    <t>Job TItle</t>
  </si>
  <si>
    <t>Bonus</t>
  </si>
  <si>
    <t>Employee Category</t>
  </si>
  <si>
    <t xml:space="preserve">Bonus Eligibility </t>
  </si>
  <si>
    <t>Employee performance</t>
  </si>
  <si>
    <t>Total Compensation</t>
  </si>
  <si>
    <t xml:space="preserve">Hire Date </t>
  </si>
  <si>
    <t xml:space="preserve">Total Employee </t>
  </si>
  <si>
    <t>Average Salary</t>
  </si>
  <si>
    <t xml:space="preserve">Highest salary </t>
  </si>
  <si>
    <t>Lowest Salary</t>
  </si>
  <si>
    <t>Employee in Sales Dep.</t>
  </si>
  <si>
    <t>Employee in IT Dep.</t>
  </si>
  <si>
    <t>Employee in Marketing Dep.</t>
  </si>
  <si>
    <t>Employee in HR dep.</t>
  </si>
  <si>
    <t>(All)</t>
  </si>
  <si>
    <t>Average of Salary ($)</t>
  </si>
  <si>
    <t>Grand Total</t>
  </si>
  <si>
    <t>Count of Employee ID</t>
  </si>
  <si>
    <t>Sum of Performance Rating</t>
  </si>
  <si>
    <t>Sum of Bonus</t>
  </si>
  <si>
    <t>Excellent</t>
  </si>
  <si>
    <t>Good</t>
  </si>
  <si>
    <t>Needs Imporvement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</si>
</sst>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4F4F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1" xfId="0" applyFont="1" applyFill="1" applyBorder="1" applyAlignment="1"/>
    <xf numFmtId="0" fontId="3" fillId="0" borderId="1" xfId="0" applyFont="1" applyFill="1" applyBorder="1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80" fontId="0" fillId="0" borderId="0" xfId="0" applyNumberFormat="1"/>
    <xf numFmtId="0" fontId="0" fillId="3" borderId="0" xfId="0" applyFill="1" applyBorder="1"/>
    <xf numFmtId="0" fontId="1" fillId="0" borderId="0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9" defaultPivotStyle="PivotStyleLight16"/>
  <colors>
    <mruColors>
      <color rgb="00D4F4FA"/>
      <color rgb="00B9F0FA"/>
      <color rgb="0097E9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employee in Each Department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charts'!$A$14:$A$18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tables and charts'!$B$14:$B$18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517511"/>
        <c:axId val="626519559"/>
      </c:barChart>
      <c:catAx>
        <c:axId val="626517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519559"/>
        <c:crosses val="autoZero"/>
        <c:auto val="1"/>
        <c:lblAlgn val="ctr"/>
        <c:lblOffset val="100"/>
        <c:noMultiLvlLbl val="0"/>
      </c:catAx>
      <c:valAx>
        <c:axId val="626519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517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f45302c-95b0-4252-857c-9e84882605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charts!PivotTable3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charts'!$B$47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 and charts'!$A$48:$A$51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Needs Imporvement</c:v>
                </c:pt>
              </c:strCache>
            </c:strRef>
          </c:cat>
          <c:val>
            <c:numRef>
              <c:f>'Pivot tables and charts'!$B$48:$B$51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6663"/>
        <c:axId val="971834376"/>
      </c:lineChart>
      <c:catAx>
        <c:axId val="161606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834376"/>
        <c:crosses val="autoZero"/>
        <c:auto val="1"/>
        <c:lblAlgn val="ctr"/>
        <c:lblOffset val="100"/>
        <c:noMultiLvlLbl val="0"/>
      </c:catAx>
      <c:valAx>
        <c:axId val="9718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60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b83adcc-28d3-46cd-9c34-ec36b2a16c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 by Department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 and charts'!$A$5:$A$9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tables and charts'!$B$5:$B$9</c:f>
              <c:numCache>
                <c:formatCode>General</c:formatCode>
                <c:ptCount val="4"/>
                <c:pt idx="0">
                  <c:v>74541.2666666667</c:v>
                </c:pt>
                <c:pt idx="1">
                  <c:v>73910.25</c:v>
                </c:pt>
                <c:pt idx="2">
                  <c:v>67115.3333333333</c:v>
                </c:pt>
                <c:pt idx="3">
                  <c:v>76519.0714285714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612807"/>
        <c:axId val="849614855"/>
      </c:lineChart>
      <c:catAx>
        <c:axId val="849612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614855"/>
        <c:crosses val="autoZero"/>
        <c:auto val="1"/>
        <c:lblAlgn val="ctr"/>
        <c:lblOffset val="100"/>
        <c:noMultiLvlLbl val="0"/>
      </c:catAx>
      <c:valAx>
        <c:axId val="84961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61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41d3add-7fa0-4e1e-8b67-9b8ae26c5c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rating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 and charts'!$B$24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charts'!$A$25:$A$29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tables and charts'!$B$25:$B$29</c:f>
              <c:numCache>
                <c:formatCode>General</c:formatCode>
                <c:ptCount val="4"/>
                <c:pt idx="0">
                  <c:v>48</c:v>
                </c:pt>
                <c:pt idx="1">
                  <c:v>38</c:v>
                </c:pt>
                <c:pt idx="2">
                  <c:v>27</c:v>
                </c:pt>
                <c:pt idx="3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19c5d3d-ae2d-4205-aaee-99373da8e70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Bonus by department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and charts'!$A$35:$A$39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tables and charts'!$B$35:$B$39</c:f>
              <c:numCache>
                <c:formatCode>General</c:formatCode>
                <c:ptCount val="4"/>
                <c:pt idx="0">
                  <c:v>101083.66</c:v>
                </c:pt>
                <c:pt idx="1">
                  <c:v>72803.01</c:v>
                </c:pt>
                <c:pt idx="2">
                  <c:v>41046.49</c:v>
                </c:pt>
                <c:pt idx="3">
                  <c:v>103000.1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531912"/>
        <c:axId val="1967628296"/>
      </c:barChart>
      <c:catAx>
        <c:axId val="13295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7628296"/>
        <c:crosses val="autoZero"/>
        <c:auto val="1"/>
        <c:lblAlgn val="ctr"/>
        <c:lblOffset val="100"/>
        <c:noMultiLvlLbl val="0"/>
      </c:catAx>
      <c:valAx>
        <c:axId val="19676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95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f0f073-57b4-491e-8620-ff0ea6edc6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Evaluation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charts'!$B$47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 and charts'!$A$48:$A$51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Needs Imporvement</c:v>
                </c:pt>
              </c:strCache>
            </c:strRef>
          </c:cat>
          <c:val>
            <c:numRef>
              <c:f>'Pivot tables and charts'!$B$48:$B$51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06663"/>
        <c:axId val="971834376"/>
      </c:lineChart>
      <c:catAx>
        <c:axId val="161606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834376"/>
        <c:crosses val="autoZero"/>
        <c:auto val="1"/>
        <c:lblAlgn val="ctr"/>
        <c:lblOffset val="100"/>
        <c:noMultiLvlLbl val="0"/>
      </c:catAx>
      <c:valAx>
        <c:axId val="9718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606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d1c281-cc4c-4420-be74-f6686e442f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 and charts'!$B$13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charts'!$A$14:$A$18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tables and charts'!$B$14:$B$18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6517511"/>
        <c:axId val="626519559"/>
      </c:barChart>
      <c:catAx>
        <c:axId val="626517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519559"/>
        <c:crosses val="autoZero"/>
        <c:auto val="1"/>
        <c:lblAlgn val="ctr"/>
        <c:lblOffset val="100"/>
        <c:noMultiLvlLbl val="0"/>
      </c:catAx>
      <c:valAx>
        <c:axId val="626519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517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bb068d-9ddb-43b4-9ad5-e40d931c8c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 and charts'!$B$24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 and charts'!$A$25:$A$29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tables and charts'!$B$25:$B$29</c:f>
              <c:numCache>
                <c:formatCode>General</c:formatCode>
                <c:ptCount val="4"/>
                <c:pt idx="0">
                  <c:v>48</c:v>
                </c:pt>
                <c:pt idx="1">
                  <c:v>38</c:v>
                </c:pt>
                <c:pt idx="2">
                  <c:v>27</c:v>
                </c:pt>
                <c:pt idx="3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fecbe18-1df2-4cbf-b2e6-aaeff67d253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 and charts'!$A$5:$A$9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tables and charts'!$B$5:$B$9</c:f>
              <c:numCache>
                <c:formatCode>General</c:formatCode>
                <c:ptCount val="4"/>
                <c:pt idx="0">
                  <c:v>74541.2666666667</c:v>
                </c:pt>
                <c:pt idx="1">
                  <c:v>73910.25</c:v>
                </c:pt>
                <c:pt idx="2">
                  <c:v>67115.3333333333</c:v>
                </c:pt>
                <c:pt idx="3">
                  <c:v>76519.0714285714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612807"/>
        <c:axId val="849614855"/>
      </c:lineChart>
      <c:catAx>
        <c:axId val="849612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614855"/>
        <c:crosses val="autoZero"/>
        <c:auto val="1"/>
        <c:lblAlgn val="ctr"/>
        <c:lblOffset val="100"/>
        <c:noMultiLvlLbl val="0"/>
      </c:catAx>
      <c:valAx>
        <c:axId val="84961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612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9e46053-84b3-4435-8b51-92d8254e289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[Sample_Employee_Data.xlsx]Pivot tables and charts!PivotTable5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 and charts'!$A$35:$A$39</c:f>
              <c:strCache>
                <c:ptCount val="4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Sales</c:v>
                </c:pt>
              </c:strCache>
            </c:strRef>
          </c:cat>
          <c:val>
            <c:numRef>
              <c:f>'Pivot tables and charts'!$B$35:$B$39</c:f>
              <c:numCache>
                <c:formatCode>General</c:formatCode>
                <c:ptCount val="4"/>
                <c:pt idx="0">
                  <c:v>101083.66</c:v>
                </c:pt>
                <c:pt idx="1">
                  <c:v>72803.01</c:v>
                </c:pt>
                <c:pt idx="2">
                  <c:v>41046.49</c:v>
                </c:pt>
                <c:pt idx="3">
                  <c:v>103000.1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531912"/>
        <c:axId val="1967628296"/>
      </c:barChart>
      <c:catAx>
        <c:axId val="13295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7628296"/>
        <c:crosses val="autoZero"/>
        <c:auto val="1"/>
        <c:lblAlgn val="ctr"/>
        <c:lblOffset val="100"/>
        <c:noMultiLvlLbl val="0"/>
      </c:catAx>
      <c:valAx>
        <c:axId val="19676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95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5bd6ad-0261-4600-a1d7-e34bfbf4aa3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200025</xdr:colOff>
      <xdr:row>3</xdr:row>
      <xdr:rowOff>95250</xdr:rowOff>
    </xdr:to>
    <xdr:sp>
      <xdr:nvSpPr>
        <xdr:cNvPr id="2" name="TextBox 1"/>
        <xdr:cNvSpPr txBox="1"/>
      </xdr:nvSpPr>
      <xdr:spPr>
        <a:xfrm>
          <a:off x="0" y="0"/>
          <a:ext cx="15473045" cy="742950"/>
        </a:xfrm>
        <a:prstGeom prst="rect">
          <a:avLst/>
        </a:prstGeom>
        <a:solidFill>
          <a:srgbClr val="97E9F7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0" i="0" u="none" strike="noStrike">
              <a:solidFill>
                <a:srgbClr val="000000"/>
              </a:solidFill>
              <a:latin typeface="Georgia" panose="02040502050405020303" pitchFamily="18" charset="0"/>
            </a:rPr>
            <a:t>Employee Report Dashboard</a:t>
          </a:r>
          <a:endParaRPr lang="en-US" sz="3600" b="0" i="0" u="none" strike="noStrike">
            <a:solidFill>
              <a:srgbClr val="00000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0</xdr:col>
      <xdr:colOff>0</xdr:colOff>
      <xdr:row>6</xdr:row>
      <xdr:rowOff>161925</xdr:rowOff>
    </xdr:from>
    <xdr:to>
      <xdr:col>5</xdr:col>
      <xdr:colOff>504825</xdr:colOff>
      <xdr:row>18</xdr:row>
      <xdr:rowOff>123825</xdr:rowOff>
    </xdr:to>
    <xdr:graphicFrame>
      <xdr:nvGraphicFramePr>
        <xdr:cNvPr id="3" name="Chart 2"/>
        <xdr:cNvGraphicFramePr/>
      </xdr:nvGraphicFramePr>
      <xdr:xfrm>
        <a:off x="0" y="1457325"/>
        <a:ext cx="466788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114300</xdr:rowOff>
    </xdr:from>
    <xdr:to>
      <xdr:col>5</xdr:col>
      <xdr:colOff>504825</xdr:colOff>
      <xdr:row>4</xdr:row>
      <xdr:rowOff>96520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000"/>
              <a:ext cx="4667885" cy="19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200025</xdr:colOff>
      <xdr:row>6</xdr:row>
      <xdr:rowOff>171450</xdr:rowOff>
    </xdr:from>
    <xdr:to>
      <xdr:col>13</xdr:col>
      <xdr:colOff>257175</xdr:colOff>
      <xdr:row>18</xdr:row>
      <xdr:rowOff>161925</xdr:rowOff>
    </xdr:to>
    <xdr:graphicFrame>
      <xdr:nvGraphicFramePr>
        <xdr:cNvPr id="5" name="Chart 4"/>
        <xdr:cNvGraphicFramePr/>
      </xdr:nvGraphicFramePr>
      <xdr:xfrm>
        <a:off x="4980305" y="1466850"/>
        <a:ext cx="4377690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6</xdr:row>
      <xdr:rowOff>152400</xdr:rowOff>
    </xdr:from>
    <xdr:to>
      <xdr:col>20</xdr:col>
      <xdr:colOff>590550</xdr:colOff>
      <xdr:row>18</xdr:row>
      <xdr:rowOff>114300</xdr:rowOff>
    </xdr:to>
    <xdr:graphicFrame>
      <xdr:nvGraphicFramePr>
        <xdr:cNvPr id="7" name="Chart 6"/>
        <xdr:cNvGraphicFramePr/>
      </xdr:nvGraphicFramePr>
      <xdr:xfrm>
        <a:off x="9746615" y="1447800"/>
        <a:ext cx="4265295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352425</xdr:colOff>
      <xdr:row>19</xdr:row>
      <xdr:rowOff>104775</xdr:rowOff>
    </xdr:from>
    <xdr:to>
      <xdr:col>8</xdr:col>
      <xdr:colOff>542925</xdr:colOff>
      <xdr:row>31</xdr:row>
      <xdr:rowOff>47625</xdr:rowOff>
    </xdr:to>
    <xdr:graphicFrame>
      <xdr:nvGraphicFramePr>
        <xdr:cNvPr id="8" name="Chart 7"/>
        <xdr:cNvGraphicFramePr/>
      </xdr:nvGraphicFramePr>
      <xdr:xfrm>
        <a:off x="2389505" y="4206875"/>
        <a:ext cx="4168140" cy="2533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171450</xdr:colOff>
      <xdr:row>3</xdr:row>
      <xdr:rowOff>85725</xdr:rowOff>
    </xdr:from>
    <xdr:to>
      <xdr:col>12</xdr:col>
      <xdr:colOff>209550</xdr:colOff>
      <xdr:row>4</xdr:row>
      <xdr:rowOff>67945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8950" y="733425"/>
              <a:ext cx="3124200" cy="19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28575</xdr:colOff>
      <xdr:row>19</xdr:row>
      <xdr:rowOff>104775</xdr:rowOff>
    </xdr:from>
    <xdr:to>
      <xdr:col>16</xdr:col>
      <xdr:colOff>180975</xdr:colOff>
      <xdr:row>31</xdr:row>
      <xdr:rowOff>85725</xdr:rowOff>
    </xdr:to>
    <xdr:graphicFrame>
      <xdr:nvGraphicFramePr>
        <xdr:cNvPr id="10" name="Chart 9"/>
        <xdr:cNvGraphicFramePr/>
      </xdr:nvGraphicFramePr>
      <xdr:xfrm>
        <a:off x="7277735" y="4206875"/>
        <a:ext cx="3855720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66675</xdr:colOff>
      <xdr:row>3</xdr:row>
      <xdr:rowOff>85725</xdr:rowOff>
    </xdr:from>
    <xdr:to>
      <xdr:col>20</xdr:col>
      <xdr:colOff>104775</xdr:colOff>
      <xdr:row>4</xdr:row>
      <xdr:rowOff>67945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Employee 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1935" y="733425"/>
              <a:ext cx="3124200" cy="19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485775</xdr:colOff>
      <xdr:row>13</xdr:row>
      <xdr:rowOff>0</xdr:rowOff>
    </xdr:from>
    <xdr:to>
      <xdr:col>6</xdr:col>
      <xdr:colOff>933450</xdr:colOff>
      <xdr:row>22</xdr:row>
      <xdr:rowOff>180975</xdr:rowOff>
    </xdr:to>
    <xdr:graphicFrame>
      <xdr:nvGraphicFramePr>
        <xdr:cNvPr id="2" name="Chart 1"/>
        <xdr:cNvGraphicFramePr/>
      </xdr:nvGraphicFramePr>
      <xdr:xfrm>
        <a:off x="3238500" y="297180"/>
        <a:ext cx="3876040" cy="22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23</xdr:row>
      <xdr:rowOff>142875</xdr:rowOff>
    </xdr:from>
    <xdr:to>
      <xdr:col>6</xdr:col>
      <xdr:colOff>781050</xdr:colOff>
      <xdr:row>35</xdr:row>
      <xdr:rowOff>19050</xdr:rowOff>
    </xdr:to>
    <xdr:graphicFrame>
      <xdr:nvGraphicFramePr>
        <xdr:cNvPr id="3" name="Chart 2"/>
        <xdr:cNvGraphicFramePr/>
      </xdr:nvGraphicFramePr>
      <xdr:xfrm>
        <a:off x="3295650" y="548640"/>
        <a:ext cx="3666490" cy="270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0</xdr:row>
      <xdr:rowOff>0</xdr:rowOff>
    </xdr:from>
    <xdr:to>
      <xdr:col>6</xdr:col>
      <xdr:colOff>942975</xdr:colOff>
      <xdr:row>11</xdr:row>
      <xdr:rowOff>180975</xdr:rowOff>
    </xdr:to>
    <xdr:graphicFrame>
      <xdr:nvGraphicFramePr>
        <xdr:cNvPr id="4" name="Chart 3"/>
        <xdr:cNvGraphicFramePr/>
      </xdr:nvGraphicFramePr>
      <xdr:xfrm>
        <a:off x="3276600" y="0"/>
        <a:ext cx="3847465" cy="27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581025</xdr:colOff>
      <xdr:row>41</xdr:row>
      <xdr:rowOff>133350</xdr:rowOff>
    </xdr:from>
    <xdr:to>
      <xdr:col>6</xdr:col>
      <xdr:colOff>390525</xdr:colOff>
      <xdr:row>51</xdr:row>
      <xdr:rowOff>142875</xdr:rowOff>
    </xdr:to>
    <xdr:graphicFrame>
      <xdr:nvGraphicFramePr>
        <xdr:cNvPr id="5" name="Chart 4"/>
        <xdr:cNvGraphicFramePr/>
      </xdr:nvGraphicFramePr>
      <xdr:xfrm>
        <a:off x="3333750" y="960120"/>
        <a:ext cx="3237865" cy="22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180975</xdr:rowOff>
    </xdr:from>
    <xdr:to>
      <xdr:col>4</xdr:col>
      <xdr:colOff>676275</xdr:colOff>
      <xdr:row>67</xdr:row>
      <xdr:rowOff>66675</xdr:rowOff>
    </xdr:to>
    <xdr:graphicFrame>
      <xdr:nvGraphicFramePr>
        <xdr:cNvPr id="8" name="Chart 7"/>
        <xdr:cNvGraphicFramePr/>
      </xdr:nvGraphicFramePr>
      <xdr:xfrm>
        <a:off x="0" y="1211580"/>
        <a:ext cx="4663440" cy="34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97.6834208333" refreshedBy="Excel Services" recordCount="50">
  <cacheSource type="worksheet">
    <worksheetSource ref="A1:O51" sheet="Answer"/>
  </cacheSource>
  <cacheFields count="15">
    <cacheField name="Employee ID" numFmtId="0"/>
    <cacheField name="Name" numFmtId="0"/>
    <cacheField name="Department" numFmtId="0">
      <sharedItems count="4">
        <s v="Sales"/>
        <s v="IT"/>
        <s v="Marketing"/>
        <s v="HR"/>
      </sharedItems>
    </cacheField>
    <cacheField name="Gender" numFmtId="0">
      <sharedItems count="2">
        <s v="Female"/>
        <s v="Male"/>
      </sharedItems>
    </cacheField>
    <cacheField name="Salary ($)" numFmtId="0"/>
    <cacheField name="Hire Date" numFmtId="180">
      <sharedItems containsSemiMixedTypes="0" containsString="0" containsNonDate="0" containsDate="1" minDate="2015-02-14T00:00:00" maxDate="2025-01-01T00:00:00" count="50">
        <d v="2021-10-17T00:00:00"/>
        <d v="2023-03-13T00:00:00"/>
        <d v="2021-10-26T00:00:00"/>
        <d v="2015-12-09T00:00:00"/>
        <d v="2015-04-04T00:00:00"/>
        <d v="2019-03-13T00:00:00"/>
        <d v="2023-05-10T00:00:00"/>
        <d v="2016-02-09T00:00:00"/>
        <d v="2016-10-05T00:00:00"/>
        <d v="2017-04-08T00:00:00"/>
        <d v="2023-04-22T00:00:00"/>
        <d v="2016-06-19T00:00:00"/>
        <d v="2018-01-17T00:00:00"/>
        <d v="2015-02-14T00:00:00"/>
        <d v="2021-03-17T00:00:00"/>
        <d v="2022-12-01T00:00:00"/>
        <d v="2018-06-03T00:00:00"/>
        <d v="2015-11-03T00:00:00"/>
        <d v="2022-06-01T00:00:00"/>
        <d v="2019-03-23T00:00:00"/>
        <d v="2024-11-07T00:00:00"/>
        <d v="2017-11-05T00:00:00"/>
        <d v="2022-12-16T00:00:00"/>
        <d v="2018-11-11T00:00:00"/>
        <d v="2017-01-26T00:00:00"/>
        <d v="2019-11-24T00:00:00"/>
        <d v="2020-01-11T00:00:00"/>
        <d v="2021-05-02T00:00:00"/>
        <d v="2015-07-03T00:00:00"/>
        <d v="2023-08-24T00:00:00"/>
        <d v="2019-11-26T00:00:00"/>
        <d v="2019-03-10T00:00:00"/>
        <d v="2025-01-01T00:00:00"/>
        <d v="2015-07-18T00:00:00"/>
        <d v="2019-05-31T00:00:00"/>
        <d v="2021-02-16T00:00:00"/>
        <d v="2021-11-13T00:00:00"/>
        <d v="2020-10-09T00:00:00"/>
        <d v="2019-06-02T00:00:00"/>
        <d v="2022-01-26T00:00:00"/>
        <d v="2023-02-06T00:00:00"/>
        <d v="2022-09-11T00:00:00"/>
        <d v="2022-03-04T00:00:00"/>
        <d v="2018-01-08T00:00:00"/>
        <d v="2019-01-25T00:00:00"/>
        <d v="2018-06-29T00:00:00"/>
        <d v="2024-12-04T00:00:00"/>
        <d v="2024-07-20T00:00:00"/>
        <d v="2020-04-17T00:00:00"/>
        <d v="2024-03-31T00:00:00"/>
      </sharedItems>
    </cacheField>
    <cacheField name="Performance Rating" numFmtId="0"/>
    <cacheField name="Bonus (%)" numFmtId="0"/>
    <cacheField name="Job TItle" numFmtId="0"/>
    <cacheField name="Bonus" numFmtId="0"/>
    <cacheField name="Employee Category" numFmtId="0">
      <sharedItems count="2">
        <s v="Above Average"/>
        <s v="Below Average"/>
      </sharedItems>
    </cacheField>
    <cacheField name="Bonus Eligibility " numFmtId="0"/>
    <cacheField name="Employee performance" numFmtId="0">
      <sharedItems count="3">
        <s v="Good"/>
        <s v="Needs Imporvement"/>
        <s v="Excellent"/>
      </sharedItems>
    </cacheField>
    <cacheField name="Total Compensation" numFmtId="0"/>
    <cacheField name="Hire Date 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Jessica May"/>
    <x v="0"/>
    <x v="0"/>
    <n v="91251"/>
    <x v="0"/>
    <n v="3"/>
    <n v="5"/>
    <e v="#N/A"/>
    <n v="4562.55"/>
    <x v="0"/>
    <s v="Yes"/>
    <x v="0"/>
    <n v="95813.55"/>
    <s v="Oct-2021"/>
  </r>
  <r>
    <n v="2"/>
    <s v="Marcus Mosley"/>
    <x v="1"/>
    <x v="0"/>
    <n v="50816"/>
    <x v="1"/>
    <n v="1"/>
    <n v="7"/>
    <m/>
    <n v="3557.1200000000003"/>
    <x v="1"/>
    <s v="No"/>
    <x v="1"/>
    <n v="54373.120000000003"/>
    <s v="Mar-2023"/>
  </r>
  <r>
    <n v="3"/>
    <s v="Nicholas Cannon"/>
    <x v="1"/>
    <x v="1"/>
    <n v="54534"/>
    <x v="2"/>
    <n v="1"/>
    <n v="12"/>
    <m/>
    <n v="6544.08"/>
    <x v="1"/>
    <s v="No"/>
    <x v="1"/>
    <n v="61078.080000000002"/>
    <s v="Oct-2021"/>
  </r>
  <r>
    <n v="4"/>
    <s v="Kimberly Smith"/>
    <x v="1"/>
    <x v="1"/>
    <n v="85829"/>
    <x v="3"/>
    <n v="5"/>
    <n v="7"/>
    <m/>
    <n v="6008.0300000000007"/>
    <x v="0"/>
    <s v="Yes"/>
    <x v="2"/>
    <n v="91837.03"/>
    <s v="Dec-2015"/>
  </r>
  <r>
    <n v="5"/>
    <s v="John Jones"/>
    <x v="2"/>
    <x v="0"/>
    <n v="50036"/>
    <x v="4"/>
    <n v="2"/>
    <n v="15"/>
    <m/>
    <n v="7505.4"/>
    <x v="1"/>
    <s v="No"/>
    <x v="1"/>
    <n v="57541.4"/>
    <s v="Apr-2015"/>
  </r>
  <r>
    <n v="6"/>
    <s v="Alexander Jacobs"/>
    <x v="3"/>
    <x v="0"/>
    <n v="92010"/>
    <x v="5"/>
    <n v="5"/>
    <n v="15"/>
    <m/>
    <n v="13801.5"/>
    <x v="0"/>
    <s v="Yes"/>
    <x v="2"/>
    <n v="105811.5"/>
    <s v="Mar-2019"/>
  </r>
  <r>
    <n v="7"/>
    <s v="Mary Fox"/>
    <x v="3"/>
    <x v="0"/>
    <n v="64048"/>
    <x v="6"/>
    <n v="2"/>
    <n v="7"/>
    <m/>
    <n v="4483.3600000000006"/>
    <x v="1"/>
    <s v="Yes"/>
    <x v="1"/>
    <n v="68531.360000000001"/>
    <s v="May-2023"/>
  </r>
  <r>
    <n v="8"/>
    <s v="Robert Fisher"/>
    <x v="0"/>
    <x v="0"/>
    <n v="96840"/>
    <x v="7"/>
    <n v="4"/>
    <n v="10"/>
    <m/>
    <n v="9684"/>
    <x v="0"/>
    <s v="Yes"/>
    <x v="0"/>
    <n v="106524"/>
    <s v="Feb-2016"/>
  </r>
  <r>
    <n v="9"/>
    <s v="Jeremy Blanchard"/>
    <x v="3"/>
    <x v="1"/>
    <n v="59454"/>
    <x v="8"/>
    <n v="3"/>
    <n v="10"/>
    <m/>
    <n v="5945.4000000000005"/>
    <x v="0"/>
    <s v="No"/>
    <x v="0"/>
    <n v="65399.4"/>
    <s v="Oct-2016"/>
  </r>
  <r>
    <n v="10"/>
    <s v="Pamela Melendez"/>
    <x v="0"/>
    <x v="1"/>
    <n v="43717"/>
    <x v="9"/>
    <n v="3"/>
    <n v="12"/>
    <m/>
    <n v="5246.04"/>
    <x v="0"/>
    <s v="No"/>
    <x v="0"/>
    <n v="48963.040000000001"/>
    <s v="Apr-2017"/>
  </r>
  <r>
    <n v="11"/>
    <s v="Scott Whitaker"/>
    <x v="3"/>
    <x v="1"/>
    <n v="71556"/>
    <x v="10"/>
    <n v="2"/>
    <n v="10"/>
    <m/>
    <n v="7155.6"/>
    <x v="1"/>
    <s v="Yes"/>
    <x v="1"/>
    <n v="78711.600000000006"/>
    <s v="Apr-2023"/>
  </r>
  <r>
    <n v="12"/>
    <s v="David Mcconnell"/>
    <x v="1"/>
    <x v="1"/>
    <n v="87707"/>
    <x v="11"/>
    <n v="4"/>
    <n v="15"/>
    <m/>
    <n v="13156.05"/>
    <x v="0"/>
    <s v="Yes"/>
    <x v="0"/>
    <n v="100863.05"/>
    <s v="Jun-2016"/>
  </r>
  <r>
    <n v="13"/>
    <s v="Kathryn Mann"/>
    <x v="0"/>
    <x v="0"/>
    <n v="91023"/>
    <x v="12"/>
    <n v="2"/>
    <n v="15"/>
    <m/>
    <n v="13653.449999999999"/>
    <x v="1"/>
    <s v="Yes"/>
    <x v="1"/>
    <n v="104676.45"/>
    <s v="Jan-2018"/>
  </r>
  <r>
    <n v="14"/>
    <s v="Destiny Reed"/>
    <x v="2"/>
    <x v="1"/>
    <n v="50141"/>
    <x v="13"/>
    <n v="2"/>
    <n v="10"/>
    <m/>
    <n v="5014.1000000000004"/>
    <x v="1"/>
    <s v="No"/>
    <x v="1"/>
    <n v="55155.1"/>
    <s v="Feb-2015"/>
  </r>
  <r>
    <n v="15"/>
    <s v="Adam Howard"/>
    <x v="0"/>
    <x v="1"/>
    <n v="91661"/>
    <x v="14"/>
    <n v="3"/>
    <n v="10"/>
    <m/>
    <n v="9166.1"/>
    <x v="0"/>
    <s v="Yes"/>
    <x v="0"/>
    <n v="100827.1"/>
    <s v="Mar-2021"/>
  </r>
  <r>
    <n v="16"/>
    <s v="Sara Weeks"/>
    <x v="0"/>
    <x v="0"/>
    <n v="84041"/>
    <x v="15"/>
    <n v="1"/>
    <n v="10"/>
    <m/>
    <n v="8404.1"/>
    <x v="1"/>
    <s v="Yes"/>
    <x v="1"/>
    <n v="92445.1"/>
    <s v="Dec-2022"/>
  </r>
  <r>
    <n v="17"/>
    <s v="Laurie Lewis"/>
    <x v="3"/>
    <x v="0"/>
    <n v="97467"/>
    <x v="16"/>
    <n v="1"/>
    <n v="10"/>
    <m/>
    <n v="9746.7000000000007"/>
    <x v="1"/>
    <s v="Yes"/>
    <x v="1"/>
    <n v="107213.7"/>
    <s v="Jun-2018"/>
  </r>
  <r>
    <n v="18"/>
    <s v="Arthur Deleon"/>
    <x v="2"/>
    <x v="1"/>
    <n v="74374"/>
    <x v="17"/>
    <n v="3"/>
    <n v="5"/>
    <m/>
    <n v="3718.7000000000003"/>
    <x v="0"/>
    <s v="Yes"/>
    <x v="0"/>
    <n v="78092.7"/>
    <s v="Nov-2015"/>
  </r>
  <r>
    <n v="19"/>
    <s v="Jonathan Lam"/>
    <x v="0"/>
    <x v="1"/>
    <n v="53792"/>
    <x v="18"/>
    <n v="5"/>
    <n v="3"/>
    <m/>
    <n v="1613.76"/>
    <x v="0"/>
    <s v="No"/>
    <x v="2"/>
    <n v="55405.760000000002"/>
    <s v="Jun-2022"/>
  </r>
  <r>
    <n v="20"/>
    <s v="Mario Smith"/>
    <x v="1"/>
    <x v="1"/>
    <n v="50041"/>
    <x v="19"/>
    <n v="4"/>
    <n v="15"/>
    <m/>
    <n v="7506.15"/>
    <x v="0"/>
    <s v="No"/>
    <x v="0"/>
    <n v="57547.15"/>
    <s v="Mar-2019"/>
  </r>
  <r>
    <n v="21"/>
    <s v="Jeremy Arias"/>
    <x v="3"/>
    <x v="1"/>
    <n v="95371"/>
    <x v="20"/>
    <n v="2"/>
    <n v="15"/>
    <m/>
    <n v="14305.65"/>
    <x v="1"/>
    <s v="Yes"/>
    <x v="1"/>
    <n v="109676.65"/>
    <s v="Nov-2024"/>
  </r>
  <r>
    <n v="22"/>
    <s v="Stephanie Marquez"/>
    <x v="0"/>
    <x v="0"/>
    <n v="54599"/>
    <x v="21"/>
    <n v="4"/>
    <n v="12"/>
    <m/>
    <n v="6551.88"/>
    <x v="0"/>
    <s v="No"/>
    <x v="0"/>
    <n v="61150.879999999997"/>
    <s v="Nov-2017"/>
  </r>
  <r>
    <n v="23"/>
    <s v="Ellen Edwards"/>
    <x v="1"/>
    <x v="1"/>
    <n v="91405"/>
    <x v="22"/>
    <n v="3"/>
    <n v="5"/>
    <m/>
    <n v="4570.25"/>
    <x v="0"/>
    <s v="Yes"/>
    <x v="0"/>
    <n v="95975.25"/>
    <s v="Dec-2022"/>
  </r>
  <r>
    <n v="24"/>
    <s v="Jennifer Kennedy"/>
    <x v="3"/>
    <x v="1"/>
    <n v="95165"/>
    <x v="23"/>
    <n v="5"/>
    <n v="12"/>
    <m/>
    <n v="11419.8"/>
    <x v="0"/>
    <s v="Yes"/>
    <x v="2"/>
    <n v="106584.8"/>
    <s v="Nov-2018"/>
  </r>
  <r>
    <n v="25"/>
    <s v="Andre Villa DDS"/>
    <x v="0"/>
    <x v="0"/>
    <n v="89530"/>
    <x v="24"/>
    <n v="3"/>
    <n v="12"/>
    <m/>
    <n v="10743.6"/>
    <x v="0"/>
    <s v="Yes"/>
    <x v="0"/>
    <n v="100273.60000000001"/>
    <s v="Jan-2017"/>
  </r>
  <r>
    <n v="26"/>
    <s v="Crystal Tanner"/>
    <x v="1"/>
    <x v="1"/>
    <n v="88589"/>
    <x v="25"/>
    <n v="5"/>
    <n v="3"/>
    <m/>
    <n v="2657.67"/>
    <x v="0"/>
    <s v="No"/>
    <x v="2"/>
    <n v="91246.67"/>
    <s v="Nov-2019"/>
  </r>
  <r>
    <n v="27"/>
    <s v="Juan Martin"/>
    <x v="1"/>
    <x v="1"/>
    <n v="69378"/>
    <x v="26"/>
    <n v="3"/>
    <n v="12"/>
    <m/>
    <n v="8325.36"/>
    <x v="0"/>
    <s v="Yes"/>
    <x v="0"/>
    <n v="77703.360000000001"/>
    <s v="Jan-2020"/>
  </r>
  <r>
    <n v="28"/>
    <s v="Phyllis Cook"/>
    <x v="2"/>
    <x v="1"/>
    <n v="64294"/>
    <x v="27"/>
    <n v="1"/>
    <n v="7"/>
    <m/>
    <n v="4500.5800000000008"/>
    <x v="1"/>
    <s v="Yes"/>
    <x v="1"/>
    <n v="68794.58"/>
    <s v="May-2021"/>
  </r>
  <r>
    <n v="29"/>
    <s v="Margaret Griffith"/>
    <x v="3"/>
    <x v="0"/>
    <n v="66199"/>
    <x v="28"/>
    <n v="3"/>
    <n v="7"/>
    <m/>
    <n v="4633.93"/>
    <x v="0"/>
    <s v="Yes"/>
    <x v="0"/>
    <n v="70832.929999999993"/>
    <s v="Jul-2015"/>
  </r>
  <r>
    <n v="30"/>
    <s v="Keith Williams"/>
    <x v="2"/>
    <x v="1"/>
    <n v="41254"/>
    <x v="29"/>
    <n v="5"/>
    <n v="10"/>
    <m/>
    <n v="4125.4000000000005"/>
    <x v="0"/>
    <s v="No"/>
    <x v="2"/>
    <n v="45379.4"/>
    <s v="Aug-2023"/>
  </r>
  <r>
    <n v="31"/>
    <s v="Mr. Michael Oliver DDS"/>
    <x v="0"/>
    <x v="0"/>
    <n v="61653"/>
    <x v="30"/>
    <n v="3"/>
    <n v="7"/>
    <m/>
    <n v="4315.71"/>
    <x v="0"/>
    <s v="Yes"/>
    <x v="0"/>
    <n v="65968.710000000006"/>
    <s v="Nov-2019"/>
  </r>
  <r>
    <n v="32"/>
    <s v="Marco Price"/>
    <x v="2"/>
    <x v="0"/>
    <n v="70642"/>
    <x v="31"/>
    <n v="3"/>
    <n v="10"/>
    <m/>
    <n v="7064.2000000000007"/>
    <x v="0"/>
    <s v="Yes"/>
    <x v="0"/>
    <n v="77706.2"/>
    <s v="Mar-2019"/>
  </r>
  <r>
    <n v="33"/>
    <s v="Susan Johnson"/>
    <x v="0"/>
    <x v="0"/>
    <n v="94395"/>
    <x v="32"/>
    <n v="1"/>
    <n v="10"/>
    <m/>
    <n v="9439.5"/>
    <x v="1"/>
    <s v="Yes"/>
    <x v="1"/>
    <n v="103834.5"/>
    <s v="Jan-2025"/>
  </r>
  <r>
    <n v="34"/>
    <s v="Joseph Barajas"/>
    <x v="1"/>
    <x v="0"/>
    <n v="89691"/>
    <x v="33"/>
    <n v="5"/>
    <n v="5"/>
    <m/>
    <n v="4484.55"/>
    <x v="0"/>
    <s v="Yes"/>
    <x v="2"/>
    <n v="94175.55"/>
    <s v="Jul-2015"/>
  </r>
  <r>
    <n v="35"/>
    <s v="Denise Weiss"/>
    <x v="2"/>
    <x v="0"/>
    <n v="75960"/>
    <x v="34"/>
    <n v="5"/>
    <n v="5"/>
    <m/>
    <n v="3798"/>
    <x v="0"/>
    <s v="Yes"/>
    <x v="2"/>
    <n v="79758"/>
    <s v="May-2019"/>
  </r>
  <r>
    <n v="36"/>
    <s v="Jennifer Moore"/>
    <x v="3"/>
    <x v="1"/>
    <n v="70279"/>
    <x v="35"/>
    <n v="3"/>
    <n v="5"/>
    <m/>
    <n v="3513.9500000000003"/>
    <x v="0"/>
    <s v="Yes"/>
    <x v="0"/>
    <n v="73792.95"/>
    <s v="Feb-2021"/>
  </r>
  <r>
    <n v="37"/>
    <s v="Michael Williams"/>
    <x v="3"/>
    <x v="0"/>
    <n v="48242"/>
    <x v="36"/>
    <n v="2"/>
    <n v="10"/>
    <m/>
    <n v="4824.2"/>
    <x v="1"/>
    <s v="No"/>
    <x v="1"/>
    <n v="53066.2"/>
    <s v="Nov-2021"/>
  </r>
  <r>
    <n v="38"/>
    <s v="Lisa Wright"/>
    <x v="0"/>
    <x v="0"/>
    <n v="94988"/>
    <x v="37"/>
    <n v="3"/>
    <n v="7"/>
    <m/>
    <n v="6649.1600000000008"/>
    <x v="0"/>
    <s v="Yes"/>
    <x v="0"/>
    <n v="101637.16"/>
    <s v="Oct-2020"/>
  </r>
  <r>
    <n v="39"/>
    <s v="Justin Lopez"/>
    <x v="3"/>
    <x v="1"/>
    <n v="86468"/>
    <x v="38"/>
    <n v="4"/>
    <n v="5"/>
    <m/>
    <n v="4323.4000000000005"/>
    <x v="0"/>
    <s v="Yes"/>
    <x v="0"/>
    <n v="90791.4"/>
    <s v="Jun-2019"/>
  </r>
  <r>
    <n v="40"/>
    <s v="Amy Gomez"/>
    <x v="3"/>
    <x v="1"/>
    <n v="43842"/>
    <x v="39"/>
    <n v="5"/>
    <n v="7"/>
    <m/>
    <n v="3068.9400000000005"/>
    <x v="0"/>
    <s v="No"/>
    <x v="2"/>
    <n v="46910.94"/>
    <s v="Jan-2022"/>
  </r>
  <r>
    <n v="41"/>
    <s v="Jim Lopez"/>
    <x v="1"/>
    <x v="1"/>
    <n v="80035"/>
    <x v="40"/>
    <n v="4"/>
    <n v="5"/>
    <m/>
    <n v="4001.75"/>
    <x v="0"/>
    <s v="Yes"/>
    <x v="0"/>
    <n v="84036.75"/>
    <s v="Feb-2023"/>
  </r>
  <r>
    <n v="42"/>
    <s v="Ms. Renee Haney"/>
    <x v="0"/>
    <x v="0"/>
    <n v="55963"/>
    <x v="41"/>
    <n v="5"/>
    <n v="5"/>
    <m/>
    <n v="2798.15"/>
    <x v="0"/>
    <s v="No"/>
    <x v="2"/>
    <n v="58761.15"/>
    <s v="Sep-2022"/>
  </r>
  <r>
    <n v="43"/>
    <s v="Lisa Russell"/>
    <x v="2"/>
    <x v="1"/>
    <n v="95910"/>
    <x v="42"/>
    <n v="5"/>
    <n v="3"/>
    <m/>
    <n v="2877.2999999999997"/>
    <x v="0"/>
    <s v="No"/>
    <x v="2"/>
    <n v="98787.3"/>
    <s v="Mar-2022"/>
  </r>
  <r>
    <n v="44"/>
    <s v="Scott Calderon"/>
    <x v="2"/>
    <x v="0"/>
    <n v="81427"/>
    <x v="43"/>
    <n v="1"/>
    <n v="3"/>
    <m/>
    <n v="2442.81"/>
    <x v="1"/>
    <s v="No"/>
    <x v="1"/>
    <n v="83869.81"/>
    <s v="Jan-2018"/>
  </r>
  <r>
    <n v="45"/>
    <s v="Kyle Silva"/>
    <x v="3"/>
    <x v="1"/>
    <n v="70556"/>
    <x v="44"/>
    <n v="4"/>
    <n v="3"/>
    <m/>
    <n v="2116.6799999999998"/>
    <x v="0"/>
    <s v="No"/>
    <x v="0"/>
    <n v="72672.679999999993"/>
    <s v="Jan-2019"/>
  </r>
  <r>
    <n v="46"/>
    <s v="Lisa Baldwin"/>
    <x v="3"/>
    <x v="0"/>
    <n v="77429"/>
    <x v="45"/>
    <n v="5"/>
    <n v="10"/>
    <m/>
    <n v="7742.9000000000005"/>
    <x v="0"/>
    <s v="Yes"/>
    <x v="2"/>
    <n v="85171.9"/>
    <s v="Jun-2018"/>
  </r>
  <r>
    <n v="47"/>
    <s v="Mary Davis"/>
    <x v="3"/>
    <x v="0"/>
    <n v="80033"/>
    <x v="46"/>
    <n v="2"/>
    <n v="5"/>
    <m/>
    <n v="4001.65"/>
    <x v="1"/>
    <s v="Yes"/>
    <x v="1"/>
    <n v="84034.65"/>
    <s v="Dec-2024"/>
  </r>
  <r>
    <n v="48"/>
    <s v="Donna Munoz DDS"/>
    <x v="0"/>
    <x v="0"/>
    <n v="67814"/>
    <x v="47"/>
    <n v="1"/>
    <n v="15"/>
    <m/>
    <n v="10172.1"/>
    <x v="1"/>
    <s v="Yes"/>
    <x v="1"/>
    <n v="77986.100000000006"/>
    <s v="Jul-2024"/>
  </r>
  <r>
    <n v="49"/>
    <s v="Katelyn Hernandez"/>
    <x v="1"/>
    <x v="1"/>
    <n v="88427"/>
    <x v="48"/>
    <n v="1"/>
    <n v="5"/>
    <m/>
    <n v="4421.3500000000004"/>
    <x v="1"/>
    <s v="Yes"/>
    <x v="1"/>
    <n v="92848.35"/>
    <s v="Apr-2020"/>
  </r>
  <r>
    <n v="50"/>
    <s v="John Mayer"/>
    <x v="1"/>
    <x v="0"/>
    <n v="50471"/>
    <x v="49"/>
    <n v="2"/>
    <n v="15"/>
    <m/>
    <n v="7570.65"/>
    <x v="1"/>
    <s v="No"/>
    <x v="1"/>
    <n v="58041.65"/>
    <s v="Mar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14">
  <location ref="A47:B51" firstHeaderRow="1" firstDataRow="1" firstDataCol="1"/>
  <pivotFields count="15">
    <pivotField dataField="1" compact="0" outline="0" showAll="0"/>
    <pivotField compact="0" outline="0" showAll="0"/>
    <pivotField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8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5">
  <location ref="A13:B18" firstHeaderRow="1" firstDataRow="1" firstDataCol="1"/>
  <pivotFields count="15">
    <pivotField dataField="1" compact="0" outline="0" showAll="0"/>
    <pivotField compact="0" outline="0" showAll="0"/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8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5">
  <location ref="A34:B39" firstHeaderRow="1" firstDataRow="1" firstDataCol="1"/>
  <pivotFields count="15">
    <pivotField compact="0" outline="0" showAll="0"/>
    <pivotField compact="0" outline="0" showAll="0"/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8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onus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5">
  <location ref="A4:B9" firstHeaderRow="1" firstDataRow="1" firstDataCol="1" rowPageCount="2" colPageCount="1"/>
  <pivotFields count="15">
    <pivotField compact="0" outline="0" showAll="0"/>
    <pivotField compact="0" outline="0" showAll="0"/>
    <pivotField axis="axisRow" compact="0" outline="0" showAll="0">
      <items count="5">
        <item x="3"/>
        <item x="1"/>
        <item x="2"/>
        <item x="0"/>
        <item t="default"/>
      </items>
    </pivotField>
    <pivotField axis="axisPage" compact="0" outline="0" showAll="0">
      <items count="3">
        <item x="0"/>
        <item x="1"/>
        <item t="default"/>
      </items>
    </pivotField>
    <pivotField dataField="1" compact="0" outline="0" showAll="0"/>
    <pivotField axis="axisPage" compact="0" outline="0" multipleItemSelectionAllowed="1" numFmtId="180" showAll="0">
      <items count="51">
        <item x="13"/>
        <item x="4"/>
        <item x="28"/>
        <item x="33"/>
        <item x="17"/>
        <item x="3"/>
        <item x="7"/>
        <item x="11"/>
        <item x="8"/>
        <item x="24"/>
        <item x="9"/>
        <item x="21"/>
        <item x="43"/>
        <item x="12"/>
        <item x="16"/>
        <item x="45"/>
        <item x="23"/>
        <item x="44"/>
        <item x="31"/>
        <item x="5"/>
        <item x="19"/>
        <item x="34"/>
        <item x="38"/>
        <item x="25"/>
        <item x="30"/>
        <item x="26"/>
        <item x="48"/>
        <item x="37"/>
        <item x="35"/>
        <item x="14"/>
        <item x="27"/>
        <item x="0"/>
        <item x="2"/>
        <item x="36"/>
        <item x="39"/>
        <item x="42"/>
        <item x="18"/>
        <item x="41"/>
        <item x="15"/>
        <item x="22"/>
        <item x="40"/>
        <item x="1"/>
        <item x="10"/>
        <item x="6"/>
        <item x="29"/>
        <item x="49"/>
        <item x="47"/>
        <item x="20"/>
        <item x="46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3"/>
    <pageField fld="5"/>
  </pageFields>
  <dataFields count="1">
    <dataField name="Average of Salary ($)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8">
  <location ref="A24:B29" firstHeaderRow="1" firstDataRow="1" firstDataCol="1"/>
  <pivotFields count="15">
    <pivotField compact="0" outline="0" showAll="0"/>
    <pivotField compact="0" outline="0" showAll="0"/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8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erformance Rating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4" name="PivotTable1"/>
    <pivotTable tabId="4" name="PivotTable3"/>
    <pivotTable tabId="4" name="PivotTable5"/>
    <pivotTable tabId="4" name="PivotTable4"/>
    <pivotTable tabId="4" name="PivotTable2"/>
  </pivotTables>
  <data>
    <tabular pivotCacheId="1">
      <items count="4">
        <i x="3" s="1"/>
        <i x="1" s="1"/>
        <i x="2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4" name="PivotTable1"/>
    <pivotTable tabId="4" name="PivotTable5"/>
    <pivotTable tabId="4" name="PivotTable4"/>
    <pivotTable tabId="4" name="PivotTable2"/>
    <pivotTable tabId="4" name="PivotTable3"/>
  </pivotTables>
  <data>
    <tabular pivotCacheId="1">
      <items count="2">
        <i x="0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_Category" sourceName="Employee Category">
  <pivotTables>
    <pivotTable tabId="4" name="PivotTable3"/>
    <pivotTable tabId="4" name="PivotTable1"/>
    <pivotTable tabId="4" name="PivotTable5"/>
    <pivotTable tabId="4" name="PivotTable4"/>
    <pivotTable tabId="4" name="PivotTable2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partment" cache="Slicer_Department" caption="Department" columnCount="4" rowHeight="228600"/>
  <slicer name="Gender" cache="Slicer_Gender" caption="Gender" columnCount="2" rowHeight="228600"/>
  <slicer name="Employee Category" cache="Slicer_Employee_Category" caption="Employee Category" columnCount="2" rowHeight="2286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selection activeCell="A1" sqref="A1"/>
    </sheetView>
  </sheetViews>
  <sheetFormatPr defaultColWidth="20.8518518518519" defaultRowHeight="1.8"/>
  <sheetData>
    <row r="1" ht="14.4" spans="1: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7"/>
    </row>
    <row r="2" spans="1:8">
      <c r="A2">
        <v>1</v>
      </c>
      <c r="B2" t="s">
        <v>8</v>
      </c>
      <c r="C2" t="s">
        <v>9</v>
      </c>
      <c r="D2" t="s">
        <v>10</v>
      </c>
      <c r="E2">
        <v>91251</v>
      </c>
      <c r="F2" s="15">
        <v>44486</v>
      </c>
      <c r="G2">
        <v>3</v>
      </c>
      <c r="H2">
        <v>5</v>
      </c>
    </row>
    <row r="3" spans="1:8">
      <c r="A3">
        <v>2</v>
      </c>
      <c r="B3" t="s">
        <v>11</v>
      </c>
      <c r="C3" t="s">
        <v>12</v>
      </c>
      <c r="D3" t="s">
        <v>10</v>
      </c>
      <c r="E3">
        <v>50816</v>
      </c>
      <c r="F3" s="15">
        <v>44998</v>
      </c>
      <c r="G3">
        <v>1</v>
      </c>
      <c r="H3">
        <v>7</v>
      </c>
    </row>
    <row r="4" spans="1:8">
      <c r="A4">
        <v>3</v>
      </c>
      <c r="B4" t="s">
        <v>13</v>
      </c>
      <c r="C4" t="s">
        <v>12</v>
      </c>
      <c r="D4" t="s">
        <v>14</v>
      </c>
      <c r="E4">
        <v>54534</v>
      </c>
      <c r="F4" s="15">
        <v>44495</v>
      </c>
      <c r="G4">
        <v>1</v>
      </c>
      <c r="H4">
        <v>12</v>
      </c>
    </row>
    <row r="5" spans="1:8">
      <c r="A5">
        <v>4</v>
      </c>
      <c r="B5" t="s">
        <v>15</v>
      </c>
      <c r="C5" t="s">
        <v>12</v>
      </c>
      <c r="D5" t="s">
        <v>14</v>
      </c>
      <c r="E5">
        <v>85829</v>
      </c>
      <c r="F5" s="15">
        <v>42347</v>
      </c>
      <c r="G5">
        <v>5</v>
      </c>
      <c r="H5">
        <v>7</v>
      </c>
    </row>
    <row r="6" spans="1:8">
      <c r="A6">
        <v>5</v>
      </c>
      <c r="B6" t="s">
        <v>16</v>
      </c>
      <c r="C6" t="s">
        <v>17</v>
      </c>
      <c r="D6" t="s">
        <v>10</v>
      </c>
      <c r="E6">
        <v>50036</v>
      </c>
      <c r="F6" s="15">
        <v>42098</v>
      </c>
      <c r="G6">
        <v>2</v>
      </c>
      <c r="H6">
        <v>15</v>
      </c>
    </row>
    <row r="7" spans="1:8">
      <c r="A7">
        <v>6</v>
      </c>
      <c r="B7" t="s">
        <v>18</v>
      </c>
      <c r="C7" t="s">
        <v>19</v>
      </c>
      <c r="D7" t="s">
        <v>10</v>
      </c>
      <c r="E7">
        <v>92010</v>
      </c>
      <c r="F7" s="15">
        <v>43537</v>
      </c>
      <c r="G7">
        <v>5</v>
      </c>
      <c r="H7">
        <v>15</v>
      </c>
    </row>
    <row r="8" spans="1:8">
      <c r="A8">
        <v>7</v>
      </c>
      <c r="B8" t="s">
        <v>20</v>
      </c>
      <c r="C8" t="s">
        <v>19</v>
      </c>
      <c r="D8" t="s">
        <v>10</v>
      </c>
      <c r="E8">
        <v>64048</v>
      </c>
      <c r="F8" s="15">
        <v>45056</v>
      </c>
      <c r="G8">
        <v>2</v>
      </c>
      <c r="H8">
        <v>7</v>
      </c>
    </row>
    <row r="9" spans="1:8">
      <c r="A9">
        <v>8</v>
      </c>
      <c r="B9" t="s">
        <v>21</v>
      </c>
      <c r="C9" t="s">
        <v>9</v>
      </c>
      <c r="D9" t="s">
        <v>10</v>
      </c>
      <c r="E9">
        <v>96840</v>
      </c>
      <c r="F9" s="15">
        <v>42409</v>
      </c>
      <c r="G9">
        <v>4</v>
      </c>
      <c r="H9">
        <v>10</v>
      </c>
    </row>
    <row r="10" spans="1:8">
      <c r="A10">
        <v>9</v>
      </c>
      <c r="B10" t="s">
        <v>22</v>
      </c>
      <c r="C10" t="s">
        <v>19</v>
      </c>
      <c r="D10" t="s">
        <v>14</v>
      </c>
      <c r="E10">
        <v>59454</v>
      </c>
      <c r="F10" s="15">
        <v>42648</v>
      </c>
      <c r="G10">
        <v>3</v>
      </c>
      <c r="H10">
        <v>10</v>
      </c>
    </row>
    <row r="11" spans="1:8">
      <c r="A11">
        <v>10</v>
      </c>
      <c r="B11" t="s">
        <v>23</v>
      </c>
      <c r="C11" t="s">
        <v>9</v>
      </c>
      <c r="D11" t="s">
        <v>14</v>
      </c>
      <c r="E11">
        <v>43717</v>
      </c>
      <c r="F11" s="15">
        <v>42833</v>
      </c>
      <c r="G11">
        <v>3</v>
      </c>
      <c r="H11">
        <v>12</v>
      </c>
    </row>
    <row r="12" spans="1:8">
      <c r="A12">
        <v>11</v>
      </c>
      <c r="B12" t="s">
        <v>24</v>
      </c>
      <c r="C12" t="s">
        <v>19</v>
      </c>
      <c r="D12" t="s">
        <v>14</v>
      </c>
      <c r="E12">
        <v>71556</v>
      </c>
      <c r="F12" s="15">
        <v>45038</v>
      </c>
      <c r="G12">
        <v>2</v>
      </c>
      <c r="H12">
        <v>10</v>
      </c>
    </row>
    <row r="13" spans="1:8">
      <c r="A13">
        <v>12</v>
      </c>
      <c r="B13" t="s">
        <v>25</v>
      </c>
      <c r="C13" t="s">
        <v>12</v>
      </c>
      <c r="D13" t="s">
        <v>14</v>
      </c>
      <c r="E13">
        <v>87707</v>
      </c>
      <c r="F13" s="15">
        <v>42540</v>
      </c>
      <c r="G13">
        <v>4</v>
      </c>
      <c r="H13">
        <v>15</v>
      </c>
    </row>
    <row r="14" spans="1:8">
      <c r="A14">
        <v>13</v>
      </c>
      <c r="B14" t="s">
        <v>26</v>
      </c>
      <c r="C14" t="s">
        <v>9</v>
      </c>
      <c r="D14" t="s">
        <v>10</v>
      </c>
      <c r="E14">
        <v>91023</v>
      </c>
      <c r="F14" s="15">
        <v>43117</v>
      </c>
      <c r="G14">
        <v>2</v>
      </c>
      <c r="H14">
        <v>15</v>
      </c>
    </row>
    <row r="15" spans="1:8">
      <c r="A15">
        <v>14</v>
      </c>
      <c r="B15" t="s">
        <v>27</v>
      </c>
      <c r="C15" t="s">
        <v>17</v>
      </c>
      <c r="D15" t="s">
        <v>14</v>
      </c>
      <c r="E15">
        <v>50141</v>
      </c>
      <c r="F15" s="15">
        <v>42049</v>
      </c>
      <c r="G15">
        <v>2</v>
      </c>
      <c r="H15">
        <v>10</v>
      </c>
    </row>
    <row r="16" spans="1:8">
      <c r="A16">
        <v>15</v>
      </c>
      <c r="B16" t="s">
        <v>28</v>
      </c>
      <c r="C16" t="s">
        <v>9</v>
      </c>
      <c r="D16" t="s">
        <v>14</v>
      </c>
      <c r="E16">
        <v>91661</v>
      </c>
      <c r="F16" s="15">
        <v>44272</v>
      </c>
      <c r="G16">
        <v>3</v>
      </c>
      <c r="H16">
        <v>10</v>
      </c>
    </row>
    <row r="17" spans="1:8">
      <c r="A17">
        <v>16</v>
      </c>
      <c r="B17" t="s">
        <v>29</v>
      </c>
      <c r="C17" t="s">
        <v>9</v>
      </c>
      <c r="D17" t="s">
        <v>10</v>
      </c>
      <c r="E17">
        <v>84041</v>
      </c>
      <c r="F17" s="15">
        <v>44896</v>
      </c>
      <c r="G17">
        <v>1</v>
      </c>
      <c r="H17">
        <v>10</v>
      </c>
    </row>
    <row r="18" spans="1:8">
      <c r="A18">
        <v>17</v>
      </c>
      <c r="B18" t="s">
        <v>30</v>
      </c>
      <c r="C18" t="s">
        <v>19</v>
      </c>
      <c r="D18" t="s">
        <v>10</v>
      </c>
      <c r="E18">
        <v>97467</v>
      </c>
      <c r="F18" s="15">
        <v>43254</v>
      </c>
      <c r="G18">
        <v>1</v>
      </c>
      <c r="H18">
        <v>10</v>
      </c>
    </row>
    <row r="19" spans="1:8">
      <c r="A19">
        <v>18</v>
      </c>
      <c r="B19" t="s">
        <v>31</v>
      </c>
      <c r="C19" t="s">
        <v>17</v>
      </c>
      <c r="D19" t="s">
        <v>14</v>
      </c>
      <c r="E19">
        <v>74374</v>
      </c>
      <c r="F19" s="15">
        <v>42311</v>
      </c>
      <c r="G19">
        <v>3</v>
      </c>
      <c r="H19">
        <v>5</v>
      </c>
    </row>
    <row r="20" spans="1:8">
      <c r="A20">
        <v>19</v>
      </c>
      <c r="B20" t="s">
        <v>32</v>
      </c>
      <c r="C20" t="s">
        <v>9</v>
      </c>
      <c r="D20" t="s">
        <v>14</v>
      </c>
      <c r="E20">
        <v>53792</v>
      </c>
      <c r="F20" s="15">
        <v>44713</v>
      </c>
      <c r="G20">
        <v>5</v>
      </c>
      <c r="H20">
        <v>3</v>
      </c>
    </row>
    <row r="21" spans="1:8">
      <c r="A21">
        <v>20</v>
      </c>
      <c r="B21" t="s">
        <v>33</v>
      </c>
      <c r="C21" t="s">
        <v>12</v>
      </c>
      <c r="D21" t="s">
        <v>14</v>
      </c>
      <c r="E21">
        <v>50041</v>
      </c>
      <c r="F21" s="15">
        <v>43547</v>
      </c>
      <c r="G21">
        <v>4</v>
      </c>
      <c r="H21">
        <v>15</v>
      </c>
    </row>
    <row r="22" spans="1:8">
      <c r="A22">
        <v>21</v>
      </c>
      <c r="B22" t="s">
        <v>34</v>
      </c>
      <c r="C22" t="s">
        <v>19</v>
      </c>
      <c r="D22" t="s">
        <v>14</v>
      </c>
      <c r="E22">
        <v>95371</v>
      </c>
      <c r="F22" s="15">
        <v>45603</v>
      </c>
      <c r="G22">
        <v>2</v>
      </c>
      <c r="H22">
        <v>15</v>
      </c>
    </row>
    <row r="23" spans="1:8">
      <c r="A23">
        <v>22</v>
      </c>
      <c r="B23" t="s">
        <v>35</v>
      </c>
      <c r="C23" t="s">
        <v>9</v>
      </c>
      <c r="D23" t="s">
        <v>10</v>
      </c>
      <c r="E23">
        <v>54599</v>
      </c>
      <c r="F23" s="15">
        <v>43044</v>
      </c>
      <c r="G23">
        <v>4</v>
      </c>
      <c r="H23">
        <v>12</v>
      </c>
    </row>
    <row r="24" spans="1:8">
      <c r="A24">
        <v>23</v>
      </c>
      <c r="B24" t="s">
        <v>36</v>
      </c>
      <c r="C24" t="s">
        <v>12</v>
      </c>
      <c r="D24" t="s">
        <v>14</v>
      </c>
      <c r="E24">
        <v>91405</v>
      </c>
      <c r="F24" s="15">
        <v>44911</v>
      </c>
      <c r="G24">
        <v>3</v>
      </c>
      <c r="H24">
        <v>5</v>
      </c>
    </row>
    <row r="25" spans="1:8">
      <c r="A25">
        <v>24</v>
      </c>
      <c r="B25" t="s">
        <v>37</v>
      </c>
      <c r="C25" t="s">
        <v>19</v>
      </c>
      <c r="D25" t="s">
        <v>14</v>
      </c>
      <c r="E25">
        <v>95165</v>
      </c>
      <c r="F25" s="15">
        <v>43415</v>
      </c>
      <c r="G25">
        <v>5</v>
      </c>
      <c r="H25">
        <v>12</v>
      </c>
    </row>
    <row r="26" spans="1:8">
      <c r="A26">
        <v>25</v>
      </c>
      <c r="B26" t="s">
        <v>38</v>
      </c>
      <c r="C26" t="s">
        <v>9</v>
      </c>
      <c r="D26" t="s">
        <v>10</v>
      </c>
      <c r="E26">
        <v>89530</v>
      </c>
      <c r="F26" s="15">
        <v>42761</v>
      </c>
      <c r="G26">
        <v>3</v>
      </c>
      <c r="H26">
        <v>12</v>
      </c>
    </row>
    <row r="27" spans="1:8">
      <c r="A27">
        <v>26</v>
      </c>
      <c r="B27" t="s">
        <v>39</v>
      </c>
      <c r="C27" t="s">
        <v>12</v>
      </c>
      <c r="D27" t="s">
        <v>14</v>
      </c>
      <c r="E27">
        <v>88589</v>
      </c>
      <c r="F27" s="15">
        <v>43793</v>
      </c>
      <c r="G27">
        <v>5</v>
      </c>
      <c r="H27">
        <v>3</v>
      </c>
    </row>
    <row r="28" spans="1:8">
      <c r="A28">
        <v>27</v>
      </c>
      <c r="B28" t="s">
        <v>40</v>
      </c>
      <c r="C28" t="s">
        <v>12</v>
      </c>
      <c r="D28" t="s">
        <v>14</v>
      </c>
      <c r="E28">
        <v>69378</v>
      </c>
      <c r="F28" s="15">
        <v>43841</v>
      </c>
      <c r="G28">
        <v>3</v>
      </c>
      <c r="H28">
        <v>12</v>
      </c>
    </row>
    <row r="29" spans="1:8">
      <c r="A29">
        <v>28</v>
      </c>
      <c r="B29" t="s">
        <v>41</v>
      </c>
      <c r="C29" t="s">
        <v>17</v>
      </c>
      <c r="D29" t="s">
        <v>14</v>
      </c>
      <c r="E29">
        <v>64294</v>
      </c>
      <c r="F29" s="15">
        <v>44318</v>
      </c>
      <c r="G29">
        <v>1</v>
      </c>
      <c r="H29">
        <v>7</v>
      </c>
    </row>
    <row r="30" spans="1:8">
      <c r="A30">
        <v>29</v>
      </c>
      <c r="B30" t="s">
        <v>42</v>
      </c>
      <c r="C30" t="s">
        <v>19</v>
      </c>
      <c r="D30" t="s">
        <v>10</v>
      </c>
      <c r="E30">
        <v>66199</v>
      </c>
      <c r="F30" s="15">
        <v>42188</v>
      </c>
      <c r="G30">
        <v>3</v>
      </c>
      <c r="H30">
        <v>7</v>
      </c>
    </row>
    <row r="31" spans="1:8">
      <c r="A31">
        <v>30</v>
      </c>
      <c r="B31" t="s">
        <v>43</v>
      </c>
      <c r="C31" t="s">
        <v>17</v>
      </c>
      <c r="D31" t="s">
        <v>14</v>
      </c>
      <c r="E31">
        <v>41254</v>
      </c>
      <c r="F31" s="15">
        <v>45162</v>
      </c>
      <c r="G31">
        <v>5</v>
      </c>
      <c r="H31">
        <v>10</v>
      </c>
    </row>
    <row r="32" spans="1:8">
      <c r="A32">
        <v>31</v>
      </c>
      <c r="B32" t="s">
        <v>44</v>
      </c>
      <c r="C32" t="s">
        <v>9</v>
      </c>
      <c r="D32" t="s">
        <v>10</v>
      </c>
      <c r="E32">
        <v>61653</v>
      </c>
      <c r="F32" s="15">
        <v>43795</v>
      </c>
      <c r="G32">
        <v>3</v>
      </c>
      <c r="H32">
        <v>7</v>
      </c>
    </row>
    <row r="33" spans="1:8">
      <c r="A33">
        <v>32</v>
      </c>
      <c r="B33" t="s">
        <v>45</v>
      </c>
      <c r="C33" t="s">
        <v>17</v>
      </c>
      <c r="D33" t="s">
        <v>10</v>
      </c>
      <c r="E33">
        <v>70642</v>
      </c>
      <c r="F33" s="15">
        <v>43534</v>
      </c>
      <c r="G33">
        <v>3</v>
      </c>
      <c r="H33">
        <v>10</v>
      </c>
    </row>
    <row r="34" spans="1:8">
      <c r="A34">
        <v>33</v>
      </c>
      <c r="B34" t="s">
        <v>46</v>
      </c>
      <c r="C34" t="s">
        <v>9</v>
      </c>
      <c r="D34" t="s">
        <v>10</v>
      </c>
      <c r="E34">
        <v>94395</v>
      </c>
      <c r="F34" s="15">
        <v>45658</v>
      </c>
      <c r="G34">
        <v>1</v>
      </c>
      <c r="H34">
        <v>10</v>
      </c>
    </row>
    <row r="35" spans="1:8">
      <c r="A35">
        <v>34</v>
      </c>
      <c r="B35" t="s">
        <v>47</v>
      </c>
      <c r="C35" t="s">
        <v>12</v>
      </c>
      <c r="D35" t="s">
        <v>10</v>
      </c>
      <c r="E35">
        <v>89691</v>
      </c>
      <c r="F35" s="15">
        <v>42203</v>
      </c>
      <c r="G35">
        <v>5</v>
      </c>
      <c r="H35">
        <v>5</v>
      </c>
    </row>
    <row r="36" spans="1:8">
      <c r="A36">
        <v>35</v>
      </c>
      <c r="B36" t="s">
        <v>48</v>
      </c>
      <c r="C36" t="s">
        <v>17</v>
      </c>
      <c r="D36" t="s">
        <v>10</v>
      </c>
      <c r="E36">
        <v>75960</v>
      </c>
      <c r="F36" s="15">
        <v>43616</v>
      </c>
      <c r="G36">
        <v>5</v>
      </c>
      <c r="H36">
        <v>5</v>
      </c>
    </row>
    <row r="37" spans="1:8">
      <c r="A37">
        <v>36</v>
      </c>
      <c r="B37" t="s">
        <v>49</v>
      </c>
      <c r="C37" t="s">
        <v>19</v>
      </c>
      <c r="D37" t="s">
        <v>14</v>
      </c>
      <c r="E37">
        <v>70279</v>
      </c>
      <c r="F37" s="15">
        <v>44243</v>
      </c>
      <c r="G37">
        <v>3</v>
      </c>
      <c r="H37">
        <v>5</v>
      </c>
    </row>
    <row r="38" spans="1:8">
      <c r="A38">
        <v>37</v>
      </c>
      <c r="B38" t="s">
        <v>50</v>
      </c>
      <c r="C38" t="s">
        <v>19</v>
      </c>
      <c r="D38" t="s">
        <v>10</v>
      </c>
      <c r="E38">
        <v>48242</v>
      </c>
      <c r="F38" s="15">
        <v>44513</v>
      </c>
      <c r="G38">
        <v>2</v>
      </c>
      <c r="H38">
        <v>10</v>
      </c>
    </row>
    <row r="39" spans="1:8">
      <c r="A39">
        <v>38</v>
      </c>
      <c r="B39" t="s">
        <v>51</v>
      </c>
      <c r="C39" t="s">
        <v>9</v>
      </c>
      <c r="D39" t="s">
        <v>10</v>
      </c>
      <c r="E39">
        <v>94988</v>
      </c>
      <c r="F39" s="15">
        <v>44113</v>
      </c>
      <c r="G39">
        <v>3</v>
      </c>
      <c r="H39">
        <v>7</v>
      </c>
    </row>
    <row r="40" spans="1:8">
      <c r="A40">
        <v>39</v>
      </c>
      <c r="B40" t="s">
        <v>52</v>
      </c>
      <c r="C40" t="s">
        <v>19</v>
      </c>
      <c r="D40" t="s">
        <v>14</v>
      </c>
      <c r="E40">
        <v>86468</v>
      </c>
      <c r="F40" s="15">
        <v>43618</v>
      </c>
      <c r="G40">
        <v>4</v>
      </c>
      <c r="H40">
        <v>5</v>
      </c>
    </row>
    <row r="41" spans="1:8">
      <c r="A41">
        <v>40</v>
      </c>
      <c r="B41" t="s">
        <v>53</v>
      </c>
      <c r="C41" t="s">
        <v>19</v>
      </c>
      <c r="D41" t="s">
        <v>14</v>
      </c>
      <c r="E41">
        <v>43842</v>
      </c>
      <c r="F41" s="15">
        <v>44587</v>
      </c>
      <c r="G41">
        <v>5</v>
      </c>
      <c r="H41">
        <v>7</v>
      </c>
    </row>
    <row r="42" spans="1:8">
      <c r="A42">
        <v>41</v>
      </c>
      <c r="B42" t="s">
        <v>54</v>
      </c>
      <c r="C42" t="s">
        <v>12</v>
      </c>
      <c r="D42" t="s">
        <v>14</v>
      </c>
      <c r="E42">
        <v>80035</v>
      </c>
      <c r="F42" s="15">
        <v>44963</v>
      </c>
      <c r="G42">
        <v>4</v>
      </c>
      <c r="H42">
        <v>5</v>
      </c>
    </row>
    <row r="43" spans="1:8">
      <c r="A43">
        <v>42</v>
      </c>
      <c r="B43" t="s">
        <v>55</v>
      </c>
      <c r="C43" t="s">
        <v>9</v>
      </c>
      <c r="D43" t="s">
        <v>10</v>
      </c>
      <c r="E43">
        <v>55963</v>
      </c>
      <c r="F43" s="15">
        <v>44815</v>
      </c>
      <c r="G43">
        <v>5</v>
      </c>
      <c r="H43">
        <v>5</v>
      </c>
    </row>
    <row r="44" spans="1:8">
      <c r="A44">
        <v>43</v>
      </c>
      <c r="B44" t="s">
        <v>56</v>
      </c>
      <c r="C44" t="s">
        <v>17</v>
      </c>
      <c r="D44" t="s">
        <v>14</v>
      </c>
      <c r="E44">
        <v>95910</v>
      </c>
      <c r="F44" s="15">
        <v>44624</v>
      </c>
      <c r="G44">
        <v>5</v>
      </c>
      <c r="H44">
        <v>3</v>
      </c>
    </row>
    <row r="45" spans="1:8">
      <c r="A45">
        <v>44</v>
      </c>
      <c r="B45" t="s">
        <v>57</v>
      </c>
      <c r="C45" t="s">
        <v>17</v>
      </c>
      <c r="D45" t="s">
        <v>10</v>
      </c>
      <c r="E45">
        <v>81427</v>
      </c>
      <c r="F45" s="15">
        <v>43108</v>
      </c>
      <c r="G45">
        <v>1</v>
      </c>
      <c r="H45">
        <v>3</v>
      </c>
    </row>
    <row r="46" spans="1:8">
      <c r="A46">
        <v>45</v>
      </c>
      <c r="B46" t="s">
        <v>58</v>
      </c>
      <c r="C46" t="s">
        <v>19</v>
      </c>
      <c r="D46" t="s">
        <v>14</v>
      </c>
      <c r="E46">
        <v>70556</v>
      </c>
      <c r="F46" s="15">
        <v>43490</v>
      </c>
      <c r="G46">
        <v>4</v>
      </c>
      <c r="H46">
        <v>3</v>
      </c>
    </row>
    <row r="47" spans="1:8">
      <c r="A47">
        <v>46</v>
      </c>
      <c r="B47" t="s">
        <v>59</v>
      </c>
      <c r="C47" t="s">
        <v>19</v>
      </c>
      <c r="D47" t="s">
        <v>10</v>
      </c>
      <c r="E47">
        <v>77429</v>
      </c>
      <c r="F47" s="15">
        <v>43280</v>
      </c>
      <c r="G47">
        <v>5</v>
      </c>
      <c r="H47">
        <v>10</v>
      </c>
    </row>
    <row r="48" spans="1:8">
      <c r="A48">
        <v>47</v>
      </c>
      <c r="B48" t="s">
        <v>60</v>
      </c>
      <c r="C48" t="s">
        <v>19</v>
      </c>
      <c r="D48" t="s">
        <v>10</v>
      </c>
      <c r="E48">
        <v>80033</v>
      </c>
      <c r="F48" s="15">
        <v>45630</v>
      </c>
      <c r="G48">
        <v>2</v>
      </c>
      <c r="H48">
        <v>5</v>
      </c>
    </row>
    <row r="49" spans="1:8">
      <c r="A49">
        <v>48</v>
      </c>
      <c r="B49" t="s">
        <v>61</v>
      </c>
      <c r="C49" t="s">
        <v>9</v>
      </c>
      <c r="D49" t="s">
        <v>10</v>
      </c>
      <c r="E49">
        <v>67814</v>
      </c>
      <c r="F49" s="15">
        <v>45493</v>
      </c>
      <c r="G49">
        <v>1</v>
      </c>
      <c r="H49">
        <v>15</v>
      </c>
    </row>
    <row r="50" spans="1:8">
      <c r="A50">
        <v>49</v>
      </c>
      <c r="B50" t="s">
        <v>62</v>
      </c>
      <c r="C50" t="s">
        <v>12</v>
      </c>
      <c r="D50" t="s">
        <v>14</v>
      </c>
      <c r="E50">
        <v>88427</v>
      </c>
      <c r="F50" s="15">
        <v>43938</v>
      </c>
      <c r="G50">
        <v>1</v>
      </c>
      <c r="H50">
        <v>5</v>
      </c>
    </row>
    <row r="51" spans="1:8">
      <c r="A51">
        <v>50</v>
      </c>
      <c r="B51" t="s">
        <v>63</v>
      </c>
      <c r="C51" t="s">
        <v>12</v>
      </c>
      <c r="D51" t="s">
        <v>10</v>
      </c>
      <c r="E51">
        <v>50471</v>
      </c>
      <c r="F51" s="15">
        <v>45382</v>
      </c>
      <c r="G51">
        <v>2</v>
      </c>
      <c r="H51">
        <v>15</v>
      </c>
    </row>
    <row r="52" spans="1:1">
      <c r="A52" s="1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selection activeCell="E8" sqref="E8"/>
    </sheetView>
  </sheetViews>
  <sheetFormatPr defaultColWidth="9" defaultRowHeight="1.8" outlineLevelCol="4"/>
  <cols>
    <col min="1" max="1" width="12.287037037037" customWidth="1"/>
    <col min="2" max="2" width="24.712962962963" customWidth="1"/>
  </cols>
  <sheetData>
    <row r="1" ht="14.4" spans="1:2">
      <c r="A1" s="11" t="s">
        <v>0</v>
      </c>
      <c r="B1" s="11" t="s">
        <v>64</v>
      </c>
    </row>
    <row r="2" spans="1:2">
      <c r="A2" s="12">
        <v>1</v>
      </c>
      <c r="B2" s="12" t="s">
        <v>65</v>
      </c>
    </row>
    <row r="3" spans="1:2">
      <c r="A3" s="12">
        <v>2</v>
      </c>
      <c r="B3" s="12" t="s">
        <v>66</v>
      </c>
    </row>
    <row r="4" spans="1:2">
      <c r="A4" s="12">
        <v>3</v>
      </c>
      <c r="B4" s="12" t="s">
        <v>67</v>
      </c>
    </row>
    <row r="5" spans="1:2">
      <c r="A5" s="12">
        <v>4</v>
      </c>
      <c r="B5" s="12" t="s">
        <v>68</v>
      </c>
    </row>
    <row r="6" spans="1:2">
      <c r="A6" s="12">
        <v>5</v>
      </c>
      <c r="B6" s="12" t="s">
        <v>69</v>
      </c>
    </row>
    <row r="7" spans="1:5">
      <c r="A7" s="12">
        <v>6</v>
      </c>
      <c r="B7" s="12" t="s">
        <v>70</v>
      </c>
      <c r="E7" t="e">
        <f>VLOOKUP(A2,B1:B51,2,FALSE)</f>
        <v>#N/A</v>
      </c>
    </row>
    <row r="8" spans="1:2">
      <c r="A8" s="12">
        <v>7</v>
      </c>
      <c r="B8" s="12" t="s">
        <v>71</v>
      </c>
    </row>
    <row r="9" spans="1:2">
      <c r="A9" s="12">
        <v>8</v>
      </c>
      <c r="B9" s="12" t="s">
        <v>72</v>
      </c>
    </row>
    <row r="10" spans="1:2">
      <c r="A10" s="12">
        <v>9</v>
      </c>
      <c r="B10" s="12" t="s">
        <v>73</v>
      </c>
    </row>
    <row r="11" spans="1:2">
      <c r="A11" s="12">
        <v>10</v>
      </c>
      <c r="B11" s="12" t="s">
        <v>67</v>
      </c>
    </row>
    <row r="12" spans="1:2">
      <c r="A12" s="12">
        <v>11</v>
      </c>
      <c r="B12" s="12" t="s">
        <v>74</v>
      </c>
    </row>
    <row r="13" spans="1:2">
      <c r="A13" s="12">
        <v>12</v>
      </c>
      <c r="B13" s="12" t="s">
        <v>75</v>
      </c>
    </row>
    <row r="14" spans="1:2">
      <c r="A14" s="12">
        <v>13</v>
      </c>
      <c r="B14" s="12" t="s">
        <v>76</v>
      </c>
    </row>
    <row r="15" spans="1:2">
      <c r="A15" s="12">
        <v>14</v>
      </c>
      <c r="B15" s="12" t="s">
        <v>77</v>
      </c>
    </row>
    <row r="16" spans="1:2">
      <c r="A16" s="12">
        <v>15</v>
      </c>
      <c r="B16" s="12" t="s">
        <v>78</v>
      </c>
    </row>
    <row r="17" spans="1:2">
      <c r="A17" s="12">
        <v>16</v>
      </c>
      <c r="B17" s="12" t="s">
        <v>79</v>
      </c>
    </row>
    <row r="18" spans="1:2">
      <c r="A18" s="12">
        <v>17</v>
      </c>
      <c r="B18" s="12" t="s">
        <v>80</v>
      </c>
    </row>
    <row r="19" spans="1:2">
      <c r="A19" s="12">
        <v>18</v>
      </c>
      <c r="B19" s="12" t="s">
        <v>81</v>
      </c>
    </row>
    <row r="20" spans="1:2">
      <c r="A20" s="12">
        <v>19</v>
      </c>
      <c r="B20" s="12" t="s">
        <v>82</v>
      </c>
    </row>
    <row r="21" spans="1:2">
      <c r="A21" s="12">
        <v>20</v>
      </c>
      <c r="B21" s="12" t="s">
        <v>83</v>
      </c>
    </row>
    <row r="22" spans="1:2">
      <c r="A22" s="12">
        <v>21</v>
      </c>
      <c r="B22" s="12" t="s">
        <v>84</v>
      </c>
    </row>
    <row r="23" spans="1:2">
      <c r="A23" s="12">
        <v>22</v>
      </c>
      <c r="B23" s="12" t="s">
        <v>85</v>
      </c>
    </row>
    <row r="24" spans="1:2">
      <c r="A24" s="12">
        <v>23</v>
      </c>
      <c r="B24" s="12" t="s">
        <v>86</v>
      </c>
    </row>
    <row r="25" spans="1:2">
      <c r="A25" s="12">
        <v>24</v>
      </c>
      <c r="B25" s="12" t="s">
        <v>87</v>
      </c>
    </row>
    <row r="26" spans="1:2">
      <c r="A26" s="12">
        <v>25</v>
      </c>
      <c r="B26" s="12" t="s">
        <v>88</v>
      </c>
    </row>
    <row r="27" spans="1:2">
      <c r="A27" s="12">
        <v>26</v>
      </c>
      <c r="B27" s="12" t="s">
        <v>89</v>
      </c>
    </row>
    <row r="28" spans="1:2">
      <c r="A28" s="12">
        <v>27</v>
      </c>
      <c r="B28" s="12" t="s">
        <v>90</v>
      </c>
    </row>
    <row r="29" spans="1:2">
      <c r="A29" s="12">
        <v>28</v>
      </c>
      <c r="B29" s="12" t="s">
        <v>91</v>
      </c>
    </row>
    <row r="30" spans="1:2">
      <c r="A30" s="12">
        <v>29</v>
      </c>
      <c r="B30" s="12" t="s">
        <v>92</v>
      </c>
    </row>
    <row r="31" spans="1:2">
      <c r="A31" s="12">
        <v>30</v>
      </c>
      <c r="B31" s="12" t="s">
        <v>93</v>
      </c>
    </row>
    <row r="32" spans="1:2">
      <c r="A32" s="12">
        <v>31</v>
      </c>
      <c r="B32" s="12" t="s">
        <v>94</v>
      </c>
    </row>
    <row r="33" spans="1:2">
      <c r="A33" s="12">
        <v>32</v>
      </c>
      <c r="B33" s="12" t="s">
        <v>95</v>
      </c>
    </row>
    <row r="34" spans="1:2">
      <c r="A34" s="12">
        <v>33</v>
      </c>
      <c r="B34" s="12" t="s">
        <v>96</v>
      </c>
    </row>
    <row r="35" spans="1:2">
      <c r="A35" s="12">
        <v>34</v>
      </c>
      <c r="B35" s="12" t="s">
        <v>97</v>
      </c>
    </row>
    <row r="36" spans="1:2">
      <c r="A36" s="12">
        <v>35</v>
      </c>
      <c r="B36" s="12" t="s">
        <v>98</v>
      </c>
    </row>
    <row r="37" spans="1:2">
      <c r="A37" s="12">
        <v>36</v>
      </c>
      <c r="B37" s="12" t="s">
        <v>99</v>
      </c>
    </row>
    <row r="38" spans="1:2">
      <c r="A38" s="12">
        <v>37</v>
      </c>
      <c r="B38" s="12" t="s">
        <v>100</v>
      </c>
    </row>
    <row r="39" spans="1:2">
      <c r="A39" s="12">
        <v>38</v>
      </c>
      <c r="B39" s="12" t="s">
        <v>101</v>
      </c>
    </row>
    <row r="40" spans="1:2">
      <c r="A40" s="12">
        <v>39</v>
      </c>
      <c r="B40" s="12" t="s">
        <v>102</v>
      </c>
    </row>
    <row r="41" spans="1:2">
      <c r="A41" s="12">
        <v>40</v>
      </c>
      <c r="B41" s="12" t="s">
        <v>103</v>
      </c>
    </row>
    <row r="42" spans="1:2">
      <c r="A42" s="12">
        <v>41</v>
      </c>
      <c r="B42" s="12" t="s">
        <v>104</v>
      </c>
    </row>
    <row r="43" spans="1:2">
      <c r="A43" s="12">
        <v>42</v>
      </c>
      <c r="B43" s="12" t="s">
        <v>105</v>
      </c>
    </row>
    <row r="44" spans="1:2">
      <c r="A44" s="12">
        <v>43</v>
      </c>
      <c r="B44" s="12" t="s">
        <v>106</v>
      </c>
    </row>
    <row r="45" spans="1:2">
      <c r="A45" s="12">
        <v>44</v>
      </c>
      <c r="B45" s="12" t="s">
        <v>107</v>
      </c>
    </row>
    <row r="46" spans="1:2">
      <c r="A46" s="12">
        <v>45</v>
      </c>
      <c r="B46" s="12" t="s">
        <v>108</v>
      </c>
    </row>
    <row r="47" spans="1:2">
      <c r="A47" s="12">
        <v>46</v>
      </c>
      <c r="B47" s="12" t="s">
        <v>109</v>
      </c>
    </row>
    <row r="48" spans="1:2">
      <c r="A48" s="12">
        <v>47</v>
      </c>
      <c r="B48" s="12" t="s">
        <v>110</v>
      </c>
    </row>
    <row r="49" spans="1:2">
      <c r="A49" s="12">
        <v>48</v>
      </c>
      <c r="B49" s="12" t="s">
        <v>111</v>
      </c>
    </row>
    <row r="50" spans="1:2">
      <c r="A50" s="12">
        <v>49</v>
      </c>
      <c r="B50" s="12" t="s">
        <v>112</v>
      </c>
    </row>
    <row r="51" spans="1:2">
      <c r="A51" s="12">
        <v>50</v>
      </c>
      <c r="B51" s="12" t="s">
        <v>113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3"/>
  <sheetViews>
    <sheetView tabSelected="1" zoomScale="63" zoomScaleNormal="63" workbookViewId="0">
      <selection activeCell="A1" sqref="$A1:$XFD1048576"/>
    </sheetView>
  </sheetViews>
  <sheetFormatPr defaultColWidth="9" defaultRowHeight="17" customHeight="1"/>
  <cols>
    <col min="1" max="2" width="14.8518518518519" customWidth="1"/>
    <col min="3" max="3" width="13" customWidth="1"/>
  </cols>
  <sheetData>
    <row r="1" customHeight="1" spans="1:2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customHeight="1" spans="1:24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customHeight="1" spans="1:2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customHeight="1" spans="1:2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customHeight="1" spans="1:2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customHeight="1" spans="1:2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customHeight="1" spans="1:24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customHeight="1" spans="1:24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customHeight="1" spans="1:24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customHeight="1" spans="1:24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customHeight="1" spans="1:2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customHeight="1" spans="1:2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customHeight="1" spans="1:24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customHeight="1" spans="1:2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customHeight="1" spans="1:2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customHeight="1" spans="1:2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customHeight="1" spans="1:24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customHeight="1" spans="1:2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customHeight="1" spans="1:24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customHeight="1" spans="1:24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customHeight="1" spans="1:24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customHeight="1" spans="1:24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customHeight="1" spans="1:2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customHeight="1" spans="1: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customHeight="1" spans="1:2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customHeight="1" spans="1:2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customHeight="1" spans="1:2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customHeight="1" spans="1:2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customHeight="1" spans="1:2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customHeight="1" spans="1:2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customHeight="1" spans="1:2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="10" customFormat="1" customHeight="1"/>
    <row r="33" s="10" customFormat="1" customHeight="1"/>
  </sheetData>
  <mergeCells count="2">
    <mergeCell ref="A1:C6"/>
    <mergeCell ref="A32:XFD33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opLeftCell="A46" workbookViewId="0">
      <selection activeCell="J56" sqref="J56"/>
    </sheetView>
  </sheetViews>
  <sheetFormatPr defaultColWidth="18.712962962963" defaultRowHeight="30.75" customHeight="1"/>
  <cols>
    <col min="5" max="5" width="21" customWidth="1"/>
    <col min="6" max="6" width="20.1388888888889" customWidth="1"/>
    <col min="7" max="7" width="25.5740740740741" customWidth="1"/>
    <col min="8" max="10" width="18.8518518518519" customWidth="1"/>
    <col min="13" max="13" width="31" customWidth="1"/>
  </cols>
  <sheetData>
    <row r="1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O1" s="2" t="s">
        <v>120</v>
      </c>
    </row>
    <row r="2" customHeight="1" spans="1:15">
      <c r="A2" s="3">
        <v>1</v>
      </c>
      <c r="B2" s="3" t="s">
        <v>8</v>
      </c>
      <c r="C2" s="3" t="s">
        <v>9</v>
      </c>
      <c r="D2" s="3" t="s">
        <v>10</v>
      </c>
      <c r="E2" s="3">
        <v>91251</v>
      </c>
      <c r="F2" s="4">
        <v>44486</v>
      </c>
      <c r="G2" s="3">
        <v>3</v>
      </c>
      <c r="H2" s="3">
        <v>5</v>
      </c>
      <c r="I2" s="8" t="str">
        <f>VLOOKUP(A2,'Lookup table '!A:B,2,FALSE)</f>
        <v>Software Engineer</v>
      </c>
      <c r="J2" s="3">
        <f>E2*(H2/100)</f>
        <v>4562.55</v>
      </c>
      <c r="K2" s="3" t="str">
        <f>IF($G2&gt;=3,"Above Average","Below Average")</f>
        <v>Above Average</v>
      </c>
      <c r="L2" s="3" t="str">
        <f>IF(AND($E2&gt;60000,$H2&gt;=4),"Yes","No")</f>
        <v>Yes</v>
      </c>
      <c r="M2" s="3" t="str">
        <f>IF($G2=5,"Excellent",IF($G2&gt;=3,"Good","Needs Imporvement"))</f>
        <v>Good</v>
      </c>
      <c r="N2" s="3">
        <f>$E2+(($E2*$H2)/100)</f>
        <v>95813.55</v>
      </c>
      <c r="O2" s="3" t="str">
        <f>TEXT(F2,"MMM-YYYY")</f>
        <v>Oct-2021</v>
      </c>
    </row>
    <row r="3" customHeight="1" spans="1:15">
      <c r="A3" s="3">
        <v>2</v>
      </c>
      <c r="B3" s="3" t="s">
        <v>11</v>
      </c>
      <c r="C3" s="3" t="s">
        <v>12</v>
      </c>
      <c r="D3" s="3" t="s">
        <v>10</v>
      </c>
      <c r="E3" s="3">
        <v>50816</v>
      </c>
      <c r="F3" s="4">
        <v>44998</v>
      </c>
      <c r="G3" s="3">
        <v>1</v>
      </c>
      <c r="H3" s="3">
        <v>7</v>
      </c>
      <c r="I3" s="8" t="str">
        <f>VLOOKUP(A3,'Lookup table '!A:B,2,FALSE)</f>
        <v>HR Manager</v>
      </c>
      <c r="J3" s="3">
        <f t="shared" ref="J3:J51" si="0">E3*(H3/100)</f>
        <v>3557.12</v>
      </c>
      <c r="K3" s="3" t="str">
        <f t="shared" ref="K3:K51" si="1">IF($G3&gt;=3,"Above Average","Below Average")</f>
        <v>Below Average</v>
      </c>
      <c r="L3" s="3" t="str">
        <f t="shared" ref="L3:L51" si="2">IF(AND($E3&gt;60000,$H3&gt;=4),"Yes","No")</f>
        <v>No</v>
      </c>
      <c r="M3" s="3" t="str">
        <f t="shared" ref="M3:M51" si="3">IF($G3=5,"Excellent",IF($G3&gt;=3,"Good","Needs Imporvement"))</f>
        <v>Needs Imporvement</v>
      </c>
      <c r="N3" s="3">
        <f t="shared" ref="N3:N51" si="4">$E3+(($E3*$H3)/100)</f>
        <v>54373.12</v>
      </c>
      <c r="O3" s="3" t="str">
        <f t="shared" ref="O3:O51" si="5">TEXT(F3,"MMM-YYYY")</f>
        <v>Mar-2023</v>
      </c>
    </row>
    <row r="4" customHeight="1" spans="1:15">
      <c r="A4" s="3">
        <v>3</v>
      </c>
      <c r="B4" s="3" t="s">
        <v>13</v>
      </c>
      <c r="C4" s="3" t="s">
        <v>12</v>
      </c>
      <c r="D4" s="3" t="s">
        <v>14</v>
      </c>
      <c r="E4" s="3">
        <v>54534</v>
      </c>
      <c r="F4" s="4">
        <v>44495</v>
      </c>
      <c r="G4" s="3">
        <v>1</v>
      </c>
      <c r="H4" s="3">
        <v>12</v>
      </c>
      <c r="I4" s="8" t="str">
        <f>VLOOKUP(A4,'Lookup table '!A:B,2,FALSE)</f>
        <v>Marketing Analyst</v>
      </c>
      <c r="J4" s="3">
        <f t="shared" si="0"/>
        <v>6544.08</v>
      </c>
      <c r="K4" s="3" t="str">
        <f t="shared" si="1"/>
        <v>Below Average</v>
      </c>
      <c r="L4" s="3" t="str">
        <f t="shared" si="2"/>
        <v>No</v>
      </c>
      <c r="M4" s="3" t="str">
        <f t="shared" si="3"/>
        <v>Needs Imporvement</v>
      </c>
      <c r="N4" s="3">
        <f t="shared" si="4"/>
        <v>61078.08</v>
      </c>
      <c r="O4" s="3" t="str">
        <f t="shared" si="5"/>
        <v>Oct-2021</v>
      </c>
    </row>
    <row r="5" customHeight="1" spans="1:15">
      <c r="A5" s="3">
        <v>4</v>
      </c>
      <c r="B5" s="3" t="s">
        <v>15</v>
      </c>
      <c r="C5" s="3" t="s">
        <v>12</v>
      </c>
      <c r="D5" s="3" t="s">
        <v>14</v>
      </c>
      <c r="E5" s="3">
        <v>85829</v>
      </c>
      <c r="F5" s="4">
        <v>42347</v>
      </c>
      <c r="G5" s="3">
        <v>5</v>
      </c>
      <c r="H5" s="3">
        <v>7</v>
      </c>
      <c r="I5" s="8" t="str">
        <f>VLOOKUP(A5,'Lookup table '!A:B,2,FALSE)</f>
        <v>IT Manager</v>
      </c>
      <c r="J5" s="3">
        <f t="shared" si="0"/>
        <v>6008.03</v>
      </c>
      <c r="K5" s="3" t="str">
        <f t="shared" si="1"/>
        <v>Above Average</v>
      </c>
      <c r="L5" s="3" t="str">
        <f t="shared" si="2"/>
        <v>Yes</v>
      </c>
      <c r="M5" s="3" t="str">
        <f t="shared" si="3"/>
        <v>Excellent</v>
      </c>
      <c r="N5" s="3">
        <f t="shared" si="4"/>
        <v>91837.03</v>
      </c>
      <c r="O5" s="3" t="str">
        <f t="shared" si="5"/>
        <v>Dec-2015</v>
      </c>
    </row>
    <row r="6" customHeight="1" spans="1:15">
      <c r="A6" s="3">
        <v>5</v>
      </c>
      <c r="B6" s="3" t="s">
        <v>16</v>
      </c>
      <c r="C6" s="3" t="s">
        <v>17</v>
      </c>
      <c r="D6" s="3" t="s">
        <v>10</v>
      </c>
      <c r="E6" s="3">
        <v>50036</v>
      </c>
      <c r="F6" s="4">
        <v>42098</v>
      </c>
      <c r="G6" s="3">
        <v>2</v>
      </c>
      <c r="H6" s="3">
        <v>15</v>
      </c>
      <c r="I6" s="8" t="str">
        <f>VLOOKUP(A6,'Lookup table '!A:B,2,FALSE)</f>
        <v>Sales Associate</v>
      </c>
      <c r="J6" s="3">
        <f t="shared" si="0"/>
        <v>7505.4</v>
      </c>
      <c r="K6" s="3" t="str">
        <f t="shared" si="1"/>
        <v>Below Average</v>
      </c>
      <c r="L6" s="3" t="str">
        <f t="shared" si="2"/>
        <v>No</v>
      </c>
      <c r="M6" s="3" t="str">
        <f t="shared" si="3"/>
        <v>Needs Imporvement</v>
      </c>
      <c r="N6" s="3">
        <f t="shared" si="4"/>
        <v>57541.4</v>
      </c>
      <c r="O6" s="3" t="str">
        <f t="shared" si="5"/>
        <v>Apr-2015</v>
      </c>
    </row>
    <row r="7" customHeight="1" spans="1:15">
      <c r="A7" s="3">
        <v>6</v>
      </c>
      <c r="B7" s="3" t="s">
        <v>18</v>
      </c>
      <c r="C7" s="3" t="s">
        <v>19</v>
      </c>
      <c r="D7" s="3" t="s">
        <v>10</v>
      </c>
      <c r="E7" s="3">
        <v>92010</v>
      </c>
      <c r="F7" s="4">
        <v>43537</v>
      </c>
      <c r="G7" s="3">
        <v>5</v>
      </c>
      <c r="H7" s="3">
        <v>15</v>
      </c>
      <c r="I7" s="8" t="str">
        <f>VLOOKUP(A7,'Lookup table '!A:B,2,FALSE)</f>
        <v>Marketing Lead</v>
      </c>
      <c r="J7" s="3">
        <f t="shared" si="0"/>
        <v>13801.5</v>
      </c>
      <c r="K7" s="3" t="str">
        <f t="shared" si="1"/>
        <v>Above Average</v>
      </c>
      <c r="L7" s="3" t="str">
        <f t="shared" si="2"/>
        <v>Yes</v>
      </c>
      <c r="M7" s="3" t="str">
        <f t="shared" si="3"/>
        <v>Excellent</v>
      </c>
      <c r="N7" s="3">
        <f t="shared" si="4"/>
        <v>105811.5</v>
      </c>
      <c r="O7" s="3" t="str">
        <f t="shared" si="5"/>
        <v>Mar-2019</v>
      </c>
    </row>
    <row r="8" customHeight="1" spans="1:15">
      <c r="A8" s="3">
        <v>7</v>
      </c>
      <c r="B8" s="3" t="s">
        <v>20</v>
      </c>
      <c r="C8" s="3" t="s">
        <v>19</v>
      </c>
      <c r="D8" s="3" t="s">
        <v>10</v>
      </c>
      <c r="E8" s="3">
        <v>64048</v>
      </c>
      <c r="F8" s="4">
        <v>45056</v>
      </c>
      <c r="G8" s="3">
        <v>2</v>
      </c>
      <c r="H8" s="3">
        <v>7</v>
      </c>
      <c r="I8" s="8" t="str">
        <f>VLOOKUP(A8,'Lookup table '!A:B,2,FALSE)</f>
        <v>HR Associate</v>
      </c>
      <c r="J8" s="3">
        <f t="shared" si="0"/>
        <v>4483.36</v>
      </c>
      <c r="K8" s="3" t="str">
        <f t="shared" si="1"/>
        <v>Below Average</v>
      </c>
      <c r="L8" s="3" t="str">
        <f t="shared" si="2"/>
        <v>Yes</v>
      </c>
      <c r="M8" s="3" t="str">
        <f t="shared" si="3"/>
        <v>Needs Imporvement</v>
      </c>
      <c r="N8" s="3">
        <f t="shared" si="4"/>
        <v>68531.36</v>
      </c>
      <c r="O8" s="3" t="str">
        <f t="shared" si="5"/>
        <v>May-2023</v>
      </c>
    </row>
    <row r="9" customHeight="1" spans="1:15">
      <c r="A9" s="3">
        <v>8</v>
      </c>
      <c r="B9" s="3" t="s">
        <v>21</v>
      </c>
      <c r="C9" s="3" t="s">
        <v>9</v>
      </c>
      <c r="D9" s="3" t="s">
        <v>10</v>
      </c>
      <c r="E9" s="3">
        <v>96840</v>
      </c>
      <c r="F9" s="4">
        <v>42409</v>
      </c>
      <c r="G9" s="3">
        <v>4</v>
      </c>
      <c r="H9" s="3">
        <v>10</v>
      </c>
      <c r="I9" s="8" t="str">
        <f>VLOOKUP(A9,'Lookup table '!A:B,2,FALSE)</f>
        <v>Sales Executive</v>
      </c>
      <c r="J9" s="3">
        <f t="shared" si="0"/>
        <v>9684</v>
      </c>
      <c r="K9" s="3" t="str">
        <f t="shared" si="1"/>
        <v>Above Average</v>
      </c>
      <c r="L9" s="3" t="str">
        <f t="shared" si="2"/>
        <v>Yes</v>
      </c>
      <c r="M9" s="3" t="str">
        <f t="shared" si="3"/>
        <v>Good</v>
      </c>
      <c r="N9" s="3">
        <f t="shared" si="4"/>
        <v>106524</v>
      </c>
      <c r="O9" s="3" t="str">
        <f t="shared" si="5"/>
        <v>Feb-2016</v>
      </c>
    </row>
    <row r="10" customHeight="1" spans="1:15">
      <c r="A10" s="3">
        <v>9</v>
      </c>
      <c r="B10" s="3" t="s">
        <v>22</v>
      </c>
      <c r="C10" s="3" t="s">
        <v>19</v>
      </c>
      <c r="D10" s="3" t="s">
        <v>14</v>
      </c>
      <c r="E10" s="3">
        <v>59454</v>
      </c>
      <c r="F10" s="4">
        <v>42648</v>
      </c>
      <c r="G10" s="3">
        <v>3</v>
      </c>
      <c r="H10" s="3">
        <v>10</v>
      </c>
      <c r="I10" s="8" t="str">
        <f>VLOOKUP(A10,'Lookup table '!A:B,2,FALSE)</f>
        <v>Systems Analyst</v>
      </c>
      <c r="J10" s="3">
        <f t="shared" si="0"/>
        <v>5945.4</v>
      </c>
      <c r="K10" s="3" t="str">
        <f t="shared" si="1"/>
        <v>Above Average</v>
      </c>
      <c r="L10" s="3" t="str">
        <f t="shared" si="2"/>
        <v>No</v>
      </c>
      <c r="M10" s="3" t="str">
        <f t="shared" si="3"/>
        <v>Good</v>
      </c>
      <c r="N10" s="3">
        <f t="shared" si="4"/>
        <v>65399.4</v>
      </c>
      <c r="O10" s="3" t="str">
        <f t="shared" si="5"/>
        <v>Oct-2016</v>
      </c>
    </row>
    <row r="11" customHeight="1" spans="1:15">
      <c r="A11" s="3">
        <v>10</v>
      </c>
      <c r="B11" s="3" t="s">
        <v>23</v>
      </c>
      <c r="C11" s="3" t="s">
        <v>9</v>
      </c>
      <c r="D11" s="3" t="s">
        <v>14</v>
      </c>
      <c r="E11" s="3">
        <v>43717</v>
      </c>
      <c r="F11" s="4">
        <v>42833</v>
      </c>
      <c r="G11" s="3">
        <v>3</v>
      </c>
      <c r="H11" s="3">
        <v>12</v>
      </c>
      <c r="I11" s="8" t="str">
        <f>VLOOKUP(A11,'Lookup table '!A:B,2,FALSE)</f>
        <v>Marketing Analyst</v>
      </c>
      <c r="J11" s="3">
        <f t="shared" si="0"/>
        <v>5246.04</v>
      </c>
      <c r="K11" s="3" t="str">
        <f t="shared" si="1"/>
        <v>Above Average</v>
      </c>
      <c r="L11" s="3" t="str">
        <f t="shared" si="2"/>
        <v>No</v>
      </c>
      <c r="M11" s="3" t="str">
        <f t="shared" si="3"/>
        <v>Good</v>
      </c>
      <c r="N11" s="3">
        <f t="shared" si="4"/>
        <v>48963.04</v>
      </c>
      <c r="O11" s="3" t="str">
        <f t="shared" si="5"/>
        <v>Apr-2017</v>
      </c>
    </row>
    <row r="12" customHeight="1" spans="1:15">
      <c r="A12" s="3">
        <v>11</v>
      </c>
      <c r="B12" s="3" t="s">
        <v>24</v>
      </c>
      <c r="C12" s="3" t="s">
        <v>19</v>
      </c>
      <c r="D12" s="3" t="s">
        <v>14</v>
      </c>
      <c r="E12" s="3">
        <v>71556</v>
      </c>
      <c r="F12" s="4">
        <v>45038</v>
      </c>
      <c r="G12" s="3">
        <v>2</v>
      </c>
      <c r="H12" s="3">
        <v>10</v>
      </c>
      <c r="I12" s="8" t="str">
        <f>VLOOKUP(A12,'Lookup table '!A:B,2,FALSE)</f>
        <v>Data Analyst</v>
      </c>
      <c r="J12" s="3">
        <f t="shared" si="0"/>
        <v>7155.6</v>
      </c>
      <c r="K12" s="3" t="str">
        <f t="shared" si="1"/>
        <v>Below Average</v>
      </c>
      <c r="L12" s="3" t="str">
        <f t="shared" si="2"/>
        <v>Yes</v>
      </c>
      <c r="M12" s="3" t="str">
        <f t="shared" si="3"/>
        <v>Needs Imporvement</v>
      </c>
      <c r="N12" s="3">
        <f t="shared" si="4"/>
        <v>78711.6</v>
      </c>
      <c r="O12" s="3" t="str">
        <f t="shared" si="5"/>
        <v>Apr-2023</v>
      </c>
    </row>
    <row r="13" customHeight="1" spans="1:15">
      <c r="A13" s="3">
        <v>12</v>
      </c>
      <c r="B13" s="3" t="s">
        <v>25</v>
      </c>
      <c r="C13" s="3" t="s">
        <v>12</v>
      </c>
      <c r="D13" s="3" t="s">
        <v>14</v>
      </c>
      <c r="E13" s="3">
        <v>87707</v>
      </c>
      <c r="F13" s="4">
        <v>42540</v>
      </c>
      <c r="G13" s="3">
        <v>4</v>
      </c>
      <c r="H13" s="3">
        <v>15</v>
      </c>
      <c r="I13" s="8" t="str">
        <f>VLOOKUP(A13,'Lookup table '!A:B,2,FALSE)</f>
        <v>Business Consultant</v>
      </c>
      <c r="J13" s="3">
        <f t="shared" si="0"/>
        <v>13156.05</v>
      </c>
      <c r="K13" s="3" t="str">
        <f t="shared" si="1"/>
        <v>Above Average</v>
      </c>
      <c r="L13" s="3" t="str">
        <f t="shared" si="2"/>
        <v>Yes</v>
      </c>
      <c r="M13" s="3" t="str">
        <f t="shared" si="3"/>
        <v>Good</v>
      </c>
      <c r="N13" s="3">
        <f t="shared" si="4"/>
        <v>100863.05</v>
      </c>
      <c r="O13" s="3" t="str">
        <f t="shared" si="5"/>
        <v>Jun-2016</v>
      </c>
    </row>
    <row r="14" customHeight="1" spans="1:15">
      <c r="A14" s="3">
        <v>13</v>
      </c>
      <c r="B14" s="3" t="s">
        <v>26</v>
      </c>
      <c r="C14" s="3" t="s">
        <v>9</v>
      </c>
      <c r="D14" s="3" t="s">
        <v>10</v>
      </c>
      <c r="E14" s="3">
        <v>91023</v>
      </c>
      <c r="F14" s="4">
        <v>43117</v>
      </c>
      <c r="G14" s="3">
        <v>2</v>
      </c>
      <c r="H14" s="3">
        <v>15</v>
      </c>
      <c r="I14" s="8" t="str">
        <f>VLOOKUP(A14,'Lookup table '!A:B,2,FALSE)</f>
        <v>IT Support Specialist</v>
      </c>
      <c r="J14" s="3">
        <f t="shared" si="0"/>
        <v>13653.45</v>
      </c>
      <c r="K14" s="3" t="str">
        <f t="shared" si="1"/>
        <v>Below Average</v>
      </c>
      <c r="L14" s="3" t="str">
        <f t="shared" si="2"/>
        <v>Yes</v>
      </c>
      <c r="M14" s="3" t="str">
        <f t="shared" si="3"/>
        <v>Needs Imporvement</v>
      </c>
      <c r="N14" s="3">
        <f t="shared" si="4"/>
        <v>104676.45</v>
      </c>
      <c r="O14" s="3" t="str">
        <f t="shared" si="5"/>
        <v>Jan-2018</v>
      </c>
    </row>
    <row r="15" customHeight="1" spans="1:15">
      <c r="A15" s="3">
        <v>14</v>
      </c>
      <c r="B15" s="3" t="s">
        <v>27</v>
      </c>
      <c r="C15" s="3" t="s">
        <v>17</v>
      </c>
      <c r="D15" s="3" t="s">
        <v>14</v>
      </c>
      <c r="E15" s="3">
        <v>50141</v>
      </c>
      <c r="F15" s="4">
        <v>42049</v>
      </c>
      <c r="G15" s="3">
        <v>2</v>
      </c>
      <c r="H15" s="3">
        <v>10</v>
      </c>
      <c r="I15" s="8" t="str">
        <f>VLOOKUP(A15,'Lookup table '!A:B,2,FALSE)</f>
        <v>Financial Analyst</v>
      </c>
      <c r="J15" s="3">
        <f t="shared" si="0"/>
        <v>5014.1</v>
      </c>
      <c r="K15" s="3" t="str">
        <f t="shared" si="1"/>
        <v>Below Average</v>
      </c>
      <c r="L15" s="3" t="str">
        <f t="shared" si="2"/>
        <v>No</v>
      </c>
      <c r="M15" s="3" t="str">
        <f t="shared" si="3"/>
        <v>Needs Imporvement</v>
      </c>
      <c r="N15" s="3">
        <f t="shared" si="4"/>
        <v>55155.1</v>
      </c>
      <c r="O15" s="3" t="str">
        <f t="shared" si="5"/>
        <v>Feb-2015</v>
      </c>
    </row>
    <row r="16" customHeight="1" spans="1:15">
      <c r="A16" s="3">
        <v>15</v>
      </c>
      <c r="B16" s="3" t="s">
        <v>28</v>
      </c>
      <c r="C16" s="3" t="s">
        <v>9</v>
      </c>
      <c r="D16" s="3" t="s">
        <v>14</v>
      </c>
      <c r="E16" s="3">
        <v>91661</v>
      </c>
      <c r="F16" s="4">
        <v>44272</v>
      </c>
      <c r="G16" s="3">
        <v>3</v>
      </c>
      <c r="H16" s="3">
        <v>10</v>
      </c>
      <c r="I16" s="8" t="str">
        <f>VLOOKUP(A16,'Lookup table '!A:B,2,FALSE)</f>
        <v>Sales Manager</v>
      </c>
      <c r="J16" s="3">
        <f t="shared" si="0"/>
        <v>9166.1</v>
      </c>
      <c r="K16" s="3" t="str">
        <f t="shared" si="1"/>
        <v>Above Average</v>
      </c>
      <c r="L16" s="3" t="str">
        <f t="shared" si="2"/>
        <v>Yes</v>
      </c>
      <c r="M16" s="3" t="str">
        <f t="shared" si="3"/>
        <v>Good</v>
      </c>
      <c r="N16" s="3">
        <f t="shared" si="4"/>
        <v>100827.1</v>
      </c>
      <c r="O16" s="3" t="str">
        <f t="shared" si="5"/>
        <v>Mar-2021</v>
      </c>
    </row>
    <row r="17" customHeight="1" spans="1:15">
      <c r="A17" s="3">
        <v>16</v>
      </c>
      <c r="B17" s="3" t="s">
        <v>29</v>
      </c>
      <c r="C17" s="3" t="s">
        <v>9</v>
      </c>
      <c r="D17" s="3" t="s">
        <v>10</v>
      </c>
      <c r="E17" s="3">
        <v>84041</v>
      </c>
      <c r="F17" s="4">
        <v>44896</v>
      </c>
      <c r="G17" s="3">
        <v>1</v>
      </c>
      <c r="H17" s="3">
        <v>10</v>
      </c>
      <c r="I17" s="8" t="str">
        <f>VLOOKUP(A17,'Lookup table '!A:B,2,FALSE)</f>
        <v>HR Coordinator</v>
      </c>
      <c r="J17" s="3">
        <f t="shared" si="0"/>
        <v>8404.1</v>
      </c>
      <c r="K17" s="3" t="str">
        <f t="shared" si="1"/>
        <v>Below Average</v>
      </c>
      <c r="L17" s="3" t="str">
        <f t="shared" si="2"/>
        <v>Yes</v>
      </c>
      <c r="M17" s="3" t="str">
        <f t="shared" si="3"/>
        <v>Needs Imporvement</v>
      </c>
      <c r="N17" s="3">
        <f t="shared" si="4"/>
        <v>92445.1</v>
      </c>
      <c r="O17" s="3" t="str">
        <f t="shared" si="5"/>
        <v>Dec-2022</v>
      </c>
    </row>
    <row r="18" customHeight="1" spans="1:15">
      <c r="A18" s="3">
        <v>17</v>
      </c>
      <c r="B18" s="3" t="s">
        <v>30</v>
      </c>
      <c r="C18" s="3" t="s">
        <v>19</v>
      </c>
      <c r="D18" s="3" t="s">
        <v>10</v>
      </c>
      <c r="E18" s="3">
        <v>97467</v>
      </c>
      <c r="F18" s="4">
        <v>43254</v>
      </c>
      <c r="G18" s="3">
        <v>1</v>
      </c>
      <c r="H18" s="3">
        <v>10</v>
      </c>
      <c r="I18" s="8" t="str">
        <f>VLOOKUP(A18,'Lookup table '!A:B,2,FALSE)</f>
        <v>Digital Marketing Exec</v>
      </c>
      <c r="J18" s="3">
        <f t="shared" si="0"/>
        <v>9746.7</v>
      </c>
      <c r="K18" s="3" t="str">
        <f t="shared" si="1"/>
        <v>Below Average</v>
      </c>
      <c r="L18" s="3" t="str">
        <f t="shared" si="2"/>
        <v>Yes</v>
      </c>
      <c r="M18" s="3" t="str">
        <f t="shared" si="3"/>
        <v>Needs Imporvement</v>
      </c>
      <c r="N18" s="3">
        <f t="shared" si="4"/>
        <v>107213.7</v>
      </c>
      <c r="O18" s="3" t="str">
        <f t="shared" si="5"/>
        <v>Jun-2018</v>
      </c>
    </row>
    <row r="19" customHeight="1" spans="1:15">
      <c r="A19" s="3">
        <v>18</v>
      </c>
      <c r="B19" s="3" t="s">
        <v>31</v>
      </c>
      <c r="C19" s="3" t="s">
        <v>17</v>
      </c>
      <c r="D19" s="3" t="s">
        <v>14</v>
      </c>
      <c r="E19" s="3">
        <v>74374</v>
      </c>
      <c r="F19" s="4">
        <v>42311</v>
      </c>
      <c r="G19" s="3">
        <v>3</v>
      </c>
      <c r="H19" s="3">
        <v>5</v>
      </c>
      <c r="I19" s="8" t="str">
        <f>VLOOKUP(A19,'Lookup table '!A:B,2,FALSE)</f>
        <v>Software Developer</v>
      </c>
      <c r="J19" s="3">
        <f t="shared" si="0"/>
        <v>3718.7</v>
      </c>
      <c r="K19" s="3" t="str">
        <f t="shared" si="1"/>
        <v>Above Average</v>
      </c>
      <c r="L19" s="3" t="str">
        <f t="shared" si="2"/>
        <v>Yes</v>
      </c>
      <c r="M19" s="3" t="str">
        <f t="shared" si="3"/>
        <v>Good</v>
      </c>
      <c r="N19" s="3">
        <f t="shared" si="4"/>
        <v>78092.7</v>
      </c>
      <c r="O19" s="3" t="str">
        <f t="shared" si="5"/>
        <v>Nov-2015</v>
      </c>
    </row>
    <row r="20" customHeight="1" spans="1:15">
      <c r="A20" s="3">
        <v>19</v>
      </c>
      <c r="B20" s="3" t="s">
        <v>32</v>
      </c>
      <c r="C20" s="3" t="s">
        <v>9</v>
      </c>
      <c r="D20" s="3" t="s">
        <v>14</v>
      </c>
      <c r="E20" s="3">
        <v>53792</v>
      </c>
      <c r="F20" s="4">
        <v>44713</v>
      </c>
      <c r="G20" s="3">
        <v>5</v>
      </c>
      <c r="H20" s="3">
        <v>3</v>
      </c>
      <c r="I20" s="8" t="str">
        <f>VLOOKUP(A20,'Lookup table '!A:B,2,FALSE)</f>
        <v>Customer Service Rep</v>
      </c>
      <c r="J20" s="3">
        <f t="shared" si="0"/>
        <v>1613.76</v>
      </c>
      <c r="K20" s="3" t="str">
        <f t="shared" si="1"/>
        <v>Above Average</v>
      </c>
      <c r="L20" s="3" t="str">
        <f t="shared" si="2"/>
        <v>No</v>
      </c>
      <c r="M20" s="3" t="str">
        <f t="shared" si="3"/>
        <v>Excellent</v>
      </c>
      <c r="N20" s="3">
        <f t="shared" si="4"/>
        <v>55405.76</v>
      </c>
      <c r="O20" s="3" t="str">
        <f t="shared" si="5"/>
        <v>Jun-2022</v>
      </c>
    </row>
    <row r="21" customHeight="1" spans="1:15">
      <c r="A21" s="3">
        <v>20</v>
      </c>
      <c r="B21" s="3" t="s">
        <v>33</v>
      </c>
      <c r="C21" s="3" t="s">
        <v>12</v>
      </c>
      <c r="D21" s="3" t="s">
        <v>14</v>
      </c>
      <c r="E21" s="3">
        <v>50041</v>
      </c>
      <c r="F21" s="4">
        <v>43547</v>
      </c>
      <c r="G21" s="3">
        <v>4</v>
      </c>
      <c r="H21" s="3">
        <v>15</v>
      </c>
      <c r="I21" s="8" t="str">
        <f>VLOOKUP(A21,'Lookup table '!A:B,2,FALSE)</f>
        <v>Operations Manager</v>
      </c>
      <c r="J21" s="3">
        <f t="shared" si="0"/>
        <v>7506.15</v>
      </c>
      <c r="K21" s="3" t="str">
        <f t="shared" si="1"/>
        <v>Above Average</v>
      </c>
      <c r="L21" s="3" t="str">
        <f t="shared" si="2"/>
        <v>No</v>
      </c>
      <c r="M21" s="3" t="str">
        <f t="shared" si="3"/>
        <v>Good</v>
      </c>
      <c r="N21" s="3">
        <f t="shared" si="4"/>
        <v>57547.15</v>
      </c>
      <c r="O21" s="3" t="str">
        <f t="shared" si="5"/>
        <v>Mar-2019</v>
      </c>
    </row>
    <row r="22" customHeight="1" spans="1:15">
      <c r="A22" s="3">
        <v>21</v>
      </c>
      <c r="B22" s="3" t="s">
        <v>34</v>
      </c>
      <c r="C22" s="3" t="s">
        <v>19</v>
      </c>
      <c r="D22" s="3" t="s">
        <v>14</v>
      </c>
      <c r="E22" s="3">
        <v>95371</v>
      </c>
      <c r="F22" s="4">
        <v>45603</v>
      </c>
      <c r="G22" s="3">
        <v>2</v>
      </c>
      <c r="H22" s="3">
        <v>15</v>
      </c>
      <c r="I22" s="8" t="str">
        <f>VLOOKUP(A22,'Lookup table '!A:B,2,FALSE)</f>
        <v>Senior Data Scientist</v>
      </c>
      <c r="J22" s="3">
        <f t="shared" si="0"/>
        <v>14305.65</v>
      </c>
      <c r="K22" s="3" t="str">
        <f t="shared" si="1"/>
        <v>Below Average</v>
      </c>
      <c r="L22" s="3" t="str">
        <f t="shared" si="2"/>
        <v>Yes</v>
      </c>
      <c r="M22" s="3" t="str">
        <f t="shared" si="3"/>
        <v>Needs Imporvement</v>
      </c>
      <c r="N22" s="3">
        <f t="shared" si="4"/>
        <v>109676.65</v>
      </c>
      <c r="O22" s="3" t="str">
        <f t="shared" si="5"/>
        <v>Nov-2024</v>
      </c>
    </row>
    <row r="23" customHeight="1" spans="1:15">
      <c r="A23" s="3">
        <v>22</v>
      </c>
      <c r="B23" s="3" t="s">
        <v>35</v>
      </c>
      <c r="C23" s="3" t="s">
        <v>9</v>
      </c>
      <c r="D23" s="3" t="s">
        <v>10</v>
      </c>
      <c r="E23" s="3">
        <v>54599</v>
      </c>
      <c r="F23" s="4">
        <v>43044</v>
      </c>
      <c r="G23" s="3">
        <v>4</v>
      </c>
      <c r="H23" s="3">
        <v>12</v>
      </c>
      <c r="I23" s="8" t="str">
        <f>VLOOKUP(A23,'Lookup table '!A:B,2,FALSE)</f>
        <v>UX Designer</v>
      </c>
      <c r="J23" s="3">
        <f t="shared" si="0"/>
        <v>6551.88</v>
      </c>
      <c r="K23" s="3" t="str">
        <f t="shared" si="1"/>
        <v>Above Average</v>
      </c>
      <c r="L23" s="3" t="str">
        <f t="shared" si="2"/>
        <v>No</v>
      </c>
      <c r="M23" s="3" t="str">
        <f t="shared" si="3"/>
        <v>Good</v>
      </c>
      <c r="N23" s="3">
        <f t="shared" si="4"/>
        <v>61150.88</v>
      </c>
      <c r="O23" s="3" t="str">
        <f t="shared" si="5"/>
        <v>Nov-2017</v>
      </c>
    </row>
    <row r="24" customHeight="1" spans="1:15">
      <c r="A24" s="3">
        <v>23</v>
      </c>
      <c r="B24" s="3" t="s">
        <v>36</v>
      </c>
      <c r="C24" s="3" t="s">
        <v>12</v>
      </c>
      <c r="D24" s="3" t="s">
        <v>14</v>
      </c>
      <c r="E24" s="3">
        <v>91405</v>
      </c>
      <c r="F24" s="4">
        <v>44911</v>
      </c>
      <c r="G24" s="3">
        <v>3</v>
      </c>
      <c r="H24" s="3">
        <v>5</v>
      </c>
      <c r="I24" s="8" t="str">
        <f>VLOOKUP(A24,'Lookup table '!A:B,2,FALSE)</f>
        <v>Network Administrator</v>
      </c>
      <c r="J24" s="3">
        <f t="shared" si="0"/>
        <v>4570.25</v>
      </c>
      <c r="K24" s="3" t="str">
        <f t="shared" si="1"/>
        <v>Above Average</v>
      </c>
      <c r="L24" s="3" t="str">
        <f t="shared" si="2"/>
        <v>Yes</v>
      </c>
      <c r="M24" s="3" t="str">
        <f t="shared" si="3"/>
        <v>Good</v>
      </c>
      <c r="N24" s="3">
        <f t="shared" si="4"/>
        <v>95975.25</v>
      </c>
      <c r="O24" s="3" t="str">
        <f t="shared" si="5"/>
        <v>Dec-2022</v>
      </c>
    </row>
    <row r="25" customHeight="1" spans="1:15">
      <c r="A25" s="3">
        <v>24</v>
      </c>
      <c r="B25" s="3" t="s">
        <v>37</v>
      </c>
      <c r="C25" s="3" t="s">
        <v>19</v>
      </c>
      <c r="D25" s="3" t="s">
        <v>14</v>
      </c>
      <c r="E25" s="3">
        <v>95165</v>
      </c>
      <c r="F25" s="4">
        <v>43415</v>
      </c>
      <c r="G25" s="3">
        <v>5</v>
      </c>
      <c r="H25" s="3">
        <v>12</v>
      </c>
      <c r="I25" s="8" t="str">
        <f>VLOOKUP(A25,'Lookup table '!A:B,2,FALSE)</f>
        <v>Business Analyst</v>
      </c>
      <c r="J25" s="3">
        <f t="shared" si="0"/>
        <v>11419.8</v>
      </c>
      <c r="K25" s="3" t="str">
        <f t="shared" si="1"/>
        <v>Above Average</v>
      </c>
      <c r="L25" s="3" t="str">
        <f t="shared" si="2"/>
        <v>Yes</v>
      </c>
      <c r="M25" s="3" t="str">
        <f t="shared" si="3"/>
        <v>Excellent</v>
      </c>
      <c r="N25" s="3">
        <f t="shared" si="4"/>
        <v>106584.8</v>
      </c>
      <c r="O25" s="3" t="str">
        <f t="shared" si="5"/>
        <v>Nov-2018</v>
      </c>
    </row>
    <row r="26" customHeight="1" spans="1:15">
      <c r="A26" s="3">
        <v>25</v>
      </c>
      <c r="B26" s="3" t="s">
        <v>38</v>
      </c>
      <c r="C26" s="3" t="s">
        <v>9</v>
      </c>
      <c r="D26" s="3" t="s">
        <v>10</v>
      </c>
      <c r="E26" s="3">
        <v>89530</v>
      </c>
      <c r="F26" s="4">
        <v>42761</v>
      </c>
      <c r="G26" s="3">
        <v>3</v>
      </c>
      <c r="H26" s="3">
        <v>12</v>
      </c>
      <c r="I26" s="8" t="str">
        <f>VLOOKUP(A26,'Lookup table '!A:B,2,FALSE)</f>
        <v>Legal Advisor</v>
      </c>
      <c r="J26" s="3">
        <f t="shared" si="0"/>
        <v>10743.6</v>
      </c>
      <c r="K26" s="3" t="str">
        <f t="shared" si="1"/>
        <v>Above Average</v>
      </c>
      <c r="L26" s="3" t="str">
        <f t="shared" si="2"/>
        <v>Yes</v>
      </c>
      <c r="M26" s="3" t="str">
        <f t="shared" si="3"/>
        <v>Good</v>
      </c>
      <c r="N26" s="3">
        <f t="shared" si="4"/>
        <v>100273.6</v>
      </c>
      <c r="O26" s="3" t="str">
        <f t="shared" si="5"/>
        <v>Jan-2017</v>
      </c>
    </row>
    <row r="27" customHeight="1" spans="1:15">
      <c r="A27" s="3">
        <v>26</v>
      </c>
      <c r="B27" s="3" t="s">
        <v>39</v>
      </c>
      <c r="C27" s="3" t="s">
        <v>12</v>
      </c>
      <c r="D27" s="3" t="s">
        <v>14</v>
      </c>
      <c r="E27" s="3">
        <v>88589</v>
      </c>
      <c r="F27" s="4">
        <v>43793</v>
      </c>
      <c r="G27" s="3">
        <v>5</v>
      </c>
      <c r="H27" s="3">
        <v>3</v>
      </c>
      <c r="I27" s="8" t="str">
        <f>VLOOKUP(A27,'Lookup table '!A:B,2,FALSE)</f>
        <v>Supply Chain Manager</v>
      </c>
      <c r="J27" s="3">
        <f t="shared" si="0"/>
        <v>2657.67</v>
      </c>
      <c r="K27" s="3" t="str">
        <f t="shared" si="1"/>
        <v>Above Average</v>
      </c>
      <c r="L27" s="3" t="str">
        <f t="shared" si="2"/>
        <v>No</v>
      </c>
      <c r="M27" s="3" t="str">
        <f t="shared" si="3"/>
        <v>Excellent</v>
      </c>
      <c r="N27" s="3">
        <f t="shared" si="4"/>
        <v>91246.67</v>
      </c>
      <c r="O27" s="3" t="str">
        <f t="shared" si="5"/>
        <v>Nov-2019</v>
      </c>
    </row>
    <row r="28" customHeight="1" spans="1:15">
      <c r="A28" s="3">
        <v>27</v>
      </c>
      <c r="B28" s="3" t="s">
        <v>40</v>
      </c>
      <c r="C28" s="3" t="s">
        <v>12</v>
      </c>
      <c r="D28" s="3" t="s">
        <v>14</v>
      </c>
      <c r="E28" s="3">
        <v>69378</v>
      </c>
      <c r="F28" s="4">
        <v>43841</v>
      </c>
      <c r="G28" s="3">
        <v>3</v>
      </c>
      <c r="H28" s="3">
        <v>12</v>
      </c>
      <c r="I28" s="8" t="str">
        <f>VLOOKUP(A28,'Lookup table '!A:B,2,FALSE)</f>
        <v>IT Security Specialist</v>
      </c>
      <c r="J28" s="3">
        <f t="shared" si="0"/>
        <v>8325.36</v>
      </c>
      <c r="K28" s="3" t="str">
        <f t="shared" si="1"/>
        <v>Above Average</v>
      </c>
      <c r="L28" s="3" t="str">
        <f t="shared" si="2"/>
        <v>Yes</v>
      </c>
      <c r="M28" s="3" t="str">
        <f t="shared" si="3"/>
        <v>Good</v>
      </c>
      <c r="N28" s="3">
        <f t="shared" si="4"/>
        <v>77703.36</v>
      </c>
      <c r="O28" s="3" t="str">
        <f t="shared" si="5"/>
        <v>Jan-2020</v>
      </c>
    </row>
    <row r="29" customHeight="1" spans="1:15">
      <c r="A29" s="3">
        <v>28</v>
      </c>
      <c r="B29" s="3" t="s">
        <v>41</v>
      </c>
      <c r="C29" s="3" t="s">
        <v>17</v>
      </c>
      <c r="D29" s="3" t="s">
        <v>14</v>
      </c>
      <c r="E29" s="3">
        <v>64294</v>
      </c>
      <c r="F29" s="4">
        <v>44318</v>
      </c>
      <c r="G29" s="3">
        <v>1</v>
      </c>
      <c r="H29" s="3">
        <v>7</v>
      </c>
      <c r="I29" s="8" t="str">
        <f>VLOOKUP(A29,'Lookup table '!A:B,2,FALSE)</f>
        <v>Technical Lead</v>
      </c>
      <c r="J29" s="3">
        <f t="shared" si="0"/>
        <v>4500.58</v>
      </c>
      <c r="K29" s="3" t="str">
        <f t="shared" si="1"/>
        <v>Below Average</v>
      </c>
      <c r="L29" s="3" t="str">
        <f t="shared" si="2"/>
        <v>Yes</v>
      </c>
      <c r="M29" s="3" t="str">
        <f t="shared" si="3"/>
        <v>Needs Imporvement</v>
      </c>
      <c r="N29" s="3">
        <f t="shared" si="4"/>
        <v>68794.58</v>
      </c>
      <c r="O29" s="3" t="str">
        <f t="shared" si="5"/>
        <v>May-2021</v>
      </c>
    </row>
    <row r="30" customHeight="1" spans="1:15">
      <c r="A30" s="3">
        <v>29</v>
      </c>
      <c r="B30" s="3" t="s">
        <v>42</v>
      </c>
      <c r="C30" s="3" t="s">
        <v>19</v>
      </c>
      <c r="D30" s="3" t="s">
        <v>10</v>
      </c>
      <c r="E30" s="3">
        <v>66199</v>
      </c>
      <c r="F30" s="4">
        <v>42188</v>
      </c>
      <c r="G30" s="3">
        <v>3</v>
      </c>
      <c r="H30" s="3">
        <v>7</v>
      </c>
      <c r="I30" s="8" t="str">
        <f>VLOOKUP(A30,'Lookup table '!A:B,2,FALSE)</f>
        <v>Procurement Manager</v>
      </c>
      <c r="J30" s="3">
        <f t="shared" si="0"/>
        <v>4633.93</v>
      </c>
      <c r="K30" s="3" t="str">
        <f t="shared" si="1"/>
        <v>Above Average</v>
      </c>
      <c r="L30" s="3" t="str">
        <f t="shared" si="2"/>
        <v>Yes</v>
      </c>
      <c r="M30" s="3" t="str">
        <f t="shared" si="3"/>
        <v>Good</v>
      </c>
      <c r="N30" s="3">
        <f t="shared" si="4"/>
        <v>70832.93</v>
      </c>
      <c r="O30" s="3" t="str">
        <f t="shared" si="5"/>
        <v>Jul-2015</v>
      </c>
    </row>
    <row r="31" customHeight="1" spans="1:15">
      <c r="A31" s="3">
        <v>30</v>
      </c>
      <c r="B31" s="3" t="s">
        <v>43</v>
      </c>
      <c r="C31" s="3" t="s">
        <v>17</v>
      </c>
      <c r="D31" s="3" t="s">
        <v>14</v>
      </c>
      <c r="E31" s="3">
        <v>41254</v>
      </c>
      <c r="F31" s="4">
        <v>45162</v>
      </c>
      <c r="G31" s="3">
        <v>5</v>
      </c>
      <c r="H31" s="3">
        <v>10</v>
      </c>
      <c r="I31" s="8" t="str">
        <f>VLOOKUP(A31,'Lookup table '!A:B,2,FALSE)</f>
        <v>Research Analyst</v>
      </c>
      <c r="J31" s="3">
        <f t="shared" si="0"/>
        <v>4125.4</v>
      </c>
      <c r="K31" s="3" t="str">
        <f t="shared" si="1"/>
        <v>Above Average</v>
      </c>
      <c r="L31" s="3" t="str">
        <f t="shared" si="2"/>
        <v>No</v>
      </c>
      <c r="M31" s="3" t="str">
        <f t="shared" si="3"/>
        <v>Excellent</v>
      </c>
      <c r="N31" s="3">
        <f t="shared" si="4"/>
        <v>45379.4</v>
      </c>
      <c r="O31" s="3" t="str">
        <f t="shared" si="5"/>
        <v>Aug-2023</v>
      </c>
    </row>
    <row r="32" customHeight="1" spans="1:15">
      <c r="A32" s="3">
        <v>31</v>
      </c>
      <c r="B32" s="3" t="s">
        <v>44</v>
      </c>
      <c r="C32" s="3" t="s">
        <v>9</v>
      </c>
      <c r="D32" s="3" t="s">
        <v>10</v>
      </c>
      <c r="E32" s="3">
        <v>61653</v>
      </c>
      <c r="F32" s="4">
        <v>43795</v>
      </c>
      <c r="G32" s="3">
        <v>3</v>
      </c>
      <c r="H32" s="3">
        <v>7</v>
      </c>
      <c r="I32" s="8" t="str">
        <f>VLOOKUP(A32,'Lookup table '!A:B,2,FALSE)</f>
        <v>Training Coordinator</v>
      </c>
      <c r="J32" s="3">
        <f t="shared" si="0"/>
        <v>4315.71</v>
      </c>
      <c r="K32" s="3" t="str">
        <f t="shared" si="1"/>
        <v>Above Average</v>
      </c>
      <c r="L32" s="3" t="str">
        <f t="shared" si="2"/>
        <v>Yes</v>
      </c>
      <c r="M32" s="3" t="str">
        <f t="shared" si="3"/>
        <v>Good</v>
      </c>
      <c r="N32" s="3">
        <f t="shared" si="4"/>
        <v>65968.71</v>
      </c>
      <c r="O32" s="3" t="str">
        <f t="shared" si="5"/>
        <v>Nov-2019</v>
      </c>
    </row>
    <row r="33" customHeight="1" spans="1:15">
      <c r="A33" s="3">
        <v>32</v>
      </c>
      <c r="B33" s="3" t="s">
        <v>45</v>
      </c>
      <c r="C33" s="3" t="s">
        <v>17</v>
      </c>
      <c r="D33" s="3" t="s">
        <v>10</v>
      </c>
      <c r="E33" s="3">
        <v>70642</v>
      </c>
      <c r="F33" s="4">
        <v>43534</v>
      </c>
      <c r="G33" s="3">
        <v>3</v>
      </c>
      <c r="H33" s="3">
        <v>10</v>
      </c>
      <c r="I33" s="8" t="str">
        <f>VLOOKUP(A33,'Lookup table '!A:B,2,FALSE)</f>
        <v>Graphic Designer</v>
      </c>
      <c r="J33" s="3">
        <f t="shared" si="0"/>
        <v>7064.2</v>
      </c>
      <c r="K33" s="3" t="str">
        <f t="shared" si="1"/>
        <v>Above Average</v>
      </c>
      <c r="L33" s="3" t="str">
        <f t="shared" si="2"/>
        <v>Yes</v>
      </c>
      <c r="M33" s="3" t="str">
        <f t="shared" si="3"/>
        <v>Good</v>
      </c>
      <c r="N33" s="3">
        <f t="shared" si="4"/>
        <v>77706.2</v>
      </c>
      <c r="O33" s="3" t="str">
        <f t="shared" si="5"/>
        <v>Mar-2019</v>
      </c>
    </row>
    <row r="34" customHeight="1" spans="1:15">
      <c r="A34" s="3">
        <v>33</v>
      </c>
      <c r="B34" s="3" t="s">
        <v>46</v>
      </c>
      <c r="C34" s="3" t="s">
        <v>9</v>
      </c>
      <c r="D34" s="3" t="s">
        <v>10</v>
      </c>
      <c r="E34" s="3">
        <v>94395</v>
      </c>
      <c r="F34" s="4">
        <v>45658</v>
      </c>
      <c r="G34" s="3">
        <v>1</v>
      </c>
      <c r="H34" s="3">
        <v>10</v>
      </c>
      <c r="I34" s="8" t="str">
        <f>VLOOKUP(A34,'Lookup table '!A:B,2,FALSE)</f>
        <v>DevOps Engineer</v>
      </c>
      <c r="J34" s="3">
        <f t="shared" si="0"/>
        <v>9439.5</v>
      </c>
      <c r="K34" s="3" t="str">
        <f t="shared" si="1"/>
        <v>Below Average</v>
      </c>
      <c r="L34" s="3" t="str">
        <f t="shared" si="2"/>
        <v>Yes</v>
      </c>
      <c r="M34" s="3" t="str">
        <f t="shared" si="3"/>
        <v>Needs Imporvement</v>
      </c>
      <c r="N34" s="3">
        <f t="shared" si="4"/>
        <v>103834.5</v>
      </c>
      <c r="O34" s="3" t="str">
        <f t="shared" si="5"/>
        <v>Jan-2025</v>
      </c>
    </row>
    <row r="35" customHeight="1" spans="1:15">
      <c r="A35" s="3">
        <v>34</v>
      </c>
      <c r="B35" s="3" t="s">
        <v>47</v>
      </c>
      <c r="C35" s="3" t="s">
        <v>12</v>
      </c>
      <c r="D35" s="3" t="s">
        <v>10</v>
      </c>
      <c r="E35" s="3">
        <v>89691</v>
      </c>
      <c r="F35" s="4">
        <v>42203</v>
      </c>
      <c r="G35" s="3">
        <v>5</v>
      </c>
      <c r="H35" s="3">
        <v>5</v>
      </c>
      <c r="I35" s="8" t="str">
        <f>VLOOKUP(A35,'Lookup table '!A:B,2,FALSE)</f>
        <v>Business Development Mgr</v>
      </c>
      <c r="J35" s="3">
        <f t="shared" si="0"/>
        <v>4484.55</v>
      </c>
      <c r="K35" s="3" t="str">
        <f t="shared" si="1"/>
        <v>Above Average</v>
      </c>
      <c r="L35" s="3" t="str">
        <f t="shared" si="2"/>
        <v>Yes</v>
      </c>
      <c r="M35" s="3" t="str">
        <f t="shared" si="3"/>
        <v>Excellent</v>
      </c>
      <c r="N35" s="3">
        <f t="shared" si="4"/>
        <v>94175.55</v>
      </c>
      <c r="O35" s="3" t="str">
        <f t="shared" si="5"/>
        <v>Jul-2015</v>
      </c>
    </row>
    <row r="36" customHeight="1" spans="1:15">
      <c r="A36" s="3">
        <v>35</v>
      </c>
      <c r="B36" s="3" t="s">
        <v>48</v>
      </c>
      <c r="C36" s="3" t="s">
        <v>17</v>
      </c>
      <c r="D36" s="3" t="s">
        <v>10</v>
      </c>
      <c r="E36" s="3">
        <v>75960</v>
      </c>
      <c r="F36" s="4">
        <v>43616</v>
      </c>
      <c r="G36" s="3">
        <v>5</v>
      </c>
      <c r="H36" s="3">
        <v>5</v>
      </c>
      <c r="I36" s="8" t="str">
        <f>VLOOKUP(A36,'Lookup table '!A:B,2,FALSE)</f>
        <v>Compliance Officer</v>
      </c>
      <c r="J36" s="3">
        <f t="shared" si="0"/>
        <v>3798</v>
      </c>
      <c r="K36" s="3" t="str">
        <f t="shared" si="1"/>
        <v>Above Average</v>
      </c>
      <c r="L36" s="3" t="str">
        <f t="shared" si="2"/>
        <v>Yes</v>
      </c>
      <c r="M36" s="3" t="str">
        <f t="shared" si="3"/>
        <v>Excellent</v>
      </c>
      <c r="N36" s="3">
        <f t="shared" si="4"/>
        <v>79758</v>
      </c>
      <c r="O36" s="3" t="str">
        <f t="shared" si="5"/>
        <v>May-2019</v>
      </c>
    </row>
    <row r="37" customHeight="1" spans="1:15">
      <c r="A37" s="3">
        <v>36</v>
      </c>
      <c r="B37" s="3" t="s">
        <v>49</v>
      </c>
      <c r="C37" s="3" t="s">
        <v>19</v>
      </c>
      <c r="D37" s="3" t="s">
        <v>14</v>
      </c>
      <c r="E37" s="3">
        <v>70279</v>
      </c>
      <c r="F37" s="4">
        <v>44243</v>
      </c>
      <c r="G37" s="3">
        <v>3</v>
      </c>
      <c r="H37" s="3">
        <v>5</v>
      </c>
      <c r="I37" s="8" t="str">
        <f>VLOOKUP(A37,'Lookup table '!A:B,2,FALSE)</f>
        <v>Public Relations Mgr</v>
      </c>
      <c r="J37" s="3">
        <f t="shared" si="0"/>
        <v>3513.95</v>
      </c>
      <c r="K37" s="3" t="str">
        <f t="shared" si="1"/>
        <v>Above Average</v>
      </c>
      <c r="L37" s="3" t="str">
        <f t="shared" si="2"/>
        <v>Yes</v>
      </c>
      <c r="M37" s="3" t="str">
        <f t="shared" si="3"/>
        <v>Good</v>
      </c>
      <c r="N37" s="3">
        <f t="shared" si="4"/>
        <v>73792.95</v>
      </c>
      <c r="O37" s="3" t="str">
        <f t="shared" si="5"/>
        <v>Feb-2021</v>
      </c>
    </row>
    <row r="38" customHeight="1" spans="1:15">
      <c r="A38" s="3">
        <v>37</v>
      </c>
      <c r="B38" s="3" t="s">
        <v>50</v>
      </c>
      <c r="C38" s="3" t="s">
        <v>19</v>
      </c>
      <c r="D38" s="3" t="s">
        <v>10</v>
      </c>
      <c r="E38" s="3">
        <v>48242</v>
      </c>
      <c r="F38" s="4">
        <v>44513</v>
      </c>
      <c r="G38" s="3">
        <v>2</v>
      </c>
      <c r="H38" s="3">
        <v>10</v>
      </c>
      <c r="I38" s="8" t="str">
        <f>VLOOKUP(A38,'Lookup table '!A:B,2,FALSE)</f>
        <v>Scrum Master</v>
      </c>
      <c r="J38" s="3">
        <f t="shared" si="0"/>
        <v>4824.2</v>
      </c>
      <c r="K38" s="3" t="str">
        <f t="shared" si="1"/>
        <v>Below Average</v>
      </c>
      <c r="L38" s="3" t="str">
        <f t="shared" si="2"/>
        <v>No</v>
      </c>
      <c r="M38" s="3" t="str">
        <f t="shared" si="3"/>
        <v>Needs Imporvement</v>
      </c>
      <c r="N38" s="3">
        <f t="shared" si="4"/>
        <v>53066.2</v>
      </c>
      <c r="O38" s="3" t="str">
        <f t="shared" si="5"/>
        <v>Nov-2021</v>
      </c>
    </row>
    <row r="39" customHeight="1" spans="1:15">
      <c r="A39" s="3">
        <v>38</v>
      </c>
      <c r="B39" s="3" t="s">
        <v>51</v>
      </c>
      <c r="C39" s="3" t="s">
        <v>9</v>
      </c>
      <c r="D39" s="3" t="s">
        <v>10</v>
      </c>
      <c r="E39" s="3">
        <v>94988</v>
      </c>
      <c r="F39" s="4">
        <v>44113</v>
      </c>
      <c r="G39" s="3">
        <v>3</v>
      </c>
      <c r="H39" s="3">
        <v>7</v>
      </c>
      <c r="I39" s="8" t="str">
        <f>VLOOKUP(A39,'Lookup table '!A:B,2,FALSE)</f>
        <v>HR Generalist</v>
      </c>
      <c r="J39" s="3">
        <f t="shared" si="0"/>
        <v>6649.16</v>
      </c>
      <c r="K39" s="3" t="str">
        <f t="shared" si="1"/>
        <v>Above Average</v>
      </c>
      <c r="L39" s="3" t="str">
        <f t="shared" si="2"/>
        <v>Yes</v>
      </c>
      <c r="M39" s="3" t="str">
        <f t="shared" si="3"/>
        <v>Good</v>
      </c>
      <c r="N39" s="3">
        <f t="shared" si="4"/>
        <v>101637.16</v>
      </c>
      <c r="O39" s="3" t="str">
        <f t="shared" si="5"/>
        <v>Oct-2020</v>
      </c>
    </row>
    <row r="40" customHeight="1" spans="1:15">
      <c r="A40" s="3">
        <v>39</v>
      </c>
      <c r="B40" s="3" t="s">
        <v>52</v>
      </c>
      <c r="C40" s="3" t="s">
        <v>19</v>
      </c>
      <c r="D40" s="3" t="s">
        <v>14</v>
      </c>
      <c r="E40" s="3">
        <v>86468</v>
      </c>
      <c r="F40" s="4">
        <v>43618</v>
      </c>
      <c r="G40" s="3">
        <v>4</v>
      </c>
      <c r="H40" s="3">
        <v>5</v>
      </c>
      <c r="I40" s="8" t="str">
        <f>VLOOKUP(A40,'Lookup table '!A:B,2,FALSE)</f>
        <v>Quality Assurance Analyst</v>
      </c>
      <c r="J40" s="3">
        <f t="shared" si="0"/>
        <v>4323.4</v>
      </c>
      <c r="K40" s="3" t="str">
        <f t="shared" si="1"/>
        <v>Above Average</v>
      </c>
      <c r="L40" s="3" t="str">
        <f t="shared" si="2"/>
        <v>Yes</v>
      </c>
      <c r="M40" s="3" t="str">
        <f t="shared" si="3"/>
        <v>Good</v>
      </c>
      <c r="N40" s="3">
        <f t="shared" si="4"/>
        <v>90791.4</v>
      </c>
      <c r="O40" s="3" t="str">
        <f t="shared" si="5"/>
        <v>Jun-2019</v>
      </c>
    </row>
    <row r="41" customHeight="1" spans="1:15">
      <c r="A41" s="3">
        <v>40</v>
      </c>
      <c r="B41" s="3" t="s">
        <v>53</v>
      </c>
      <c r="C41" s="3" t="s">
        <v>19</v>
      </c>
      <c r="D41" s="3" t="s">
        <v>14</v>
      </c>
      <c r="E41" s="3">
        <v>43842</v>
      </c>
      <c r="F41" s="4">
        <v>44587</v>
      </c>
      <c r="G41" s="3">
        <v>5</v>
      </c>
      <c r="H41" s="3">
        <v>7</v>
      </c>
      <c r="I41" s="8" t="str">
        <f>VLOOKUP(A41,'Lookup table '!A:B,2,FALSE)</f>
        <v>Operations Coordinator</v>
      </c>
      <c r="J41" s="3">
        <f t="shared" si="0"/>
        <v>3068.94</v>
      </c>
      <c r="K41" s="3" t="str">
        <f t="shared" si="1"/>
        <v>Above Average</v>
      </c>
      <c r="L41" s="3" t="str">
        <f t="shared" si="2"/>
        <v>No</v>
      </c>
      <c r="M41" s="3" t="str">
        <f t="shared" si="3"/>
        <v>Excellent</v>
      </c>
      <c r="N41" s="3">
        <f t="shared" si="4"/>
        <v>46910.94</v>
      </c>
      <c r="O41" s="3" t="str">
        <f t="shared" si="5"/>
        <v>Jan-2022</v>
      </c>
    </row>
    <row r="42" customHeight="1" spans="1:15">
      <c r="A42" s="3">
        <v>41</v>
      </c>
      <c r="B42" s="3" t="s">
        <v>54</v>
      </c>
      <c r="C42" s="3" t="s">
        <v>12</v>
      </c>
      <c r="D42" s="3" t="s">
        <v>14</v>
      </c>
      <c r="E42" s="3">
        <v>80035</v>
      </c>
      <c r="F42" s="4">
        <v>44963</v>
      </c>
      <c r="G42" s="3">
        <v>4</v>
      </c>
      <c r="H42" s="3">
        <v>5</v>
      </c>
      <c r="I42" s="8" t="str">
        <f>VLOOKUP(A42,'Lookup table '!A:B,2,FALSE)</f>
        <v>Data Engineer</v>
      </c>
      <c r="J42" s="3">
        <f t="shared" si="0"/>
        <v>4001.75</v>
      </c>
      <c r="K42" s="3" t="str">
        <f t="shared" si="1"/>
        <v>Above Average</v>
      </c>
      <c r="L42" s="3" t="str">
        <f t="shared" si="2"/>
        <v>Yes</v>
      </c>
      <c r="M42" s="3" t="str">
        <f t="shared" si="3"/>
        <v>Good</v>
      </c>
      <c r="N42" s="3">
        <f t="shared" si="4"/>
        <v>84036.75</v>
      </c>
      <c r="O42" s="3" t="str">
        <f t="shared" si="5"/>
        <v>Feb-2023</v>
      </c>
    </row>
    <row r="43" customHeight="1" spans="1:15">
      <c r="A43" s="3">
        <v>42</v>
      </c>
      <c r="B43" s="3" t="s">
        <v>55</v>
      </c>
      <c r="C43" s="3" t="s">
        <v>9</v>
      </c>
      <c r="D43" s="3" t="s">
        <v>10</v>
      </c>
      <c r="E43" s="3">
        <v>55963</v>
      </c>
      <c r="F43" s="4">
        <v>44815</v>
      </c>
      <c r="G43" s="3">
        <v>5</v>
      </c>
      <c r="H43" s="3">
        <v>5</v>
      </c>
      <c r="I43" s="8" t="str">
        <f>VLOOKUP(A43,'Lookup table '!A:B,2,FALSE)</f>
        <v>Web Developer</v>
      </c>
      <c r="J43" s="3">
        <f t="shared" si="0"/>
        <v>2798.15</v>
      </c>
      <c r="K43" s="3" t="str">
        <f t="shared" si="1"/>
        <v>Above Average</v>
      </c>
      <c r="L43" s="3" t="str">
        <f t="shared" si="2"/>
        <v>No</v>
      </c>
      <c r="M43" s="3" t="str">
        <f t="shared" si="3"/>
        <v>Excellent</v>
      </c>
      <c r="N43" s="3">
        <f t="shared" si="4"/>
        <v>58761.15</v>
      </c>
      <c r="O43" s="3" t="str">
        <f t="shared" si="5"/>
        <v>Sep-2022</v>
      </c>
    </row>
    <row r="44" customHeight="1" spans="1:15">
      <c r="A44" s="3">
        <v>43</v>
      </c>
      <c r="B44" s="3" t="s">
        <v>56</v>
      </c>
      <c r="C44" s="3" t="s">
        <v>17</v>
      </c>
      <c r="D44" s="3" t="s">
        <v>14</v>
      </c>
      <c r="E44" s="3">
        <v>95910</v>
      </c>
      <c r="F44" s="4">
        <v>44624</v>
      </c>
      <c r="G44" s="3">
        <v>5</v>
      </c>
      <c r="H44" s="3">
        <v>3</v>
      </c>
      <c r="I44" s="8" t="str">
        <f>VLOOKUP(A44,'Lookup table '!A:B,2,FALSE)</f>
        <v>Investment Analyst</v>
      </c>
      <c r="J44" s="3">
        <f t="shared" si="0"/>
        <v>2877.3</v>
      </c>
      <c r="K44" s="3" t="str">
        <f t="shared" si="1"/>
        <v>Above Average</v>
      </c>
      <c r="L44" s="3" t="str">
        <f t="shared" si="2"/>
        <v>No</v>
      </c>
      <c r="M44" s="3" t="str">
        <f t="shared" si="3"/>
        <v>Excellent</v>
      </c>
      <c r="N44" s="3">
        <f t="shared" si="4"/>
        <v>98787.3</v>
      </c>
      <c r="O44" s="3" t="str">
        <f t="shared" si="5"/>
        <v>Mar-2022</v>
      </c>
    </row>
    <row r="45" customHeight="1" spans="1:15">
      <c r="A45" s="3">
        <v>44</v>
      </c>
      <c r="B45" s="3" t="s">
        <v>57</v>
      </c>
      <c r="C45" s="3" t="s">
        <v>17</v>
      </c>
      <c r="D45" s="3" t="s">
        <v>10</v>
      </c>
      <c r="E45" s="3">
        <v>81427</v>
      </c>
      <c r="F45" s="4">
        <v>43108</v>
      </c>
      <c r="G45" s="3">
        <v>1</v>
      </c>
      <c r="H45" s="3">
        <v>3</v>
      </c>
      <c r="I45" s="8" t="str">
        <f>VLOOKUP(A45,'Lookup table '!A:B,2,FALSE)</f>
        <v>AI Specialist</v>
      </c>
      <c r="J45" s="3">
        <f t="shared" si="0"/>
        <v>2442.81</v>
      </c>
      <c r="K45" s="3" t="str">
        <f t="shared" si="1"/>
        <v>Below Average</v>
      </c>
      <c r="L45" s="3" t="str">
        <f t="shared" si="2"/>
        <v>No</v>
      </c>
      <c r="M45" s="3" t="str">
        <f t="shared" si="3"/>
        <v>Needs Imporvement</v>
      </c>
      <c r="N45" s="3">
        <f t="shared" si="4"/>
        <v>83869.81</v>
      </c>
      <c r="O45" s="3" t="str">
        <f t="shared" si="5"/>
        <v>Jan-2018</v>
      </c>
    </row>
    <row r="46" customHeight="1" spans="1:15">
      <c r="A46" s="3">
        <v>45</v>
      </c>
      <c r="B46" s="3" t="s">
        <v>58</v>
      </c>
      <c r="C46" s="3" t="s">
        <v>19</v>
      </c>
      <c r="D46" s="3" t="s">
        <v>14</v>
      </c>
      <c r="E46" s="3">
        <v>70556</v>
      </c>
      <c r="F46" s="4">
        <v>43490</v>
      </c>
      <c r="G46" s="3">
        <v>4</v>
      </c>
      <c r="H46" s="3">
        <v>3</v>
      </c>
      <c r="I46" s="8" t="str">
        <f>VLOOKUP(A46,'Lookup table '!A:B,2,FALSE)</f>
        <v>Machine Learning Eng</v>
      </c>
      <c r="J46" s="3">
        <f t="shared" si="0"/>
        <v>2116.68</v>
      </c>
      <c r="K46" s="3" t="str">
        <f t="shared" si="1"/>
        <v>Above Average</v>
      </c>
      <c r="L46" s="3" t="str">
        <f t="shared" si="2"/>
        <v>No</v>
      </c>
      <c r="M46" s="3" t="str">
        <f t="shared" si="3"/>
        <v>Good</v>
      </c>
      <c r="N46" s="3">
        <f t="shared" si="4"/>
        <v>72672.68</v>
      </c>
      <c r="O46" s="3" t="str">
        <f t="shared" si="5"/>
        <v>Jan-2019</v>
      </c>
    </row>
    <row r="47" customHeight="1" spans="1:15">
      <c r="A47" s="3">
        <v>46</v>
      </c>
      <c r="B47" s="3" t="s">
        <v>59</v>
      </c>
      <c r="C47" s="3" t="s">
        <v>19</v>
      </c>
      <c r="D47" s="3" t="s">
        <v>10</v>
      </c>
      <c r="E47" s="3">
        <v>77429</v>
      </c>
      <c r="F47" s="4">
        <v>43280</v>
      </c>
      <c r="G47" s="3">
        <v>5</v>
      </c>
      <c r="H47" s="3">
        <v>10</v>
      </c>
      <c r="I47" s="8" t="str">
        <f>VLOOKUP(A47,'Lookup table '!A:B,2,FALSE)</f>
        <v>Cloud Engineer</v>
      </c>
      <c r="J47" s="3">
        <f t="shared" si="0"/>
        <v>7742.9</v>
      </c>
      <c r="K47" s="3" t="str">
        <f t="shared" si="1"/>
        <v>Above Average</v>
      </c>
      <c r="L47" s="3" t="str">
        <f t="shared" si="2"/>
        <v>Yes</v>
      </c>
      <c r="M47" s="3" t="str">
        <f t="shared" si="3"/>
        <v>Excellent</v>
      </c>
      <c r="N47" s="3">
        <f t="shared" si="4"/>
        <v>85171.9</v>
      </c>
      <c r="O47" s="3" t="str">
        <f t="shared" si="5"/>
        <v>Jun-2018</v>
      </c>
    </row>
    <row r="48" customHeight="1" spans="1:15">
      <c r="A48" s="3">
        <v>47</v>
      </c>
      <c r="B48" s="3" t="s">
        <v>60</v>
      </c>
      <c r="C48" s="3" t="s">
        <v>19</v>
      </c>
      <c r="D48" s="3" t="s">
        <v>10</v>
      </c>
      <c r="E48" s="3">
        <v>80033</v>
      </c>
      <c r="F48" s="4">
        <v>45630</v>
      </c>
      <c r="G48" s="3">
        <v>2</v>
      </c>
      <c r="H48" s="3">
        <v>5</v>
      </c>
      <c r="I48" s="8" t="str">
        <f>VLOOKUP(A48,'Lookup table '!A:B,2,FALSE)</f>
        <v>IT Project Manager</v>
      </c>
      <c r="J48" s="3">
        <f t="shared" si="0"/>
        <v>4001.65</v>
      </c>
      <c r="K48" s="3" t="str">
        <f t="shared" si="1"/>
        <v>Below Average</v>
      </c>
      <c r="L48" s="3" t="str">
        <f t="shared" si="2"/>
        <v>Yes</v>
      </c>
      <c r="M48" s="3" t="str">
        <f t="shared" si="3"/>
        <v>Needs Imporvement</v>
      </c>
      <c r="N48" s="3">
        <f t="shared" si="4"/>
        <v>84034.65</v>
      </c>
      <c r="O48" s="3" t="str">
        <f t="shared" si="5"/>
        <v>Dec-2024</v>
      </c>
    </row>
    <row r="49" customHeight="1" spans="1:15">
      <c r="A49" s="3">
        <v>48</v>
      </c>
      <c r="B49" s="3" t="s">
        <v>61</v>
      </c>
      <c r="C49" s="3" t="s">
        <v>9</v>
      </c>
      <c r="D49" s="3" t="s">
        <v>10</v>
      </c>
      <c r="E49" s="3">
        <v>67814</v>
      </c>
      <c r="F49" s="4">
        <v>45493</v>
      </c>
      <c r="G49" s="3">
        <v>1</v>
      </c>
      <c r="H49" s="3">
        <v>15</v>
      </c>
      <c r="I49" s="8" t="str">
        <f>VLOOKUP(A49,'Lookup table '!A:B,2,FALSE)</f>
        <v>Risk Manager</v>
      </c>
      <c r="J49" s="3">
        <f t="shared" si="0"/>
        <v>10172.1</v>
      </c>
      <c r="K49" s="3" t="str">
        <f t="shared" si="1"/>
        <v>Below Average</v>
      </c>
      <c r="L49" s="3" t="str">
        <f t="shared" si="2"/>
        <v>Yes</v>
      </c>
      <c r="M49" s="3" t="str">
        <f t="shared" si="3"/>
        <v>Needs Imporvement</v>
      </c>
      <c r="N49" s="3">
        <f t="shared" si="4"/>
        <v>77986.1</v>
      </c>
      <c r="O49" s="3" t="str">
        <f t="shared" si="5"/>
        <v>Jul-2024</v>
      </c>
    </row>
    <row r="50" customHeight="1" spans="1:15">
      <c r="A50" s="3">
        <v>49</v>
      </c>
      <c r="B50" s="3" t="s">
        <v>62</v>
      </c>
      <c r="C50" s="3" t="s">
        <v>12</v>
      </c>
      <c r="D50" s="3" t="s">
        <v>14</v>
      </c>
      <c r="E50" s="3">
        <v>88427</v>
      </c>
      <c r="F50" s="4">
        <v>43938</v>
      </c>
      <c r="G50" s="3">
        <v>1</v>
      </c>
      <c r="H50" s="3">
        <v>5</v>
      </c>
      <c r="I50" s="8" t="str">
        <f>VLOOKUP(A50,'Lookup table '!A:B,2,FALSE)</f>
        <v>Content Strategist</v>
      </c>
      <c r="J50" s="3">
        <f t="shared" si="0"/>
        <v>4421.35</v>
      </c>
      <c r="K50" s="3" t="str">
        <f t="shared" si="1"/>
        <v>Below Average</v>
      </c>
      <c r="L50" s="3" t="str">
        <f t="shared" si="2"/>
        <v>Yes</v>
      </c>
      <c r="M50" s="3" t="str">
        <f t="shared" si="3"/>
        <v>Needs Imporvement</v>
      </c>
      <c r="N50" s="3">
        <f t="shared" si="4"/>
        <v>92848.35</v>
      </c>
      <c r="O50" s="3" t="str">
        <f t="shared" si="5"/>
        <v>Apr-2020</v>
      </c>
    </row>
    <row r="51" customHeight="1" spans="1:15">
      <c r="A51" s="3">
        <v>50</v>
      </c>
      <c r="B51" s="3" t="s">
        <v>63</v>
      </c>
      <c r="C51" s="3" t="s">
        <v>12</v>
      </c>
      <c r="D51" s="3" t="s">
        <v>10</v>
      </c>
      <c r="E51" s="3">
        <v>50471</v>
      </c>
      <c r="F51" s="4">
        <v>45382</v>
      </c>
      <c r="G51" s="3">
        <v>2</v>
      </c>
      <c r="H51" s="3">
        <v>15</v>
      </c>
      <c r="I51" s="8" t="str">
        <f>VLOOKUP(A51,'Lookup table '!A:B,2,FALSE)</f>
        <v>Senior Consultant</v>
      </c>
      <c r="J51" s="3">
        <f t="shared" si="0"/>
        <v>7570.65</v>
      </c>
      <c r="K51" s="3" t="str">
        <f t="shared" si="1"/>
        <v>Below Average</v>
      </c>
      <c r="L51" s="3" t="str">
        <f t="shared" si="2"/>
        <v>No</v>
      </c>
      <c r="M51" s="3" t="str">
        <f t="shared" si="3"/>
        <v>Needs Imporvement</v>
      </c>
      <c r="N51" s="3">
        <f t="shared" si="4"/>
        <v>58041.65</v>
      </c>
      <c r="O51" s="3" t="str">
        <f t="shared" si="5"/>
        <v>Mar-2024</v>
      </c>
    </row>
    <row r="52" customHeight="1" spans="1:10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customHeight="1" spans="1:10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customHeight="1" spans="1:10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customHeight="1" spans="1:10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customHeight="1" spans="1:10">
      <c r="A56" s="6" t="s">
        <v>121</v>
      </c>
      <c r="B56" s="6" t="s">
        <v>122</v>
      </c>
      <c r="C56" s="6" t="s">
        <v>123</v>
      </c>
      <c r="D56" s="6" t="s">
        <v>124</v>
      </c>
      <c r="E56" s="6" t="s">
        <v>125</v>
      </c>
      <c r="F56" s="6" t="s">
        <v>126</v>
      </c>
      <c r="G56" s="6" t="s">
        <v>127</v>
      </c>
      <c r="H56" s="6" t="s">
        <v>128</v>
      </c>
      <c r="I56" s="9"/>
      <c r="J56" s="9"/>
    </row>
    <row r="57" customHeight="1" spans="1:10">
      <c r="A57" s="7">
        <f>COUNTA(A2:A51)</f>
        <v>50</v>
      </c>
      <c r="B57" s="7">
        <f>AVERAGE(E2:E51)</f>
        <v>73606.94</v>
      </c>
      <c r="C57" s="7">
        <f>MAX(E2:E51)</f>
        <v>97467</v>
      </c>
      <c r="D57" s="7">
        <f>MIN(E2:E51)</f>
        <v>41254</v>
      </c>
      <c r="E57" s="7">
        <f>COUNTIF(C2:C51,"Sales")</f>
        <v>14</v>
      </c>
      <c r="F57" s="7">
        <f>COUNTIF(C2:C51,"IT")</f>
        <v>12</v>
      </c>
      <c r="G57" s="7">
        <f>COUNTIF(C2:C51,"Marketing")</f>
        <v>9</v>
      </c>
      <c r="H57" s="7">
        <f>COUNTIF(C2:C51,"HR")</f>
        <v>15</v>
      </c>
      <c r="I57" s="7"/>
      <c r="J57" s="7"/>
    </row>
  </sheetData>
  <conditionalFormatting sqref="K21:O21">
    <cfRule type="expression" dxfId="0" priority="6">
      <formula>$E21&gt;75000</formula>
    </cfRule>
  </conditionalFormatting>
  <conditionalFormatting sqref="K22:O22">
    <cfRule type="expression" dxfId="0" priority="5">
      <formula>$E22&gt;75000</formula>
    </cfRule>
  </conditionalFormatting>
  <conditionalFormatting sqref="K43:O43">
    <cfRule type="expression" dxfId="0" priority="4">
      <formula>$E43&gt;75000</formula>
    </cfRule>
  </conditionalFormatting>
  <conditionalFormatting sqref="A2:J51">
    <cfRule type="expression" dxfId="0" priority="8">
      <formula>$E2&gt;75000</formula>
    </cfRule>
  </conditionalFormatting>
  <conditionalFormatting sqref="K2:K20 K23:K42 K44:K51">
    <cfRule type="expression" dxfId="0" priority="7">
      <formula>$E2&gt;75000</formula>
    </cfRule>
  </conditionalFormatting>
  <conditionalFormatting sqref="L2:M20 L23:M42 L44:M51">
    <cfRule type="expression" dxfId="0" priority="2">
      <formula>$E2&gt;75000</formula>
    </cfRule>
  </conditionalFormatting>
  <conditionalFormatting sqref="N2:O20 N23:O42 N44:O51">
    <cfRule type="expression" dxfId="0" priority="1">
      <formula>$E2&gt;75000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topLeftCell="A34" workbookViewId="0">
      <selection activeCell="A47" sqref="A47"/>
    </sheetView>
  </sheetViews>
  <sheetFormatPr defaultColWidth="9" defaultRowHeight="1.8" outlineLevelCol="1"/>
  <cols>
    <col min="1" max="1" width="14.8518518518519" customWidth="1"/>
    <col min="2" max="2" width="25.287037037037" customWidth="1"/>
    <col min="5" max="5" width="14.8518518518519" customWidth="1"/>
    <col min="6" max="6" width="17.1388888888889" customWidth="1"/>
    <col min="7" max="7" width="19.287037037037" customWidth="1"/>
  </cols>
  <sheetData>
    <row r="1" spans="1:2">
      <c r="A1" t="s">
        <v>3</v>
      </c>
      <c r="B1" t="s">
        <v>129</v>
      </c>
    </row>
    <row r="2" spans="1:2">
      <c r="A2" t="s">
        <v>5</v>
      </c>
      <c r="B2" t="s">
        <v>129</v>
      </c>
    </row>
    <row r="4" spans="1:2">
      <c r="A4" t="s">
        <v>2</v>
      </c>
      <c r="B4" t="s">
        <v>130</v>
      </c>
    </row>
    <row r="5" spans="1:2">
      <c r="A5" t="s">
        <v>19</v>
      </c>
      <c r="B5" s="1">
        <v>74541.2666666667</v>
      </c>
    </row>
    <row r="6" spans="1:2">
      <c r="A6" t="s">
        <v>12</v>
      </c>
      <c r="B6" s="1">
        <v>73910.25</v>
      </c>
    </row>
    <row r="7" spans="1:2">
      <c r="A7" t="s">
        <v>17</v>
      </c>
      <c r="B7" s="1">
        <v>67115.3333333333</v>
      </c>
    </row>
    <row r="8" spans="1:2">
      <c r="A8" t="s">
        <v>9</v>
      </c>
      <c r="B8" s="1">
        <v>76519.0714285714</v>
      </c>
    </row>
    <row r="9" spans="1:2">
      <c r="A9" t="s">
        <v>131</v>
      </c>
      <c r="B9" s="1">
        <v>73606.94</v>
      </c>
    </row>
    <row r="13" spans="1:2">
      <c r="A13" t="s">
        <v>2</v>
      </c>
      <c r="B13" t="s">
        <v>132</v>
      </c>
    </row>
    <row r="14" spans="1:2">
      <c r="A14" t="s">
        <v>19</v>
      </c>
      <c r="B14" s="1">
        <v>15</v>
      </c>
    </row>
    <row r="15" spans="1:2">
      <c r="A15" t="s">
        <v>12</v>
      </c>
      <c r="B15" s="1">
        <v>12</v>
      </c>
    </row>
    <row r="16" spans="1:2">
      <c r="A16" t="s">
        <v>17</v>
      </c>
      <c r="B16" s="1">
        <v>9</v>
      </c>
    </row>
    <row r="17" spans="1:2">
      <c r="A17" t="s">
        <v>9</v>
      </c>
      <c r="B17" s="1">
        <v>14</v>
      </c>
    </row>
    <row r="18" spans="1:2">
      <c r="A18" t="s">
        <v>131</v>
      </c>
      <c r="B18" s="1">
        <v>50</v>
      </c>
    </row>
    <row r="24" spans="1:2">
      <c r="A24" t="s">
        <v>2</v>
      </c>
      <c r="B24" t="s">
        <v>133</v>
      </c>
    </row>
    <row r="25" spans="1:2">
      <c r="A25" t="s">
        <v>19</v>
      </c>
      <c r="B25" s="1">
        <v>48</v>
      </c>
    </row>
    <row r="26" spans="1:2">
      <c r="A26" t="s">
        <v>12</v>
      </c>
      <c r="B26" s="1">
        <v>38</v>
      </c>
    </row>
    <row r="27" spans="1:2">
      <c r="A27" t="s">
        <v>17</v>
      </c>
      <c r="B27" s="1">
        <v>27</v>
      </c>
    </row>
    <row r="28" spans="1:2">
      <c r="A28" t="s">
        <v>9</v>
      </c>
      <c r="B28" s="1">
        <v>41</v>
      </c>
    </row>
    <row r="29" spans="1:2">
      <c r="A29" t="s">
        <v>131</v>
      </c>
      <c r="B29" s="1">
        <v>154</v>
      </c>
    </row>
    <row r="34" spans="1:2">
      <c r="A34" t="s">
        <v>2</v>
      </c>
      <c r="B34" t="s">
        <v>134</v>
      </c>
    </row>
    <row r="35" spans="1:2">
      <c r="A35" t="s">
        <v>19</v>
      </c>
      <c r="B35" s="1">
        <v>101083.66</v>
      </c>
    </row>
    <row r="36" spans="1:2">
      <c r="A36" t="s">
        <v>12</v>
      </c>
      <c r="B36" s="1">
        <v>72803.01</v>
      </c>
    </row>
    <row r="37" spans="1:2">
      <c r="A37" t="s">
        <v>17</v>
      </c>
      <c r="B37" s="1">
        <v>41046.49</v>
      </c>
    </row>
    <row r="38" spans="1:2">
      <c r="A38" t="s">
        <v>9</v>
      </c>
      <c r="B38" s="1">
        <v>103000.1</v>
      </c>
    </row>
    <row r="39" spans="1:2">
      <c r="A39" t="s">
        <v>131</v>
      </c>
      <c r="B39" s="1">
        <v>317933.26</v>
      </c>
    </row>
    <row r="47" spans="1:2">
      <c r="A47" t="s">
        <v>118</v>
      </c>
      <c r="B47" t="s">
        <v>132</v>
      </c>
    </row>
    <row r="48" spans="1:2">
      <c r="A48" t="s">
        <v>135</v>
      </c>
      <c r="B48" s="1">
        <v>12</v>
      </c>
    </row>
    <row r="49" spans="1:2">
      <c r="A49" t="s">
        <v>136</v>
      </c>
      <c r="B49" s="1">
        <v>20</v>
      </c>
    </row>
    <row r="50" spans="1:2">
      <c r="A50" t="s">
        <v>137</v>
      </c>
      <c r="B50" s="1">
        <v>18</v>
      </c>
    </row>
    <row r="51" spans="1:2">
      <c r="A51" t="s">
        <v>131</v>
      </c>
      <c r="B51" s="1">
        <v>50</v>
      </c>
    </row>
  </sheetData>
  <pageMargins left="0.7" right="0.7" top="0.75" bottom="0.75" header="0.3" footer="0.3"/>
  <headerFooter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Employee data</vt:lpstr>
      <vt:lpstr>Lookup table </vt:lpstr>
      <vt:lpstr>Dashboard</vt:lpstr>
      <vt:lpstr>Answer</vt:lpstr>
      <vt:lpstr>Pivot tables and 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alank</cp:lastModifiedBy>
  <dcterms:created xsi:type="dcterms:W3CDTF">2025-02-05T15:42:00Z</dcterms:created>
  <dcterms:modified xsi:type="dcterms:W3CDTF">2025-02-10T08:16:04Z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8C1B1C48696E4A17A38C9163301977FB_12</vt:lpwstr>
  </property>
  <property fmtid="{D5CDD505-2E9C-101B-9397-08002B2CF9AE}" pid="3" name="KSOProductBuildVer">
    <vt:lpwstr>1033-12.2.0.19805</vt:lpwstr>
  </property>
</Properties>
</file>