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jinno\OneDrive\progmrams\Guleria2012\Fitting Parameters\"/>
    </mc:Choice>
  </mc:AlternateContent>
  <xr:revisionPtr revIDLastSave="0" documentId="13_ncr:1_{693B1A4A-A784-47FF-B843-092769D612BA}" xr6:coauthVersionLast="47" xr6:coauthVersionMax="47" xr10:uidLastSave="{00000000-0000-0000-0000-000000000000}"/>
  <bookViews>
    <workbookView xWindow="2240" yWindow="2240" windowWidth="14400" windowHeight="7810" xr2:uid="{00000000-000D-0000-FFFF-FFFF00000000}"/>
  </bookViews>
  <sheets>
    <sheet name="Summary" sheetId="1" r:id="rId1"/>
    <sheet name="Sheet1" sheetId="3" r:id="rId2"/>
    <sheet name="Momentum Fi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B21" i="1"/>
  <c r="K18" i="1"/>
  <c r="J18" i="1"/>
  <c r="C18" i="1"/>
  <c r="D18" i="1"/>
  <c r="E18" i="1"/>
  <c r="F18" i="1"/>
  <c r="G18" i="1"/>
  <c r="H18" i="1"/>
  <c r="I18" i="1"/>
  <c r="B18" i="1"/>
  <c r="K20" i="1"/>
  <c r="J20" i="1"/>
  <c r="H20" i="1"/>
  <c r="I20" i="1" s="1"/>
  <c r="G20" i="1"/>
  <c r="K19" i="1"/>
  <c r="J19" i="1"/>
  <c r="H19" i="1"/>
  <c r="I19" i="1" s="1"/>
  <c r="G19" i="1"/>
  <c r="G17" i="1"/>
  <c r="H17" i="1"/>
  <c r="I17" i="1"/>
  <c r="J17" i="1"/>
  <c r="K17" i="1"/>
  <c r="K16" i="1"/>
  <c r="J16" i="1"/>
  <c r="H16" i="1"/>
  <c r="I16" i="1" s="1"/>
  <c r="G16" i="1"/>
  <c r="J28" i="1"/>
  <c r="K28" i="1"/>
  <c r="G25" i="1"/>
  <c r="K25" i="1"/>
  <c r="K27" i="1"/>
  <c r="J27" i="1"/>
  <c r="H27" i="1"/>
  <c r="I27" i="1" s="1"/>
  <c r="G27" i="1"/>
  <c r="K26" i="1"/>
  <c r="J26" i="1"/>
  <c r="H26" i="1"/>
  <c r="I26" i="1" s="1"/>
  <c r="I28" i="1" s="1"/>
  <c r="G26" i="1"/>
  <c r="G28" i="1" s="1"/>
  <c r="G24" i="1"/>
  <c r="H24" i="1"/>
  <c r="I24" i="1" s="1"/>
  <c r="J24" i="1"/>
  <c r="K24" i="1"/>
  <c r="G23" i="1"/>
  <c r="K23" i="1"/>
  <c r="J23" i="1"/>
  <c r="J25" i="1" s="1"/>
  <c r="H23" i="1"/>
  <c r="I23" i="1" s="1"/>
  <c r="I25" i="1" s="1"/>
  <c r="C28" i="1"/>
  <c r="D28" i="1"/>
  <c r="E28" i="1"/>
  <c r="F28" i="1"/>
  <c r="B28" i="1"/>
  <c r="C25" i="1"/>
  <c r="D25" i="1"/>
  <c r="E25" i="1"/>
  <c r="F25" i="1"/>
  <c r="B25" i="1"/>
  <c r="J12" i="1"/>
  <c r="J11" i="1"/>
  <c r="J9" i="1"/>
  <c r="J8" i="1"/>
  <c r="J6" i="1"/>
  <c r="J5" i="1"/>
  <c r="G5" i="1"/>
  <c r="L13" i="1"/>
  <c r="M13" i="1"/>
  <c r="N13" i="1"/>
  <c r="L10" i="1"/>
  <c r="M10" i="1"/>
  <c r="N10" i="1"/>
  <c r="L7" i="1"/>
  <c r="M7" i="1"/>
  <c r="N7" i="1"/>
  <c r="H4" i="1"/>
  <c r="I4" i="1" s="1"/>
  <c r="H5" i="1"/>
  <c r="K5" i="1"/>
  <c r="G6" i="1"/>
  <c r="H6" i="1"/>
  <c r="I6" i="1"/>
  <c r="K6" i="1"/>
  <c r="G8" i="1"/>
  <c r="H8" i="1"/>
  <c r="I8" i="1" s="1"/>
  <c r="K8" i="1"/>
  <c r="G9" i="1"/>
  <c r="H9" i="1"/>
  <c r="I9" i="1" s="1"/>
  <c r="K9" i="1"/>
  <c r="G11" i="1"/>
  <c r="H11" i="1"/>
  <c r="I11" i="1"/>
  <c r="K11" i="1"/>
  <c r="G12" i="1"/>
  <c r="H12" i="1"/>
  <c r="I12" i="1"/>
  <c r="K12" i="1"/>
  <c r="H3" i="1"/>
  <c r="I3" i="1" s="1"/>
  <c r="C13" i="1"/>
  <c r="D13" i="1"/>
  <c r="E13" i="1"/>
  <c r="F13" i="1"/>
  <c r="B13" i="1"/>
  <c r="C10" i="1"/>
  <c r="E10" i="1"/>
  <c r="F10" i="1"/>
  <c r="B10" i="1"/>
  <c r="C7" i="1"/>
  <c r="E7" i="1"/>
  <c r="F7" i="1"/>
  <c r="B7" i="1"/>
  <c r="B1" i="1"/>
  <c r="E4" i="1" s="1"/>
  <c r="J4" i="1" s="1"/>
  <c r="H28" i="1" l="1"/>
  <c r="H25" i="1"/>
  <c r="G7" i="1"/>
  <c r="K7" i="1"/>
  <c r="I13" i="1"/>
  <c r="K13" i="1"/>
  <c r="H13" i="1"/>
  <c r="G13" i="1"/>
  <c r="J13" i="1"/>
  <c r="I10" i="1"/>
  <c r="K10" i="1"/>
  <c r="H10" i="1"/>
  <c r="G10" i="1"/>
  <c r="H7" i="1"/>
  <c r="I5" i="1"/>
  <c r="I7" i="1" s="1"/>
  <c r="B3" i="1"/>
  <c r="G3" i="1" s="1"/>
  <c r="J7" i="1"/>
  <c r="B4" i="1"/>
  <c r="G4" i="1" s="1"/>
  <c r="J10" i="1"/>
  <c r="E3" i="1"/>
  <c r="J3" i="1" s="1"/>
  <c r="F3" i="1"/>
  <c r="K3" i="1" s="1"/>
  <c r="F4" i="1"/>
  <c r="K4" i="1" s="1"/>
</calcChain>
</file>

<file path=xl/sharedStrings.xml><?xml version="1.0" encoding="utf-8"?>
<sst xmlns="http://schemas.openxmlformats.org/spreadsheetml/2006/main" count="55" uniqueCount="45">
  <si>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</si>
  <si>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</si>
  <si>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</si>
  <si>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</si>
  <si>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</si>
  <si>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u1</t>
    <phoneticPr fontId="1"/>
  </si>
  <si>
    <t>u2</t>
    <phoneticPr fontId="1"/>
  </si>
  <si>
    <t>u31</t>
    <phoneticPr fontId="1"/>
  </si>
  <si>
    <t>u32</t>
    <phoneticPr fontId="1"/>
  </si>
  <si>
    <t>Llam</t>
    <phoneticPr fontId="1"/>
  </si>
  <si>
    <t>Jlam</t>
    <phoneticPr fontId="1"/>
  </si>
  <si>
    <t>Klam</t>
    <phoneticPr fontId="1"/>
  </si>
  <si>
    <t>1/fm^{-3}</t>
    <phoneticPr fontId="1"/>
  </si>
  <si>
    <t>U=const + aL2</t>
    <phoneticPr fontId="1"/>
  </si>
  <si>
    <t>const</t>
    <phoneticPr fontId="1"/>
  </si>
  <si>
    <t>aL2</t>
    <phoneticPr fontId="1"/>
  </si>
  <si>
    <t>MD1_k&lt;2.5/fm</t>
    <phoneticPr fontId="1"/>
  </si>
  <si>
    <t>MD2_k&lt;2.5/fm</t>
    <phoneticPr fontId="1"/>
  </si>
  <si>
    <t>MD3_k&lt;1.0/fm</t>
    <phoneticPr fontId="1"/>
  </si>
  <si>
    <t>GKW2+MD1_lower</t>
    <phoneticPr fontId="1"/>
  </si>
  <si>
    <t>GKW2+MD1_upper</t>
    <phoneticPr fontId="1"/>
  </si>
  <si>
    <t>GKW2+MD1_medium</t>
    <phoneticPr fontId="1"/>
  </si>
  <si>
    <t>GKW3+MD2_lower</t>
    <phoneticPr fontId="1"/>
  </si>
  <si>
    <t>GKW3+MD2_upper</t>
    <phoneticPr fontId="1"/>
  </si>
  <si>
    <t>GKW3+MD2_medium</t>
    <phoneticPr fontId="1"/>
  </si>
  <si>
    <t>GKW3+MD3_lower</t>
    <phoneticPr fontId="1"/>
  </si>
  <si>
    <t>GKW3+MD3_upper</t>
    <phoneticPr fontId="1"/>
  </si>
  <si>
    <t>GKW3+MD3_medium</t>
    <phoneticPr fontId="1"/>
  </si>
  <si>
    <t>u0</t>
    <phoneticPr fontId="1"/>
  </si>
  <si>
    <t>GKW2_medium</t>
    <phoneticPr fontId="1"/>
  </si>
  <si>
    <t>GKW3_medium</t>
    <phoneticPr fontId="1"/>
  </si>
  <si>
    <t>2022/10/15 refit</t>
    <phoneticPr fontId="1"/>
  </si>
  <si>
    <t>GKW2_lower(rho&lt;1.5)+Kohno2(k&lt;1.0)</t>
    <phoneticPr fontId="1"/>
  </si>
  <si>
    <t>GKW2_upper(rho&lt;1.5)+Kohno2(k&lt;1.0)</t>
    <phoneticPr fontId="1"/>
  </si>
  <si>
    <t>GKW2_medium(rho&lt;1.5)+Kohno2(k&lt;1.0)</t>
    <phoneticPr fontId="1"/>
  </si>
  <si>
    <t>GKW3_lower(rho&lt;1.5)+Kohno3(k&lt;1.0)</t>
    <phoneticPr fontId="1"/>
  </si>
  <si>
    <t>GKW3_upper(rho&lt;1.5)+Kohno3(k&lt;1.0)</t>
    <phoneticPr fontId="1"/>
  </si>
  <si>
    <t>GKW3_medium(rho&lt;1.5)+Kohno3(k&lt;1.0)</t>
    <phoneticPr fontId="1"/>
  </si>
  <si>
    <t>rho0</t>
  </si>
  <si>
    <t>GKW2_lower(rho&lt;1.5)</t>
  </si>
  <si>
    <t>GKW2_upper(rho&lt;1.5)</t>
  </si>
  <si>
    <t>GKW2_medium(rho&lt;1.5)</t>
  </si>
  <si>
    <t>GKW3_lower(rho&lt;1.5)</t>
  </si>
  <si>
    <t>GKW3_upper(rho&lt;1.5)</t>
  </si>
  <si>
    <t>GKW3_medium(rho&lt;1.5)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</si>
</sst>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E12" workbookViewId="0">
      <selection activeCell="K21" sqref="K21"/>
    </sheetView>
  </sheetViews>
  <sheetFormatPr defaultRowHeight="18"/>
  <cols>
    <col min="1" max="1" width="37.4140625" bestFit="1" customWidth="1"/>
  </cols>
  <sheetData>
    <row r="1" spans="1:14">
      <c r="A1" s="2" t="s">
        <v>38</v>
      </c>
      <c r="B1" s="2">
        <f>0.16</f>
        <v>0.16</v>
      </c>
      <c r="C1" s="2" t="s">
        <v>12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28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10</v>
      </c>
      <c r="M2" s="2" t="s">
        <v>9</v>
      </c>
      <c r="N2" s="2" t="s">
        <v>11</v>
      </c>
    </row>
    <row r="3" spans="1:14">
      <c r="A3" s="2" t="s">
        <v>29</v>
      </c>
      <c r="B3" s="2">
        <f>-154.9/($B$1)</f>
        <v>-968.125</v>
      </c>
      <c r="C3" s="2">
        <v>0</v>
      </c>
      <c r="D3" s="2">
        <v>0</v>
      </c>
      <c r="E3" s="2">
        <f>142.4/($B$1)^(4/3)</f>
        <v>1639.3940168949719</v>
      </c>
      <c r="F3" s="2">
        <f>-21.4/$B$1^(5/3)</f>
        <v>-453.81669527446104</v>
      </c>
      <c r="G3" s="2">
        <f>B3</f>
        <v>-968.125</v>
      </c>
      <c r="H3" s="2">
        <f>C3</f>
        <v>0</v>
      </c>
      <c r="I3" s="2">
        <f>3*H3</f>
        <v>0</v>
      </c>
      <c r="J3" s="2">
        <f>8/3*E3</f>
        <v>4371.717378386591</v>
      </c>
      <c r="K3" s="2">
        <f>8/3*F3</f>
        <v>-1210.1778540652294</v>
      </c>
      <c r="L3" s="2">
        <v>-33.83</v>
      </c>
      <c r="M3" s="2">
        <v>-1.825</v>
      </c>
      <c r="N3" s="2">
        <v>356</v>
      </c>
    </row>
    <row r="4" spans="1:14">
      <c r="A4" s="2" t="s">
        <v>30</v>
      </c>
      <c r="B4" s="2">
        <f>-80.1/($B$1)</f>
        <v>-500.62499999999994</v>
      </c>
      <c r="C4" s="2">
        <v>0</v>
      </c>
      <c r="D4" s="2">
        <v>0</v>
      </c>
      <c r="E4" s="2">
        <f>0.16/($B$1^(4/3))</f>
        <v>1.8420157493201932</v>
      </c>
      <c r="F4" s="2">
        <f>50.4/($B$1^(5/3))</f>
        <v>1068.8019365342448</v>
      </c>
      <c r="G4" s="2">
        <f t="shared" ref="G4:G12" si="0">B4</f>
        <v>-500.62499999999994</v>
      </c>
      <c r="H4" s="2">
        <f t="shared" ref="H4:H12" si="1">C4</f>
        <v>0</v>
      </c>
      <c r="I4" s="2">
        <f t="shared" ref="I4:I12" si="2">3*H4</f>
        <v>0</v>
      </c>
      <c r="J4" s="2">
        <f>8/3*E4</f>
        <v>4.9120419981871812</v>
      </c>
      <c r="K4" s="2">
        <f t="shared" ref="K4:K12" si="3">8/3*F4</f>
        <v>2850.1384974246525</v>
      </c>
      <c r="L4" s="2">
        <v>-29.55</v>
      </c>
      <c r="M4" s="2">
        <v>12.34</v>
      </c>
      <c r="N4" s="2">
        <v>504.8</v>
      </c>
    </row>
    <row r="5" spans="1:14">
      <c r="A5" s="2" t="s">
        <v>19</v>
      </c>
      <c r="B5" s="3">
        <v>-0.891698132616356</v>
      </c>
      <c r="C5" s="2">
        <v>32.293882105765803</v>
      </c>
      <c r="D5" s="2">
        <v>0</v>
      </c>
      <c r="E5" s="2">
        <v>-1342.8741868801201</v>
      </c>
      <c r="F5" s="2">
        <v>1679.0786465219901</v>
      </c>
      <c r="G5" s="2">
        <f>B5</f>
        <v>-0.891698132616356</v>
      </c>
      <c r="H5" s="2">
        <f t="shared" si="1"/>
        <v>32.293882105765803</v>
      </c>
      <c r="I5" s="2">
        <f t="shared" si="2"/>
        <v>96.88164631729741</v>
      </c>
      <c r="J5" s="2">
        <f>8/3*E5</f>
        <v>-3580.9978316803199</v>
      </c>
      <c r="K5" s="2">
        <f t="shared" si="3"/>
        <v>4477.543057391973</v>
      </c>
      <c r="L5" s="2"/>
      <c r="M5" s="2"/>
      <c r="N5" s="2"/>
    </row>
    <row r="6" spans="1:14">
      <c r="A6" s="2" t="s">
        <v>20</v>
      </c>
      <c r="B6" s="3">
        <v>-0.91775431287383902</v>
      </c>
      <c r="C6" s="2">
        <v>32.293882105765803</v>
      </c>
      <c r="D6" s="2">
        <v>0</v>
      </c>
      <c r="E6" s="2">
        <v>-1369.9242059957701</v>
      </c>
      <c r="F6" s="2">
        <v>1746.7755078704399</v>
      </c>
      <c r="G6" s="2">
        <f t="shared" si="0"/>
        <v>-0.91775431287383902</v>
      </c>
      <c r="H6" s="2">
        <f t="shared" si="1"/>
        <v>32.293882105765803</v>
      </c>
      <c r="I6" s="2">
        <f t="shared" si="2"/>
        <v>96.88164631729741</v>
      </c>
      <c r="J6" s="2">
        <f>8/3*E6</f>
        <v>-3653.1312159887202</v>
      </c>
      <c r="K6" s="2">
        <f t="shared" si="3"/>
        <v>4658.0680209878392</v>
      </c>
      <c r="L6" s="2"/>
      <c r="M6" s="2"/>
      <c r="N6" s="2"/>
    </row>
    <row r="7" spans="1:14">
      <c r="A7" s="2" t="s">
        <v>21</v>
      </c>
      <c r="B7" s="2">
        <f>(B5+B6)/2</f>
        <v>-0.90472622274509751</v>
      </c>
      <c r="C7" s="2">
        <f t="shared" ref="C7:F7" si="4">(C5+C6)/2</f>
        <v>32.293882105765803</v>
      </c>
      <c r="D7" s="2">
        <v>0</v>
      </c>
      <c r="E7" s="2">
        <f t="shared" si="4"/>
        <v>-1356.3991964379452</v>
      </c>
      <c r="F7" s="2">
        <f t="shared" si="4"/>
        <v>1712.9270771962151</v>
      </c>
      <c r="G7" s="2">
        <f t="shared" ref="G7" si="5">(G5+G6)/2</f>
        <v>-0.90472622274509751</v>
      </c>
      <c r="H7" s="2">
        <f t="shared" ref="H7" si="6">(H5+H6)/2</f>
        <v>32.293882105765803</v>
      </c>
      <c r="I7" s="2">
        <f t="shared" ref="I7" si="7">(I5+I6)/2</f>
        <v>96.88164631729741</v>
      </c>
      <c r="J7" s="2">
        <f t="shared" ref="J7" si="8">(J5+J6)/2</f>
        <v>-3617.0645238345201</v>
      </c>
      <c r="K7" s="2">
        <f t="shared" ref="K7" si="9">(K5+K6)/2</f>
        <v>4567.8055391899061</v>
      </c>
      <c r="L7" s="2">
        <f t="shared" ref="L7" si="10">(L5+L6)/2</f>
        <v>0</v>
      </c>
      <c r="M7" s="2">
        <f t="shared" ref="M7" si="11">(M5+M6)/2</f>
        <v>0</v>
      </c>
      <c r="N7" s="2">
        <f t="shared" ref="N7" si="12">(N5+N6)/2</f>
        <v>0</v>
      </c>
    </row>
    <row r="8" spans="1:14">
      <c r="A8" s="2" t="s">
        <v>22</v>
      </c>
      <c r="B8" s="1">
        <v>-180.63583418075299</v>
      </c>
      <c r="C8">
        <v>35.981592349576601</v>
      </c>
      <c r="D8" s="2">
        <v>0</v>
      </c>
      <c r="E8">
        <v>-953.84632301379497</v>
      </c>
      <c r="F8">
        <v>1605.59507537952</v>
      </c>
      <c r="G8" s="2">
        <f t="shared" si="0"/>
        <v>-180.63583418075299</v>
      </c>
      <c r="H8" s="2">
        <f t="shared" si="1"/>
        <v>35.981592349576601</v>
      </c>
      <c r="I8" s="2">
        <f t="shared" si="2"/>
        <v>107.9447770487298</v>
      </c>
      <c r="J8" s="2">
        <f>8/3*E8</f>
        <v>-2543.5901947034531</v>
      </c>
      <c r="K8" s="2">
        <f t="shared" si="3"/>
        <v>4281.5868676787195</v>
      </c>
      <c r="L8" s="2"/>
      <c r="M8" s="2"/>
      <c r="N8" s="2"/>
    </row>
    <row r="9" spans="1:14">
      <c r="A9" s="2" t="s">
        <v>23</v>
      </c>
      <c r="B9" s="3">
        <v>-1.00247856635217</v>
      </c>
      <c r="C9" s="2">
        <v>35.981592349576601</v>
      </c>
      <c r="D9" s="2">
        <v>0</v>
      </c>
      <c r="E9" s="2">
        <v>-1637.7941455303501</v>
      </c>
      <c r="F9" s="2">
        <v>2290.5994391150098</v>
      </c>
      <c r="G9" s="2">
        <f>B9</f>
        <v>-1.00247856635217</v>
      </c>
      <c r="H9" s="2">
        <f>C9</f>
        <v>35.981592349576601</v>
      </c>
      <c r="I9" s="2">
        <f t="shared" si="2"/>
        <v>107.9447770487298</v>
      </c>
      <c r="J9" s="2">
        <f>8/3*E9</f>
        <v>-4367.4510547476002</v>
      </c>
      <c r="K9" s="2">
        <f t="shared" si="3"/>
        <v>6108.2651709733591</v>
      </c>
      <c r="L9" s="2"/>
      <c r="M9" s="2"/>
      <c r="N9" s="2"/>
    </row>
    <row r="10" spans="1:14">
      <c r="A10" s="2" t="s">
        <v>24</v>
      </c>
      <c r="B10" s="2">
        <f>(B8+B9)/2</f>
        <v>-90.819156373552588</v>
      </c>
      <c r="C10" s="2">
        <f>(C8+C9)/2</f>
        <v>35.981592349576601</v>
      </c>
      <c r="D10" s="2">
        <v>0</v>
      </c>
      <c r="E10" s="2">
        <f t="shared" ref="E10:F10" si="13">(E8+E9)/2</f>
        <v>-1295.8202342720724</v>
      </c>
      <c r="F10" s="2">
        <f t="shared" si="13"/>
        <v>1948.0972572472649</v>
      </c>
      <c r="G10" s="2">
        <f t="shared" ref="G10" si="14">(G8+G9)/2</f>
        <v>-90.819156373552588</v>
      </c>
      <c r="H10" s="2">
        <f t="shared" ref="H10" si="15">(H8+H9)/2</f>
        <v>35.981592349576601</v>
      </c>
      <c r="I10" s="2">
        <f t="shared" ref="I10" si="16">(I8+I9)/2</f>
        <v>107.9447770487298</v>
      </c>
      <c r="J10" s="2">
        <f t="shared" ref="J10" si="17">(J8+J9)/2</f>
        <v>-3455.5206247255264</v>
      </c>
      <c r="K10" s="2">
        <f t="shared" ref="K10" si="18">(K8+K9)/2</f>
        <v>5194.9260193260398</v>
      </c>
      <c r="L10" s="2">
        <f t="shared" ref="L10" si="19">(L8+L9)/2</f>
        <v>0</v>
      </c>
      <c r="M10" s="2">
        <f t="shared" ref="M10" si="20">(M8+M9)/2</f>
        <v>0</v>
      </c>
      <c r="N10" s="2">
        <f t="shared" ref="N10" si="21">(N8+N9)/2</f>
        <v>0</v>
      </c>
    </row>
    <row r="11" spans="1:14">
      <c r="A11" s="2" t="s">
        <v>25</v>
      </c>
      <c r="B11" s="3">
        <v>-1.03492527391509</v>
      </c>
      <c r="C11" s="2">
        <v>40.955914667222899</v>
      </c>
      <c r="D11" s="2">
        <v>0</v>
      </c>
      <c r="E11" s="2">
        <v>-1465.8190873839001</v>
      </c>
      <c r="F11" s="2">
        <v>1945.04402240684</v>
      </c>
      <c r="G11" s="2">
        <f t="shared" si="0"/>
        <v>-1.03492527391509</v>
      </c>
      <c r="H11" s="2">
        <f t="shared" si="1"/>
        <v>40.955914667222899</v>
      </c>
      <c r="I11" s="2">
        <f t="shared" si="2"/>
        <v>122.8677440016687</v>
      </c>
      <c r="J11" s="2">
        <f>8/3*E11</f>
        <v>-3908.8508996904002</v>
      </c>
      <c r="K11" s="2">
        <f t="shared" si="3"/>
        <v>5186.7840597515733</v>
      </c>
      <c r="L11" s="2"/>
      <c r="M11" s="2"/>
      <c r="N11" s="2"/>
    </row>
    <row r="12" spans="1:14">
      <c r="A12" s="2" t="s">
        <v>26</v>
      </c>
      <c r="B12" s="3">
        <v>-1.06831394238702</v>
      </c>
      <c r="C12" s="2">
        <v>40.955914667222899</v>
      </c>
      <c r="D12" s="2">
        <v>0</v>
      </c>
      <c r="E12" s="2">
        <v>-1627.6293386791499</v>
      </c>
      <c r="F12" s="2">
        <v>2257.50663804239</v>
      </c>
      <c r="G12" s="2">
        <f t="shared" si="0"/>
        <v>-1.06831394238702</v>
      </c>
      <c r="H12" s="2">
        <f t="shared" si="1"/>
        <v>40.955914667222899</v>
      </c>
      <c r="I12" s="2">
        <f t="shared" si="2"/>
        <v>122.8677440016687</v>
      </c>
      <c r="J12" s="2">
        <f>8/3*E12</f>
        <v>-4340.3449031443997</v>
      </c>
      <c r="K12" s="2">
        <f t="shared" si="3"/>
        <v>6020.0177014463734</v>
      </c>
      <c r="L12" s="2"/>
      <c r="M12" s="2"/>
      <c r="N12" s="2"/>
    </row>
    <row r="13" spans="1:14">
      <c r="A13" s="2" t="s">
        <v>27</v>
      </c>
      <c r="B13" s="2">
        <f>(B11+B12)/2</f>
        <v>-1.0516196081510549</v>
      </c>
      <c r="C13" s="2">
        <f t="shared" ref="C13:F13" si="22">(C11+C12)/2</f>
        <v>40.955914667222899</v>
      </c>
      <c r="D13" s="2">
        <f t="shared" si="22"/>
        <v>0</v>
      </c>
      <c r="E13" s="2">
        <f t="shared" si="22"/>
        <v>-1546.7242130315249</v>
      </c>
      <c r="F13" s="2">
        <f t="shared" si="22"/>
        <v>2101.2753302246151</v>
      </c>
      <c r="G13" s="2">
        <f>(G11+G12)/2</f>
        <v>-1.0516196081510549</v>
      </c>
      <c r="H13" s="2">
        <f t="shared" ref="H13" si="23">(H11+H12)/2</f>
        <v>40.955914667222899</v>
      </c>
      <c r="I13" s="2">
        <f t="shared" ref="I13" si="24">(I11+I12)/2</f>
        <v>122.8677440016687</v>
      </c>
      <c r="J13" s="2">
        <f t="shared" ref="J13" si="25">(J11+J12)/2</f>
        <v>-4124.5979014174</v>
      </c>
      <c r="K13" s="2">
        <f t="shared" ref="K13" si="26">(K11+K12)/2</f>
        <v>5603.4008805989733</v>
      </c>
      <c r="L13" s="2">
        <f t="shared" ref="L13" si="27">(L11+L12)/2</f>
        <v>0</v>
      </c>
      <c r="M13" s="2">
        <f t="shared" ref="M13" si="28">(M11+M12)/2</f>
        <v>0</v>
      </c>
      <c r="N13" s="2">
        <f t="shared" ref="N13" si="29">(N11+N12)/2</f>
        <v>0</v>
      </c>
    </row>
    <row r="15" spans="1:14">
      <c r="A15" s="4" t="s">
        <v>31</v>
      </c>
      <c r="B15" s="6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28</v>
      </c>
      <c r="H15" s="5" t="s">
        <v>5</v>
      </c>
      <c r="I15" s="5" t="s">
        <v>6</v>
      </c>
      <c r="J15" s="5" t="s">
        <v>7</v>
      </c>
      <c r="K15" s="5" t="s">
        <v>8</v>
      </c>
    </row>
    <row r="16" spans="1:14">
      <c r="A16" s="2" t="s">
        <v>39</v>
      </c>
      <c r="B16" s="1">
        <v>-397.000100838668</v>
      </c>
      <c r="C16">
        <v>0</v>
      </c>
      <c r="D16">
        <v>0</v>
      </c>
      <c r="E16">
        <v>-188.15044914388301</v>
      </c>
      <c r="F16">
        <v>978.11119750792705</v>
      </c>
      <c r="G16" s="2">
        <f>B16</f>
        <v>-397.000100838668</v>
      </c>
      <c r="H16" s="2">
        <f>C16</f>
        <v>0</v>
      </c>
      <c r="I16" s="2">
        <f>3*H16</f>
        <v>0</v>
      </c>
      <c r="J16" s="2">
        <f>8/3*E16</f>
        <v>-501.73453105035469</v>
      </c>
      <c r="K16" s="2">
        <f>8/3*F16</f>
        <v>2608.2965266878055</v>
      </c>
    </row>
    <row r="17" spans="1:11">
      <c r="A17" s="2" t="s">
        <v>40</v>
      </c>
      <c r="B17" s="1">
        <v>-307.41664799767102</v>
      </c>
      <c r="C17">
        <v>0</v>
      </c>
      <c r="D17">
        <v>0</v>
      </c>
      <c r="E17">
        <v>-525.74679895270299</v>
      </c>
      <c r="F17">
        <v>1308.21875947172</v>
      </c>
      <c r="G17" s="2">
        <f>B17</f>
        <v>-307.41664799767102</v>
      </c>
      <c r="H17" s="2">
        <f>C17</f>
        <v>0</v>
      </c>
      <c r="I17" s="2">
        <f>3*H17</f>
        <v>0</v>
      </c>
      <c r="J17" s="2">
        <f>8/3*E17</f>
        <v>-1401.9914638738746</v>
      </c>
      <c r="K17" s="2">
        <f>8/3*F17</f>
        <v>3488.5833585912533</v>
      </c>
    </row>
    <row r="18" spans="1:11">
      <c r="A18" s="2" t="s">
        <v>41</v>
      </c>
      <c r="B18">
        <f>(B16+B17)/2</f>
        <v>-352.20837441816951</v>
      </c>
      <c r="C18">
        <f t="shared" ref="C18:K18" si="30">(C16+C17)/2</f>
        <v>0</v>
      </c>
      <c r="D18">
        <f t="shared" si="30"/>
        <v>0</v>
      </c>
      <c r="E18">
        <f t="shared" si="30"/>
        <v>-356.94862404829303</v>
      </c>
      <c r="F18">
        <f t="shared" si="30"/>
        <v>1143.1649784898236</v>
      </c>
      <c r="G18">
        <f t="shared" si="30"/>
        <v>-352.20837441816951</v>
      </c>
      <c r="H18">
        <f t="shared" si="30"/>
        <v>0</v>
      </c>
      <c r="I18">
        <f t="shared" si="30"/>
        <v>0</v>
      </c>
      <c r="J18">
        <f t="shared" si="30"/>
        <v>-951.86299746211466</v>
      </c>
      <c r="K18">
        <f>(K16+K17)/2</f>
        <v>3048.4399426395294</v>
      </c>
    </row>
    <row r="19" spans="1:11">
      <c r="A19" s="2" t="s">
        <v>42</v>
      </c>
      <c r="B19" s="1">
        <v>-414.44314255397597</v>
      </c>
      <c r="C19">
        <v>0</v>
      </c>
      <c r="D19">
        <v>0</v>
      </c>
      <c r="E19">
        <v>-296.37382739644102</v>
      </c>
      <c r="F19">
        <v>1312.0856340005701</v>
      </c>
      <c r="G19" s="2">
        <f>B19</f>
        <v>-414.44314255397597</v>
      </c>
      <c r="H19" s="2">
        <f>C19</f>
        <v>0</v>
      </c>
      <c r="I19" s="2">
        <f>3*H19</f>
        <v>0</v>
      </c>
      <c r="J19" s="2">
        <f>8/3*E19</f>
        <v>-790.33020639050937</v>
      </c>
      <c r="K19" s="2">
        <f>8/3*F19</f>
        <v>3498.8950240015201</v>
      </c>
    </row>
    <row r="20" spans="1:11">
      <c r="A20" s="2" t="s">
        <v>43</v>
      </c>
      <c r="B20" s="1">
        <v>-362.11045492096298</v>
      </c>
      <c r="C20">
        <v>0</v>
      </c>
      <c r="D20">
        <v>0</v>
      </c>
      <c r="E20">
        <v>-514.97084201832104</v>
      </c>
      <c r="F20">
        <v>1543.4774801026899</v>
      </c>
      <c r="G20" s="2">
        <f>B20</f>
        <v>-362.11045492096298</v>
      </c>
      <c r="H20" s="2">
        <f>C20</f>
        <v>0</v>
      </c>
      <c r="I20" s="2">
        <f>3*H20</f>
        <v>0</v>
      </c>
      <c r="J20" s="2">
        <f>8/3*E20</f>
        <v>-1373.2555787155227</v>
      </c>
      <c r="K20" s="2">
        <f>8/3*F20</f>
        <v>4115.9399469405062</v>
      </c>
    </row>
    <row r="21" spans="1:11">
      <c r="A21" s="2" t="s">
        <v>44</v>
      </c>
      <c r="B21">
        <f>(B19+B20)/2</f>
        <v>-388.27679873746945</v>
      </c>
      <c r="C21">
        <f t="shared" ref="C21:K21" si="31">(C19+C20)/2</f>
        <v>0</v>
      </c>
      <c r="D21">
        <f t="shared" si="31"/>
        <v>0</v>
      </c>
      <c r="E21">
        <f t="shared" si="31"/>
        <v>-405.67233470738103</v>
      </c>
      <c r="F21">
        <f t="shared" si="31"/>
        <v>1427.78155705163</v>
      </c>
      <c r="G21">
        <f t="shared" si="31"/>
        <v>-388.27679873746945</v>
      </c>
      <c r="H21">
        <f t="shared" si="31"/>
        <v>0</v>
      </c>
      <c r="I21">
        <f t="shared" si="31"/>
        <v>0</v>
      </c>
      <c r="J21">
        <f t="shared" si="31"/>
        <v>-1081.7928925530159</v>
      </c>
      <c r="K21">
        <f t="shared" si="31"/>
        <v>3807.4174854710132</v>
      </c>
    </row>
    <row r="22" spans="1:11">
      <c r="A22" s="2"/>
      <c r="B22" s="1"/>
    </row>
    <row r="23" spans="1:11">
      <c r="A23" s="2" t="s">
        <v>32</v>
      </c>
      <c r="B23" s="6">
        <v>-397.00010083713198</v>
      </c>
      <c r="C23" s="5">
        <v>40.8415160727345</v>
      </c>
      <c r="D23" s="5">
        <v>0</v>
      </c>
      <c r="E23" s="5">
        <v>-188.15044915006001</v>
      </c>
      <c r="F23" s="5">
        <v>830.36586318670595</v>
      </c>
      <c r="G23" s="2">
        <f>B23</f>
        <v>-397.00010083713198</v>
      </c>
      <c r="H23" s="2">
        <f>C23</f>
        <v>40.8415160727345</v>
      </c>
      <c r="I23" s="2">
        <f>3*H23</f>
        <v>122.52454821820351</v>
      </c>
      <c r="J23" s="2">
        <f>8/3*E23</f>
        <v>-501.73453106682666</v>
      </c>
      <c r="K23" s="2">
        <f>8/3*F23</f>
        <v>2214.3089684978822</v>
      </c>
    </row>
    <row r="24" spans="1:11">
      <c r="A24" s="2" t="s">
        <v>33</v>
      </c>
      <c r="B24" s="6">
        <v>-307.41664803595302</v>
      </c>
      <c r="C24" s="5">
        <v>40.8415160727345</v>
      </c>
      <c r="D24" s="5">
        <v>0</v>
      </c>
      <c r="E24" s="5">
        <v>-525.74679880214296</v>
      </c>
      <c r="F24" s="5">
        <v>1160.47342499917</v>
      </c>
      <c r="G24" s="2">
        <f>B24</f>
        <v>-307.41664803595302</v>
      </c>
      <c r="H24" s="2">
        <f>C24</f>
        <v>40.8415160727345</v>
      </c>
      <c r="I24" s="2">
        <f>3*H24</f>
        <v>122.52454821820351</v>
      </c>
      <c r="J24" s="2">
        <f>8/3*E24</f>
        <v>-1401.9914634723812</v>
      </c>
      <c r="K24" s="2">
        <f>8/3*F24</f>
        <v>3094.5957999977863</v>
      </c>
    </row>
    <row r="25" spans="1:11">
      <c r="A25" s="2" t="s">
        <v>34</v>
      </c>
      <c r="B25" s="6">
        <f>(B23+B24)*0.5</f>
        <v>-352.2083744365425</v>
      </c>
      <c r="C25" s="6">
        <f t="shared" ref="C25:F25" si="32">(C23+C24)*0.5</f>
        <v>40.8415160727345</v>
      </c>
      <c r="D25" s="6">
        <f t="shared" si="32"/>
        <v>0</v>
      </c>
      <c r="E25" s="6">
        <f t="shared" si="32"/>
        <v>-356.94862397610149</v>
      </c>
      <c r="F25" s="6">
        <f t="shared" si="32"/>
        <v>995.41964409293792</v>
      </c>
      <c r="G25" s="6">
        <f t="shared" ref="G25" si="33">(G23+G24)*0.5</f>
        <v>-352.2083744365425</v>
      </c>
      <c r="H25" s="6">
        <f t="shared" ref="H25" si="34">(H23+H24)*0.5</f>
        <v>40.8415160727345</v>
      </c>
      <c r="I25" s="6">
        <f t="shared" ref="I25" si="35">(I23+I24)*0.5</f>
        <v>122.52454821820351</v>
      </c>
      <c r="J25" s="6">
        <f t="shared" ref="J25" si="36">(J23+J24)*0.5</f>
        <v>-951.86299726960397</v>
      </c>
      <c r="K25" s="6">
        <f t="shared" ref="K25" si="37">(K23+K24)*0.5</f>
        <v>2654.4523842478343</v>
      </c>
    </row>
    <row r="26" spans="1:11">
      <c r="A26" s="2" t="s">
        <v>35</v>
      </c>
      <c r="B26" s="6">
        <v>-414.44314255799202</v>
      </c>
      <c r="C26" s="5">
        <v>53.536513248776998</v>
      </c>
      <c r="D26" s="5">
        <v>0</v>
      </c>
      <c r="E26" s="5">
        <v>-296.37382738053299</v>
      </c>
      <c r="F26" s="5">
        <v>1118.4157899330301</v>
      </c>
      <c r="G26" s="2">
        <f>B26</f>
        <v>-414.44314255799202</v>
      </c>
      <c r="H26" s="2">
        <f>C26</f>
        <v>53.536513248776998</v>
      </c>
      <c r="I26" s="2">
        <f>3*H26</f>
        <v>160.609539746331</v>
      </c>
      <c r="J26" s="2">
        <f>8/3*E26</f>
        <v>-790.33020634808793</v>
      </c>
      <c r="K26" s="2">
        <f>8/3*F26</f>
        <v>2982.4421064880798</v>
      </c>
    </row>
    <row r="27" spans="1:11">
      <c r="A27" s="2" t="s">
        <v>36</v>
      </c>
      <c r="B27" s="6">
        <v>-362.11045491669501</v>
      </c>
      <c r="C27" s="5">
        <v>53.536513248776998</v>
      </c>
      <c r="D27" s="5">
        <v>0</v>
      </c>
      <c r="E27" s="5">
        <v>-514.97084203504198</v>
      </c>
      <c r="F27" s="5">
        <v>1349.8076360666601</v>
      </c>
      <c r="G27" s="2">
        <f>B27</f>
        <v>-362.11045491669501</v>
      </c>
      <c r="H27" s="2">
        <f>C27</f>
        <v>53.536513248776998</v>
      </c>
      <c r="I27" s="2">
        <f>3*H27</f>
        <v>160.609539746331</v>
      </c>
      <c r="J27" s="2">
        <f>8/3*E27</f>
        <v>-1373.2555787601118</v>
      </c>
      <c r="K27" s="2">
        <f>8/3*F27</f>
        <v>3599.4870295110932</v>
      </c>
    </row>
    <row r="28" spans="1:11">
      <c r="A28" s="2" t="s">
        <v>37</v>
      </c>
      <c r="B28" s="6">
        <f>(B26+B27)*0.5</f>
        <v>-388.27679873734348</v>
      </c>
      <c r="C28" s="6">
        <f t="shared" ref="C28:F28" si="38">(C26+C27)*0.5</f>
        <v>53.536513248776998</v>
      </c>
      <c r="D28" s="6">
        <f t="shared" si="38"/>
        <v>0</v>
      </c>
      <c r="E28" s="6">
        <f t="shared" si="38"/>
        <v>-405.67233470778751</v>
      </c>
      <c r="F28" s="6">
        <f t="shared" si="38"/>
        <v>1234.1117129998452</v>
      </c>
      <c r="G28" s="6">
        <f t="shared" ref="G28" si="39">(G26+G27)*0.5</f>
        <v>-388.27679873734348</v>
      </c>
      <c r="H28" s="6">
        <f t="shared" ref="H28" si="40">(H26+H27)*0.5</f>
        <v>53.536513248776998</v>
      </c>
      <c r="I28" s="6">
        <f t="shared" ref="I28" si="41">(I26+I27)*0.5</f>
        <v>160.609539746331</v>
      </c>
      <c r="J28" s="6">
        <f t="shared" ref="J28" si="42">(J26+J27)*0.5</f>
        <v>-1081.7928925540998</v>
      </c>
      <c r="K28" s="6">
        <f t="shared" ref="K28" si="43">(K26+K27)*0.5</f>
        <v>3290.9645679995865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940CB-61E7-4250-BE6B-570A540D684B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DAF3C-3C61-4D75-A461-FDF7E325E73E}">
  <dimension ref="A1:C5"/>
  <sheetViews>
    <sheetView workbookViewId="0">
      <selection activeCell="A6" sqref="A6"/>
    </sheetView>
  </sheetViews>
  <sheetFormatPr defaultRowHeight="18"/>
  <cols>
    <col min="1" max="1" width="14.4140625" bestFit="1" customWidth="1"/>
  </cols>
  <sheetData>
    <row r="1" spans="1:3">
      <c r="A1" t="s">
        <v>13</v>
      </c>
    </row>
    <row r="2" spans="1:3">
      <c r="B2" t="s">
        <v>14</v>
      </c>
      <c r="C2" t="s">
        <v>15</v>
      </c>
    </row>
    <row r="3" spans="1:3">
      <c r="A3" t="s">
        <v>16</v>
      </c>
      <c r="B3">
        <v>-29.098371987741601</v>
      </c>
      <c r="C3">
        <v>5.3607844295563201</v>
      </c>
    </row>
    <row r="4" spans="1:3">
      <c r="A4" t="s">
        <v>17</v>
      </c>
      <c r="B4">
        <v>-28.278161390790601</v>
      </c>
      <c r="C4">
        <v>5.9729443300258502</v>
      </c>
    </row>
    <row r="5" spans="1:3">
      <c r="A5" t="s">
        <v>18</v>
      </c>
      <c r="B5">
        <v>-29.953285077587601</v>
      </c>
      <c r="C5">
        <v>6.7986818347553299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Summary</vt:lpstr>
      <vt:lpstr>Sheet1</vt:lpstr>
      <vt:lpstr>Momentum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jinno</dc:creator>
  <cp:lastModifiedBy>jinno</cp:lastModifiedBy>
  <dcterms:created xsi:type="dcterms:W3CDTF">2015-06-05T18:19:34Z</dcterms:created>
  <dcterms:modified xsi:type="dcterms:W3CDTF">2022-10-17T05:10:13Z</dcterms:modified>
</cp:coreProperties>
</file>