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42ae483caf348836/Documents/SEMESTER 4/Analisis deret waktu/"/>
    </mc:Choice>
  </mc:AlternateContent>
  <xr:revisionPtr revIDLastSave="18" documentId="8_{2C00D691-39E4-4A56-92C1-2CDCD9F968D3}" xr6:coauthVersionLast="47" xr6:coauthVersionMax="47" xr10:uidLastSave="{7BEDD53F-4F43-4074-B9BA-E63D227CC5E9}"/>
  <bookViews>
    <workbookView xWindow="-110" yWindow="-110" windowWidth="19420" windowHeight="10420" xr2:uid="{92792E78-52EF-41A6-824B-1A102108BBA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2" i="1" l="1"/>
  <c r="L43" i="1"/>
  <c r="L41" i="1"/>
  <c r="I56" i="1"/>
  <c r="F42" i="1"/>
  <c r="F43" i="1" s="1"/>
  <c r="F44" i="1" s="1"/>
  <c r="I32" i="1"/>
  <c r="I13" i="1"/>
  <c r="D8" i="1"/>
  <c r="D9" i="1"/>
  <c r="E9" i="1" s="1"/>
  <c r="F9" i="1" s="1"/>
  <c r="G9" i="1" s="1"/>
  <c r="D10" i="1"/>
  <c r="E10" i="1" s="1"/>
  <c r="F10" i="1" s="1"/>
  <c r="G10" i="1" s="1"/>
  <c r="D11" i="1"/>
  <c r="E11" i="1" s="1"/>
  <c r="F11" i="1" s="1"/>
  <c r="G11" i="1" s="1"/>
  <c r="D12" i="1"/>
  <c r="D13" i="1"/>
  <c r="E13" i="1" s="1"/>
  <c r="F13" i="1" s="1"/>
  <c r="G13" i="1" s="1"/>
  <c r="D14" i="1"/>
  <c r="D15" i="1"/>
  <c r="E15" i="1" s="1"/>
  <c r="F15" i="1" s="1"/>
  <c r="G15" i="1" s="1"/>
  <c r="D7" i="1"/>
  <c r="E7" i="1" s="1"/>
  <c r="F7" i="1" s="1"/>
  <c r="D26" i="1"/>
  <c r="D27" i="1"/>
  <c r="E27" i="1" s="1"/>
  <c r="F27" i="1" s="1"/>
  <c r="G27" i="1" s="1"/>
  <c r="D28" i="1"/>
  <c r="D29" i="1"/>
  <c r="E29" i="1" s="1"/>
  <c r="F29" i="1" s="1"/>
  <c r="G29" i="1" s="1"/>
  <c r="D30" i="1"/>
  <c r="D31" i="1"/>
  <c r="E31" i="1" s="1"/>
  <c r="F31" i="1" s="1"/>
  <c r="G31" i="1" s="1"/>
  <c r="D32" i="1"/>
  <c r="E32" i="1" s="1"/>
  <c r="F32" i="1" s="1"/>
  <c r="G32" i="1" s="1"/>
  <c r="E30" i="1"/>
  <c r="F30" i="1" s="1"/>
  <c r="G30" i="1" s="1"/>
  <c r="E26" i="1"/>
  <c r="F26" i="1" s="1"/>
  <c r="G26" i="1" s="1"/>
  <c r="E28" i="1"/>
  <c r="F28" i="1" s="1"/>
  <c r="G28" i="1" s="1"/>
  <c r="E8" i="1"/>
  <c r="F8" i="1" s="1"/>
  <c r="G8" i="1" s="1"/>
  <c r="E12" i="1"/>
  <c r="F12" i="1" s="1"/>
  <c r="G12" i="1" s="1"/>
  <c r="E14" i="1"/>
  <c r="F14" i="1" s="1"/>
  <c r="G14" i="1" s="1"/>
  <c r="G44" i="1" l="1"/>
  <c r="F45" i="1"/>
  <c r="G43" i="1"/>
  <c r="H43" i="1" s="1"/>
  <c r="G33" i="1"/>
  <c r="F33" i="1"/>
  <c r="G7" i="1"/>
  <c r="G16" i="1" s="1"/>
  <c r="K12" i="1" s="1"/>
  <c r="F16" i="1"/>
  <c r="I12" i="1" s="1"/>
  <c r="G34" i="1" l="1"/>
  <c r="I33" i="1"/>
  <c r="I43" i="1"/>
  <c r="F34" i="1"/>
  <c r="I31" i="1"/>
  <c r="H44" i="1"/>
  <c r="I44" i="1" s="1"/>
  <c r="F46" i="1"/>
  <c r="G45" i="1"/>
  <c r="F17" i="1"/>
  <c r="G17" i="1"/>
  <c r="H45" i="1" l="1"/>
  <c r="G46" i="1"/>
  <c r="F47" i="1"/>
  <c r="I45" i="1" l="1"/>
  <c r="H46" i="1"/>
  <c r="F48" i="1"/>
  <c r="G47" i="1"/>
  <c r="I46" i="1" l="1"/>
  <c r="H47" i="1"/>
  <c r="I47" i="1" s="1"/>
  <c r="G48" i="1"/>
  <c r="F49" i="1"/>
  <c r="H48" i="1" l="1"/>
  <c r="I48" i="1" s="1"/>
  <c r="F50" i="1"/>
  <c r="G49" i="1"/>
  <c r="H49" i="1" l="1"/>
  <c r="I49" i="1" s="1"/>
  <c r="F51" i="1"/>
  <c r="G50" i="1"/>
  <c r="H50" i="1" l="1"/>
  <c r="I50" i="1" s="1"/>
  <c r="G51" i="1"/>
  <c r="F52" i="1"/>
  <c r="H51" i="1" l="1"/>
  <c r="I51" i="1" s="1"/>
  <c r="F53" i="1"/>
  <c r="G52" i="1"/>
  <c r="H52" i="1" l="1"/>
  <c r="I52" i="1" s="1"/>
  <c r="G53" i="1"/>
  <c r="F54" i="1"/>
  <c r="G54" i="1" s="1"/>
  <c r="H54" i="1" l="1"/>
  <c r="H53" i="1"/>
  <c r="I53" i="1" s="1"/>
  <c r="H56" i="1" l="1"/>
  <c r="I54" i="1"/>
</calcChain>
</file>

<file path=xl/sharedStrings.xml><?xml version="1.0" encoding="utf-8"?>
<sst xmlns="http://schemas.openxmlformats.org/spreadsheetml/2006/main" count="77" uniqueCount="53">
  <si>
    <t>Tahun 2014</t>
  </si>
  <si>
    <t>Februari</t>
  </si>
  <si>
    <t>Januari</t>
  </si>
  <si>
    <t>Maret</t>
  </si>
  <si>
    <t>April</t>
  </si>
  <si>
    <t>Mei</t>
  </si>
  <si>
    <t>Juni</t>
  </si>
  <si>
    <t>Juli</t>
  </si>
  <si>
    <t>Agustus</t>
  </si>
  <si>
    <t>September</t>
  </si>
  <si>
    <t>Oktober</t>
  </si>
  <si>
    <t>November</t>
  </si>
  <si>
    <t>Desember</t>
  </si>
  <si>
    <t>Permintaan</t>
  </si>
  <si>
    <t>Forecast 2015</t>
  </si>
  <si>
    <t>Eror</t>
  </si>
  <si>
    <t>|Eror|</t>
  </si>
  <si>
    <t>Eror^2</t>
  </si>
  <si>
    <t>JUMLAH</t>
  </si>
  <si>
    <t>Jumlah</t>
  </si>
  <si>
    <t>SJAN =</t>
  </si>
  <si>
    <t>MAE =</t>
  </si>
  <si>
    <t>MSE =</t>
  </si>
  <si>
    <t>1.Sebuah perusahaan memiliki data permintaan selama 2014, seperti pada table. Hitung berapa kira-kira permintaan pada bulan januari 2015 dan berapa perkiraan kesalahan akurasinya apabila menggunakan metode rata-rata bergerak 3 bulan dan 5 bulan?</t>
  </si>
  <si>
    <t>Nama : Aji sakti Saputra ; NRP : 2C2230012 ;TUGAS LAB 2</t>
  </si>
  <si>
    <t>Tahun 2015</t>
  </si>
  <si>
    <t>B. RATA-RATA BERGERAK 5 BULAN</t>
  </si>
  <si>
    <r>
      <rPr>
        <b/>
        <sz val="9"/>
        <color theme="1"/>
        <rFont val="Times New Roman"/>
        <family val="1"/>
      </rPr>
      <t xml:space="preserve">Kesimpulan : </t>
    </r>
    <r>
      <rPr>
        <sz val="9"/>
        <color theme="1"/>
        <rFont val="Times New Roman"/>
        <family val="1"/>
      </rPr>
      <t>Jika perusahaan membutuhkan kecepatan respons terhadap perubahan data, maka metode SMA 3 bulan lebih cocok karena lebih cepat menyesuaikan diri dengan fluktuasi permintaan. Namun, jika yang dibutuhkan adalah kestabilan peramalan dan peredaman fluktuasi jangka pendek, maka metode SMA 5 bulan lebih tepat digunakan karena menghasilkan peramalan yang lebih halus dan stabil.</t>
    </r>
  </si>
  <si>
    <t>2. Data Cod Catch. The Bay City Seafood Company recorded the monthly cod catch for the previous two years, as given below</t>
  </si>
  <si>
    <t>Month</t>
  </si>
  <si>
    <t>Year 1</t>
  </si>
  <si>
    <t>Year 2</t>
  </si>
  <si>
    <t>Jan</t>
  </si>
  <si>
    <t>Feb</t>
  </si>
  <si>
    <t>Mar</t>
  </si>
  <si>
    <t>Apr</t>
  </si>
  <si>
    <t>Jun</t>
  </si>
  <si>
    <t>Jul</t>
  </si>
  <si>
    <t>Agu</t>
  </si>
  <si>
    <t>Sep</t>
  </si>
  <si>
    <t>Okt</t>
  </si>
  <si>
    <t>Nov</t>
  </si>
  <si>
    <t>Des</t>
  </si>
  <si>
    <t>Lt</t>
  </si>
  <si>
    <t>Error</t>
  </si>
  <si>
    <t>|Error|</t>
  </si>
  <si>
    <t>Error^2</t>
  </si>
  <si>
    <t xml:space="preserve">SSE = </t>
  </si>
  <si>
    <t>a</t>
  </si>
  <si>
    <t>1-a</t>
  </si>
  <si>
    <t xml:space="preserve"> menunjukkan hasil peramalan permintaan menggunakan metode Simple Moving Average 3 bulan. Garis biru mewakili data aktual, sedangkan garis oranye adalah hasil peramalan. Terlihat bahwa peramalan menghasilkan nilai yang lebih halus dan stabil, meskipun sedikit tertinggal saat terjadi perubahan mendadak. Metode ini membantu mengidentifikasi tren umum dan dapat digunakan untuk meramalkan permintaan di bulan berikutnya, seperti Januari 2015.</t>
  </si>
  <si>
    <t xml:space="preserve"> menunjukkan peramalan permintaan menggunakan metode Simple Moving Average 5 bulan. Garis biru menggambarkan data aktual, sedangkan garis oranye (Series2) menunjukkan hasil peramalan. Dibandingkan SMA 3 bulan, garis peramalan di sini tampak lebih halus dan meredam fluktuasi lebih kuat. Hal ini karena rata-rata 5 bulan menghasilkan peramalan yang lebih stabil namun cenderung lebih lambat merespons perubahan mendadak dalam data aktual. Metode ini cocok digunakan untuk mengenali tren jangka menengah dan membantu memprediksi permintaan ke depan, seperti bulan Januari 2015.</t>
  </si>
  <si>
    <t>Berdasarkan hasil perhitungan pada data tangkapan ikan cod, diperoleh nilai MAE sebesar 2,74, yang menunjukkan rata-rata kesalahan absolut per bulan relatif kecil. Nilai **MSE sebesar 1004,53 dan SSE sebesar 12054,37 menunjukkan adanya beberapa kesalahan peramalan yang cukup besar pada bulan tertentu, karena MSE menghukum kesalahan besar lebih berat. Secara keseluruhan, model ini masih cukup baik karena MAE-nya rendah, namun perlu evaluasi lebih lanjut jika ingin meminimalkan kesalahan ekstrem di beberapa titik waktu.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</si>
</sst>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Times New Roman"/>
      <family val="1"/>
    </font>
    <font>
      <sz val="10"/>
      <color theme="1"/>
      <name val="Times New Roman"/>
      <family val="1"/>
    </font>
    <font>
      <sz val="8"/>
      <color theme="1"/>
      <name val="Times New Roman"/>
      <family val="1"/>
    </font>
    <font>
      <sz val="9"/>
      <color theme="1"/>
      <name val="Times New Roman"/>
      <family val="1"/>
    </font>
    <font>
      <b/>
      <sz val="8"/>
      <color theme="1"/>
      <name val="Times New Roman"/>
      <family val="1"/>
    </font>
    <font>
      <b/>
      <sz val="11"/>
      <color theme="1"/>
      <name val="Times New Roman"/>
      <family val="1"/>
    </font>
    <font>
      <b/>
      <sz val="9"/>
      <color theme="1"/>
      <name val="Times New Roman"/>
      <family val="1"/>
    </font>
    <font>
      <b/>
      <sz val="12"/>
      <color theme="1"/>
      <name val="Times New Roman"/>
      <family val="1"/>
    </font>
    <font>
      <sz val="11"/>
      <color theme="1"/>
      <name val="Times New Roman"/>
      <family val="1"/>
    </font>
  </fonts>
  <fills count="13">
    <fill>
      <patternFill patternType="none"/>
    </fill>
    <fill>
      <patternFill patternType="gray125"/>
    </fill>
    <fill>
      <patternFill patternType="solid">
        <fgColor rgb="FF92D050"/>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4"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49">
    <xf numFmtId="0" fontId="0" fillId="0" borderId="0" xfId="0"/>
    <xf numFmtId="0" fontId="0" fillId="0" borderId="1" xfId="0" applyBorder="1"/>
    <xf numFmtId="0" fontId="1" fillId="0" borderId="1" xfId="0" applyFont="1" applyBorder="1" applyAlignment="1">
      <alignment horizontal="center"/>
    </xf>
    <xf numFmtId="0" fontId="1" fillId="0" borderId="0" xfId="0" applyFont="1" applyAlignment="1">
      <alignment horizontal="center"/>
    </xf>
    <xf numFmtId="0" fontId="1" fillId="0" borderId="1" xfId="0" applyFont="1" applyFill="1" applyBorder="1" applyAlignment="1">
      <alignment horizontal="center"/>
    </xf>
    <xf numFmtId="0" fontId="1" fillId="2" borderId="1" xfId="0" applyFont="1" applyFill="1" applyBorder="1" applyAlignment="1">
      <alignment horizontal="center"/>
    </xf>
    <xf numFmtId="0" fontId="1" fillId="0" borderId="0" xfId="0" applyFont="1" applyBorder="1" applyAlignment="1">
      <alignment horizontal="center"/>
    </xf>
    <xf numFmtId="0" fontId="0" fillId="0" borderId="1" xfId="0" applyBorder="1" applyAlignment="1">
      <alignment horizontal="center"/>
    </xf>
    <xf numFmtId="0" fontId="1" fillId="3" borderId="1" xfId="0" applyFont="1" applyFill="1" applyBorder="1" applyAlignment="1">
      <alignment horizontal="center"/>
    </xf>
    <xf numFmtId="0" fontId="1" fillId="3" borderId="0"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xf>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xf numFmtId="0" fontId="2" fillId="0" borderId="0" xfId="0" applyFont="1" applyAlignment="1">
      <alignment horizontal="center"/>
    </xf>
    <xf numFmtId="0" fontId="1" fillId="5" borderId="1" xfId="0" applyFont="1" applyFill="1" applyBorder="1" applyAlignment="1">
      <alignment horizontal="center"/>
    </xf>
    <xf numFmtId="0" fontId="1" fillId="8" borderId="1" xfId="0" applyFont="1" applyFill="1" applyBorder="1" applyAlignment="1">
      <alignment horizontal="center"/>
    </xf>
    <xf numFmtId="0" fontId="1" fillId="9" borderId="1" xfId="0" applyFont="1" applyFill="1" applyBorder="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8" fillId="2" borderId="1" xfId="0" applyFont="1" applyFill="1" applyBorder="1" applyAlignment="1">
      <alignment horizontal="center"/>
    </xf>
    <xf numFmtId="0" fontId="8" fillId="0" borderId="1" xfId="0" applyFont="1" applyFill="1" applyBorder="1" applyAlignment="1">
      <alignment horizontal="center"/>
    </xf>
    <xf numFmtId="0" fontId="1" fillId="0" borderId="1" xfId="0" applyFont="1" applyFill="1" applyBorder="1" applyAlignment="1">
      <alignment horizontal="left" vertical="top" wrapText="1"/>
    </xf>
    <xf numFmtId="0" fontId="1" fillId="12" borderId="1" xfId="0" applyFont="1" applyFill="1" applyBorder="1" applyAlignment="1">
      <alignment horizontal="center"/>
    </xf>
    <xf numFmtId="0" fontId="1" fillId="12" borderId="0" xfId="0" applyFont="1" applyFill="1" applyAlignment="1">
      <alignment horizontal="center"/>
    </xf>
    <xf numFmtId="0" fontId="3" fillId="10" borderId="0" xfId="0" applyFont="1" applyFill="1" applyAlignment="1">
      <alignment horizontal="center" wrapText="1"/>
    </xf>
    <xf numFmtId="0" fontId="1" fillId="10" borderId="0" xfId="0" applyFont="1" applyFill="1" applyAlignment="1">
      <alignment horizontal="center" wrapText="1"/>
    </xf>
    <xf numFmtId="0" fontId="6" fillId="0" borderId="6" xfId="0" applyFont="1" applyBorder="1" applyAlignment="1">
      <alignment horizontal="center" wrapText="1"/>
    </xf>
    <xf numFmtId="0" fontId="1" fillId="0" borderId="6" xfId="0" applyFont="1" applyBorder="1" applyAlignment="1">
      <alignment horizontal="center" wrapText="1"/>
    </xf>
    <xf numFmtId="0" fontId="4" fillId="12" borderId="3" xfId="0" applyFont="1" applyFill="1" applyBorder="1" applyAlignment="1">
      <alignment horizontal="center" wrapText="1"/>
    </xf>
    <xf numFmtId="0" fontId="1" fillId="12" borderId="3" xfId="0" applyFont="1" applyFill="1" applyBorder="1" applyAlignment="1">
      <alignment horizontal="center" wrapText="1"/>
    </xf>
    <xf numFmtId="0" fontId="1" fillId="12" borderId="0" xfId="0" applyFont="1" applyFill="1" applyAlignment="1">
      <alignment horizontal="center" wrapText="1"/>
    </xf>
    <xf numFmtId="0" fontId="1" fillId="0" borderId="0" xfId="0" applyFont="1" applyAlignment="1">
      <alignment horizontal="center" wrapText="1"/>
    </xf>
    <xf numFmtId="0" fontId="1" fillId="12" borderId="2" xfId="0" applyFont="1" applyFill="1" applyBorder="1" applyAlignment="1">
      <alignment horizontal="center" wrapText="1"/>
    </xf>
    <xf numFmtId="0" fontId="1" fillId="12" borderId="4" xfId="0" applyFont="1" applyFill="1" applyBorder="1" applyAlignment="1">
      <alignment horizontal="center" wrapText="1"/>
    </xf>
    <xf numFmtId="0" fontId="1" fillId="12" borderId="5" xfId="0" applyFont="1" applyFill="1" applyBorder="1" applyAlignment="1">
      <alignment horizontal="center" wrapText="1"/>
    </xf>
    <xf numFmtId="0" fontId="1" fillId="12" borderId="6" xfId="0" applyFont="1" applyFill="1" applyBorder="1" applyAlignment="1">
      <alignment horizontal="center" wrapText="1"/>
    </xf>
    <xf numFmtId="0" fontId="1" fillId="12" borderId="7" xfId="0" applyFont="1" applyFill="1" applyBorder="1" applyAlignment="1">
      <alignment horizontal="center" wrapText="1"/>
    </xf>
    <xf numFmtId="0" fontId="4" fillId="5" borderId="0" xfId="0" applyFont="1" applyFill="1" applyBorder="1" applyAlignment="1">
      <alignment horizontal="center" wrapText="1"/>
    </xf>
    <xf numFmtId="0" fontId="2" fillId="5" borderId="0" xfId="0" applyFont="1" applyFill="1" applyBorder="1" applyAlignment="1">
      <alignment horizontal="center" wrapText="1"/>
    </xf>
    <xf numFmtId="0" fontId="5" fillId="7" borderId="0" xfId="0" applyFont="1" applyFill="1" applyAlignment="1">
      <alignment horizontal="center" wrapText="1"/>
    </xf>
    <xf numFmtId="0" fontId="1" fillId="7" borderId="0" xfId="0" applyFont="1" applyFill="1" applyAlignment="1">
      <alignment horizontal="center" wrapText="1"/>
    </xf>
    <xf numFmtId="0" fontId="1" fillId="4" borderId="1" xfId="0" applyFont="1" applyFill="1" applyBorder="1" applyAlignment="1">
      <alignment horizontal="center"/>
    </xf>
    <xf numFmtId="0" fontId="2" fillId="5" borderId="0" xfId="0" applyFont="1" applyFill="1" applyAlignment="1">
      <alignment horizontal="center" wrapText="1"/>
    </xf>
    <xf numFmtId="0" fontId="1" fillId="5" borderId="0" xfId="0" applyFont="1" applyFill="1" applyAlignment="1">
      <alignment horizontal="center" wrapText="1"/>
    </xf>
    <xf numFmtId="0" fontId="8" fillId="0" borderId="0" xfId="0" applyFont="1" applyAlignment="1">
      <alignment horizontal="center" wrapText="1"/>
    </xf>
    <xf numFmtId="0" fontId="9" fillId="12" borderId="0" xfId="0" applyFont="1" applyFill="1" applyAlignment="1">
      <alignment horizontal="center" wrapText="1"/>
    </xf>
    <xf numFmtId="0" fontId="9" fillId="12" borderId="6"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Simple</a:t>
            </a:r>
            <a:r>
              <a:rPr lang="en-US" baseline="0"/>
              <a:t> </a:t>
            </a:r>
            <a:r>
              <a:rPr lang="en-US"/>
              <a:t>Moving Average</a:t>
            </a:r>
          </a:p>
        </c:rich>
      </c:tx>
      <c:overlay val="0"/>
    </c:title>
    <c:autoTitleDeleted val="0"/>
    <c:plotArea>
      <c:layout/>
      <c:lineChart>
        <c:grouping val="standard"/>
        <c:varyColors val="0"/>
        <c:ser>
          <c:idx val="0"/>
          <c:order val="0"/>
          <c:tx>
            <c:v>Actual</c:v>
          </c:tx>
          <c:val>
            <c:numRef>
              <c:f>Sheet1!$C$4:$C$15</c:f>
              <c:numCache>
                <c:formatCode>General</c:formatCode>
                <c:ptCount val="12"/>
                <c:pt idx="0">
                  <c:v>20</c:v>
                </c:pt>
                <c:pt idx="1">
                  <c:v>21</c:v>
                </c:pt>
                <c:pt idx="2">
                  <c:v>19</c:v>
                </c:pt>
                <c:pt idx="3">
                  <c:v>17</c:v>
                </c:pt>
                <c:pt idx="4">
                  <c:v>22</c:v>
                </c:pt>
                <c:pt idx="5">
                  <c:v>24</c:v>
                </c:pt>
                <c:pt idx="6">
                  <c:v>18</c:v>
                </c:pt>
                <c:pt idx="7">
                  <c:v>23</c:v>
                </c:pt>
                <c:pt idx="8">
                  <c:v>20</c:v>
                </c:pt>
                <c:pt idx="9">
                  <c:v>25</c:v>
                </c:pt>
                <c:pt idx="10">
                  <c:v>22</c:v>
                </c:pt>
                <c:pt idx="11">
                  <c:v>24</c:v>
                </c:pt>
              </c:numCache>
            </c:numRef>
          </c:val>
          <c:smooth val="0"/>
          <c:extLst>
            <c:ext xmlns:c16="http://schemas.microsoft.com/office/drawing/2014/chart" uri="{C3380CC4-5D6E-409C-BE32-E72D297353CC}">
              <c16:uniqueId val="{00000001-3F81-4749-B041-D2462A6AF7B6}"/>
            </c:ext>
          </c:extLst>
        </c:ser>
        <c:ser>
          <c:idx val="1"/>
          <c:order val="1"/>
          <c:tx>
            <c:v>Forecast</c:v>
          </c:tx>
          <c:val>
            <c:numRef>
              <c:f>Sheet1!$D$4:$D$15</c:f>
              <c:numCache>
                <c:formatCode>General</c:formatCode>
                <c:ptCount val="12"/>
                <c:pt idx="3">
                  <c:v>20</c:v>
                </c:pt>
                <c:pt idx="4">
                  <c:v>19</c:v>
                </c:pt>
                <c:pt idx="5">
                  <c:v>19.333333333333332</c:v>
                </c:pt>
                <c:pt idx="6">
                  <c:v>21</c:v>
                </c:pt>
                <c:pt idx="7">
                  <c:v>21.333333333333332</c:v>
                </c:pt>
                <c:pt idx="8">
                  <c:v>21.666666666666668</c:v>
                </c:pt>
                <c:pt idx="9">
                  <c:v>20.333333333333332</c:v>
                </c:pt>
                <c:pt idx="10">
                  <c:v>22.666666666666668</c:v>
                </c:pt>
                <c:pt idx="11">
                  <c:v>22.333333333333332</c:v>
                </c:pt>
              </c:numCache>
            </c:numRef>
          </c:val>
          <c:smooth val="0"/>
          <c:extLst>
            <c:ext xmlns:c16="http://schemas.microsoft.com/office/drawing/2014/chart" uri="{C3380CC4-5D6E-409C-BE32-E72D297353CC}">
              <c16:uniqueId val="{00000002-3F81-4749-B041-D2462A6AF7B6}"/>
            </c:ext>
          </c:extLst>
        </c:ser>
        <c:dLbls>
          <c:showLegendKey val="0"/>
          <c:showVal val="0"/>
          <c:showCatName val="0"/>
          <c:showSerName val="0"/>
          <c:showPercent val="0"/>
          <c:showBubbleSize val="0"/>
        </c:dLbls>
        <c:marker val="1"/>
        <c:smooth val="0"/>
        <c:axId val="1538178015"/>
        <c:axId val="1538187999"/>
      </c:lineChart>
      <c:catAx>
        <c:axId val="1538178015"/>
        <c:scaling>
          <c:orientation val="minMax"/>
        </c:scaling>
        <c:delete val="0"/>
        <c:axPos val="b"/>
        <c:title>
          <c:tx>
            <c:rich>
              <a:bodyPr/>
              <a:lstStyle/>
              <a:p>
                <a:pPr>
                  <a:defRPr/>
                </a:pPr>
                <a:r>
                  <a:rPr lang="en-US"/>
                  <a:t>Data Point</a:t>
                </a:r>
              </a:p>
            </c:rich>
          </c:tx>
          <c:overlay val="0"/>
        </c:title>
        <c:majorTickMark val="out"/>
        <c:minorTickMark val="none"/>
        <c:tickLblPos val="nextTo"/>
        <c:crossAx val="1538187999"/>
        <c:crosses val="autoZero"/>
        <c:auto val="1"/>
        <c:lblAlgn val="ctr"/>
        <c:lblOffset val="100"/>
        <c:noMultiLvlLbl val="0"/>
      </c:catAx>
      <c:valAx>
        <c:axId val="1538187999"/>
        <c:scaling>
          <c:orientation val="minMax"/>
        </c:scaling>
        <c:delete val="0"/>
        <c:axPos val="l"/>
        <c:title>
          <c:tx>
            <c:rich>
              <a:bodyPr/>
              <a:lstStyle/>
              <a:p>
                <a:pPr>
                  <a:defRPr/>
                </a:pPr>
                <a:r>
                  <a:rPr lang="en-US"/>
                  <a:t>Value</a:t>
                </a:r>
              </a:p>
            </c:rich>
          </c:tx>
          <c:overlay val="0"/>
        </c:title>
        <c:numFmt formatCode="General" sourceLinked="1"/>
        <c:majorTickMark val="out"/>
        <c:minorTickMark val="none"/>
        <c:tickLblPos val="nextTo"/>
        <c:crossAx val="1538178015"/>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Simple</a:t>
            </a:r>
            <a:r>
              <a:rPr lang="en-US" baseline="0"/>
              <a:t> </a:t>
            </a:r>
            <a:r>
              <a:rPr lang="en-US"/>
              <a:t>Moving Average</a:t>
            </a:r>
          </a:p>
        </c:rich>
      </c:tx>
      <c:overlay val="0"/>
    </c:title>
    <c:autoTitleDeleted val="0"/>
    <c:plotArea>
      <c:layout/>
      <c:lineChart>
        <c:grouping val="standard"/>
        <c:varyColors val="0"/>
        <c:ser>
          <c:idx val="0"/>
          <c:order val="0"/>
          <c:tx>
            <c:v>Actual</c:v>
          </c:tx>
          <c:val>
            <c:numRef>
              <c:f>Sheet1!$C$21:$C$32</c:f>
              <c:numCache>
                <c:formatCode>General</c:formatCode>
                <c:ptCount val="12"/>
                <c:pt idx="0">
                  <c:v>20</c:v>
                </c:pt>
                <c:pt idx="1">
                  <c:v>21</c:v>
                </c:pt>
                <c:pt idx="2">
                  <c:v>19</c:v>
                </c:pt>
                <c:pt idx="3">
                  <c:v>17</c:v>
                </c:pt>
                <c:pt idx="4">
                  <c:v>22</c:v>
                </c:pt>
                <c:pt idx="5">
                  <c:v>24</c:v>
                </c:pt>
                <c:pt idx="6">
                  <c:v>18</c:v>
                </c:pt>
                <c:pt idx="7">
                  <c:v>23</c:v>
                </c:pt>
                <c:pt idx="8">
                  <c:v>20</c:v>
                </c:pt>
                <c:pt idx="9">
                  <c:v>25</c:v>
                </c:pt>
                <c:pt idx="10">
                  <c:v>22</c:v>
                </c:pt>
                <c:pt idx="11">
                  <c:v>24</c:v>
                </c:pt>
              </c:numCache>
            </c:numRef>
          </c:val>
          <c:smooth val="0"/>
          <c:extLst>
            <c:ext xmlns:c16="http://schemas.microsoft.com/office/drawing/2014/chart" uri="{C3380CC4-5D6E-409C-BE32-E72D297353CC}">
              <c16:uniqueId val="{00000001-097D-4CF5-85AC-A7F12EE56099}"/>
            </c:ext>
          </c:extLst>
        </c:ser>
        <c:ser>
          <c:idx val="1"/>
          <c:order val="1"/>
          <c:val>
            <c:numRef>
              <c:f>Sheet1!$D$21:$D$32</c:f>
              <c:numCache>
                <c:formatCode>General</c:formatCode>
                <c:ptCount val="12"/>
                <c:pt idx="5">
                  <c:v>19.8</c:v>
                </c:pt>
                <c:pt idx="6">
                  <c:v>20.6</c:v>
                </c:pt>
                <c:pt idx="7">
                  <c:v>20</c:v>
                </c:pt>
                <c:pt idx="8">
                  <c:v>20.8</c:v>
                </c:pt>
                <c:pt idx="9">
                  <c:v>21.4</c:v>
                </c:pt>
                <c:pt idx="10">
                  <c:v>22</c:v>
                </c:pt>
                <c:pt idx="11">
                  <c:v>21.6</c:v>
                </c:pt>
              </c:numCache>
            </c:numRef>
          </c:val>
          <c:smooth val="0"/>
          <c:extLst>
            <c:ext xmlns:c16="http://schemas.microsoft.com/office/drawing/2014/chart" uri="{C3380CC4-5D6E-409C-BE32-E72D297353CC}">
              <c16:uniqueId val="{00000004-097D-4CF5-85AC-A7F12EE56099}"/>
            </c:ext>
          </c:extLst>
        </c:ser>
        <c:dLbls>
          <c:showLegendKey val="0"/>
          <c:showVal val="0"/>
          <c:showCatName val="0"/>
          <c:showSerName val="0"/>
          <c:showPercent val="0"/>
          <c:showBubbleSize val="0"/>
        </c:dLbls>
        <c:marker val="1"/>
        <c:smooth val="0"/>
        <c:axId val="1543337727"/>
        <c:axId val="1543350623"/>
      </c:lineChart>
      <c:catAx>
        <c:axId val="1543337727"/>
        <c:scaling>
          <c:orientation val="minMax"/>
        </c:scaling>
        <c:delete val="0"/>
        <c:axPos val="b"/>
        <c:title>
          <c:tx>
            <c:rich>
              <a:bodyPr/>
              <a:lstStyle/>
              <a:p>
                <a:pPr>
                  <a:defRPr/>
                </a:pPr>
                <a:r>
                  <a:rPr lang="en-US"/>
                  <a:t>Data Point</a:t>
                </a:r>
              </a:p>
            </c:rich>
          </c:tx>
          <c:overlay val="0"/>
        </c:title>
        <c:majorTickMark val="out"/>
        <c:minorTickMark val="none"/>
        <c:tickLblPos val="nextTo"/>
        <c:crossAx val="1543350623"/>
        <c:crosses val="autoZero"/>
        <c:auto val="1"/>
        <c:lblAlgn val="ctr"/>
        <c:lblOffset val="100"/>
        <c:noMultiLvlLbl val="0"/>
      </c:catAx>
      <c:valAx>
        <c:axId val="1543350623"/>
        <c:scaling>
          <c:orientation val="minMax"/>
        </c:scaling>
        <c:delete val="0"/>
        <c:axPos val="l"/>
        <c:title>
          <c:tx>
            <c:rich>
              <a:bodyPr/>
              <a:lstStyle/>
              <a:p>
                <a:pPr>
                  <a:defRPr/>
                </a:pPr>
                <a:r>
                  <a:rPr lang="en-US"/>
                  <a:t>Value</a:t>
                </a:r>
              </a:p>
            </c:rich>
          </c:tx>
          <c:overlay val="0"/>
        </c:title>
        <c:numFmt formatCode="General" sourceLinked="1"/>
        <c:majorTickMark val="out"/>
        <c:minorTickMark val="none"/>
        <c:tickLblPos val="nextTo"/>
        <c:crossAx val="1543337727"/>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57150</xdr:colOff>
      <xdr:row>1</xdr:row>
      <xdr:rowOff>190500</xdr:rowOff>
    </xdr:from>
    <xdr:to>
      <xdr:col>11</xdr:col>
      <xdr:colOff>571500</xdr:colOff>
      <xdr:row>10</xdr:row>
      <xdr:rowOff>69850</xdr:rowOff>
    </xdr:to>
    <xdr:graphicFrame macro="">
      <xdr:nvGraphicFramePr>
        <xdr:cNvPr id="3" name="Chart 2">
          <a:extLst>
            <a:ext uri="{FF2B5EF4-FFF2-40B4-BE49-F238E27FC236}">
              <a16:creationId xmlns:a16="http://schemas.microsoft.com/office/drawing/2014/main" id="{5596462E-7ADF-45D6-B333-C38B1B912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76200</xdr:colOff>
      <xdr:row>18</xdr:row>
      <xdr:rowOff>174625</xdr:rowOff>
    </xdr:from>
    <xdr:to>
      <xdr:col>11</xdr:col>
      <xdr:colOff>565150</xdr:colOff>
      <xdr:row>28</xdr:row>
      <xdr:rowOff>38100</xdr:rowOff>
    </xdr:to>
    <xdr:graphicFrame macro="">
      <xdr:nvGraphicFramePr>
        <xdr:cNvPr id="6" name="Chart 5">
          <a:extLst>
            <a:ext uri="{FF2B5EF4-FFF2-40B4-BE49-F238E27FC236}">
              <a16:creationId xmlns:a16="http://schemas.microsoft.com/office/drawing/2014/main" id="{D87927F7-1A30-4A71-A2E0-96431B8B2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5607D-814F-4692-8A5D-295F272AA5CD}">
  <dimension ref="A1:Q56"/>
  <sheetViews>
    <sheetView tabSelected="1" topLeftCell="B1" zoomScale="94" zoomScaleNormal="94" workbookViewId="0">
      <selection activeCell="N12" sqref="N12"/>
    </sheetView>
  </sheetViews>
  <sheetFormatPr defaultRowHeight="15.5" x14ac:dyDescent="0.35"/>
  <cols>
    <col min="1" max="1" width="19.1796875" style="3" hidden="1" customWidth="1"/>
    <col min="2" max="2" width="14.1796875" style="3" customWidth="1"/>
    <col min="3" max="3" width="11" style="3" bestFit="1" customWidth="1"/>
    <col min="4" max="4" width="13.26953125" style="3" bestFit="1" customWidth="1"/>
    <col min="5" max="6" width="8.7265625" style="3"/>
    <col min="7" max="7" width="13.6328125" style="3" bestFit="1" customWidth="1"/>
    <col min="8" max="9" width="12.90625" style="3" bestFit="1" customWidth="1"/>
    <col min="10" max="11" width="8.7265625" style="3"/>
    <col min="12" max="12" width="11.7265625" style="3" customWidth="1"/>
    <col min="13" max="13" width="8.7265625" style="3" customWidth="1"/>
    <col min="14" max="15" width="8.7265625" style="3"/>
    <col min="16" max="16" width="8.7265625" style="3" customWidth="1"/>
    <col min="17" max="16384" width="8.7265625" style="3"/>
  </cols>
  <sheetData>
    <row r="1" spans="1:17" x14ac:dyDescent="0.35">
      <c r="A1" s="15"/>
      <c r="B1" s="47" t="s">
        <v>24</v>
      </c>
      <c r="C1" s="47"/>
      <c r="D1" s="47"/>
      <c r="E1" s="41" t="s">
        <v>23</v>
      </c>
      <c r="F1" s="42"/>
      <c r="G1" s="42"/>
      <c r="H1" s="42"/>
      <c r="I1" s="42"/>
      <c r="J1" s="42"/>
      <c r="K1" s="42"/>
      <c r="L1" s="42"/>
    </row>
    <row r="2" spans="1:17" x14ac:dyDescent="0.35">
      <c r="B2" s="48"/>
      <c r="C2" s="48"/>
      <c r="D2" s="48"/>
      <c r="E2" s="42"/>
      <c r="F2" s="42"/>
      <c r="G2" s="42"/>
      <c r="H2" s="42"/>
      <c r="I2" s="42"/>
      <c r="J2" s="42"/>
      <c r="K2" s="42"/>
      <c r="L2" s="42"/>
    </row>
    <row r="3" spans="1:17" ht="15.5" customHeight="1" x14ac:dyDescent="0.35">
      <c r="B3" s="5" t="s">
        <v>0</v>
      </c>
      <c r="C3" s="5" t="s">
        <v>13</v>
      </c>
      <c r="D3" s="5" t="s">
        <v>14</v>
      </c>
      <c r="E3" s="5" t="s">
        <v>15</v>
      </c>
      <c r="F3" s="5" t="s">
        <v>16</v>
      </c>
      <c r="G3" s="5" t="s">
        <v>17</v>
      </c>
      <c r="M3" s="39" t="s">
        <v>50</v>
      </c>
      <c r="N3" s="40"/>
      <c r="O3" s="40"/>
      <c r="P3" s="40"/>
      <c r="Q3" s="6"/>
    </row>
    <row r="4" spans="1:17" x14ac:dyDescent="0.35">
      <c r="B4" s="2" t="s">
        <v>2</v>
      </c>
      <c r="C4" s="2">
        <v>20</v>
      </c>
      <c r="D4" s="1"/>
      <c r="E4" s="4"/>
      <c r="F4" s="4"/>
      <c r="G4" s="2"/>
      <c r="M4" s="40"/>
      <c r="N4" s="40"/>
      <c r="O4" s="40"/>
      <c r="P4" s="40"/>
      <c r="Q4" s="6"/>
    </row>
    <row r="5" spans="1:17" x14ac:dyDescent="0.35">
      <c r="B5" s="2" t="s">
        <v>1</v>
      </c>
      <c r="C5" s="2">
        <v>21</v>
      </c>
      <c r="D5" s="1"/>
      <c r="E5" s="2"/>
      <c r="F5" s="2"/>
      <c r="G5" s="2"/>
      <c r="M5" s="40"/>
      <c r="N5" s="40"/>
      <c r="O5" s="40"/>
      <c r="P5" s="40"/>
      <c r="Q5" s="6"/>
    </row>
    <row r="6" spans="1:17" x14ac:dyDescent="0.35">
      <c r="B6" s="2" t="s">
        <v>3</v>
      </c>
      <c r="C6" s="2">
        <v>19</v>
      </c>
      <c r="D6" s="1"/>
      <c r="E6" s="2"/>
      <c r="F6" s="2"/>
      <c r="G6" s="2"/>
      <c r="M6" s="40"/>
      <c r="N6" s="40"/>
      <c r="O6" s="40"/>
      <c r="P6" s="40"/>
      <c r="Q6" s="6"/>
    </row>
    <row r="7" spans="1:17" x14ac:dyDescent="0.35">
      <c r="B7" s="2" t="s">
        <v>4</v>
      </c>
      <c r="C7" s="2">
        <v>17</v>
      </c>
      <c r="D7" s="1">
        <f>AVERAGE(C4:C6)</f>
        <v>20</v>
      </c>
      <c r="E7" s="2">
        <f>C7-D7</f>
        <v>-3</v>
      </c>
      <c r="F7" s="2">
        <f>ABS(E7)</f>
        <v>3</v>
      </c>
      <c r="G7" s="2">
        <f>F7^2</f>
        <v>9</v>
      </c>
      <c r="M7" s="40"/>
      <c r="N7" s="40"/>
      <c r="O7" s="40"/>
      <c r="P7" s="40"/>
      <c r="Q7" s="6"/>
    </row>
    <row r="8" spans="1:17" x14ac:dyDescent="0.35">
      <c r="B8" s="2" t="s">
        <v>5</v>
      </c>
      <c r="C8" s="2">
        <v>22</v>
      </c>
      <c r="D8" s="1">
        <f t="shared" ref="D8:D15" si="0">AVERAGE(C5:C7)</f>
        <v>19</v>
      </c>
      <c r="E8" s="2">
        <f t="shared" ref="E8:E15" si="1">C8-D8</f>
        <v>3</v>
      </c>
      <c r="F8" s="2">
        <f t="shared" ref="F8:F15" si="2">ABS(E8)</f>
        <v>3</v>
      </c>
      <c r="G8" s="2">
        <f t="shared" ref="G8:G15" si="3">F8^2</f>
        <v>9</v>
      </c>
      <c r="M8" s="40"/>
      <c r="N8" s="40"/>
      <c r="O8" s="40"/>
      <c r="P8" s="40"/>
      <c r="Q8" s="6"/>
    </row>
    <row r="9" spans="1:17" x14ac:dyDescent="0.35">
      <c r="B9" s="2" t="s">
        <v>6</v>
      </c>
      <c r="C9" s="2">
        <v>24</v>
      </c>
      <c r="D9" s="1">
        <f t="shared" si="0"/>
        <v>19.333333333333332</v>
      </c>
      <c r="E9" s="2">
        <f t="shared" si="1"/>
        <v>4.6666666666666679</v>
      </c>
      <c r="F9" s="2">
        <f t="shared" si="2"/>
        <v>4.6666666666666679</v>
      </c>
      <c r="G9" s="2">
        <f t="shared" si="3"/>
        <v>21.777777777777789</v>
      </c>
      <c r="M9" s="40"/>
      <c r="N9" s="40"/>
      <c r="O9" s="40"/>
      <c r="P9" s="40"/>
      <c r="Q9" s="6"/>
    </row>
    <row r="10" spans="1:17" x14ac:dyDescent="0.35">
      <c r="B10" s="2" t="s">
        <v>7</v>
      </c>
      <c r="C10" s="2">
        <v>18</v>
      </c>
      <c r="D10" s="1">
        <f t="shared" si="0"/>
        <v>21</v>
      </c>
      <c r="E10" s="2">
        <f t="shared" si="1"/>
        <v>-3</v>
      </c>
      <c r="F10" s="2">
        <f t="shared" si="2"/>
        <v>3</v>
      </c>
      <c r="G10" s="2">
        <f t="shared" si="3"/>
        <v>9</v>
      </c>
      <c r="M10" s="40"/>
      <c r="N10" s="40"/>
      <c r="O10" s="40"/>
      <c r="P10" s="40"/>
      <c r="Q10" s="6"/>
    </row>
    <row r="11" spans="1:17" x14ac:dyDescent="0.35">
      <c r="B11" s="2" t="s">
        <v>8</v>
      </c>
      <c r="C11" s="2">
        <v>23</v>
      </c>
      <c r="D11" s="1">
        <f t="shared" si="0"/>
        <v>21.333333333333332</v>
      </c>
      <c r="E11" s="2">
        <f t="shared" si="1"/>
        <v>1.6666666666666679</v>
      </c>
      <c r="F11" s="2">
        <f t="shared" si="2"/>
        <v>1.6666666666666679</v>
      </c>
      <c r="G11" s="2">
        <f t="shared" si="3"/>
        <v>2.7777777777777817</v>
      </c>
    </row>
    <row r="12" spans="1:17" x14ac:dyDescent="0.35">
      <c r="B12" s="2" t="s">
        <v>9</v>
      </c>
      <c r="C12" s="2">
        <v>20</v>
      </c>
      <c r="D12" s="1">
        <f t="shared" si="0"/>
        <v>21.666666666666668</v>
      </c>
      <c r="E12" s="2">
        <f t="shared" si="1"/>
        <v>-1.6666666666666679</v>
      </c>
      <c r="F12" s="2">
        <f t="shared" si="2"/>
        <v>1.6666666666666679</v>
      </c>
      <c r="G12" s="2">
        <f t="shared" si="3"/>
        <v>2.7777777777777817</v>
      </c>
      <c r="H12" s="13" t="s">
        <v>21</v>
      </c>
      <c r="I12" s="13">
        <f>F16/9</f>
        <v>2.6666666666666674</v>
      </c>
      <c r="J12" s="14" t="s">
        <v>22</v>
      </c>
      <c r="K12" s="14">
        <f>G16/9</f>
        <v>8.8148148148148167</v>
      </c>
    </row>
    <row r="13" spans="1:17" x14ac:dyDescent="0.35">
      <c r="B13" s="2" t="s">
        <v>10</v>
      </c>
      <c r="C13" s="2">
        <v>25</v>
      </c>
      <c r="D13" s="1">
        <f t="shared" si="0"/>
        <v>20.333333333333332</v>
      </c>
      <c r="E13" s="2">
        <f t="shared" si="1"/>
        <v>4.6666666666666679</v>
      </c>
      <c r="F13" s="2">
        <f t="shared" si="2"/>
        <v>4.6666666666666679</v>
      </c>
      <c r="G13" s="2">
        <f t="shared" si="3"/>
        <v>21.777777777777789</v>
      </c>
      <c r="H13" s="12" t="s">
        <v>20</v>
      </c>
      <c r="I13" s="12">
        <f>(C13+C14+C15)/3</f>
        <v>23.666666666666668</v>
      </c>
    </row>
    <row r="14" spans="1:17" x14ac:dyDescent="0.35">
      <c r="B14" s="4" t="s">
        <v>11</v>
      </c>
      <c r="C14" s="2">
        <v>22</v>
      </c>
      <c r="D14" s="1">
        <f t="shared" si="0"/>
        <v>22.666666666666668</v>
      </c>
      <c r="E14" s="2">
        <f t="shared" si="1"/>
        <v>-0.66666666666666785</v>
      </c>
      <c r="F14" s="2">
        <f t="shared" si="2"/>
        <v>0.66666666666666785</v>
      </c>
      <c r="G14" s="2">
        <f t="shared" si="3"/>
        <v>0.44444444444444603</v>
      </c>
    </row>
    <row r="15" spans="1:17" x14ac:dyDescent="0.35">
      <c r="B15" s="4" t="s">
        <v>12</v>
      </c>
      <c r="C15" s="2">
        <v>24</v>
      </c>
      <c r="D15" s="1">
        <f t="shared" si="0"/>
        <v>22.333333333333332</v>
      </c>
      <c r="E15" s="2">
        <f t="shared" si="1"/>
        <v>1.6666666666666679</v>
      </c>
      <c r="F15" s="2">
        <f t="shared" si="2"/>
        <v>1.6666666666666679</v>
      </c>
      <c r="G15" s="2">
        <f t="shared" si="3"/>
        <v>2.7777777777777817</v>
      </c>
    </row>
    <row r="16" spans="1:17" x14ac:dyDescent="0.35">
      <c r="B16" s="9" t="s">
        <v>19</v>
      </c>
      <c r="C16" s="9"/>
      <c r="D16" s="8"/>
      <c r="E16" s="8"/>
      <c r="F16" s="10">
        <f>SUM(F7:F15)</f>
        <v>24.000000000000007</v>
      </c>
      <c r="G16" s="11">
        <f>SUM(G7:G15)</f>
        <v>79.333333333333357</v>
      </c>
    </row>
    <row r="17" spans="2:16" x14ac:dyDescent="0.35">
      <c r="B17" s="2"/>
      <c r="C17" s="2"/>
      <c r="D17" s="2"/>
      <c r="E17" s="2"/>
      <c r="F17" s="16">
        <f>F16/9</f>
        <v>2.6666666666666674</v>
      </c>
      <c r="G17" s="18">
        <f>G16/9</f>
        <v>8.8148148148148167</v>
      </c>
    </row>
    <row r="19" spans="2:16" x14ac:dyDescent="0.35">
      <c r="B19" s="28" t="s">
        <v>26</v>
      </c>
      <c r="C19" s="29"/>
      <c r="D19" s="29"/>
      <c r="E19" s="29"/>
    </row>
    <row r="20" spans="2:16" x14ac:dyDescent="0.35">
      <c r="B20" s="5" t="s">
        <v>25</v>
      </c>
      <c r="C20" s="5" t="s">
        <v>13</v>
      </c>
      <c r="D20" s="5" t="s">
        <v>14</v>
      </c>
      <c r="E20" s="5" t="s">
        <v>15</v>
      </c>
      <c r="F20" s="5" t="s">
        <v>16</v>
      </c>
      <c r="G20" s="5" t="s">
        <v>17</v>
      </c>
      <c r="M20" s="26" t="s">
        <v>51</v>
      </c>
      <c r="N20" s="27"/>
      <c r="O20" s="27"/>
      <c r="P20" s="27"/>
    </row>
    <row r="21" spans="2:16" x14ac:dyDescent="0.35">
      <c r="B21" s="2" t="s">
        <v>2</v>
      </c>
      <c r="C21" s="2">
        <v>20</v>
      </c>
      <c r="D21" s="1"/>
      <c r="E21" s="4"/>
      <c r="F21" s="4"/>
      <c r="G21" s="2"/>
      <c r="M21" s="27"/>
      <c r="N21" s="27"/>
      <c r="O21" s="27"/>
      <c r="P21" s="27"/>
    </row>
    <row r="22" spans="2:16" x14ac:dyDescent="0.35">
      <c r="B22" s="2" t="s">
        <v>1</v>
      </c>
      <c r="C22" s="2">
        <v>21</v>
      </c>
      <c r="D22" s="1"/>
      <c r="E22" s="2"/>
      <c r="F22" s="2"/>
      <c r="G22" s="2"/>
      <c r="M22" s="27"/>
      <c r="N22" s="27"/>
      <c r="O22" s="27"/>
      <c r="P22" s="27"/>
    </row>
    <row r="23" spans="2:16" x14ac:dyDescent="0.35">
      <c r="B23" s="2" t="s">
        <v>3</v>
      </c>
      <c r="C23" s="2">
        <v>19</v>
      </c>
      <c r="D23" s="1"/>
      <c r="E23" s="2"/>
      <c r="F23" s="2"/>
      <c r="G23" s="2"/>
      <c r="M23" s="27"/>
      <c r="N23" s="27"/>
      <c r="O23" s="27"/>
      <c r="P23" s="27"/>
    </row>
    <row r="24" spans="2:16" x14ac:dyDescent="0.35">
      <c r="B24" s="2" t="s">
        <v>4</v>
      </c>
      <c r="C24" s="2">
        <v>17</v>
      </c>
      <c r="D24" s="7"/>
      <c r="E24" s="2"/>
      <c r="F24" s="2"/>
      <c r="G24" s="2"/>
      <c r="M24" s="27"/>
      <c r="N24" s="27"/>
      <c r="O24" s="27"/>
      <c r="P24" s="27"/>
    </row>
    <row r="25" spans="2:16" x14ac:dyDescent="0.35">
      <c r="B25" s="2" t="s">
        <v>5</v>
      </c>
      <c r="C25" s="2">
        <v>22</v>
      </c>
      <c r="D25" s="7"/>
      <c r="E25" s="2"/>
      <c r="F25" s="2"/>
      <c r="G25" s="2"/>
      <c r="M25" s="27"/>
      <c r="N25" s="27"/>
      <c r="O25" s="27"/>
      <c r="P25" s="27"/>
    </row>
    <row r="26" spans="2:16" x14ac:dyDescent="0.35">
      <c r="B26" s="2" t="s">
        <v>6</v>
      </c>
      <c r="C26" s="2">
        <v>24</v>
      </c>
      <c r="D26" s="7">
        <f>AVERAGE(C21:C25)</f>
        <v>19.8</v>
      </c>
      <c r="E26" s="2">
        <f>C26-D26</f>
        <v>4.1999999999999993</v>
      </c>
      <c r="F26" s="2">
        <f>ABS(E26)</f>
        <v>4.1999999999999993</v>
      </c>
      <c r="G26" s="2">
        <f>F26^2</f>
        <v>17.639999999999993</v>
      </c>
      <c r="M26" s="27"/>
      <c r="N26" s="27"/>
      <c r="O26" s="27"/>
      <c r="P26" s="27"/>
    </row>
    <row r="27" spans="2:16" x14ac:dyDescent="0.35">
      <c r="B27" s="2" t="s">
        <v>7</v>
      </c>
      <c r="C27" s="2">
        <v>18</v>
      </c>
      <c r="D27" s="7">
        <f t="shared" ref="D27:D32" si="4">AVERAGE(C22:C26)</f>
        <v>20.6</v>
      </c>
      <c r="E27" s="2">
        <f t="shared" ref="E27:E32" si="5">C27-D27</f>
        <v>-2.6000000000000014</v>
      </c>
      <c r="F27" s="2">
        <f t="shared" ref="F27:F32" si="6">ABS(E27)</f>
        <v>2.6000000000000014</v>
      </c>
      <c r="G27" s="2">
        <f t="shared" ref="G27:G32" si="7">F27^2</f>
        <v>6.7600000000000078</v>
      </c>
      <c r="M27" s="27"/>
      <c r="N27" s="27"/>
      <c r="O27" s="27"/>
      <c r="P27" s="27"/>
    </row>
    <row r="28" spans="2:16" x14ac:dyDescent="0.35">
      <c r="B28" s="2" t="s">
        <v>8</v>
      </c>
      <c r="C28" s="2">
        <v>23</v>
      </c>
      <c r="D28" s="7">
        <f t="shared" si="4"/>
        <v>20</v>
      </c>
      <c r="E28" s="2">
        <f t="shared" si="5"/>
        <v>3</v>
      </c>
      <c r="F28" s="2">
        <f t="shared" si="6"/>
        <v>3</v>
      </c>
      <c r="G28" s="2">
        <f t="shared" si="7"/>
        <v>9</v>
      </c>
      <c r="M28" s="27"/>
      <c r="N28" s="27"/>
      <c r="O28" s="27"/>
      <c r="P28" s="27"/>
    </row>
    <row r="29" spans="2:16" x14ac:dyDescent="0.35">
      <c r="B29" s="2" t="s">
        <v>9</v>
      </c>
      <c r="C29" s="2">
        <v>20</v>
      </c>
      <c r="D29" s="7">
        <f t="shared" si="4"/>
        <v>20.8</v>
      </c>
      <c r="E29" s="2">
        <f t="shared" si="5"/>
        <v>-0.80000000000000071</v>
      </c>
      <c r="F29" s="2">
        <f t="shared" si="6"/>
        <v>0.80000000000000071</v>
      </c>
      <c r="G29" s="2">
        <f t="shared" si="7"/>
        <v>0.64000000000000112</v>
      </c>
    </row>
    <row r="30" spans="2:16" x14ac:dyDescent="0.35">
      <c r="B30" s="2" t="s">
        <v>10</v>
      </c>
      <c r="C30" s="2">
        <v>25</v>
      </c>
      <c r="D30" s="7">
        <f t="shared" si="4"/>
        <v>21.4</v>
      </c>
      <c r="E30" s="2">
        <f t="shared" si="5"/>
        <v>3.6000000000000014</v>
      </c>
      <c r="F30" s="2">
        <f t="shared" si="6"/>
        <v>3.6000000000000014</v>
      </c>
      <c r="G30" s="2">
        <f t="shared" si="7"/>
        <v>12.96000000000001</v>
      </c>
    </row>
    <row r="31" spans="2:16" x14ac:dyDescent="0.35">
      <c r="B31" s="4" t="s">
        <v>11</v>
      </c>
      <c r="C31" s="2">
        <v>22</v>
      </c>
      <c r="D31" s="7">
        <f t="shared" si="4"/>
        <v>22</v>
      </c>
      <c r="E31" s="2">
        <f t="shared" si="5"/>
        <v>0</v>
      </c>
      <c r="F31" s="2">
        <f t="shared" si="6"/>
        <v>0</v>
      </c>
      <c r="G31" s="2">
        <f t="shared" si="7"/>
        <v>0</v>
      </c>
      <c r="H31" s="19" t="s">
        <v>21</v>
      </c>
      <c r="I31" s="19">
        <f>F33/7</f>
        <v>2.3714285714285714</v>
      </c>
    </row>
    <row r="32" spans="2:16" x14ac:dyDescent="0.35">
      <c r="B32" s="4" t="s">
        <v>12</v>
      </c>
      <c r="C32" s="2">
        <v>24</v>
      </c>
      <c r="D32" s="7">
        <f t="shared" si="4"/>
        <v>21.6</v>
      </c>
      <c r="E32" s="2">
        <f t="shared" si="5"/>
        <v>2.3999999999999986</v>
      </c>
      <c r="F32" s="2">
        <f t="shared" si="6"/>
        <v>2.3999999999999986</v>
      </c>
      <c r="G32" s="2">
        <f t="shared" si="7"/>
        <v>5.7599999999999936</v>
      </c>
      <c r="H32" s="12" t="s">
        <v>20</v>
      </c>
      <c r="I32" s="12">
        <f>(C30+C31+C32+C29+C28)/5</f>
        <v>22.8</v>
      </c>
    </row>
    <row r="33" spans="2:16" x14ac:dyDescent="0.35">
      <c r="B33" s="9" t="s">
        <v>19</v>
      </c>
      <c r="C33" s="9"/>
      <c r="D33" s="8"/>
      <c r="E33" s="8"/>
      <c r="F33" s="10">
        <f>SUM(F24:F32)</f>
        <v>16.600000000000001</v>
      </c>
      <c r="G33" s="11">
        <f>SUM(G24:G32)</f>
        <v>52.760000000000005</v>
      </c>
      <c r="H33" s="20" t="s">
        <v>22</v>
      </c>
      <c r="I33" s="20">
        <f>G33/7</f>
        <v>7.5371428571428583</v>
      </c>
    </row>
    <row r="34" spans="2:16" x14ac:dyDescent="0.35">
      <c r="B34" s="2"/>
      <c r="C34" s="2"/>
      <c r="D34" s="2"/>
      <c r="E34" s="2"/>
      <c r="F34" s="16">
        <f>F33/7</f>
        <v>2.3714285714285714</v>
      </c>
      <c r="G34" s="17">
        <f>G33/7</f>
        <v>7.5371428571428583</v>
      </c>
    </row>
    <row r="35" spans="2:16" x14ac:dyDescent="0.35">
      <c r="B35" s="30" t="s">
        <v>27</v>
      </c>
      <c r="C35" s="31"/>
      <c r="D35" s="31"/>
      <c r="E35" s="31"/>
      <c r="F35" s="31"/>
      <c r="G35" s="31"/>
    </row>
    <row r="36" spans="2:16" x14ac:dyDescent="0.35">
      <c r="B36" s="32"/>
      <c r="C36" s="32"/>
      <c r="D36" s="32"/>
      <c r="E36" s="32"/>
      <c r="F36" s="32"/>
      <c r="G36" s="32"/>
    </row>
    <row r="37" spans="2:16" x14ac:dyDescent="0.35">
      <c r="B37" s="32"/>
      <c r="C37" s="32"/>
      <c r="D37" s="32"/>
      <c r="E37" s="32"/>
      <c r="F37" s="32"/>
      <c r="G37" s="32"/>
    </row>
    <row r="39" spans="2:16" x14ac:dyDescent="0.35">
      <c r="B39" s="46" t="s">
        <v>28</v>
      </c>
      <c r="C39" s="33"/>
      <c r="D39" s="33"/>
      <c r="E39" s="33"/>
      <c r="F39" s="33"/>
      <c r="G39" s="33"/>
      <c r="H39" s="33"/>
      <c r="I39" s="33"/>
      <c r="J39" s="33"/>
      <c r="K39" s="33"/>
    </row>
    <row r="41" spans="2:16" x14ac:dyDescent="0.35">
      <c r="C41" s="21" t="s">
        <v>29</v>
      </c>
      <c r="D41" s="21" t="s">
        <v>30</v>
      </c>
      <c r="E41" s="21" t="s">
        <v>31</v>
      </c>
      <c r="F41" s="21" t="s">
        <v>43</v>
      </c>
      <c r="G41" s="21" t="s">
        <v>44</v>
      </c>
      <c r="H41" s="21" t="s">
        <v>45</v>
      </c>
      <c r="I41" s="21" t="s">
        <v>46</v>
      </c>
      <c r="K41" s="25" t="s">
        <v>21</v>
      </c>
      <c r="L41" s="25">
        <f>H56/121</f>
        <v>2.7351101367154151</v>
      </c>
    </row>
    <row r="42" spans="2:16" x14ac:dyDescent="0.35">
      <c r="C42" s="22"/>
      <c r="D42" s="22"/>
      <c r="E42" s="22"/>
      <c r="F42" s="23">
        <f>(SUM(D43:D54)/12)</f>
        <v>360.66666666666669</v>
      </c>
      <c r="G42" s="22"/>
      <c r="H42" s="22"/>
      <c r="I42" s="23"/>
      <c r="K42" s="25" t="s">
        <v>22</v>
      </c>
      <c r="L42" s="25">
        <f>I56/12</f>
        <v>1004.5307981793525</v>
      </c>
    </row>
    <row r="43" spans="2:16" x14ac:dyDescent="0.35">
      <c r="C43" s="4" t="s">
        <v>32</v>
      </c>
      <c r="D43" s="4">
        <v>362</v>
      </c>
      <c r="E43" s="4">
        <v>276</v>
      </c>
      <c r="F43" s="4">
        <f>(0.05*D43)+(0.95*F42)</f>
        <v>360.73333333333335</v>
      </c>
      <c r="G43" s="4">
        <f>D43-F43</f>
        <v>1.2666666666666515</v>
      </c>
      <c r="H43" s="4">
        <f>ABS(G43)</f>
        <v>1.2666666666666515</v>
      </c>
      <c r="I43" s="4">
        <f>(H43)^2</f>
        <v>1.6044444444444061</v>
      </c>
      <c r="K43" s="25" t="s">
        <v>47</v>
      </c>
      <c r="L43" s="25">
        <f>I56</f>
        <v>12054.369578152229</v>
      </c>
    </row>
    <row r="44" spans="2:16" x14ac:dyDescent="0.35">
      <c r="C44" s="4" t="s">
        <v>33</v>
      </c>
      <c r="D44" s="4">
        <v>381</v>
      </c>
      <c r="E44" s="4">
        <v>334</v>
      </c>
      <c r="F44" s="4">
        <f>(0.05*D44)+(0.95*F43)</f>
        <v>361.74666666666667</v>
      </c>
      <c r="G44" s="4">
        <f t="shared" ref="G44:G54" si="8">D44-F44</f>
        <v>19.25333333333333</v>
      </c>
      <c r="H44" s="4">
        <f t="shared" ref="H44:H54" si="9">ABS(G44)</f>
        <v>19.25333333333333</v>
      </c>
      <c r="I44" s="4">
        <f t="shared" ref="I44:I53" si="10">(H44)^2</f>
        <v>370.69084444444434</v>
      </c>
    </row>
    <row r="45" spans="2:16" x14ac:dyDescent="0.35">
      <c r="C45" s="4" t="s">
        <v>34</v>
      </c>
      <c r="D45" s="4">
        <v>317</v>
      </c>
      <c r="E45" s="4">
        <v>394</v>
      </c>
      <c r="F45" s="4">
        <f>(0.05*D45)+(0.95*F44)</f>
        <v>359.50933333333336</v>
      </c>
      <c r="G45" s="4">
        <f t="shared" si="8"/>
        <v>-42.509333333333359</v>
      </c>
      <c r="H45" s="4">
        <f t="shared" si="9"/>
        <v>42.509333333333359</v>
      </c>
      <c r="I45" s="4">
        <f t="shared" si="10"/>
        <v>1807.0434204444466</v>
      </c>
      <c r="K45" s="43" t="s">
        <v>48</v>
      </c>
      <c r="L45" s="43" t="s">
        <v>49</v>
      </c>
    </row>
    <row r="46" spans="2:16" x14ac:dyDescent="0.35">
      <c r="C46" s="4" t="s">
        <v>35</v>
      </c>
      <c r="D46" s="4">
        <v>297</v>
      </c>
      <c r="E46" s="4">
        <v>334</v>
      </c>
      <c r="F46" s="4">
        <f t="shared" ref="F46:F54" si="11">(0.05*D46)+(0.95*F45)</f>
        <v>356.38386666666668</v>
      </c>
      <c r="G46" s="4">
        <f t="shared" si="8"/>
        <v>-59.383866666666677</v>
      </c>
      <c r="H46" s="4">
        <f t="shared" si="9"/>
        <v>59.383866666666677</v>
      </c>
      <c r="I46" s="4">
        <f t="shared" si="10"/>
        <v>3526.4436202844458</v>
      </c>
      <c r="K46" s="2">
        <v>0.05</v>
      </c>
      <c r="L46" s="2">
        <v>0.95</v>
      </c>
    </row>
    <row r="47" spans="2:16" x14ac:dyDescent="0.35">
      <c r="C47" s="4" t="s">
        <v>5</v>
      </c>
      <c r="D47" s="4">
        <v>399</v>
      </c>
      <c r="E47" s="4">
        <v>384</v>
      </c>
      <c r="F47" s="4">
        <f t="shared" si="11"/>
        <v>358.51467333333329</v>
      </c>
      <c r="G47" s="4">
        <f t="shared" si="8"/>
        <v>40.485326666666708</v>
      </c>
      <c r="H47" s="4">
        <f t="shared" si="9"/>
        <v>40.485326666666708</v>
      </c>
      <c r="I47" s="4">
        <f t="shared" si="10"/>
        <v>1639.0616753067145</v>
      </c>
    </row>
    <row r="48" spans="2:16" x14ac:dyDescent="0.35">
      <c r="C48" s="4" t="s">
        <v>36</v>
      </c>
      <c r="D48" s="4">
        <v>402</v>
      </c>
      <c r="E48" s="4">
        <v>314</v>
      </c>
      <c r="F48" s="4">
        <f t="shared" si="11"/>
        <v>360.68893966666661</v>
      </c>
      <c r="G48" s="4">
        <f t="shared" si="8"/>
        <v>41.311060333333387</v>
      </c>
      <c r="H48" s="4">
        <f t="shared" si="9"/>
        <v>41.311060333333387</v>
      </c>
      <c r="I48" s="4">
        <f t="shared" si="10"/>
        <v>1706.6037058643112</v>
      </c>
      <c r="K48" s="44" t="s">
        <v>52</v>
      </c>
      <c r="L48" s="45"/>
      <c r="M48" s="45"/>
      <c r="N48" s="45"/>
      <c r="O48" s="45"/>
      <c r="P48" s="45"/>
    </row>
    <row r="49" spans="3:16" x14ac:dyDescent="0.35">
      <c r="C49" s="4" t="s">
        <v>37</v>
      </c>
      <c r="D49" s="4">
        <v>375</v>
      </c>
      <c r="E49" s="4">
        <v>344</v>
      </c>
      <c r="F49" s="4">
        <f t="shared" si="11"/>
        <v>361.40449268333327</v>
      </c>
      <c r="G49" s="4">
        <f t="shared" si="8"/>
        <v>13.595507316666726</v>
      </c>
      <c r="H49" s="4">
        <f t="shared" si="9"/>
        <v>13.595507316666726</v>
      </c>
      <c r="I49" s="4">
        <f t="shared" si="10"/>
        <v>184.83781919753849</v>
      </c>
      <c r="K49" s="45"/>
      <c r="L49" s="45"/>
      <c r="M49" s="45"/>
      <c r="N49" s="45"/>
      <c r="O49" s="45"/>
      <c r="P49" s="45"/>
    </row>
    <row r="50" spans="3:16" x14ac:dyDescent="0.35">
      <c r="C50" s="4" t="s">
        <v>38</v>
      </c>
      <c r="D50" s="4">
        <v>349</v>
      </c>
      <c r="E50" s="4">
        <v>337</v>
      </c>
      <c r="F50" s="4">
        <f t="shared" si="11"/>
        <v>360.7842680491666</v>
      </c>
      <c r="G50" s="4">
        <f t="shared" si="8"/>
        <v>-11.784268049166599</v>
      </c>
      <c r="H50" s="4">
        <f t="shared" si="9"/>
        <v>11.784268049166599</v>
      </c>
      <c r="I50" s="4">
        <f t="shared" si="10"/>
        <v>138.86897345460875</v>
      </c>
      <c r="K50" s="45"/>
      <c r="L50" s="45"/>
      <c r="M50" s="45"/>
      <c r="N50" s="45"/>
      <c r="O50" s="45"/>
      <c r="P50" s="45"/>
    </row>
    <row r="51" spans="3:16" x14ac:dyDescent="0.35">
      <c r="C51" s="4" t="s">
        <v>39</v>
      </c>
      <c r="D51" s="4">
        <v>386</v>
      </c>
      <c r="E51" s="4">
        <v>345</v>
      </c>
      <c r="F51" s="4">
        <f t="shared" si="11"/>
        <v>362.04505464670825</v>
      </c>
      <c r="G51" s="4">
        <f t="shared" si="8"/>
        <v>23.954945353291748</v>
      </c>
      <c r="H51" s="4">
        <f t="shared" si="9"/>
        <v>23.954945353291748</v>
      </c>
      <c r="I51" s="4">
        <f t="shared" si="10"/>
        <v>573.83940687919392</v>
      </c>
      <c r="K51" s="45"/>
      <c r="L51" s="45"/>
      <c r="M51" s="45"/>
      <c r="N51" s="45"/>
      <c r="O51" s="45"/>
      <c r="P51" s="45"/>
    </row>
    <row r="52" spans="3:16" x14ac:dyDescent="0.35">
      <c r="C52" s="4" t="s">
        <v>40</v>
      </c>
      <c r="D52" s="4">
        <v>328</v>
      </c>
      <c r="E52" s="4">
        <v>362</v>
      </c>
      <c r="F52" s="4">
        <f t="shared" si="11"/>
        <v>360.34280191437279</v>
      </c>
      <c r="G52" s="4">
        <f t="shared" si="8"/>
        <v>-32.342801914372785</v>
      </c>
      <c r="H52" s="4">
        <f t="shared" si="9"/>
        <v>32.342801914372785</v>
      </c>
      <c r="I52" s="4">
        <f t="shared" si="10"/>
        <v>1046.0568356723559</v>
      </c>
      <c r="K52" s="45"/>
      <c r="L52" s="45"/>
      <c r="M52" s="45"/>
      <c r="N52" s="45"/>
      <c r="O52" s="45"/>
      <c r="P52" s="45"/>
    </row>
    <row r="53" spans="3:16" x14ac:dyDescent="0.35">
      <c r="C53" s="4" t="s">
        <v>41</v>
      </c>
      <c r="D53" s="4">
        <v>389</v>
      </c>
      <c r="E53" s="4">
        <v>314</v>
      </c>
      <c r="F53" s="4">
        <f t="shared" si="11"/>
        <v>361.7756618186541</v>
      </c>
      <c r="G53" s="4">
        <f t="shared" si="8"/>
        <v>27.2243381813459</v>
      </c>
      <c r="H53" s="4">
        <f t="shared" si="9"/>
        <v>27.2243381813459</v>
      </c>
      <c r="I53" s="4">
        <f t="shared" si="10"/>
        <v>741.16458941228814</v>
      </c>
      <c r="K53" s="45"/>
      <c r="L53" s="45"/>
      <c r="M53" s="45"/>
      <c r="N53" s="45"/>
      <c r="O53" s="45"/>
      <c r="P53" s="45"/>
    </row>
    <row r="54" spans="3:16" x14ac:dyDescent="0.35">
      <c r="C54" s="4" t="s">
        <v>42</v>
      </c>
      <c r="D54" s="4">
        <v>343</v>
      </c>
      <c r="E54" s="4">
        <v>365</v>
      </c>
      <c r="F54" s="4">
        <f t="shared" si="11"/>
        <v>360.83687872772134</v>
      </c>
      <c r="G54" s="4">
        <f t="shared" si="8"/>
        <v>-17.836878727721341</v>
      </c>
      <c r="H54" s="4">
        <f t="shared" si="9"/>
        <v>17.836878727721341</v>
      </c>
      <c r="I54" s="4">
        <f>(H54)^2</f>
        <v>318.1542427474381</v>
      </c>
      <c r="K54" s="45"/>
      <c r="L54" s="45"/>
      <c r="M54" s="45"/>
      <c r="N54" s="45"/>
      <c r="O54" s="45"/>
      <c r="P54" s="45"/>
    </row>
    <row r="55" spans="3:16" x14ac:dyDescent="0.35">
      <c r="C55" s="34" t="s">
        <v>18</v>
      </c>
      <c r="D55" s="31"/>
      <c r="E55" s="31"/>
      <c r="F55" s="31"/>
      <c r="G55" s="35"/>
      <c r="H55" s="24"/>
      <c r="I55" s="24"/>
      <c r="K55" s="45"/>
      <c r="L55" s="45"/>
      <c r="M55" s="45"/>
      <c r="N55" s="45"/>
      <c r="O55" s="45"/>
      <c r="P55" s="45"/>
    </row>
    <row r="56" spans="3:16" x14ac:dyDescent="0.35">
      <c r="C56" s="36"/>
      <c r="D56" s="37"/>
      <c r="E56" s="37"/>
      <c r="F56" s="37"/>
      <c r="G56" s="38"/>
      <c r="H56" s="24">
        <f>SUM(H43:H54)</f>
        <v>330.94832654256521</v>
      </c>
      <c r="I56" s="24">
        <f>SUM(I43:I54)</f>
        <v>12054.369578152229</v>
      </c>
    </row>
  </sheetData>
  <mergeCells count="9">
    <mergeCell ref="M3:P10"/>
    <mergeCell ref="E1:L2"/>
    <mergeCell ref="B1:D2"/>
    <mergeCell ref="K48:P55"/>
    <mergeCell ref="M20:P28"/>
    <mergeCell ref="B19:E19"/>
    <mergeCell ref="B35:G37"/>
    <mergeCell ref="B39:K39"/>
    <mergeCell ref="C55:G5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ajisakti554@gmail.com</dc:creator>
  <cp:lastModifiedBy>ajisakti554@gmail.com</cp:lastModifiedBy>
  <dcterms:created xsi:type="dcterms:W3CDTF">2025-04-22T23:40:41Z</dcterms:created>
  <dcterms:modified xsi:type="dcterms:W3CDTF">2025-04-23T12:10:58Z</dcterms:modified>
</cp:coreProperties>
</file>