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EBSITE\_001_EXCELKID.COM\_CIKKEK\037 - PROFIT-LOSS-STATEMENT-TEMPLATE\"/>
    </mc:Choice>
  </mc:AlternateContent>
  <xr:revisionPtr revIDLastSave="0" documentId="13_ncr:1_{B1615876-55E9-4928-AA0B-9EB50B96BA31}" xr6:coauthVersionLast="47" xr6:coauthVersionMax="47" xr10:uidLastSave="{00000000-0000-0000-0000-000000000000}"/>
  <bookViews>
    <workbookView xWindow="-120" yWindow="-120" windowWidth="29040" windowHeight="15840" activeTab="3" xr2:uid="{A36A4EBE-F9E2-4E51-B72B-9BBC369EB932}"/>
  </bookViews>
  <sheets>
    <sheet name="tmp" sheetId="5" r:id="rId1"/>
    <sheet name="calc" sheetId="4" r:id="rId2"/>
    <sheet name="data" sheetId="3" r:id="rId3"/>
    <sheet name="dashboard" sheetId="2" r:id="rId4"/>
  </sheets>
  <definedNames>
    <definedName name="ListMonths" localSheetId="1">data!$C$41:$C$53</definedName>
    <definedName name="ListMonths" localSheetId="3">data!$C$41:$C$53</definedName>
    <definedName name="ListMonths" localSheetId="2">data!$C$41:$C$53</definedName>
    <definedName name="ListMonths" localSheetId="0">data!$C$41:$C$53</definedName>
    <definedName name="ListMonth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5" l="1"/>
  <c r="I2" i="5"/>
  <c r="I3" i="5" s="1"/>
  <c r="I4" i="5" s="1"/>
  <c r="I5" i="5" s="1"/>
  <c r="I6" i="5" s="1"/>
  <c r="I7" i="5" s="1"/>
  <c r="I8" i="5" s="1"/>
  <c r="I9" i="5" s="1"/>
  <c r="K2" i="5"/>
  <c r="N2" i="5"/>
  <c r="N3" i="5" s="1"/>
  <c r="N4" i="5" s="1"/>
  <c r="N5" i="5" s="1"/>
  <c r="N6" i="5" s="1"/>
  <c r="N7" i="5" s="1"/>
  <c r="N8" i="5" s="1"/>
  <c r="N9" i="5" s="1"/>
  <c r="N10" i="5" s="1"/>
  <c r="A3" i="5"/>
  <c r="K3" i="5"/>
  <c r="A4" i="5"/>
  <c r="B4" i="5"/>
  <c r="K4" i="5"/>
  <c r="A5" i="5"/>
  <c r="K5" i="5"/>
  <c r="A6" i="5"/>
  <c r="B6" i="5"/>
  <c r="E6" i="5" s="1"/>
  <c r="D6" i="5"/>
  <c r="K6" i="5"/>
  <c r="A7" i="5"/>
  <c r="K7" i="5"/>
  <c r="A8" i="5"/>
  <c r="B8" i="5"/>
  <c r="G8" i="5" s="1"/>
  <c r="D8" i="5"/>
  <c r="E8" i="5"/>
  <c r="F8" i="5"/>
  <c r="K8" i="5"/>
  <c r="A9" i="5"/>
  <c r="K9" i="5"/>
  <c r="A10" i="5"/>
  <c r="B10" i="5"/>
  <c r="E10" i="5"/>
  <c r="F10" i="5"/>
  <c r="G10" i="5"/>
  <c r="H10" i="5"/>
  <c r="I10" i="5"/>
  <c r="K10" i="5"/>
  <c r="T7" i="3"/>
  <c r="S7" i="3" s="1"/>
  <c r="G4" i="4" s="1"/>
  <c r="AC7" i="3"/>
  <c r="Q8" i="3"/>
  <c r="AC8" i="3"/>
  <c r="E9" i="3"/>
  <c r="E29" i="3" s="1"/>
  <c r="F9" i="3"/>
  <c r="F29" i="3" s="1"/>
  <c r="F31" i="3" s="1"/>
  <c r="F33" i="3" s="1"/>
  <c r="G9" i="3"/>
  <c r="G29" i="3" s="1"/>
  <c r="G31" i="3" s="1"/>
  <c r="G33" i="3" s="1"/>
  <c r="G57" i="3" s="1"/>
  <c r="H9" i="3"/>
  <c r="H29" i="3" s="1"/>
  <c r="H31" i="3" s="1"/>
  <c r="H33" i="3" s="1"/>
  <c r="H57" i="3" s="1"/>
  <c r="I9" i="3"/>
  <c r="I29" i="3" s="1"/>
  <c r="J9" i="3"/>
  <c r="J29" i="3" s="1"/>
  <c r="J31" i="3" s="1"/>
  <c r="J33" i="3" s="1"/>
  <c r="J57" i="3" s="1"/>
  <c r="K9" i="3"/>
  <c r="L9" i="3"/>
  <c r="M9" i="3"/>
  <c r="N9" i="3"/>
  <c r="O9" i="3"/>
  <c r="P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E28" i="3"/>
  <c r="F28" i="3"/>
  <c r="G28" i="3"/>
  <c r="H28" i="3"/>
  <c r="I28" i="3"/>
  <c r="J28" i="3"/>
  <c r="K28" i="3"/>
  <c r="K29" i="3" s="1"/>
  <c r="K31" i="3" s="1"/>
  <c r="K33" i="3" s="1"/>
  <c r="K57" i="3" s="1"/>
  <c r="L28" i="3"/>
  <c r="L29" i="3" s="1"/>
  <c r="L31" i="3" s="1"/>
  <c r="L33" i="3" s="1"/>
  <c r="L57" i="3" s="1"/>
  <c r="M28" i="3"/>
  <c r="M29" i="3" s="1"/>
  <c r="M31" i="3" s="1"/>
  <c r="M33" i="3" s="1"/>
  <c r="M57" i="3" s="1"/>
  <c r="N28" i="3"/>
  <c r="N29" i="3" s="1"/>
  <c r="N31" i="3" s="1"/>
  <c r="N33" i="3" s="1"/>
  <c r="N57" i="3" s="1"/>
  <c r="O28" i="3"/>
  <c r="O29" i="3" s="1"/>
  <c r="O31" i="3" s="1"/>
  <c r="O33" i="3" s="1"/>
  <c r="O57" i="3" s="1"/>
  <c r="P28" i="3"/>
  <c r="P29" i="3"/>
  <c r="Q30" i="3"/>
  <c r="P31" i="3"/>
  <c r="P33" i="3" s="1"/>
  <c r="P57" i="3" s="1"/>
  <c r="Q32" i="3"/>
  <c r="C37" i="3"/>
  <c r="AL3" i="2"/>
  <c r="AM3" i="2"/>
  <c r="AL4" i="2"/>
  <c r="AM4" i="2"/>
  <c r="B5" i="2"/>
  <c r="L5" i="2"/>
  <c r="P5" i="2"/>
  <c r="T5" i="2"/>
  <c r="L14" i="2"/>
  <c r="P14" i="2"/>
  <c r="T14" i="2"/>
  <c r="L21" i="2"/>
  <c r="P21" i="2"/>
  <c r="T21" i="2"/>
  <c r="S28" i="3" l="1"/>
  <c r="G7" i="4" s="1"/>
  <c r="S32" i="3"/>
  <c r="G11" i="4" s="1"/>
  <c r="S30" i="3"/>
  <c r="G9" i="4" s="1"/>
  <c r="H6" i="5"/>
  <c r="F4" i="5"/>
  <c r="D10" i="5"/>
  <c r="H4" i="5"/>
  <c r="G6" i="5"/>
  <c r="E4" i="5"/>
  <c r="H8" i="5"/>
  <c r="F6" i="5"/>
  <c r="D4" i="5"/>
  <c r="G4" i="5"/>
  <c r="I31" i="3"/>
  <c r="S29" i="3"/>
  <c r="G8" i="4" s="1"/>
  <c r="E31" i="3"/>
  <c r="Q29" i="3"/>
  <c r="W10" i="3"/>
  <c r="S9" i="3"/>
  <c r="G6" i="4" s="1"/>
  <c r="W8" i="3"/>
  <c r="Q9" i="3"/>
  <c r="AC10" i="3" s="1"/>
  <c r="S8" i="3"/>
  <c r="G5" i="4" s="1"/>
  <c r="W14" i="3"/>
  <c r="W7" i="3"/>
  <c r="W12" i="3"/>
  <c r="Z10" i="3" l="1"/>
  <c r="B5" i="5"/>
  <c r="Z14" i="3"/>
  <c r="B9" i="5"/>
  <c r="Z12" i="3"/>
  <c r="B7" i="5"/>
  <c r="Z8" i="3"/>
  <c r="B3" i="5"/>
  <c r="Z7" i="3"/>
  <c r="Z9" i="3" s="1"/>
  <c r="Z11" i="3" s="1"/>
  <c r="Z13" i="3" s="1"/>
  <c r="Z15" i="3" s="1"/>
  <c r="B2" i="5"/>
  <c r="E33" i="3"/>
  <c r="Q31" i="3"/>
  <c r="I33" i="3"/>
  <c r="S31" i="3"/>
  <c r="G10" i="4" s="1"/>
  <c r="J2" i="5" l="1"/>
  <c r="J3" i="5" s="1"/>
  <c r="O2" i="5"/>
  <c r="C3" i="5"/>
  <c r="O3" i="5"/>
  <c r="C7" i="5"/>
  <c r="O7" i="5"/>
  <c r="C5" i="5"/>
  <c r="O5" i="5"/>
  <c r="O9" i="5"/>
  <c r="C9" i="5"/>
  <c r="I57" i="3"/>
  <c r="S33" i="3"/>
  <c r="G12" i="4" s="1"/>
  <c r="Q33" i="3"/>
  <c r="Q57" i="3" s="1"/>
  <c r="C2" i="5" l="1"/>
  <c r="E2" i="5" s="1"/>
  <c r="M3" i="5"/>
  <c r="D2" i="5"/>
  <c r="F2" i="5"/>
  <c r="H2" i="5"/>
  <c r="G2" i="5"/>
  <c r="E3" i="5"/>
  <c r="L3" i="5"/>
  <c r="J4" i="5"/>
  <c r="G3" i="5"/>
  <c r="F3" i="5"/>
  <c r="D3" i="5"/>
  <c r="H3" i="5"/>
  <c r="M2" i="5"/>
  <c r="L2" i="5"/>
  <c r="L7" i="2"/>
  <c r="P22" i="2"/>
  <c r="P7" i="2"/>
  <c r="C4" i="5" l="1"/>
  <c r="J5" i="5"/>
  <c r="T16" i="2"/>
  <c r="L16" i="2"/>
  <c r="G5" i="5" l="1"/>
  <c r="D5" i="5"/>
  <c r="L5" i="5"/>
  <c r="H5" i="5"/>
  <c r="J6" i="5"/>
  <c r="E5" i="5"/>
  <c r="F5" i="5"/>
  <c r="M5" i="5"/>
  <c r="M4" i="5"/>
  <c r="L4" i="5"/>
  <c r="O4" i="5"/>
  <c r="P16" i="2"/>
  <c r="T7" i="2"/>
  <c r="L22" i="2"/>
  <c r="J7" i="5" l="1"/>
  <c r="C6" i="5"/>
  <c r="T22" i="2"/>
  <c r="M6" i="5" l="1"/>
  <c r="O6" i="5"/>
  <c r="L6" i="5"/>
  <c r="D7" i="5"/>
  <c r="L7" i="5"/>
  <c r="M7" i="5"/>
  <c r="H7" i="5"/>
  <c r="G7" i="5"/>
  <c r="J8" i="5"/>
  <c r="E7" i="5"/>
  <c r="F7" i="5"/>
  <c r="C8" i="5" l="1"/>
  <c r="J9" i="5"/>
  <c r="D9" i="5" l="1"/>
  <c r="G9" i="5"/>
  <c r="E9" i="5"/>
  <c r="L9" i="5"/>
  <c r="M9" i="5"/>
  <c r="H9" i="5"/>
  <c r="J10" i="5"/>
  <c r="C10" i="5" s="1"/>
  <c r="F9" i="5"/>
  <c r="M8" i="5"/>
  <c r="L8" i="5"/>
  <c r="O8" i="5"/>
  <c r="L10" i="5" l="1"/>
  <c r="O10" i="5"/>
  <c r="M10" i="5"/>
</calcChain>
</file>

<file path=xl/sharedStrings.xml><?xml version="1.0" encoding="utf-8"?>
<sst xmlns="http://schemas.openxmlformats.org/spreadsheetml/2006/main" count="122" uniqueCount="65">
  <si>
    <t>MAY</t>
  </si>
  <si>
    <t>Total</t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</si>
  <si>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</si>
  <si>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</si>
  <si>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</si>
  <si>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</si>
  <si>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</si>
  <si>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</si>
  <si>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</si>
  <si>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</si>
  <si>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</si>
  <si>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</si>
  <si>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</si>
  <si>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Months</t>
  </si>
  <si>
    <t>Net Earnings</t>
  </si>
  <si>
    <t>Income Taxes</t>
  </si>
  <si>
    <t>Earnings Before Taxes</t>
  </si>
  <si>
    <t>Interest Expense</t>
  </si>
  <si>
    <t>Earnings Before Interest &amp; Taxes</t>
  </si>
  <si>
    <t>Total Expenses</t>
  </si>
  <si>
    <t xml:space="preserve">Other </t>
  </si>
  <si>
    <t>Travel</t>
  </si>
  <si>
    <t>Outside Services</t>
  </si>
  <si>
    <t>Repairs and Maintenance</t>
  </si>
  <si>
    <t>Meals and Entertainment</t>
  </si>
  <si>
    <t>Web site Expenses</t>
  </si>
  <si>
    <t xml:space="preserve">Patents </t>
  </si>
  <si>
    <t>Technology Licenses</t>
  </si>
  <si>
    <t>Insurance</t>
  </si>
  <si>
    <t>Depreciation</t>
  </si>
  <si>
    <t>Utilities</t>
  </si>
  <si>
    <t>Telephone</t>
  </si>
  <si>
    <t>Rent</t>
  </si>
  <si>
    <t>Office Supplies</t>
  </si>
  <si>
    <t>Advertising</t>
  </si>
  <si>
    <t>Direct Marketing</t>
  </si>
  <si>
    <t>Wages and Salaries</t>
  </si>
  <si>
    <t>Gross Profit</t>
  </si>
  <si>
    <t>Cost of Goods Sold</t>
  </si>
  <si>
    <t>Total Net Revenue</t>
  </si>
  <si>
    <t>Yearly</t>
  </si>
  <si>
    <t>Helper Charts for temp. calc.</t>
  </si>
  <si>
    <t>Selected month</t>
  </si>
  <si>
    <t>Var. between selected period and T-1 period</t>
  </si>
  <si>
    <t>Indicator Name</t>
  </si>
  <si>
    <t>+ is good</t>
  </si>
  <si>
    <t>- is good</t>
  </si>
  <si>
    <t>EBIT</t>
  </si>
  <si>
    <t>Value</t>
  </si>
  <si>
    <t>KPIs</t>
  </si>
  <si>
    <t>Label</t>
  </si>
  <si>
    <t>Label Y</t>
  </si>
  <si>
    <t>Left X</t>
  </si>
  <si>
    <t>Right X</t>
  </si>
  <si>
    <t>Center X</t>
  </si>
  <si>
    <t>Line X</t>
  </si>
  <si>
    <t>Line Y</t>
  </si>
  <si>
    <t>PosGain</t>
  </si>
  <si>
    <t>PosLoss</t>
  </si>
  <si>
    <t>NegGain</t>
  </si>
  <si>
    <t>NegLoss</t>
  </si>
  <si>
    <t>Blank</t>
  </si>
  <si>
    <t>Ends</t>
  </si>
  <si>
    <t>Values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</si>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</sst>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[$$-409]#,##0.0_ ;[Red]\-[$$-409]#,##0.0\ "/>
    <numFmt numFmtId="167" formatCode="0;\-0;;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2"/>
      <name val="Segoe UI"/>
      <family val="2"/>
    </font>
    <font>
      <sz val="12"/>
      <color theme="1" tint="0.249977111117893"/>
      <name val="Calibri"/>
      <family val="2"/>
      <scheme val="minor"/>
    </font>
    <font>
      <b/>
      <sz val="24"/>
      <color theme="1" tint="0.249977111117893"/>
      <name val="Calibri"/>
      <family val="2"/>
      <scheme val="minor"/>
    </font>
    <font>
      <b/>
      <sz val="26"/>
      <color theme="1" tint="0.249977111117893"/>
      <name val="Segoe UI"/>
      <family val="2"/>
    </font>
    <font>
      <b/>
      <sz val="12"/>
      <color theme="0"/>
      <name val="Segoe UI"/>
      <family val="2"/>
    </font>
    <font>
      <b/>
      <sz val="12"/>
      <color theme="1" tint="0.249977111117893"/>
      <name val="Segoe UI"/>
      <family val="2"/>
    </font>
    <font>
      <b/>
      <sz val="18"/>
      <color theme="1" tint="0.499984740745262"/>
      <name val="Segoe UI"/>
      <family val="2"/>
    </font>
    <font>
      <sz val="12"/>
      <name val="Segoe UI Semibold"/>
      <family val="2"/>
    </font>
    <font>
      <b/>
      <sz val="24"/>
      <color theme="1" tint="0.249977111117893"/>
      <name val="Segoe UI"/>
      <family val="2"/>
    </font>
    <font>
      <sz val="12"/>
      <color theme="1" tint="0.249977111117893"/>
      <name val="Segoe UI"/>
      <family val="2"/>
    </font>
    <font>
      <b/>
      <sz val="10"/>
      <name val="Segoe UI"/>
      <family val="2"/>
    </font>
    <font>
      <b/>
      <sz val="10"/>
      <color theme="1" tint="0.499984740745262"/>
      <name val="Segoe UI"/>
      <family val="2"/>
    </font>
    <font>
      <sz val="10"/>
      <name val="Segoe UI Semibold"/>
      <family val="2"/>
    </font>
    <font>
      <b/>
      <sz val="24"/>
      <color theme="1"/>
      <name val="Segoe UI"/>
      <family val="2"/>
    </font>
    <font>
      <b/>
      <sz val="11"/>
      <color theme="0"/>
      <name val="Segoe UI"/>
      <family val="2"/>
    </font>
    <font>
      <b/>
      <sz val="16"/>
      <color theme="1"/>
      <name val="Calibri"/>
      <family val="2"/>
      <scheme val="minor"/>
    </font>
    <font>
      <i/>
      <sz val="10"/>
      <name val="Calibri"/>
      <family val="2"/>
      <charset val="162"/>
      <scheme val="minor"/>
    </font>
    <font>
      <i/>
      <sz val="11"/>
      <name val="Calibri"/>
      <family val="2"/>
      <charset val="162"/>
      <scheme val="minor"/>
    </font>
    <font>
      <b/>
      <sz val="11"/>
      <color theme="1"/>
      <name val="Century Gothic"/>
      <family val="2"/>
    </font>
    <font>
      <i/>
      <sz val="11"/>
      <color theme="1" tint="0.34998626667073579"/>
      <name val="Segoe UI"/>
      <family val="2"/>
    </font>
    <font>
      <b/>
      <i/>
      <sz val="11"/>
      <color theme="1" tint="0.34998626667073579"/>
      <name val="Segoe UI"/>
      <family val="2"/>
    </font>
    <font>
      <i/>
      <sz val="11"/>
      <color rgb="FF435361"/>
      <name val="Segoe UI"/>
      <family val="2"/>
    </font>
    <font>
      <i/>
      <sz val="11"/>
      <color theme="1" tint="0.249977111117893"/>
      <name val="Segoe UI"/>
      <family val="2"/>
    </font>
    <font>
      <i/>
      <sz val="11"/>
      <color theme="1" tint="0.499984740745262"/>
      <name val="Segoe UI"/>
      <family val="2"/>
    </font>
    <font>
      <b/>
      <i/>
      <sz val="10"/>
      <color theme="1" tint="0.499984740745262"/>
      <name val="Segoe UI"/>
      <family val="2"/>
    </font>
    <font>
      <i/>
      <sz val="11"/>
      <color theme="1"/>
      <name val="Segoe UI"/>
      <family val="2"/>
    </font>
    <font>
      <b/>
      <sz val="11"/>
      <color rgb="FFFF0000"/>
      <name val="Calibri"/>
      <family val="2"/>
      <scheme val="minor"/>
    </font>
    <font>
      <b/>
      <i/>
      <sz val="11"/>
      <color theme="1" tint="0.249977111117893"/>
      <name val="Segoe UI"/>
      <family val="2"/>
    </font>
    <font>
      <sz val="16"/>
      <color rgb="FFFF0000"/>
      <name val="Calibri"/>
      <family val="2"/>
      <scheme val="minor"/>
    </font>
    <font>
      <sz val="12"/>
      <color rgb="FFFF0000"/>
      <name val="CALIBRI"/>
      <family val="2"/>
    </font>
    <font>
      <b/>
      <i/>
      <sz val="11"/>
      <color theme="1" tint="0.249977111117893"/>
      <name val="Calibri"/>
      <family val="2"/>
      <scheme val="minor"/>
    </font>
    <font>
      <b/>
      <sz val="11"/>
      <color rgb="FF7F7F7F"/>
      <name val="Segoe UI"/>
      <family val="2"/>
    </font>
    <font>
      <b/>
      <i/>
      <sz val="11"/>
      <color rgb="FF7F7F7F"/>
      <name val="Calibri"/>
      <family val="2"/>
      <scheme val="minor"/>
    </font>
    <font>
      <b/>
      <i/>
      <sz val="11"/>
      <color rgb="FF435361"/>
      <name val="Segoe UI"/>
      <family val="2"/>
    </font>
    <font>
      <sz val="11"/>
      <color rgb="FF435361"/>
      <name val="Calibri"/>
      <family val="2"/>
      <scheme val="minor"/>
    </font>
    <font>
      <i/>
      <sz val="11"/>
      <color rgb="FF43536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Segoe UI"/>
      <family val="2"/>
    </font>
    <font>
      <b/>
      <sz val="8"/>
      <color theme="0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1EFF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4E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3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theme="1" tint="0.24994659260841701"/>
      </bottom>
      <diagonal/>
    </border>
    <border>
      <left/>
      <right style="thin">
        <color theme="0" tint="-0.24994659260841701"/>
      </right>
      <top/>
      <bottom style="medium">
        <color theme="1" tint="0.24994659260841701"/>
      </bottom>
      <diagonal/>
    </border>
    <border>
      <left style="thin">
        <color theme="0" tint="-0.24994659260841701"/>
      </left>
      <right/>
      <top/>
      <bottom style="medium">
        <color theme="1" tint="0.2499465926084170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8">
    <xf numFmtId="0" fontId="0" fillId="0" borderId="0" xfId="0"/>
    <xf numFmtId="0" fontId="0" fillId="2" borderId="0" xfId="0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164" fontId="7" fillId="2" borderId="0" xfId="1" applyNumberFormat="1" applyFont="1" applyFill="1" applyAlignment="1">
      <alignment horizontal="center" vertical="center"/>
    </xf>
    <xf numFmtId="164" fontId="0" fillId="2" borderId="0" xfId="1" applyNumberFormat="1" applyFont="1" applyFill="1" applyAlignment="1">
      <alignment vertical="center"/>
    </xf>
    <xf numFmtId="164" fontId="0" fillId="2" borderId="0" xfId="0" applyNumberFormat="1" applyFill="1" applyAlignment="1">
      <alignment vertical="center"/>
    </xf>
    <xf numFmtId="9" fontId="0" fillId="2" borderId="0" xfId="1" applyFont="1" applyFill="1" applyAlignment="1">
      <alignment vertical="center"/>
    </xf>
    <xf numFmtId="165" fontId="7" fillId="2" borderId="0" xfId="1" applyNumberFormat="1" applyFont="1" applyFill="1" applyAlignment="1">
      <alignment horizontal="center" vertical="center"/>
    </xf>
    <xf numFmtId="164" fontId="8" fillId="2" borderId="0" xfId="1" applyNumberFormat="1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horizontal="center" vertical="top"/>
    </xf>
    <xf numFmtId="3" fontId="11" fillId="2" borderId="0" xfId="1" applyNumberFormat="1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vertical="center"/>
    </xf>
    <xf numFmtId="0" fontId="9" fillId="2" borderId="1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9" fontId="8" fillId="2" borderId="0" xfId="0" applyNumberFormat="1" applyFont="1" applyFill="1" applyAlignment="1">
      <alignment horizontal="center" vertical="top"/>
    </xf>
    <xf numFmtId="3" fontId="17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vertical="center"/>
    </xf>
    <xf numFmtId="0" fontId="14" fillId="2" borderId="1" xfId="0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 wrapText="1"/>
    </xf>
    <xf numFmtId="0" fontId="19" fillId="2" borderId="0" xfId="0" applyFont="1" applyFill="1" applyAlignment="1">
      <alignment horizontal="center" vertical="center" wrapText="1"/>
    </xf>
    <xf numFmtId="0" fontId="20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9" fillId="3" borderId="0" xfId="0" applyFont="1" applyFill="1" applyAlignment="1">
      <alignment vertical="center"/>
    </xf>
    <xf numFmtId="9" fontId="22" fillId="2" borderId="0" xfId="0" applyNumberFormat="1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Alignment="1">
      <alignment horizontal="center" vertical="center"/>
    </xf>
    <xf numFmtId="4" fontId="5" fillId="0" borderId="0" xfId="0" applyNumberFormat="1" applyFont="1" applyAlignment="1">
      <alignment vertical="center"/>
    </xf>
    <xf numFmtId="0" fontId="5" fillId="0" borderId="0" xfId="0" applyFont="1" applyAlignment="1">
      <alignment horizontal="center" vertical="center"/>
    </xf>
    <xf numFmtId="166" fontId="25" fillId="0" borderId="0" xfId="0" applyNumberFormat="1" applyFont="1" applyAlignment="1" applyProtection="1">
      <alignment horizontal="right" vertical="center" wrapText="1"/>
      <protection locked="0"/>
    </xf>
    <xf numFmtId="0" fontId="26" fillId="0" borderId="0" xfId="0" applyFont="1" applyAlignment="1" applyProtection="1">
      <alignment horizontal="right" vertical="center"/>
      <protection locked="0"/>
    </xf>
    <xf numFmtId="0" fontId="27" fillId="4" borderId="0" xfId="0" applyFont="1" applyFill="1" applyAlignment="1" applyProtection="1">
      <alignment vertical="center"/>
      <protection hidden="1"/>
    </xf>
    <xf numFmtId="9" fontId="28" fillId="0" borderId="0" xfId="1" applyFont="1" applyFill="1" applyBorder="1" applyAlignment="1" applyProtection="1">
      <alignment horizontal="center" vertical="center"/>
      <protection hidden="1"/>
    </xf>
    <xf numFmtId="0" fontId="27" fillId="0" borderId="0" xfId="0" applyFont="1" applyAlignment="1" applyProtection="1">
      <alignment vertical="center"/>
      <protection hidden="1"/>
    </xf>
    <xf numFmtId="4" fontId="5" fillId="3" borderId="0" xfId="0" applyNumberFormat="1" applyFont="1" applyFill="1" applyAlignment="1">
      <alignment vertical="center"/>
    </xf>
    <xf numFmtId="0" fontId="29" fillId="0" borderId="0" xfId="2" applyFont="1" applyFill="1" applyBorder="1" applyAlignment="1" applyProtection="1">
      <alignment vertical="center"/>
      <protection hidden="1"/>
    </xf>
    <xf numFmtId="164" fontId="30" fillId="0" borderId="0" xfId="1" applyNumberFormat="1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1" fontId="28" fillId="5" borderId="3" xfId="2" applyNumberFormat="1" applyFont="1" applyFill="1" applyBorder="1" applyAlignment="1" applyProtection="1">
      <alignment horizontal="center" vertical="center"/>
      <protection hidden="1"/>
    </xf>
    <xf numFmtId="0" fontId="29" fillId="6" borderId="4" xfId="2" applyFont="1" applyFill="1" applyBorder="1" applyAlignment="1" applyProtection="1">
      <alignment vertical="center"/>
      <protection hidden="1"/>
    </xf>
    <xf numFmtId="0" fontId="31" fillId="5" borderId="5" xfId="2" applyFont="1" applyFill="1" applyBorder="1" applyAlignment="1" applyProtection="1">
      <alignment horizontal="center" vertical="center"/>
      <protection hidden="1"/>
    </xf>
    <xf numFmtId="1" fontId="31" fillId="5" borderId="6" xfId="2" applyNumberFormat="1" applyFont="1" applyFill="1" applyBorder="1" applyAlignment="1" applyProtection="1">
      <alignment horizontal="center" vertical="center"/>
      <protection hidden="1"/>
    </xf>
    <xf numFmtId="0" fontId="29" fillId="6" borderId="7" xfId="2" applyFont="1" applyFill="1" applyBorder="1" applyAlignment="1" applyProtection="1">
      <alignment vertical="center"/>
      <protection hidden="1"/>
    </xf>
    <xf numFmtId="0" fontId="28" fillId="0" borderId="0" xfId="2" applyFont="1" applyFill="1" applyBorder="1" applyAlignment="1" applyProtection="1">
      <alignment horizontal="center" vertical="center"/>
    </xf>
    <xf numFmtId="0" fontId="29" fillId="6" borderId="8" xfId="2" applyFont="1" applyFill="1" applyBorder="1" applyAlignment="1" applyProtection="1">
      <alignment vertical="center"/>
      <protection hidden="1"/>
    </xf>
    <xf numFmtId="1" fontId="31" fillId="5" borderId="5" xfId="2" applyNumberFormat="1" applyFont="1" applyFill="1" applyBorder="1" applyAlignment="1" applyProtection="1">
      <alignment horizontal="center" vertical="center"/>
      <protection hidden="1"/>
    </xf>
    <xf numFmtId="0" fontId="29" fillId="6" borderId="9" xfId="2" applyFont="1" applyFill="1" applyBorder="1" applyAlignment="1" applyProtection="1">
      <alignment vertical="center"/>
      <protection hidden="1"/>
    </xf>
    <xf numFmtId="1" fontId="32" fillId="2" borderId="5" xfId="2" applyNumberFormat="1" applyFont="1" applyFill="1" applyBorder="1" applyAlignment="1" applyProtection="1">
      <alignment horizontal="center" vertical="center"/>
      <protection hidden="1"/>
    </xf>
    <xf numFmtId="0" fontId="33" fillId="2" borderId="9" xfId="2" applyFont="1" applyFill="1" applyBorder="1" applyAlignment="1" applyProtection="1">
      <alignment horizontal="right" vertical="center"/>
      <protection hidden="1"/>
    </xf>
    <xf numFmtId="1" fontId="28" fillId="7" borderId="5" xfId="2" applyNumberFormat="1" applyFont="1" applyFill="1" applyBorder="1" applyAlignment="1" applyProtection="1">
      <alignment horizontal="center" vertical="center"/>
      <protection hidden="1"/>
    </xf>
    <xf numFmtId="1" fontId="28" fillId="5" borderId="5" xfId="2" applyNumberFormat="1" applyFont="1" applyFill="1" applyBorder="1" applyAlignment="1" applyProtection="1">
      <alignment horizontal="center" vertical="center"/>
      <protection hidden="1"/>
    </xf>
    <xf numFmtId="1" fontId="29" fillId="3" borderId="0" xfId="2" applyNumberFormat="1" applyFont="1" applyFill="1" applyBorder="1" applyAlignment="1" applyProtection="1">
      <alignment horizontal="center" vertical="center"/>
      <protection hidden="1"/>
    </xf>
    <xf numFmtId="0" fontId="29" fillId="0" borderId="0" xfId="2" applyFont="1" applyFill="1" applyBorder="1" applyAlignment="1" applyProtection="1">
      <alignment horizontal="center" vertical="center"/>
    </xf>
    <xf numFmtId="10" fontId="28" fillId="3" borderId="0" xfId="1" applyNumberFormat="1" applyFont="1" applyFill="1" applyBorder="1" applyAlignment="1" applyProtection="1">
      <alignment horizontal="center" vertical="center"/>
      <protection hidden="1"/>
    </xf>
    <xf numFmtId="0" fontId="28" fillId="0" borderId="0" xfId="2" applyFont="1" applyFill="1" applyBorder="1" applyAlignment="1" applyProtection="1">
      <alignment horizontal="center" vertical="center"/>
      <protection hidden="1"/>
    </xf>
    <xf numFmtId="1" fontId="29" fillId="5" borderId="5" xfId="2" applyNumberFormat="1" applyFont="1" applyFill="1" applyBorder="1" applyAlignment="1" applyProtection="1">
      <alignment horizontal="center" vertical="center"/>
      <protection hidden="1"/>
    </xf>
    <xf numFmtId="1" fontId="28" fillId="3" borderId="0" xfId="2" applyNumberFormat="1" applyFont="1" applyFill="1" applyBorder="1" applyAlignment="1" applyProtection="1">
      <alignment horizontal="center" vertical="center"/>
      <protection hidden="1"/>
    </xf>
    <xf numFmtId="0" fontId="28" fillId="3" borderId="0" xfId="2" applyFont="1" applyFill="1" applyBorder="1" applyAlignment="1" applyProtection="1">
      <alignment horizontal="center" vertical="center"/>
      <protection hidden="1"/>
    </xf>
    <xf numFmtId="0" fontId="29" fillId="8" borderId="5" xfId="2" applyFont="1" applyFill="1" applyBorder="1" applyAlignment="1" applyProtection="1">
      <alignment horizontal="center" vertical="center"/>
      <protection hidden="1"/>
    </xf>
    <xf numFmtId="0" fontId="4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6" fillId="9" borderId="10" xfId="2" applyFont="1" applyFill="1" applyBorder="1" applyAlignment="1">
      <alignment horizontal="center" vertical="center" wrapText="1"/>
    </xf>
    <xf numFmtId="0" fontId="36" fillId="9" borderId="11" xfId="2" applyFont="1" applyFill="1" applyBorder="1" applyAlignment="1">
      <alignment horizontal="center" vertical="center" wrapText="1"/>
    </xf>
    <xf numFmtId="0" fontId="36" fillId="3" borderId="0" xfId="2" applyFont="1" applyFill="1" applyBorder="1" applyAlignment="1">
      <alignment horizontal="center" vertical="center"/>
    </xf>
    <xf numFmtId="0" fontId="36" fillId="9" borderId="12" xfId="2" applyFont="1" applyFill="1" applyBorder="1" applyAlignment="1">
      <alignment horizontal="center" vertical="center"/>
    </xf>
    <xf numFmtId="0" fontId="36" fillId="9" borderId="10" xfId="2" applyFont="1" applyFill="1" applyBorder="1" applyAlignment="1">
      <alignment horizontal="center" vertical="center"/>
    </xf>
    <xf numFmtId="0" fontId="36" fillId="9" borderId="11" xfId="2" applyFont="1" applyFill="1" applyBorder="1" applyAlignment="1">
      <alignment horizontal="left" vertical="center"/>
    </xf>
    <xf numFmtId="0" fontId="36" fillId="0" borderId="0" xfId="2" applyFont="1" applyFill="1" applyBorder="1" applyAlignment="1">
      <alignment horizontal="center" vertical="center"/>
    </xf>
    <xf numFmtId="9" fontId="2" fillId="0" borderId="0" xfId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37" fillId="0" borderId="0" xfId="0" applyFont="1" applyAlignment="1">
      <alignment horizontal="left" vertical="center"/>
    </xf>
    <xf numFmtId="0" fontId="39" fillId="0" borderId="0" xfId="2" applyFont="1" applyFill="1"/>
    <xf numFmtId="0" fontId="0" fillId="0" borderId="0" xfId="0" quotePrefix="1"/>
    <xf numFmtId="164" fontId="40" fillId="3" borderId="0" xfId="2" applyNumberFormat="1" applyFont="1" applyFill="1" applyAlignment="1">
      <alignment horizontal="center" vertical="center"/>
    </xf>
    <xf numFmtId="0" fontId="41" fillId="0" borderId="0" xfId="2" applyFont="1" applyFill="1" applyAlignment="1">
      <alignment vertical="center"/>
    </xf>
    <xf numFmtId="0" fontId="42" fillId="3" borderId="0" xfId="2" applyFont="1" applyFill="1" applyAlignment="1" applyProtection="1">
      <alignment vertical="center"/>
      <protection hidden="1"/>
    </xf>
    <xf numFmtId="0" fontId="43" fillId="0" borderId="0" xfId="2" applyFont="1" applyFill="1" applyAlignment="1">
      <alignment vertical="center"/>
    </xf>
    <xf numFmtId="0" fontId="44" fillId="0" borderId="0" xfId="2" applyFont="1" applyFill="1"/>
    <xf numFmtId="0" fontId="41" fillId="0" borderId="0" xfId="2" applyFont="1" applyFill="1" applyAlignment="1" applyProtection="1">
      <alignment vertical="center"/>
      <protection hidden="1"/>
    </xf>
    <xf numFmtId="0" fontId="43" fillId="0" borderId="0" xfId="0" applyFont="1" applyAlignment="1" applyProtection="1">
      <alignment vertical="center"/>
      <protection hidden="1"/>
    </xf>
    <xf numFmtId="0" fontId="39" fillId="0" borderId="0" xfId="2" applyFont="1" applyFill="1" applyAlignment="1">
      <alignment horizontal="left" vertical="center"/>
    </xf>
    <xf numFmtId="0" fontId="45" fillId="0" borderId="0" xfId="0" applyFont="1" applyAlignment="1">
      <alignment horizontal="left" vertical="center"/>
    </xf>
    <xf numFmtId="167" fontId="46" fillId="10" borderId="13" xfId="0" applyNumberFormat="1" applyFont="1" applyFill="1" applyBorder="1"/>
    <xf numFmtId="0" fontId="46" fillId="10" borderId="14" xfId="0" applyFont="1" applyFill="1" applyBorder="1"/>
    <xf numFmtId="167" fontId="46" fillId="10" borderId="14" xfId="0" applyNumberFormat="1" applyFont="1" applyFill="1" applyBorder="1"/>
    <xf numFmtId="0" fontId="46" fillId="10" borderId="15" xfId="0" applyFont="1" applyFill="1" applyBorder="1"/>
    <xf numFmtId="167" fontId="46" fillId="0" borderId="16" xfId="0" applyNumberFormat="1" applyFont="1" applyBorder="1"/>
    <xf numFmtId="0" fontId="46" fillId="0" borderId="17" xfId="0" applyFont="1" applyBorder="1"/>
    <xf numFmtId="167" fontId="46" fillId="0" borderId="17" xfId="0" applyNumberFormat="1" applyFont="1" applyBorder="1"/>
    <xf numFmtId="0" fontId="46" fillId="0" borderId="18" xfId="0" applyFont="1" applyBorder="1"/>
    <xf numFmtId="167" fontId="46" fillId="10" borderId="16" xfId="0" applyNumberFormat="1" applyFont="1" applyFill="1" applyBorder="1"/>
    <xf numFmtId="0" fontId="46" fillId="10" borderId="17" xfId="0" applyFont="1" applyFill="1" applyBorder="1"/>
    <xf numFmtId="167" fontId="46" fillId="10" borderId="17" xfId="0" applyNumberFormat="1" applyFont="1" applyFill="1" applyBorder="1"/>
    <xf numFmtId="0" fontId="46" fillId="10" borderId="18" xfId="0" applyFont="1" applyFill="1" applyBorder="1"/>
    <xf numFmtId="0" fontId="5" fillId="0" borderId="0" xfId="0" applyFont="1"/>
    <xf numFmtId="0" fontId="47" fillId="11" borderId="16" xfId="0" applyFont="1" applyFill="1" applyBorder="1"/>
    <xf numFmtId="0" fontId="47" fillId="11" borderId="17" xfId="0" applyFont="1" applyFill="1" applyBorder="1"/>
    <xf numFmtId="0" fontId="47" fillId="11" borderId="18" xfId="0" applyFont="1" applyFill="1" applyBorder="1"/>
    <xf numFmtId="0" fontId="3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1" fontId="15" fillId="3" borderId="0" xfId="0" applyNumberFormat="1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21" fillId="3" borderId="0" xfId="0" applyFont="1" applyFill="1" applyAlignment="1">
      <alignment horizontal="center" vertical="center" wrapText="1"/>
    </xf>
    <xf numFmtId="10" fontId="10" fillId="2" borderId="0" xfId="1" applyNumberFormat="1" applyFont="1" applyFill="1" applyBorder="1" applyAlignment="1">
      <alignment horizontal="center" vertical="top"/>
    </xf>
    <xf numFmtId="9" fontId="8" fillId="2" borderId="0" xfId="0" applyNumberFormat="1" applyFont="1" applyFill="1" applyAlignment="1">
      <alignment horizontal="center" vertical="top"/>
    </xf>
    <xf numFmtId="0" fontId="0" fillId="2" borderId="0" xfId="0" applyFill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3" fontId="12" fillId="2" borderId="2" xfId="0" applyNumberFormat="1" applyFont="1" applyFill="1" applyBorder="1" applyAlignment="1">
      <alignment horizontal="center" vertical="top"/>
    </xf>
    <xf numFmtId="3" fontId="12" fillId="2" borderId="0" xfId="0" applyNumberFormat="1" applyFont="1" applyFill="1" applyAlignment="1">
      <alignment horizontal="center" vertical="top"/>
    </xf>
    <xf numFmtId="0" fontId="24" fillId="2" borderId="0" xfId="0" applyFont="1" applyFill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9" fontId="10" fillId="2" borderId="0" xfId="0" applyNumberFormat="1" applyFont="1" applyFill="1" applyAlignment="1">
      <alignment horizontal="center" vertical="top"/>
    </xf>
    <xf numFmtId="0" fontId="10" fillId="2" borderId="0" xfId="0" applyFont="1" applyFill="1" applyAlignment="1">
      <alignment horizontal="center" vertical="top"/>
    </xf>
    <xf numFmtId="3" fontId="12" fillId="2" borderId="0" xfId="1" applyNumberFormat="1" applyFont="1" applyFill="1" applyBorder="1" applyAlignment="1">
      <alignment horizontal="center" vertical="top"/>
    </xf>
    <xf numFmtId="0" fontId="23" fillId="12" borderId="0" xfId="0" applyFont="1" applyFill="1" applyAlignment="1" applyProtection="1">
      <alignment horizontal="center" vertical="center"/>
      <protection locked="0"/>
    </xf>
  </cellXfs>
  <cellStyles count="3">
    <cellStyle name="Explanatory Text" xfId="2" builtinId="53"/>
    <cellStyle name="Normal" xfId="0" builtinId="0"/>
    <cellStyle name="Percent" xfId="1" builtinId="5"/>
  </cellStyles>
  <dxfs count="24">
    <dxf>
      <font>
        <color rgb="FF01B1A3"/>
      </font>
    </dxf>
    <dxf>
      <font>
        <color rgb="FFFB5A56"/>
      </font>
    </dxf>
    <dxf>
      <font>
        <color rgb="FFFB5A56"/>
      </font>
    </dxf>
    <dxf>
      <font>
        <color rgb="FF01B1A3"/>
      </font>
    </dxf>
    <dxf>
      <font>
        <color rgb="FF01B1A3"/>
      </font>
    </dxf>
    <dxf>
      <font>
        <color rgb="FFFB5A56"/>
      </font>
    </dxf>
    <dxf>
      <font>
        <color rgb="FF01B1A3"/>
      </font>
    </dxf>
    <dxf>
      <font>
        <color rgb="FFFB5A56"/>
      </font>
    </dxf>
    <dxf>
      <font>
        <color rgb="FF01B1A3"/>
      </font>
    </dxf>
    <dxf>
      <font>
        <color rgb="FFFB5A56"/>
      </font>
    </dxf>
    <dxf>
      <font>
        <color rgb="FF01B1A3"/>
      </font>
    </dxf>
    <dxf>
      <font>
        <color rgb="FFFB5A56"/>
      </font>
    </dxf>
    <dxf>
      <font>
        <b/>
        <i val="0"/>
        <color rgb="FFFB5A56"/>
      </font>
    </dxf>
    <dxf>
      <font>
        <color rgb="FF01B1A3"/>
      </font>
    </dxf>
    <dxf>
      <font>
        <color rgb="FF01B1A3"/>
      </font>
    </dxf>
    <dxf>
      <font>
        <color rgb="FFFB5A56"/>
      </font>
    </dxf>
    <dxf>
      <font>
        <color rgb="FF01B1A3"/>
      </font>
    </dxf>
    <dxf>
      <font>
        <color rgb="FFFB5A56"/>
      </font>
    </dxf>
    <dxf>
      <font>
        <color rgb="FF01B1A3"/>
      </font>
    </dxf>
    <dxf>
      <font>
        <color rgb="FFFB5A56"/>
      </font>
    </dxf>
    <dxf>
      <font>
        <color rgb="FFFB5A56"/>
      </font>
    </dxf>
    <dxf>
      <font>
        <color rgb="FF01B1A3"/>
      </font>
    </dxf>
    <dxf>
      <font>
        <b/>
        <i val="0"/>
        <color rgb="FF01B1A3"/>
      </font>
    </dxf>
    <dxf>
      <font>
        <b/>
        <i val="0"/>
        <color rgb="FFFB5A5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tmp!$C$1</c:f>
              <c:strCache>
                <c:ptCount val="1"/>
                <c:pt idx="0">
                  <c:v>Ends</c:v>
                </c:pt>
              </c:strCache>
            </c:strRef>
          </c:tx>
          <c:spPr>
            <a:solidFill>
              <a:srgbClr val="2279BE"/>
            </a:solidFill>
            <a:ln w="25400">
              <a:noFill/>
            </a:ln>
            <a:effectLst/>
          </c:spPr>
          <c:invertIfNegative val="0"/>
          <c:cat>
            <c:strRef>
              <c:f>tmp!$A$2:$A$10</c:f>
              <c:strCache>
                <c:ptCount val="9"/>
                <c:pt idx="0">
                  <c:v>Total Net Revenue</c:v>
                </c:pt>
                <c:pt idx="1">
                  <c:v>Cost of Goods Sold</c:v>
                </c:pt>
                <c:pt idx="2">
                  <c:v>Gross Profit</c:v>
                </c:pt>
                <c:pt idx="3">
                  <c:v>Total Expenses</c:v>
                </c:pt>
                <c:pt idx="4">
                  <c:v>Earnings Before Interest &amp; Taxes</c:v>
                </c:pt>
                <c:pt idx="5">
                  <c:v>Interest Expense</c:v>
                </c:pt>
                <c:pt idx="6">
                  <c:v>Earnings Before Taxes</c:v>
                </c:pt>
                <c:pt idx="7">
                  <c:v>Income Taxes</c:v>
                </c:pt>
                <c:pt idx="8">
                  <c:v>Net Earnings</c:v>
                </c:pt>
              </c:strCache>
            </c:strRef>
          </c:cat>
          <c:val>
            <c:numRef>
              <c:f>tmp!$C$2:$C$10</c:f>
              <c:numCache>
                <c:formatCode>0;\-0;;</c:formatCode>
                <c:ptCount val="9"/>
                <c:pt idx="0">
                  <c:v>2908</c:v>
                </c:pt>
                <c:pt idx="1">
                  <c:v>0</c:v>
                </c:pt>
                <c:pt idx="2">
                  <c:v>2570</c:v>
                </c:pt>
                <c:pt idx="3">
                  <c:v>0</c:v>
                </c:pt>
                <c:pt idx="4">
                  <c:v>1278</c:v>
                </c:pt>
                <c:pt idx="5">
                  <c:v>0</c:v>
                </c:pt>
                <c:pt idx="6">
                  <c:v>1068</c:v>
                </c:pt>
                <c:pt idx="7">
                  <c:v>0</c:v>
                </c:pt>
                <c:pt idx="8">
                  <c:v>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7-4332-959D-A39C2C5694D1}"/>
            </c:ext>
          </c:extLst>
        </c:ser>
        <c:ser>
          <c:idx val="1"/>
          <c:order val="1"/>
          <c:tx>
            <c:strRef>
              <c:f>tmp!$D$1</c:f>
              <c:strCache>
                <c:ptCount val="1"/>
                <c:pt idx="0">
                  <c:v>Blank</c:v>
                </c:pt>
              </c:strCache>
            </c:strRef>
          </c:tx>
          <c:spPr>
            <a:noFill/>
            <a:ln w="25400">
              <a:noFill/>
            </a:ln>
            <a:effectLst/>
          </c:spPr>
          <c:invertIfNegative val="0"/>
          <c:cat>
            <c:strRef>
              <c:f>tmp!$A$2:$A$10</c:f>
              <c:strCache>
                <c:ptCount val="9"/>
                <c:pt idx="0">
                  <c:v>Total Net Revenue</c:v>
                </c:pt>
                <c:pt idx="1">
                  <c:v>Cost of Goods Sold</c:v>
                </c:pt>
                <c:pt idx="2">
                  <c:v>Gross Profit</c:v>
                </c:pt>
                <c:pt idx="3">
                  <c:v>Total Expenses</c:v>
                </c:pt>
                <c:pt idx="4">
                  <c:v>Earnings Before Interest &amp; Taxes</c:v>
                </c:pt>
                <c:pt idx="5">
                  <c:v>Interest Expense</c:v>
                </c:pt>
                <c:pt idx="6">
                  <c:v>Earnings Before Taxes</c:v>
                </c:pt>
                <c:pt idx="7">
                  <c:v>Income Taxes</c:v>
                </c:pt>
                <c:pt idx="8">
                  <c:v>Net Earnings</c:v>
                </c:pt>
              </c:strCache>
            </c:strRef>
          </c:cat>
          <c:val>
            <c:numRef>
              <c:f>tmp!$D$2:$D$10</c:f>
              <c:numCache>
                <c:formatCode>0;\-0;;</c:formatCode>
                <c:ptCount val="9"/>
                <c:pt idx="0">
                  <c:v>0</c:v>
                </c:pt>
                <c:pt idx="1">
                  <c:v>2570</c:v>
                </c:pt>
                <c:pt idx="2">
                  <c:v>0</c:v>
                </c:pt>
                <c:pt idx="3">
                  <c:v>1278</c:v>
                </c:pt>
                <c:pt idx="4">
                  <c:v>0</c:v>
                </c:pt>
                <c:pt idx="5">
                  <c:v>1068</c:v>
                </c:pt>
                <c:pt idx="6">
                  <c:v>0</c:v>
                </c:pt>
                <c:pt idx="7">
                  <c:v>813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17-4332-959D-A39C2C5694D1}"/>
            </c:ext>
          </c:extLst>
        </c:ser>
        <c:ser>
          <c:idx val="2"/>
          <c:order val="2"/>
          <c:tx>
            <c:strRef>
              <c:f>tmp!$E$1</c:f>
              <c:strCache>
                <c:ptCount val="1"/>
                <c:pt idx="0">
                  <c:v>NegLoss</c:v>
                </c:pt>
              </c:strCache>
            </c:strRef>
          </c:tx>
          <c:spPr>
            <a:solidFill>
              <a:srgbClr val="E41A1C"/>
            </a:solidFill>
            <a:ln w="25400">
              <a:noFill/>
            </a:ln>
            <a:effectLst/>
          </c:spPr>
          <c:invertIfNegative val="0"/>
          <c:cat>
            <c:strRef>
              <c:f>tmp!$A$2:$A$10</c:f>
              <c:strCache>
                <c:ptCount val="9"/>
                <c:pt idx="0">
                  <c:v>Total Net Revenue</c:v>
                </c:pt>
                <c:pt idx="1">
                  <c:v>Cost of Goods Sold</c:v>
                </c:pt>
                <c:pt idx="2">
                  <c:v>Gross Profit</c:v>
                </c:pt>
                <c:pt idx="3">
                  <c:v>Total Expenses</c:v>
                </c:pt>
                <c:pt idx="4">
                  <c:v>Earnings Before Interest &amp; Taxes</c:v>
                </c:pt>
                <c:pt idx="5">
                  <c:v>Interest Expense</c:v>
                </c:pt>
                <c:pt idx="6">
                  <c:v>Earnings Before Taxes</c:v>
                </c:pt>
                <c:pt idx="7">
                  <c:v>Income Taxes</c:v>
                </c:pt>
                <c:pt idx="8">
                  <c:v>Net Earnings</c:v>
                </c:pt>
              </c:strCache>
            </c:strRef>
          </c:cat>
          <c:val>
            <c:numRef>
              <c:f>tmp!$E$2:$E$10</c:f>
              <c:numCache>
                <c:formatCode>0;\-0;;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17-4332-959D-A39C2C5694D1}"/>
            </c:ext>
          </c:extLst>
        </c:ser>
        <c:ser>
          <c:idx val="3"/>
          <c:order val="3"/>
          <c:tx>
            <c:strRef>
              <c:f>tmp!$F$1</c:f>
              <c:strCache>
                <c:ptCount val="1"/>
                <c:pt idx="0">
                  <c:v>NegGain</c:v>
                </c:pt>
              </c:strCache>
            </c:strRef>
          </c:tx>
          <c:spPr>
            <a:solidFill>
              <a:srgbClr val="2CA02C"/>
            </a:solidFill>
            <a:ln w="25400">
              <a:noFill/>
            </a:ln>
            <a:effectLst/>
          </c:spPr>
          <c:invertIfNegative val="0"/>
          <c:cat>
            <c:strRef>
              <c:f>tmp!$A$2:$A$10</c:f>
              <c:strCache>
                <c:ptCount val="9"/>
                <c:pt idx="0">
                  <c:v>Total Net Revenue</c:v>
                </c:pt>
                <c:pt idx="1">
                  <c:v>Cost of Goods Sold</c:v>
                </c:pt>
                <c:pt idx="2">
                  <c:v>Gross Profit</c:v>
                </c:pt>
                <c:pt idx="3">
                  <c:v>Total Expenses</c:v>
                </c:pt>
                <c:pt idx="4">
                  <c:v>Earnings Before Interest &amp; Taxes</c:v>
                </c:pt>
                <c:pt idx="5">
                  <c:v>Interest Expense</c:v>
                </c:pt>
                <c:pt idx="6">
                  <c:v>Earnings Before Taxes</c:v>
                </c:pt>
                <c:pt idx="7">
                  <c:v>Income Taxes</c:v>
                </c:pt>
                <c:pt idx="8">
                  <c:v>Net Earnings</c:v>
                </c:pt>
              </c:strCache>
            </c:strRef>
          </c:cat>
          <c:val>
            <c:numRef>
              <c:f>tmp!$F$2:$F$10</c:f>
              <c:numCache>
                <c:formatCode>0;\-0;;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17-4332-959D-A39C2C5694D1}"/>
            </c:ext>
          </c:extLst>
        </c:ser>
        <c:ser>
          <c:idx val="4"/>
          <c:order val="4"/>
          <c:tx>
            <c:strRef>
              <c:f>tmp!$G$1</c:f>
              <c:strCache>
                <c:ptCount val="1"/>
                <c:pt idx="0">
                  <c:v>PosLoss</c:v>
                </c:pt>
              </c:strCache>
            </c:strRef>
          </c:tx>
          <c:spPr>
            <a:solidFill>
              <a:srgbClr val="E41A1C"/>
            </a:solidFill>
            <a:ln w="25400">
              <a:noFill/>
            </a:ln>
            <a:effectLst/>
          </c:spPr>
          <c:invertIfNegative val="0"/>
          <c:cat>
            <c:strRef>
              <c:f>tmp!$A$2:$A$10</c:f>
              <c:strCache>
                <c:ptCount val="9"/>
                <c:pt idx="0">
                  <c:v>Total Net Revenue</c:v>
                </c:pt>
                <c:pt idx="1">
                  <c:v>Cost of Goods Sold</c:v>
                </c:pt>
                <c:pt idx="2">
                  <c:v>Gross Profit</c:v>
                </c:pt>
                <c:pt idx="3">
                  <c:v>Total Expenses</c:v>
                </c:pt>
                <c:pt idx="4">
                  <c:v>Earnings Before Interest &amp; Taxes</c:v>
                </c:pt>
                <c:pt idx="5">
                  <c:v>Interest Expense</c:v>
                </c:pt>
                <c:pt idx="6">
                  <c:v>Earnings Before Taxes</c:v>
                </c:pt>
                <c:pt idx="7">
                  <c:v>Income Taxes</c:v>
                </c:pt>
                <c:pt idx="8">
                  <c:v>Net Earnings</c:v>
                </c:pt>
              </c:strCache>
            </c:strRef>
          </c:cat>
          <c:val>
            <c:numRef>
              <c:f>tmp!$G$2:$G$10</c:f>
              <c:numCache>
                <c:formatCode>0;\-0;;</c:formatCode>
                <c:ptCount val="9"/>
                <c:pt idx="0">
                  <c:v>0</c:v>
                </c:pt>
                <c:pt idx="1">
                  <c:v>338</c:v>
                </c:pt>
                <c:pt idx="2">
                  <c:v>0</c:v>
                </c:pt>
                <c:pt idx="3">
                  <c:v>1292</c:v>
                </c:pt>
                <c:pt idx="4">
                  <c:v>0</c:v>
                </c:pt>
                <c:pt idx="5">
                  <c:v>210</c:v>
                </c:pt>
                <c:pt idx="6">
                  <c:v>0</c:v>
                </c:pt>
                <c:pt idx="7">
                  <c:v>255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17-4332-959D-A39C2C5694D1}"/>
            </c:ext>
          </c:extLst>
        </c:ser>
        <c:ser>
          <c:idx val="5"/>
          <c:order val="5"/>
          <c:tx>
            <c:strRef>
              <c:f>tmp!$H$1</c:f>
              <c:strCache>
                <c:ptCount val="1"/>
                <c:pt idx="0">
                  <c:v>PosGain</c:v>
                </c:pt>
              </c:strCache>
            </c:strRef>
          </c:tx>
          <c:spPr>
            <a:solidFill>
              <a:srgbClr val="2CA02C"/>
            </a:solidFill>
            <a:ln w="25400">
              <a:noFill/>
            </a:ln>
            <a:effectLst/>
          </c:spPr>
          <c:invertIfNegative val="0"/>
          <c:cat>
            <c:strRef>
              <c:f>tmp!$A$2:$A$10</c:f>
              <c:strCache>
                <c:ptCount val="9"/>
                <c:pt idx="0">
                  <c:v>Total Net Revenue</c:v>
                </c:pt>
                <c:pt idx="1">
                  <c:v>Cost of Goods Sold</c:v>
                </c:pt>
                <c:pt idx="2">
                  <c:v>Gross Profit</c:v>
                </c:pt>
                <c:pt idx="3">
                  <c:v>Total Expenses</c:v>
                </c:pt>
                <c:pt idx="4">
                  <c:v>Earnings Before Interest &amp; Taxes</c:v>
                </c:pt>
                <c:pt idx="5">
                  <c:v>Interest Expense</c:v>
                </c:pt>
                <c:pt idx="6">
                  <c:v>Earnings Before Taxes</c:v>
                </c:pt>
                <c:pt idx="7">
                  <c:v>Income Taxes</c:v>
                </c:pt>
                <c:pt idx="8">
                  <c:v>Net Earnings</c:v>
                </c:pt>
              </c:strCache>
            </c:strRef>
          </c:cat>
          <c:val>
            <c:numRef>
              <c:f>tmp!$H$2:$H$10</c:f>
              <c:numCache>
                <c:formatCode>0;\-0;;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17-4332-959D-A39C2C569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942678832"/>
        <c:axId val="1942680080"/>
      </c:barChart>
      <c:scatterChart>
        <c:scatterStyle val="lineMarker"/>
        <c:varyColors val="0"/>
        <c:ser>
          <c:idx val="6"/>
          <c:order val="6"/>
          <c:tx>
            <c:strRef>
              <c:f>tmp!$K$1</c:f>
              <c:strCache>
                <c:ptCount val="1"/>
                <c:pt idx="0">
                  <c:v>Center 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217-4332-959D-A39C2C569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217-4332-959D-A39C2C569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217-4332-959D-A39C2C569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217-4332-959D-A39C2C569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217-4332-959D-A39C2C569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217-4332-959D-A39C2C569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217-4332-959D-A39C2C569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217-4332-959D-A39C2C5694D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217-4332-959D-A39C2C569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tmp!$K$2:$K$10</c:f>
              <c:numCache>
                <c:formatCode>0;\-0;;</c:formatCode>
                <c:ptCount val="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</c:numCache>
            </c:numRef>
          </c:xVal>
          <c:yVal>
            <c:numRef>
              <c:f>tmp!$N$2:$N$10</c:f>
              <c:numCache>
                <c:formatCode>General</c:formatCode>
                <c:ptCount val="9"/>
                <c:pt idx="0">
                  <c:v>5.5555555555555552E-2</c:v>
                </c:pt>
                <c:pt idx="1">
                  <c:v>0.16666666666666666</c:v>
                </c:pt>
                <c:pt idx="2">
                  <c:v>0.27777777777777779</c:v>
                </c:pt>
                <c:pt idx="3">
                  <c:v>0.3888888888888889</c:v>
                </c:pt>
                <c:pt idx="4">
                  <c:v>0.5</c:v>
                </c:pt>
                <c:pt idx="5">
                  <c:v>0.61111111111111116</c:v>
                </c:pt>
                <c:pt idx="6">
                  <c:v>0.72222222222222232</c:v>
                </c:pt>
                <c:pt idx="7">
                  <c:v>0.83333333333333348</c:v>
                </c:pt>
                <c:pt idx="8">
                  <c:v>0.94444444444444464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tmp!$O$2:$O$10</c15:f>
                <c15:dlblRangeCache>
                  <c:ptCount val="9"/>
                  <c:pt idx="0">
                    <c:v>2908</c:v>
                  </c:pt>
                  <c:pt idx="1">
                    <c:v>-338</c:v>
                  </c:pt>
                  <c:pt idx="2">
                    <c:v>2570</c:v>
                  </c:pt>
                  <c:pt idx="3">
                    <c:v>-1292</c:v>
                  </c:pt>
                  <c:pt idx="4">
                    <c:v>1278</c:v>
                  </c:pt>
                  <c:pt idx="5">
                    <c:v>-210</c:v>
                  </c:pt>
                  <c:pt idx="6">
                    <c:v>1068</c:v>
                  </c:pt>
                  <c:pt idx="7">
                    <c:v>-255</c:v>
                  </c:pt>
                  <c:pt idx="8">
                    <c:v>813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4217-4332-959D-A39C2C5694D1}"/>
            </c:ext>
          </c:extLst>
        </c:ser>
        <c:ser>
          <c:idx val="7"/>
          <c:order val="7"/>
          <c:tx>
            <c:strRef>
              <c:f>tmp!$L$1</c:f>
              <c:strCache>
                <c:ptCount val="1"/>
                <c:pt idx="0">
                  <c:v>Right 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C88C0380-F172-495C-BF56-857B413DB9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4217-4332-959D-A39C2C569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4217-4332-959D-A39C2C569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97934C4-B8B9-4192-8CF7-698ED7BB9B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4217-4332-959D-A39C2C569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4217-4332-959D-A39C2C569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7ADFF82-1360-4E3D-BB51-EA529CB81D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4217-4332-959D-A39C2C569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4217-4332-959D-A39C2C569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8F1BE12-3E8B-4999-9148-B892ED43EA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4217-4332-959D-A39C2C569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4217-4332-959D-A39C2C5694D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EBDA2E7-AE26-43E9-AD4A-152FE1CDC1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4217-4332-959D-A39C2C569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tmp!$L$2:$L$10</c:f>
              <c:numCache>
                <c:formatCode>0;\-0;;</c:formatCode>
                <c:ptCount val="9"/>
                <c:pt idx="0">
                  <c:v>2908</c:v>
                </c:pt>
                <c:pt idx="1">
                  <c:v>#N/A</c:v>
                </c:pt>
                <c:pt idx="2">
                  <c:v>2570</c:v>
                </c:pt>
                <c:pt idx="3">
                  <c:v>#N/A</c:v>
                </c:pt>
                <c:pt idx="4">
                  <c:v>1278</c:v>
                </c:pt>
                <c:pt idx="5">
                  <c:v>#N/A</c:v>
                </c:pt>
                <c:pt idx="6">
                  <c:v>1068</c:v>
                </c:pt>
                <c:pt idx="7">
                  <c:v>#N/A</c:v>
                </c:pt>
                <c:pt idx="8">
                  <c:v>813</c:v>
                </c:pt>
              </c:numCache>
            </c:numRef>
          </c:xVal>
          <c:yVal>
            <c:numRef>
              <c:f>tmp!$N$2:$N$10</c:f>
              <c:numCache>
                <c:formatCode>General</c:formatCode>
                <c:ptCount val="9"/>
                <c:pt idx="0">
                  <c:v>5.5555555555555552E-2</c:v>
                </c:pt>
                <c:pt idx="1">
                  <c:v>0.16666666666666666</c:v>
                </c:pt>
                <c:pt idx="2">
                  <c:v>0.27777777777777779</c:v>
                </c:pt>
                <c:pt idx="3">
                  <c:v>0.3888888888888889</c:v>
                </c:pt>
                <c:pt idx="4">
                  <c:v>0.5</c:v>
                </c:pt>
                <c:pt idx="5">
                  <c:v>0.61111111111111116</c:v>
                </c:pt>
                <c:pt idx="6">
                  <c:v>0.72222222222222232</c:v>
                </c:pt>
                <c:pt idx="7">
                  <c:v>0.83333333333333348</c:v>
                </c:pt>
                <c:pt idx="8">
                  <c:v>0.94444444444444464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tmp!$O$2:$O$10</c15:f>
                <c15:dlblRangeCache>
                  <c:ptCount val="9"/>
                  <c:pt idx="0">
                    <c:v>2908</c:v>
                  </c:pt>
                  <c:pt idx="1">
                    <c:v>-338</c:v>
                  </c:pt>
                  <c:pt idx="2">
                    <c:v>2570</c:v>
                  </c:pt>
                  <c:pt idx="3">
                    <c:v>-1292</c:v>
                  </c:pt>
                  <c:pt idx="4">
                    <c:v>1278</c:v>
                  </c:pt>
                  <c:pt idx="5">
                    <c:v>-210</c:v>
                  </c:pt>
                  <c:pt idx="6">
                    <c:v>1068</c:v>
                  </c:pt>
                  <c:pt idx="7">
                    <c:v>-255</c:v>
                  </c:pt>
                  <c:pt idx="8">
                    <c:v>813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9-4217-4332-959D-A39C2C5694D1}"/>
            </c:ext>
          </c:extLst>
        </c:ser>
        <c:ser>
          <c:idx val="8"/>
          <c:order val="8"/>
          <c:tx>
            <c:strRef>
              <c:f>tmp!$M$1</c:f>
              <c:strCache>
                <c:ptCount val="1"/>
                <c:pt idx="0">
                  <c:v>Left 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4217-4332-959D-A39C2C569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FF8E426-3863-4F37-84A9-4B4022F8B8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4217-4332-959D-A39C2C569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4217-4332-959D-A39C2C569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1812704-D8AB-410D-AAE3-C7CC724412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4217-4332-959D-A39C2C569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4217-4332-959D-A39C2C569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3388017-125A-4935-9385-CFA93E1C30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4217-4332-959D-A39C2C569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4217-4332-959D-A39C2C569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23351FC-B769-4EE4-9765-056CE84FD3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4217-4332-959D-A39C2C5694D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4217-4332-959D-A39C2C569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tmp!$M$2:$M$10</c:f>
              <c:numCache>
                <c:formatCode>0;\-0;;</c:formatCode>
                <c:ptCount val="9"/>
                <c:pt idx="0">
                  <c:v>#N/A</c:v>
                </c:pt>
                <c:pt idx="1">
                  <c:v>2570</c:v>
                </c:pt>
                <c:pt idx="2">
                  <c:v>#N/A</c:v>
                </c:pt>
                <c:pt idx="3">
                  <c:v>1278</c:v>
                </c:pt>
                <c:pt idx="4">
                  <c:v>#N/A</c:v>
                </c:pt>
                <c:pt idx="5">
                  <c:v>1068</c:v>
                </c:pt>
                <c:pt idx="6">
                  <c:v>#N/A</c:v>
                </c:pt>
                <c:pt idx="7">
                  <c:v>813</c:v>
                </c:pt>
                <c:pt idx="8">
                  <c:v>#N/A</c:v>
                </c:pt>
              </c:numCache>
            </c:numRef>
          </c:xVal>
          <c:yVal>
            <c:numRef>
              <c:f>tmp!$N$2:$N$10</c:f>
              <c:numCache>
                <c:formatCode>General</c:formatCode>
                <c:ptCount val="9"/>
                <c:pt idx="0">
                  <c:v>5.5555555555555552E-2</c:v>
                </c:pt>
                <c:pt idx="1">
                  <c:v>0.16666666666666666</c:v>
                </c:pt>
                <c:pt idx="2">
                  <c:v>0.27777777777777779</c:v>
                </c:pt>
                <c:pt idx="3">
                  <c:v>0.3888888888888889</c:v>
                </c:pt>
                <c:pt idx="4">
                  <c:v>0.5</c:v>
                </c:pt>
                <c:pt idx="5">
                  <c:v>0.61111111111111116</c:v>
                </c:pt>
                <c:pt idx="6">
                  <c:v>0.72222222222222232</c:v>
                </c:pt>
                <c:pt idx="7">
                  <c:v>0.83333333333333348</c:v>
                </c:pt>
                <c:pt idx="8">
                  <c:v>0.94444444444444464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tmp!$O$2:$O$10</c15:f>
                <c15:dlblRangeCache>
                  <c:ptCount val="9"/>
                  <c:pt idx="0">
                    <c:v>2908</c:v>
                  </c:pt>
                  <c:pt idx="1">
                    <c:v>-338</c:v>
                  </c:pt>
                  <c:pt idx="2">
                    <c:v>2570</c:v>
                  </c:pt>
                  <c:pt idx="3">
                    <c:v>-1292</c:v>
                  </c:pt>
                  <c:pt idx="4">
                    <c:v>1278</c:v>
                  </c:pt>
                  <c:pt idx="5">
                    <c:v>-210</c:v>
                  </c:pt>
                  <c:pt idx="6">
                    <c:v>1068</c:v>
                  </c:pt>
                  <c:pt idx="7">
                    <c:v>-255</c:v>
                  </c:pt>
                  <c:pt idx="8">
                    <c:v>813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3-4217-4332-959D-A39C2C5694D1}"/>
            </c:ext>
          </c:extLst>
        </c:ser>
        <c:ser>
          <c:idx val="9"/>
          <c:order val="9"/>
          <c:tx>
            <c:strRef>
              <c:f>tmp!$I$1</c:f>
              <c:strCache>
                <c:ptCount val="1"/>
                <c:pt idx="0">
                  <c:v>Line 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fixedVal"/>
            <c:noEndCap val="1"/>
            <c:val val="9.8290598290598288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tmp!$J$2:$J$10</c:f>
              <c:numCache>
                <c:formatCode>0;\-0;;</c:formatCode>
                <c:ptCount val="9"/>
                <c:pt idx="0">
                  <c:v>2908</c:v>
                </c:pt>
                <c:pt idx="1">
                  <c:v>2570</c:v>
                </c:pt>
                <c:pt idx="2">
                  <c:v>2570</c:v>
                </c:pt>
                <c:pt idx="3">
                  <c:v>1278</c:v>
                </c:pt>
                <c:pt idx="4">
                  <c:v>1278</c:v>
                </c:pt>
                <c:pt idx="5">
                  <c:v>1068</c:v>
                </c:pt>
                <c:pt idx="6">
                  <c:v>1068</c:v>
                </c:pt>
                <c:pt idx="7">
                  <c:v>813</c:v>
                </c:pt>
                <c:pt idx="8">
                  <c:v>813</c:v>
                </c:pt>
              </c:numCache>
            </c:numRef>
          </c:xVal>
          <c:yVal>
            <c:numRef>
              <c:f>tmp!$I$2:$I$10</c:f>
              <c:numCache>
                <c:formatCode>General</c:formatCode>
                <c:ptCount val="9"/>
                <c:pt idx="0">
                  <c:v>0.1111111111111111</c:v>
                </c:pt>
                <c:pt idx="1">
                  <c:v>0.22222222222222221</c:v>
                </c:pt>
                <c:pt idx="2">
                  <c:v>0.33333333333333331</c:v>
                </c:pt>
                <c:pt idx="3">
                  <c:v>0.44444444444444442</c:v>
                </c:pt>
                <c:pt idx="4">
                  <c:v>0.55555555555555558</c:v>
                </c:pt>
                <c:pt idx="5">
                  <c:v>0.66666666666666674</c:v>
                </c:pt>
                <c:pt idx="6">
                  <c:v>0.7777777777777779</c:v>
                </c:pt>
                <c:pt idx="7">
                  <c:v>0.88888888888888906</c:v>
                </c:pt>
                <c:pt idx="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4217-4332-959D-A39C2C569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701296"/>
        <c:axId val="1942705872"/>
      </c:scatterChart>
      <c:catAx>
        <c:axId val="19426788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A6A6A6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680080"/>
        <c:crosses val="autoZero"/>
        <c:auto val="0"/>
        <c:lblAlgn val="ctr"/>
        <c:lblOffset val="100"/>
        <c:tickLblSkip val="1"/>
        <c:noMultiLvlLbl val="0"/>
      </c:catAx>
      <c:valAx>
        <c:axId val="194268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;\-0;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678832"/>
        <c:crosses val="max"/>
        <c:crossBetween val="between"/>
      </c:valAx>
      <c:valAx>
        <c:axId val="1942705872"/>
        <c:scaling>
          <c:orientation val="maxMin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701296"/>
        <c:crosses val="max"/>
        <c:crossBetween val="midCat"/>
      </c:valAx>
      <c:valAx>
        <c:axId val="1942701296"/>
        <c:scaling>
          <c:orientation val="minMax"/>
        </c:scaling>
        <c:delete val="1"/>
        <c:axPos val="t"/>
        <c:numFmt formatCode="0;\-0;;" sourceLinked="1"/>
        <c:majorTickMark val="out"/>
        <c:minorTickMark val="none"/>
        <c:tickLblPos val="nextTo"/>
        <c:crossAx val="194270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 cap="rnd">
              <a:solidFill>
                <a:srgbClr val="01B1A3"/>
              </a:solidFill>
              <a:round/>
            </a:ln>
            <a:effectLst/>
          </c:spPr>
          <c:marker>
            <c:symbol val="none"/>
          </c:marker>
          <c:val>
            <c:numRef>
              <c:f>data!$E$33:$P$33</c:f>
              <c:numCache>
                <c:formatCode>0</c:formatCode>
                <c:ptCount val="12"/>
                <c:pt idx="0">
                  <c:v>1207</c:v>
                </c:pt>
                <c:pt idx="1">
                  <c:v>1066</c:v>
                </c:pt>
                <c:pt idx="2">
                  <c:v>697</c:v>
                </c:pt>
                <c:pt idx="3">
                  <c:v>1003</c:v>
                </c:pt>
                <c:pt idx="4">
                  <c:v>1066</c:v>
                </c:pt>
                <c:pt idx="5">
                  <c:v>424</c:v>
                </c:pt>
                <c:pt idx="6">
                  <c:v>604</c:v>
                </c:pt>
                <c:pt idx="7">
                  <c:v>1070</c:v>
                </c:pt>
                <c:pt idx="8">
                  <c:v>690</c:v>
                </c:pt>
                <c:pt idx="9">
                  <c:v>261</c:v>
                </c:pt>
                <c:pt idx="10">
                  <c:v>828</c:v>
                </c:pt>
                <c:pt idx="11">
                  <c:v>1233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89-4D85-B222-52F0773B8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825952"/>
        <c:axId val="230824312"/>
      </c:lineChart>
      <c:catAx>
        <c:axId val="230825952"/>
        <c:scaling>
          <c:orientation val="minMax"/>
        </c:scaling>
        <c:delete val="1"/>
        <c:axPos val="b"/>
        <c:majorTickMark val="none"/>
        <c:minorTickMark val="none"/>
        <c:tickLblPos val="nextTo"/>
        <c:crossAx val="230824312"/>
        <c:crosses val="autoZero"/>
        <c:auto val="1"/>
        <c:lblAlgn val="ctr"/>
        <c:lblOffset val="100"/>
        <c:noMultiLvlLbl val="0"/>
      </c:catAx>
      <c:valAx>
        <c:axId val="23082431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23082595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825952"/>
        <c:axId val="230824312"/>
      </c:lineChart>
      <c:catAx>
        <c:axId val="230825952"/>
        <c:scaling>
          <c:orientation val="minMax"/>
        </c:scaling>
        <c:delete val="1"/>
        <c:axPos val="b"/>
        <c:majorTickMark val="none"/>
        <c:minorTickMark val="none"/>
        <c:tickLblPos val="nextTo"/>
        <c:crossAx val="230824312"/>
        <c:crosses val="autoZero"/>
        <c:auto val="1"/>
        <c:lblAlgn val="ctr"/>
        <c:lblOffset val="100"/>
        <c:noMultiLvlLbl val="0"/>
      </c:catAx>
      <c:valAx>
        <c:axId val="2308243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3082595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825952"/>
        <c:axId val="230824312"/>
      </c:lineChart>
      <c:catAx>
        <c:axId val="230825952"/>
        <c:scaling>
          <c:orientation val="minMax"/>
        </c:scaling>
        <c:delete val="1"/>
        <c:axPos val="b"/>
        <c:majorTickMark val="none"/>
        <c:minorTickMark val="none"/>
        <c:tickLblPos val="nextTo"/>
        <c:crossAx val="230824312"/>
        <c:crosses val="autoZero"/>
        <c:auto val="1"/>
        <c:lblAlgn val="ctr"/>
        <c:lblOffset val="100"/>
        <c:noMultiLvlLbl val="0"/>
      </c:catAx>
      <c:valAx>
        <c:axId val="23082431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23082595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825952"/>
        <c:axId val="230824312"/>
      </c:lineChart>
      <c:catAx>
        <c:axId val="230825952"/>
        <c:scaling>
          <c:orientation val="minMax"/>
        </c:scaling>
        <c:delete val="1"/>
        <c:axPos val="b"/>
        <c:majorTickMark val="none"/>
        <c:minorTickMark val="none"/>
        <c:tickLblPos val="nextTo"/>
        <c:crossAx val="230824312"/>
        <c:crosses val="autoZero"/>
        <c:auto val="1"/>
        <c:lblAlgn val="ctr"/>
        <c:lblOffset val="100"/>
        <c:noMultiLvlLbl val="0"/>
      </c:catAx>
      <c:valAx>
        <c:axId val="230824312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23082595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32925756019627983"/>
          <c:y val="3.2138118914720799E-2"/>
          <c:w val="0.62691635284719849"/>
          <c:h val="0.9000847277680479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tmp!$C$1</c:f>
              <c:strCache>
                <c:ptCount val="1"/>
                <c:pt idx="0">
                  <c:v>Ends</c:v>
                </c:pt>
              </c:strCache>
            </c:strRef>
          </c:tx>
          <c:spPr>
            <a:solidFill>
              <a:srgbClr val="435361"/>
            </a:solidFill>
            <a:ln w="25400">
              <a:noFill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435361"/>
              </a:solidFill>
              <a:ln w="25400">
                <a:noFill/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A98-41C2-A822-EFCD61D3FCBB}"/>
              </c:ext>
            </c:extLst>
          </c:dPt>
          <c:dPt>
            <c:idx val="2"/>
            <c:invertIfNegative val="0"/>
            <c:bubble3D val="0"/>
            <c:spPr>
              <a:solidFill>
                <a:srgbClr val="01B1A3"/>
              </a:solidFill>
              <a:ln w="25400">
                <a:noFill/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A98-41C2-A822-EFCD61D3FCBB}"/>
              </c:ext>
            </c:extLst>
          </c:dPt>
          <c:dPt>
            <c:idx val="4"/>
            <c:invertIfNegative val="0"/>
            <c:bubble3D val="0"/>
            <c:spPr>
              <a:solidFill>
                <a:srgbClr val="01B1A3"/>
              </a:solidFill>
              <a:ln w="25400">
                <a:noFill/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A98-41C2-A822-EFCD61D3FCBB}"/>
              </c:ext>
            </c:extLst>
          </c:dPt>
          <c:dPt>
            <c:idx val="6"/>
            <c:invertIfNegative val="0"/>
            <c:bubble3D val="0"/>
            <c:spPr>
              <a:solidFill>
                <a:srgbClr val="01B1A3"/>
              </a:solidFill>
              <a:ln w="25400">
                <a:noFill/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A98-41C2-A822-EFCD61D3FCBB}"/>
              </c:ext>
            </c:extLst>
          </c:dPt>
          <c:dPt>
            <c:idx val="8"/>
            <c:invertIfNegative val="0"/>
            <c:bubble3D val="0"/>
            <c:spPr>
              <a:solidFill>
                <a:srgbClr val="435361"/>
              </a:solidFill>
              <a:ln w="25400">
                <a:noFill/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A98-41C2-A822-EFCD61D3FCBB}"/>
              </c:ext>
            </c:extLst>
          </c:dPt>
          <c:cat>
            <c:strRef>
              <c:f>tmp!$A$2:$A$10</c:f>
              <c:strCache>
                <c:ptCount val="9"/>
                <c:pt idx="0">
                  <c:v>Total Net Revenue</c:v>
                </c:pt>
                <c:pt idx="1">
                  <c:v>Cost of Goods Sold</c:v>
                </c:pt>
                <c:pt idx="2">
                  <c:v>Gross Profit</c:v>
                </c:pt>
                <c:pt idx="3">
                  <c:v>Total Expenses</c:v>
                </c:pt>
                <c:pt idx="4">
                  <c:v>Earnings Before Interest &amp; Taxes</c:v>
                </c:pt>
                <c:pt idx="5">
                  <c:v>Interest Expense</c:v>
                </c:pt>
                <c:pt idx="6">
                  <c:v>Earnings Before Taxes</c:v>
                </c:pt>
                <c:pt idx="7">
                  <c:v>Income Taxes</c:v>
                </c:pt>
                <c:pt idx="8">
                  <c:v>Net Earnings</c:v>
                </c:pt>
              </c:strCache>
            </c:strRef>
          </c:cat>
          <c:val>
            <c:numRef>
              <c:f>tmp!$C$2:$C$10</c:f>
              <c:numCache>
                <c:formatCode>0;\-0;;</c:formatCode>
                <c:ptCount val="9"/>
                <c:pt idx="0">
                  <c:v>2908</c:v>
                </c:pt>
                <c:pt idx="1">
                  <c:v>0</c:v>
                </c:pt>
                <c:pt idx="2">
                  <c:v>2570</c:v>
                </c:pt>
                <c:pt idx="3">
                  <c:v>0</c:v>
                </c:pt>
                <c:pt idx="4">
                  <c:v>1278</c:v>
                </c:pt>
                <c:pt idx="5">
                  <c:v>0</c:v>
                </c:pt>
                <c:pt idx="6">
                  <c:v>1068</c:v>
                </c:pt>
                <c:pt idx="7">
                  <c:v>0</c:v>
                </c:pt>
                <c:pt idx="8">
                  <c:v>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A98-41C2-A822-EFCD61D3FCBB}"/>
            </c:ext>
          </c:extLst>
        </c:ser>
        <c:ser>
          <c:idx val="1"/>
          <c:order val="1"/>
          <c:tx>
            <c:strRef>
              <c:f>tmp!$D$1</c:f>
              <c:strCache>
                <c:ptCount val="1"/>
                <c:pt idx="0">
                  <c:v>Blank</c:v>
                </c:pt>
              </c:strCache>
            </c:strRef>
          </c:tx>
          <c:spPr>
            <a:noFill/>
            <a:ln w="25400">
              <a:noFill/>
            </a:ln>
            <a:effectLst/>
          </c:spPr>
          <c:invertIfNegative val="0"/>
          <c:cat>
            <c:strRef>
              <c:f>tmp!$A$2:$A$10</c:f>
              <c:strCache>
                <c:ptCount val="9"/>
                <c:pt idx="0">
                  <c:v>Total Net Revenue</c:v>
                </c:pt>
                <c:pt idx="1">
                  <c:v>Cost of Goods Sold</c:v>
                </c:pt>
                <c:pt idx="2">
                  <c:v>Gross Profit</c:v>
                </c:pt>
                <c:pt idx="3">
                  <c:v>Total Expenses</c:v>
                </c:pt>
                <c:pt idx="4">
                  <c:v>Earnings Before Interest &amp; Taxes</c:v>
                </c:pt>
                <c:pt idx="5">
                  <c:v>Interest Expense</c:v>
                </c:pt>
                <c:pt idx="6">
                  <c:v>Earnings Before Taxes</c:v>
                </c:pt>
                <c:pt idx="7">
                  <c:v>Income Taxes</c:v>
                </c:pt>
                <c:pt idx="8">
                  <c:v>Net Earnings</c:v>
                </c:pt>
              </c:strCache>
            </c:strRef>
          </c:cat>
          <c:val>
            <c:numRef>
              <c:f>tmp!$D$2:$D$10</c:f>
              <c:numCache>
                <c:formatCode>0;\-0;;</c:formatCode>
                <c:ptCount val="9"/>
                <c:pt idx="0">
                  <c:v>0</c:v>
                </c:pt>
                <c:pt idx="1">
                  <c:v>2570</c:v>
                </c:pt>
                <c:pt idx="2">
                  <c:v>0</c:v>
                </c:pt>
                <c:pt idx="3">
                  <c:v>1278</c:v>
                </c:pt>
                <c:pt idx="4">
                  <c:v>0</c:v>
                </c:pt>
                <c:pt idx="5">
                  <c:v>1068</c:v>
                </c:pt>
                <c:pt idx="6">
                  <c:v>0</c:v>
                </c:pt>
                <c:pt idx="7">
                  <c:v>813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A98-41C2-A822-EFCD61D3FCBB}"/>
            </c:ext>
          </c:extLst>
        </c:ser>
        <c:ser>
          <c:idx val="2"/>
          <c:order val="2"/>
          <c:tx>
            <c:strRef>
              <c:f>tmp!$E$1</c:f>
              <c:strCache>
                <c:ptCount val="1"/>
                <c:pt idx="0">
                  <c:v>NegLoss</c:v>
                </c:pt>
              </c:strCache>
            </c:strRef>
          </c:tx>
          <c:spPr>
            <a:solidFill>
              <a:srgbClr val="E41A1C"/>
            </a:solidFill>
            <a:ln w="25400">
              <a:noFill/>
            </a:ln>
            <a:effectLst/>
          </c:spPr>
          <c:invertIfNegative val="0"/>
          <c:cat>
            <c:strRef>
              <c:f>tmp!$A$2:$A$10</c:f>
              <c:strCache>
                <c:ptCount val="9"/>
                <c:pt idx="0">
                  <c:v>Total Net Revenue</c:v>
                </c:pt>
                <c:pt idx="1">
                  <c:v>Cost of Goods Sold</c:v>
                </c:pt>
                <c:pt idx="2">
                  <c:v>Gross Profit</c:v>
                </c:pt>
                <c:pt idx="3">
                  <c:v>Total Expenses</c:v>
                </c:pt>
                <c:pt idx="4">
                  <c:v>Earnings Before Interest &amp; Taxes</c:v>
                </c:pt>
                <c:pt idx="5">
                  <c:v>Interest Expense</c:v>
                </c:pt>
                <c:pt idx="6">
                  <c:v>Earnings Before Taxes</c:v>
                </c:pt>
                <c:pt idx="7">
                  <c:v>Income Taxes</c:v>
                </c:pt>
                <c:pt idx="8">
                  <c:v>Net Earnings</c:v>
                </c:pt>
              </c:strCache>
            </c:strRef>
          </c:cat>
          <c:val>
            <c:numRef>
              <c:f>tmp!$E$2:$E$10</c:f>
              <c:numCache>
                <c:formatCode>0;\-0;;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A98-41C2-A822-EFCD61D3FCBB}"/>
            </c:ext>
          </c:extLst>
        </c:ser>
        <c:ser>
          <c:idx val="3"/>
          <c:order val="3"/>
          <c:tx>
            <c:strRef>
              <c:f>tmp!$F$1</c:f>
              <c:strCache>
                <c:ptCount val="1"/>
                <c:pt idx="0">
                  <c:v>NegGain</c:v>
                </c:pt>
              </c:strCache>
            </c:strRef>
          </c:tx>
          <c:spPr>
            <a:solidFill>
              <a:srgbClr val="2CA02C"/>
            </a:solidFill>
            <a:ln w="25400">
              <a:noFill/>
            </a:ln>
            <a:effectLst/>
          </c:spPr>
          <c:invertIfNegative val="0"/>
          <c:cat>
            <c:strRef>
              <c:f>tmp!$A$2:$A$10</c:f>
              <c:strCache>
                <c:ptCount val="9"/>
                <c:pt idx="0">
                  <c:v>Total Net Revenue</c:v>
                </c:pt>
                <c:pt idx="1">
                  <c:v>Cost of Goods Sold</c:v>
                </c:pt>
                <c:pt idx="2">
                  <c:v>Gross Profit</c:v>
                </c:pt>
                <c:pt idx="3">
                  <c:v>Total Expenses</c:v>
                </c:pt>
                <c:pt idx="4">
                  <c:v>Earnings Before Interest &amp; Taxes</c:v>
                </c:pt>
                <c:pt idx="5">
                  <c:v>Interest Expense</c:v>
                </c:pt>
                <c:pt idx="6">
                  <c:v>Earnings Before Taxes</c:v>
                </c:pt>
                <c:pt idx="7">
                  <c:v>Income Taxes</c:v>
                </c:pt>
                <c:pt idx="8">
                  <c:v>Net Earnings</c:v>
                </c:pt>
              </c:strCache>
            </c:strRef>
          </c:cat>
          <c:val>
            <c:numRef>
              <c:f>tmp!$F$2:$F$10</c:f>
              <c:numCache>
                <c:formatCode>0;\-0;;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A98-41C2-A822-EFCD61D3FCBB}"/>
            </c:ext>
          </c:extLst>
        </c:ser>
        <c:ser>
          <c:idx val="4"/>
          <c:order val="4"/>
          <c:tx>
            <c:strRef>
              <c:f>tmp!$G$1</c:f>
              <c:strCache>
                <c:ptCount val="1"/>
                <c:pt idx="0">
                  <c:v>PosLoss</c:v>
                </c:pt>
              </c:strCache>
            </c:strRef>
          </c:tx>
          <c:spPr>
            <a:solidFill>
              <a:srgbClr val="FB5A56"/>
            </a:solidFill>
            <a:ln w="25400">
              <a:noFill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tmp!$A$2:$A$10</c:f>
              <c:strCache>
                <c:ptCount val="9"/>
                <c:pt idx="0">
                  <c:v>Total Net Revenue</c:v>
                </c:pt>
                <c:pt idx="1">
                  <c:v>Cost of Goods Sold</c:v>
                </c:pt>
                <c:pt idx="2">
                  <c:v>Gross Profit</c:v>
                </c:pt>
                <c:pt idx="3">
                  <c:v>Total Expenses</c:v>
                </c:pt>
                <c:pt idx="4">
                  <c:v>Earnings Before Interest &amp; Taxes</c:v>
                </c:pt>
                <c:pt idx="5">
                  <c:v>Interest Expense</c:v>
                </c:pt>
                <c:pt idx="6">
                  <c:v>Earnings Before Taxes</c:v>
                </c:pt>
                <c:pt idx="7">
                  <c:v>Income Taxes</c:v>
                </c:pt>
                <c:pt idx="8">
                  <c:v>Net Earnings</c:v>
                </c:pt>
              </c:strCache>
            </c:strRef>
          </c:cat>
          <c:val>
            <c:numRef>
              <c:f>tmp!$G$2:$G$10</c:f>
              <c:numCache>
                <c:formatCode>0;\-0;;</c:formatCode>
                <c:ptCount val="9"/>
                <c:pt idx="0">
                  <c:v>0</c:v>
                </c:pt>
                <c:pt idx="1">
                  <c:v>338</c:v>
                </c:pt>
                <c:pt idx="2">
                  <c:v>0</c:v>
                </c:pt>
                <c:pt idx="3">
                  <c:v>1292</c:v>
                </c:pt>
                <c:pt idx="4">
                  <c:v>0</c:v>
                </c:pt>
                <c:pt idx="5">
                  <c:v>210</c:v>
                </c:pt>
                <c:pt idx="6">
                  <c:v>0</c:v>
                </c:pt>
                <c:pt idx="7">
                  <c:v>255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A98-41C2-A822-EFCD61D3FCBB}"/>
            </c:ext>
          </c:extLst>
        </c:ser>
        <c:ser>
          <c:idx val="5"/>
          <c:order val="5"/>
          <c:tx>
            <c:strRef>
              <c:f>tmp!$H$1</c:f>
              <c:strCache>
                <c:ptCount val="1"/>
                <c:pt idx="0">
                  <c:v>PosGain</c:v>
                </c:pt>
              </c:strCache>
            </c:strRef>
          </c:tx>
          <c:spPr>
            <a:solidFill>
              <a:srgbClr val="01B1A3"/>
            </a:solidFill>
            <a:ln w="25400">
              <a:noFill/>
            </a:ln>
            <a:effectLst/>
          </c:spPr>
          <c:invertIfNegative val="0"/>
          <c:cat>
            <c:strRef>
              <c:f>tmp!$A$2:$A$10</c:f>
              <c:strCache>
                <c:ptCount val="9"/>
                <c:pt idx="0">
                  <c:v>Total Net Revenue</c:v>
                </c:pt>
                <c:pt idx="1">
                  <c:v>Cost of Goods Sold</c:v>
                </c:pt>
                <c:pt idx="2">
                  <c:v>Gross Profit</c:v>
                </c:pt>
                <c:pt idx="3">
                  <c:v>Total Expenses</c:v>
                </c:pt>
                <c:pt idx="4">
                  <c:v>Earnings Before Interest &amp; Taxes</c:v>
                </c:pt>
                <c:pt idx="5">
                  <c:v>Interest Expense</c:v>
                </c:pt>
                <c:pt idx="6">
                  <c:v>Earnings Before Taxes</c:v>
                </c:pt>
                <c:pt idx="7">
                  <c:v>Income Taxes</c:v>
                </c:pt>
                <c:pt idx="8">
                  <c:v>Net Earnings</c:v>
                </c:pt>
              </c:strCache>
            </c:strRef>
          </c:cat>
          <c:val>
            <c:numRef>
              <c:f>tmp!$H$2:$H$10</c:f>
              <c:numCache>
                <c:formatCode>0;\-0;;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A98-41C2-A822-EFCD61D3F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7"/>
        <c:overlap val="100"/>
        <c:axId val="1942678832"/>
        <c:axId val="1942680080"/>
      </c:barChart>
      <c:scatterChart>
        <c:scatterStyle val="lineMarker"/>
        <c:varyColors val="0"/>
        <c:ser>
          <c:idx val="6"/>
          <c:order val="6"/>
          <c:tx>
            <c:strRef>
              <c:f>tmp!$K$1</c:f>
              <c:strCache>
                <c:ptCount val="1"/>
                <c:pt idx="0">
                  <c:v>Center 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FA98-41C2-A822-EFCD61D3FCB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FA98-41C2-A822-EFCD61D3FCB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FA98-41C2-A822-EFCD61D3FCB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FA98-41C2-A822-EFCD61D3FCB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FA98-41C2-A822-EFCD61D3FCB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FA98-41C2-A822-EFCD61D3FCB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FA98-41C2-A822-EFCD61D3FCB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FA98-41C2-A822-EFCD61D3FCB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FA98-41C2-A822-EFCD61D3FC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tmp!$K$2:$K$10</c:f>
              <c:numCache>
                <c:formatCode>0;\-0;;</c:formatCode>
                <c:ptCount val="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</c:numCache>
            </c:numRef>
          </c:xVal>
          <c:yVal>
            <c:numRef>
              <c:f>tmp!$N$2:$N$10</c:f>
              <c:numCache>
                <c:formatCode>General</c:formatCode>
                <c:ptCount val="9"/>
                <c:pt idx="0">
                  <c:v>5.5555555555555552E-2</c:v>
                </c:pt>
                <c:pt idx="1">
                  <c:v>0.16666666666666666</c:v>
                </c:pt>
                <c:pt idx="2">
                  <c:v>0.27777777777777779</c:v>
                </c:pt>
                <c:pt idx="3">
                  <c:v>0.3888888888888889</c:v>
                </c:pt>
                <c:pt idx="4">
                  <c:v>0.5</c:v>
                </c:pt>
                <c:pt idx="5">
                  <c:v>0.61111111111111116</c:v>
                </c:pt>
                <c:pt idx="6">
                  <c:v>0.72222222222222232</c:v>
                </c:pt>
                <c:pt idx="7">
                  <c:v>0.83333333333333348</c:v>
                </c:pt>
                <c:pt idx="8">
                  <c:v>0.94444444444444464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tmp!$O$2:$O$10</c15:f>
                <c15:dlblRangeCache>
                  <c:ptCount val="9"/>
                  <c:pt idx="0">
                    <c:v>2908</c:v>
                  </c:pt>
                  <c:pt idx="1">
                    <c:v>-338</c:v>
                  </c:pt>
                  <c:pt idx="2">
                    <c:v>2570</c:v>
                  </c:pt>
                  <c:pt idx="3">
                    <c:v>-1292</c:v>
                  </c:pt>
                  <c:pt idx="4">
                    <c:v>1278</c:v>
                  </c:pt>
                  <c:pt idx="5">
                    <c:v>-210</c:v>
                  </c:pt>
                  <c:pt idx="6">
                    <c:v>1068</c:v>
                  </c:pt>
                  <c:pt idx="7">
                    <c:v>-255</c:v>
                  </c:pt>
                  <c:pt idx="8">
                    <c:v>813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9-FA98-41C2-A822-EFCD61D3FCBB}"/>
            </c:ext>
          </c:extLst>
        </c:ser>
        <c:ser>
          <c:idx val="7"/>
          <c:order val="7"/>
          <c:tx>
            <c:strRef>
              <c:f>tmp!$L$1</c:f>
              <c:strCache>
                <c:ptCount val="1"/>
                <c:pt idx="0">
                  <c:v>Right 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5043A795-D059-4AD0-8D69-B912CB88DC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FA98-41C2-A822-EFCD61D3FCB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FA98-41C2-A822-EFCD61D3FCB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05D59F3-9B51-420B-920E-D3065E565A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FA98-41C2-A822-EFCD61D3FCB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FA98-41C2-A822-EFCD61D3FCB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B0131C8-3331-47A3-BCA5-6EA3ADD83E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FA98-41C2-A822-EFCD61D3FCB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FA98-41C2-A822-EFCD61D3FCB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C17F97D-8B5A-4887-AE3A-F5DA665843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FA98-41C2-A822-EFCD61D3FCB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FA98-41C2-A822-EFCD61D3FCB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72DD060-5ED4-4A95-864A-83BAD0877A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FA98-41C2-A822-EFCD61D3FC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tmp!$L$2:$L$10</c:f>
              <c:numCache>
                <c:formatCode>0;\-0;;</c:formatCode>
                <c:ptCount val="9"/>
                <c:pt idx="0">
                  <c:v>2908</c:v>
                </c:pt>
                <c:pt idx="1">
                  <c:v>#N/A</c:v>
                </c:pt>
                <c:pt idx="2">
                  <c:v>2570</c:v>
                </c:pt>
                <c:pt idx="3">
                  <c:v>#N/A</c:v>
                </c:pt>
                <c:pt idx="4">
                  <c:v>1278</c:v>
                </c:pt>
                <c:pt idx="5">
                  <c:v>#N/A</c:v>
                </c:pt>
                <c:pt idx="6">
                  <c:v>1068</c:v>
                </c:pt>
                <c:pt idx="7">
                  <c:v>#N/A</c:v>
                </c:pt>
                <c:pt idx="8">
                  <c:v>813</c:v>
                </c:pt>
              </c:numCache>
            </c:numRef>
          </c:xVal>
          <c:yVal>
            <c:numRef>
              <c:f>tmp!$N$2:$N$10</c:f>
              <c:numCache>
                <c:formatCode>General</c:formatCode>
                <c:ptCount val="9"/>
                <c:pt idx="0">
                  <c:v>5.5555555555555552E-2</c:v>
                </c:pt>
                <c:pt idx="1">
                  <c:v>0.16666666666666666</c:v>
                </c:pt>
                <c:pt idx="2">
                  <c:v>0.27777777777777779</c:v>
                </c:pt>
                <c:pt idx="3">
                  <c:v>0.3888888888888889</c:v>
                </c:pt>
                <c:pt idx="4">
                  <c:v>0.5</c:v>
                </c:pt>
                <c:pt idx="5">
                  <c:v>0.61111111111111116</c:v>
                </c:pt>
                <c:pt idx="6">
                  <c:v>0.72222222222222232</c:v>
                </c:pt>
                <c:pt idx="7">
                  <c:v>0.83333333333333348</c:v>
                </c:pt>
                <c:pt idx="8">
                  <c:v>0.94444444444444464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tmp!$O$2:$O$10</c15:f>
                <c15:dlblRangeCache>
                  <c:ptCount val="9"/>
                  <c:pt idx="0">
                    <c:v>2908</c:v>
                  </c:pt>
                  <c:pt idx="1">
                    <c:v>-338</c:v>
                  </c:pt>
                  <c:pt idx="2">
                    <c:v>2570</c:v>
                  </c:pt>
                  <c:pt idx="3">
                    <c:v>-1292</c:v>
                  </c:pt>
                  <c:pt idx="4">
                    <c:v>1278</c:v>
                  </c:pt>
                  <c:pt idx="5">
                    <c:v>-210</c:v>
                  </c:pt>
                  <c:pt idx="6">
                    <c:v>1068</c:v>
                  </c:pt>
                  <c:pt idx="7">
                    <c:v>-255</c:v>
                  </c:pt>
                  <c:pt idx="8">
                    <c:v>813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3-FA98-41C2-A822-EFCD61D3FCBB}"/>
            </c:ext>
          </c:extLst>
        </c:ser>
        <c:ser>
          <c:idx val="8"/>
          <c:order val="8"/>
          <c:tx>
            <c:strRef>
              <c:f>tmp!$M$1</c:f>
              <c:strCache>
                <c:ptCount val="1"/>
                <c:pt idx="0">
                  <c:v>Left X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FA98-41C2-A822-EFCD61D3FCB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C1F3851-1F35-4FBE-BD62-EE8C00D721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FA98-41C2-A822-EFCD61D3FCB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FA98-41C2-A822-EFCD61D3FCB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531837A-97E4-4F4B-8A5A-AC6D2F9BC9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FA98-41C2-A822-EFCD61D3FCB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FA98-41C2-A822-EFCD61D3FCB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44EE939-85D6-46C9-A1A9-EAC7E8A6B5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FA98-41C2-A822-EFCD61D3FCB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FA98-41C2-A822-EFCD61D3FCB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8897B44-6564-45F5-816C-FFA75ADEF7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FA98-41C2-A822-EFCD61D3FCB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FA98-41C2-A822-EFCD61D3FC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tmp!$M$2:$M$10</c:f>
              <c:numCache>
                <c:formatCode>0;\-0;;</c:formatCode>
                <c:ptCount val="9"/>
                <c:pt idx="0">
                  <c:v>#N/A</c:v>
                </c:pt>
                <c:pt idx="1">
                  <c:v>2570</c:v>
                </c:pt>
                <c:pt idx="2">
                  <c:v>#N/A</c:v>
                </c:pt>
                <c:pt idx="3">
                  <c:v>1278</c:v>
                </c:pt>
                <c:pt idx="4">
                  <c:v>#N/A</c:v>
                </c:pt>
                <c:pt idx="5">
                  <c:v>1068</c:v>
                </c:pt>
                <c:pt idx="6">
                  <c:v>#N/A</c:v>
                </c:pt>
                <c:pt idx="7">
                  <c:v>813</c:v>
                </c:pt>
                <c:pt idx="8">
                  <c:v>#N/A</c:v>
                </c:pt>
              </c:numCache>
            </c:numRef>
          </c:xVal>
          <c:yVal>
            <c:numRef>
              <c:f>tmp!$N$2:$N$10</c:f>
              <c:numCache>
                <c:formatCode>General</c:formatCode>
                <c:ptCount val="9"/>
                <c:pt idx="0">
                  <c:v>5.5555555555555552E-2</c:v>
                </c:pt>
                <c:pt idx="1">
                  <c:v>0.16666666666666666</c:v>
                </c:pt>
                <c:pt idx="2">
                  <c:v>0.27777777777777779</c:v>
                </c:pt>
                <c:pt idx="3">
                  <c:v>0.3888888888888889</c:v>
                </c:pt>
                <c:pt idx="4">
                  <c:v>0.5</c:v>
                </c:pt>
                <c:pt idx="5">
                  <c:v>0.61111111111111116</c:v>
                </c:pt>
                <c:pt idx="6">
                  <c:v>0.72222222222222232</c:v>
                </c:pt>
                <c:pt idx="7">
                  <c:v>0.83333333333333348</c:v>
                </c:pt>
                <c:pt idx="8">
                  <c:v>0.94444444444444464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tmp!$O$2:$O$10</c15:f>
                <c15:dlblRangeCache>
                  <c:ptCount val="9"/>
                  <c:pt idx="0">
                    <c:v>2908</c:v>
                  </c:pt>
                  <c:pt idx="1">
                    <c:v>-338</c:v>
                  </c:pt>
                  <c:pt idx="2">
                    <c:v>2570</c:v>
                  </c:pt>
                  <c:pt idx="3">
                    <c:v>-1292</c:v>
                  </c:pt>
                  <c:pt idx="4">
                    <c:v>1278</c:v>
                  </c:pt>
                  <c:pt idx="5">
                    <c:v>-210</c:v>
                  </c:pt>
                  <c:pt idx="6">
                    <c:v>1068</c:v>
                  </c:pt>
                  <c:pt idx="7">
                    <c:v>-255</c:v>
                  </c:pt>
                  <c:pt idx="8">
                    <c:v>813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D-FA98-41C2-A822-EFCD61D3FCBB}"/>
            </c:ext>
          </c:extLst>
        </c:ser>
        <c:ser>
          <c:idx val="9"/>
          <c:order val="9"/>
          <c:tx>
            <c:strRef>
              <c:f>tmp!$I$1</c:f>
              <c:strCache>
                <c:ptCount val="1"/>
                <c:pt idx="0">
                  <c:v>Line 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fixedVal"/>
            <c:noEndCap val="0"/>
            <c:val val="9.829059829059833E-2"/>
            <c:spPr>
              <a:noFill/>
              <a:ln w="25400" cap="flat" cmpd="sng" algn="ctr">
                <a:solidFill>
                  <a:srgbClr val="647C92"/>
                </a:solidFill>
                <a:round/>
              </a:ln>
              <a:effectLst/>
            </c:spPr>
          </c:errBars>
          <c:xVal>
            <c:numRef>
              <c:f>tmp!$J$2:$J$10</c:f>
              <c:numCache>
                <c:formatCode>0;\-0;;</c:formatCode>
                <c:ptCount val="9"/>
                <c:pt idx="0">
                  <c:v>2908</c:v>
                </c:pt>
                <c:pt idx="1">
                  <c:v>2570</c:v>
                </c:pt>
                <c:pt idx="2">
                  <c:v>2570</c:v>
                </c:pt>
                <c:pt idx="3">
                  <c:v>1278</c:v>
                </c:pt>
                <c:pt idx="4">
                  <c:v>1278</c:v>
                </c:pt>
                <c:pt idx="5">
                  <c:v>1068</c:v>
                </c:pt>
                <c:pt idx="6">
                  <c:v>1068</c:v>
                </c:pt>
                <c:pt idx="7">
                  <c:v>813</c:v>
                </c:pt>
                <c:pt idx="8">
                  <c:v>813</c:v>
                </c:pt>
              </c:numCache>
            </c:numRef>
          </c:xVal>
          <c:yVal>
            <c:numRef>
              <c:f>tmp!$I$2:$I$10</c:f>
              <c:numCache>
                <c:formatCode>General</c:formatCode>
                <c:ptCount val="9"/>
                <c:pt idx="0">
                  <c:v>0.1111111111111111</c:v>
                </c:pt>
                <c:pt idx="1">
                  <c:v>0.22222222222222221</c:v>
                </c:pt>
                <c:pt idx="2">
                  <c:v>0.33333333333333331</c:v>
                </c:pt>
                <c:pt idx="3">
                  <c:v>0.44444444444444442</c:v>
                </c:pt>
                <c:pt idx="4">
                  <c:v>0.55555555555555558</c:v>
                </c:pt>
                <c:pt idx="5">
                  <c:v>0.66666666666666674</c:v>
                </c:pt>
                <c:pt idx="6">
                  <c:v>0.7777777777777779</c:v>
                </c:pt>
                <c:pt idx="7">
                  <c:v>0.88888888888888906</c:v>
                </c:pt>
                <c:pt idx="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FA98-41C2-A822-EFCD61D3F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701296"/>
        <c:axId val="1942705872"/>
      </c:scatterChart>
      <c:catAx>
        <c:axId val="19426788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19050" cap="sq" cmpd="sng" algn="ctr">
            <a:solidFill>
              <a:sysClr val="windowText" lastClr="000000">
                <a:lumMod val="50000"/>
                <a:lumOff val="50000"/>
              </a:sysClr>
            </a:solidFill>
            <a:prstDash val="sysDash"/>
            <a:round/>
            <a:headEnd type="oval"/>
            <a:tailEnd type="oval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1942680080"/>
        <c:crosses val="autoZero"/>
        <c:auto val="0"/>
        <c:lblAlgn val="ctr"/>
        <c:lblOffset val="100"/>
        <c:tickLblSkip val="1"/>
        <c:noMultiLvlLbl val="0"/>
      </c:catAx>
      <c:valAx>
        <c:axId val="1942680080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ysClr val="window" lastClr="FFFFFF">
                  <a:lumMod val="95000"/>
                </a:sysClr>
              </a:solidFill>
              <a:round/>
            </a:ln>
            <a:effectLst/>
          </c:spPr>
        </c:majorGridlines>
        <c:numFmt formatCode="0;\-0;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678832"/>
        <c:crosses val="max"/>
        <c:crossBetween val="between"/>
      </c:valAx>
      <c:valAx>
        <c:axId val="1942705872"/>
        <c:scaling>
          <c:orientation val="maxMin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701296"/>
        <c:crosses val="max"/>
        <c:crossBetween val="midCat"/>
      </c:valAx>
      <c:valAx>
        <c:axId val="1942701296"/>
        <c:scaling>
          <c:orientation val="minMax"/>
        </c:scaling>
        <c:delete val="1"/>
        <c:axPos val="t"/>
        <c:numFmt formatCode="0;\-0;;" sourceLinked="1"/>
        <c:majorTickMark val="out"/>
        <c:minorTickMark val="none"/>
        <c:tickLblPos val="nextTo"/>
        <c:crossAx val="194270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13" Type="http://schemas.openxmlformats.org/officeDocument/2006/relationships/image" Target="../media/image8.emf"/><Relationship Id="rId3" Type="http://schemas.openxmlformats.org/officeDocument/2006/relationships/chart" Target="../charts/chart4.xml"/><Relationship Id="rId7" Type="http://schemas.openxmlformats.org/officeDocument/2006/relationships/image" Target="../media/image2.emf"/><Relationship Id="rId12" Type="http://schemas.openxmlformats.org/officeDocument/2006/relationships/image" Target="../media/image7.emf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6.xml"/><Relationship Id="rId11" Type="http://schemas.openxmlformats.org/officeDocument/2006/relationships/image" Target="../media/image6.emf"/><Relationship Id="rId5" Type="http://schemas.openxmlformats.org/officeDocument/2006/relationships/image" Target="../media/image1.emf"/><Relationship Id="rId10" Type="http://schemas.openxmlformats.org/officeDocument/2006/relationships/image" Target="../media/image5.emf"/><Relationship Id="rId4" Type="http://schemas.openxmlformats.org/officeDocument/2006/relationships/chart" Target="../charts/chart5.xml"/><Relationship Id="rId9" Type="http://schemas.openxmlformats.org/officeDocument/2006/relationships/image" Target="../media/image4.emf"/><Relationship Id="rId14" Type="http://schemas.openxmlformats.org/officeDocument/2006/relationships/image" Target="../media/image9.emf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7.emf"/><Relationship Id="rId3" Type="http://schemas.openxmlformats.org/officeDocument/2006/relationships/image" Target="../media/image12.emf"/><Relationship Id="rId7" Type="http://schemas.openxmlformats.org/officeDocument/2006/relationships/image" Target="../media/image16.emf"/><Relationship Id="rId2" Type="http://schemas.openxmlformats.org/officeDocument/2006/relationships/image" Target="../media/image11.emf"/><Relationship Id="rId1" Type="http://schemas.openxmlformats.org/officeDocument/2006/relationships/image" Target="../media/image10.emf"/><Relationship Id="rId6" Type="http://schemas.openxmlformats.org/officeDocument/2006/relationships/image" Target="../media/image15.emf"/><Relationship Id="rId5" Type="http://schemas.openxmlformats.org/officeDocument/2006/relationships/image" Target="../media/image14.emf"/><Relationship Id="rId4" Type="http://schemas.openxmlformats.org/officeDocument/2006/relationships/image" Target="../media/image13.emf"/><Relationship Id="rId9" Type="http://schemas.openxmlformats.org/officeDocument/2006/relationships/image" Target="../media/image1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180974</xdr:colOff>
      <xdr:row>1</xdr:row>
      <xdr:rowOff>42862</xdr:rowOff>
    </xdr:from>
    <xdr:to>
      <xdr:col>23</xdr:col>
      <xdr:colOff>533399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DA914E-F1D2-4ADF-AFE7-37CEB33A44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381001</xdr:colOff>
      <xdr:row>19</xdr:row>
      <xdr:rowOff>8658</xdr:rowOff>
    </xdr:from>
    <xdr:to>
      <xdr:col>7</xdr:col>
      <xdr:colOff>281421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90B6F9-CB52-4BF8-93D4-6F20C12D51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363681</xdr:colOff>
      <xdr:row>18</xdr:row>
      <xdr:rowOff>259773</xdr:rowOff>
    </xdr:from>
    <xdr:to>
      <xdr:col>15</xdr:col>
      <xdr:colOff>381000</xdr:colOff>
      <xdr:row>20</xdr:row>
      <xdr:rowOff>277091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484515-F3E8-4ABB-BD3D-24276DBD7A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406976</xdr:colOff>
      <xdr:row>18</xdr:row>
      <xdr:rowOff>259773</xdr:rowOff>
    </xdr:from>
    <xdr:to>
      <xdr:col>21</xdr:col>
      <xdr:colOff>233795</xdr:colOff>
      <xdr:row>20</xdr:row>
      <xdr:rowOff>77932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4C556D-AD29-498D-90EA-7A91ACF29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467590</xdr:colOff>
      <xdr:row>25</xdr:row>
      <xdr:rowOff>259772</xdr:rowOff>
    </xdr:from>
    <xdr:to>
      <xdr:col>15</xdr:col>
      <xdr:colOff>290080</xdr:colOff>
      <xdr:row>28</xdr:row>
      <xdr:rowOff>164523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66DEA1-A465-4F22-905B-95A85F2170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484043</xdr:colOff>
          <xdr:row>9</xdr:row>
          <xdr:rowOff>46759</xdr:rowOff>
        </xdr:from>
        <xdr:ext cx="733425" cy="209550"/>
        <xdr:pic>
          <xdr:nvPicPr>
            <xdr:cNvPr id="6" name="Picture 5">
              <a:extLst>
                <a:ext uri="{FF2B5EF4-FFF2-40B4-BE49-F238E27FC236}">
                  <a16:creationId xmlns:a16="http://schemas.microsoft.com/office/drawing/2014/main" id="{BD727B4A-4273-41CD-AA68-094F67C7A50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calc!$G$4" spid="_x0000_s1173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6599093" y="1485034"/>
              <a:ext cx="733425" cy="2095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xdr:twoCellAnchor>
    <xdr:from>
      <xdr:col>11</xdr:col>
      <xdr:colOff>144608</xdr:colOff>
      <xdr:row>9</xdr:row>
      <xdr:rowOff>189634</xdr:rowOff>
    </xdr:from>
    <xdr:to>
      <xdr:col>13</xdr:col>
      <xdr:colOff>540329</xdr:colOff>
      <xdr:row>11</xdr:row>
      <xdr:rowOff>94385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B5F4C40-DA03-4330-B5D7-BB6B65DE1285}"/>
            </a:ext>
          </a:extLst>
        </xdr:cNvPr>
        <xdr:cNvSpPr txBox="1"/>
      </xdr:nvSpPr>
      <xdr:spPr>
        <a:xfrm>
          <a:off x="8526608" y="1904134"/>
          <a:ext cx="1919721" cy="2857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vs.</a:t>
          </a:r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previous month</a:t>
          </a:r>
          <a:endParaRPr lang="en-US" sz="1100">
            <a:solidFill>
              <a:schemeClr val="tx1">
                <a:lumMod val="50000"/>
                <a:lumOff val="50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</xdr:col>
      <xdr:colOff>9526</xdr:colOff>
      <xdr:row>5</xdr:row>
      <xdr:rowOff>44162</xdr:rowOff>
    </xdr:from>
    <xdr:to>
      <xdr:col>10</xdr:col>
      <xdr:colOff>19051</xdr:colOff>
      <xdr:row>26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5AD2E7B-8BC1-4843-8D4C-F49FAB4DD9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134217</xdr:colOff>
      <xdr:row>9</xdr:row>
      <xdr:rowOff>174048</xdr:rowOff>
    </xdr:from>
    <xdr:to>
      <xdr:col>17</xdr:col>
      <xdr:colOff>529938</xdr:colOff>
      <xdr:row>11</xdr:row>
      <xdr:rowOff>78799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7C1345C-B9F0-44CA-83B1-07926DB64EB4}"/>
            </a:ext>
          </a:extLst>
        </xdr:cNvPr>
        <xdr:cNvSpPr txBox="1"/>
      </xdr:nvSpPr>
      <xdr:spPr>
        <a:xfrm>
          <a:off x="11564217" y="1888548"/>
          <a:ext cx="1919721" cy="2857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vs.</a:t>
          </a:r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previous month</a:t>
          </a:r>
          <a:endParaRPr lang="en-US" sz="1100">
            <a:solidFill>
              <a:schemeClr val="tx1">
                <a:lumMod val="50000"/>
                <a:lumOff val="50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19</xdr:col>
      <xdr:colOff>153267</xdr:colOff>
      <xdr:row>9</xdr:row>
      <xdr:rowOff>154998</xdr:rowOff>
    </xdr:from>
    <xdr:to>
      <xdr:col>22</xdr:col>
      <xdr:colOff>6063</xdr:colOff>
      <xdr:row>11</xdr:row>
      <xdr:rowOff>59749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FC5744D-7FA7-4820-9408-511E8E1B35E8}"/>
            </a:ext>
          </a:extLst>
        </xdr:cNvPr>
        <xdr:cNvSpPr txBox="1"/>
      </xdr:nvSpPr>
      <xdr:spPr>
        <a:xfrm>
          <a:off x="14631267" y="1869498"/>
          <a:ext cx="2138796" cy="2857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vs.</a:t>
          </a:r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previous month</a:t>
          </a:r>
          <a:endParaRPr lang="en-US" sz="1100">
            <a:solidFill>
              <a:schemeClr val="tx1">
                <a:lumMod val="50000"/>
                <a:lumOff val="50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oneCellAnchor>
        <xdr:from>
          <xdr:col>15</xdr:col>
          <xdr:colOff>447675</xdr:colOff>
          <xdr:row>9</xdr:row>
          <xdr:rowOff>47625</xdr:rowOff>
        </xdr:from>
        <xdr:ext cx="733425" cy="209550"/>
        <xdr:pic>
          <xdr:nvPicPr>
            <xdr:cNvPr id="11" name="Picture 10">
              <a:extLst>
                <a:ext uri="{FF2B5EF4-FFF2-40B4-BE49-F238E27FC236}">
                  <a16:creationId xmlns:a16="http://schemas.microsoft.com/office/drawing/2014/main" id="{9CB0BACB-849A-4684-8E88-6643FA6EACD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calc!$G$5" spid="_x0000_s1174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8315325" y="1485900"/>
              <a:ext cx="733425" cy="2095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19</xdr:col>
          <xdr:colOff>419100</xdr:colOff>
          <xdr:row>9</xdr:row>
          <xdr:rowOff>28575</xdr:rowOff>
        </xdr:from>
        <xdr:ext cx="733425" cy="209550"/>
        <xdr:pic>
          <xdr:nvPicPr>
            <xdr:cNvPr id="12" name="Picture 11">
              <a:extLst>
                <a:ext uri="{FF2B5EF4-FFF2-40B4-BE49-F238E27FC236}">
                  <a16:creationId xmlns:a16="http://schemas.microsoft.com/office/drawing/2014/main" id="{9C33808A-6E02-4082-80B8-5F8F163FD6D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calc!$G$6" spid="_x0000_s1175"/>
                </a:ext>
              </a:extLst>
            </xdr:cNvPicPr>
          </xdr:nvPicPr>
          <xdr:blipFill>
            <a:blip xmlns:r="http://schemas.openxmlformats.org/officeDocument/2006/relationships" r:embed="rId8"/>
            <a:srcRect/>
            <a:stretch>
              <a:fillRect/>
            </a:stretch>
          </xdr:blipFill>
          <xdr:spPr bwMode="auto">
            <a:xfrm>
              <a:off x="10029825" y="1466850"/>
              <a:ext cx="733425" cy="2095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485775</xdr:colOff>
          <xdr:row>18</xdr:row>
          <xdr:rowOff>47625</xdr:rowOff>
        </xdr:from>
        <xdr:ext cx="733425" cy="209550"/>
        <xdr:pic>
          <xdr:nvPicPr>
            <xdr:cNvPr id="13" name="Picture 12">
              <a:extLst>
                <a:ext uri="{FF2B5EF4-FFF2-40B4-BE49-F238E27FC236}">
                  <a16:creationId xmlns:a16="http://schemas.microsoft.com/office/drawing/2014/main" id="{1E171D57-C3E7-44F1-B82E-58FFBDA5539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calc!$G$7" spid="_x0000_s1176"/>
                </a:ext>
              </a:extLst>
            </xdr:cNvPicPr>
          </xdr:nvPicPr>
          <xdr:blipFill>
            <a:blip xmlns:r="http://schemas.openxmlformats.org/officeDocument/2006/relationships" r:embed="rId9"/>
            <a:srcRect/>
            <a:stretch>
              <a:fillRect/>
            </a:stretch>
          </xdr:blipFill>
          <xdr:spPr bwMode="auto">
            <a:xfrm>
              <a:off x="6600825" y="3190875"/>
              <a:ext cx="733425" cy="2095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xdr:twoCellAnchor>
    <xdr:from>
      <xdr:col>11</xdr:col>
      <xdr:colOff>163658</xdr:colOff>
      <xdr:row>18</xdr:row>
      <xdr:rowOff>170584</xdr:rowOff>
    </xdr:from>
    <xdr:to>
      <xdr:col>14</xdr:col>
      <xdr:colOff>16454</xdr:colOff>
      <xdr:row>18</xdr:row>
      <xdr:rowOff>399185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F4DCF992-947F-4B9B-9AF9-F2FE1E32262A}"/>
            </a:ext>
          </a:extLst>
        </xdr:cNvPr>
        <xdr:cNvSpPr txBox="1"/>
      </xdr:nvSpPr>
      <xdr:spPr>
        <a:xfrm>
          <a:off x="8545658" y="3599584"/>
          <a:ext cx="2138796" cy="190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vs.</a:t>
          </a:r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previous month</a:t>
          </a:r>
          <a:endParaRPr lang="en-US" sz="1100">
            <a:solidFill>
              <a:schemeClr val="tx1">
                <a:lumMod val="50000"/>
                <a:lumOff val="50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15</xdr:col>
      <xdr:colOff>125558</xdr:colOff>
      <xdr:row>18</xdr:row>
      <xdr:rowOff>161059</xdr:rowOff>
    </xdr:from>
    <xdr:to>
      <xdr:col>17</xdr:col>
      <xdr:colOff>521279</xdr:colOff>
      <xdr:row>18</xdr:row>
      <xdr:rowOff>389660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6E4F0A1-0394-42C6-9216-AE2983AA3E6F}"/>
            </a:ext>
          </a:extLst>
        </xdr:cNvPr>
        <xdr:cNvSpPr txBox="1"/>
      </xdr:nvSpPr>
      <xdr:spPr>
        <a:xfrm>
          <a:off x="11555558" y="3590059"/>
          <a:ext cx="1919721" cy="285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vs.</a:t>
          </a:r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previous month</a:t>
          </a:r>
          <a:endParaRPr lang="en-US" sz="1100">
            <a:solidFill>
              <a:schemeClr val="tx1">
                <a:lumMod val="50000"/>
                <a:lumOff val="50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19</xdr:col>
      <xdr:colOff>87458</xdr:colOff>
      <xdr:row>18</xdr:row>
      <xdr:rowOff>151534</xdr:rowOff>
    </xdr:from>
    <xdr:to>
      <xdr:col>21</xdr:col>
      <xdr:colOff>483179</xdr:colOff>
      <xdr:row>18</xdr:row>
      <xdr:rowOff>380135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3D2DAA7F-65F1-460C-B11B-BDCF5D406DFB}"/>
            </a:ext>
          </a:extLst>
        </xdr:cNvPr>
        <xdr:cNvSpPr txBox="1"/>
      </xdr:nvSpPr>
      <xdr:spPr>
        <a:xfrm>
          <a:off x="14565458" y="3580534"/>
          <a:ext cx="1919721" cy="381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vs.</a:t>
          </a:r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previous month</a:t>
          </a:r>
          <a:endParaRPr lang="en-US" sz="1100">
            <a:solidFill>
              <a:schemeClr val="tx1">
                <a:lumMod val="50000"/>
                <a:lumOff val="50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11</xdr:col>
      <xdr:colOff>87458</xdr:colOff>
      <xdr:row>23</xdr:row>
      <xdr:rowOff>199159</xdr:rowOff>
    </xdr:from>
    <xdr:to>
      <xdr:col>13</xdr:col>
      <xdr:colOff>483179</xdr:colOff>
      <xdr:row>25</xdr:row>
      <xdr:rowOff>65810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35D93DFC-A58A-4958-B399-7DB1E6E1EFED}"/>
            </a:ext>
          </a:extLst>
        </xdr:cNvPr>
        <xdr:cNvSpPr txBox="1"/>
      </xdr:nvSpPr>
      <xdr:spPr>
        <a:xfrm>
          <a:off x="8469458" y="4571134"/>
          <a:ext cx="1919721" cy="257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vs.</a:t>
          </a:r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previous month</a:t>
          </a:r>
          <a:endParaRPr lang="en-US" sz="1100">
            <a:solidFill>
              <a:schemeClr val="tx1">
                <a:lumMod val="50000"/>
                <a:lumOff val="50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15</xdr:col>
      <xdr:colOff>135083</xdr:colOff>
      <xdr:row>23</xdr:row>
      <xdr:rowOff>199159</xdr:rowOff>
    </xdr:from>
    <xdr:to>
      <xdr:col>17</xdr:col>
      <xdr:colOff>530804</xdr:colOff>
      <xdr:row>25</xdr:row>
      <xdr:rowOff>65810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CE1DF333-53EF-4FBC-B821-4C9605021101}"/>
            </a:ext>
          </a:extLst>
        </xdr:cNvPr>
        <xdr:cNvSpPr txBox="1"/>
      </xdr:nvSpPr>
      <xdr:spPr>
        <a:xfrm>
          <a:off x="11565083" y="4571134"/>
          <a:ext cx="1919721" cy="257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vs.</a:t>
          </a:r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previous month</a:t>
          </a:r>
          <a:endParaRPr lang="en-US" sz="1100">
            <a:solidFill>
              <a:schemeClr val="tx1">
                <a:lumMod val="50000"/>
                <a:lumOff val="50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19</xdr:col>
      <xdr:colOff>116033</xdr:colOff>
      <xdr:row>23</xdr:row>
      <xdr:rowOff>199159</xdr:rowOff>
    </xdr:from>
    <xdr:to>
      <xdr:col>21</xdr:col>
      <xdr:colOff>511754</xdr:colOff>
      <xdr:row>25</xdr:row>
      <xdr:rowOff>65810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FA1A23FF-1FE4-4B2D-91E4-E690DD38B20E}"/>
            </a:ext>
          </a:extLst>
        </xdr:cNvPr>
        <xdr:cNvSpPr txBox="1"/>
      </xdr:nvSpPr>
      <xdr:spPr>
        <a:xfrm>
          <a:off x="14594033" y="4571134"/>
          <a:ext cx="1919721" cy="257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vs.</a:t>
          </a:r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previous month</a:t>
          </a:r>
          <a:endParaRPr lang="en-US" sz="1100">
            <a:solidFill>
              <a:schemeClr val="tx1">
                <a:lumMod val="50000"/>
                <a:lumOff val="50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oneCellAnchor>
        <xdr:from>
          <xdr:col>15</xdr:col>
          <xdr:colOff>457200</xdr:colOff>
          <xdr:row>18</xdr:row>
          <xdr:rowOff>19050</xdr:rowOff>
        </xdr:from>
        <xdr:ext cx="733425" cy="209550"/>
        <xdr:pic>
          <xdr:nvPicPr>
            <xdr:cNvPr id="20" name="Picture 19">
              <a:extLst>
                <a:ext uri="{FF2B5EF4-FFF2-40B4-BE49-F238E27FC236}">
                  <a16:creationId xmlns:a16="http://schemas.microsoft.com/office/drawing/2014/main" id="{BBA289A1-D1FD-49CC-A666-8651693CD5E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calc!$G$8" spid="_x0000_s1177"/>
                </a:ext>
              </a:extLst>
            </xdr:cNvPicPr>
          </xdr:nvPicPr>
          <xdr:blipFill>
            <a:blip xmlns:r="http://schemas.openxmlformats.org/officeDocument/2006/relationships" r:embed="rId10"/>
            <a:srcRect/>
            <a:stretch>
              <a:fillRect/>
            </a:stretch>
          </xdr:blipFill>
          <xdr:spPr bwMode="auto">
            <a:xfrm>
              <a:off x="8324850" y="3162300"/>
              <a:ext cx="733425" cy="2095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19</xdr:col>
          <xdr:colOff>466725</xdr:colOff>
          <xdr:row>18</xdr:row>
          <xdr:rowOff>38100</xdr:rowOff>
        </xdr:from>
        <xdr:ext cx="733425" cy="209550"/>
        <xdr:pic>
          <xdr:nvPicPr>
            <xdr:cNvPr id="21" name="Picture 20">
              <a:extLst>
                <a:ext uri="{FF2B5EF4-FFF2-40B4-BE49-F238E27FC236}">
                  <a16:creationId xmlns:a16="http://schemas.microsoft.com/office/drawing/2014/main" id="{4F029739-4715-48C3-BAC7-2339FD6C722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calc!$G$9" spid="_x0000_s1178"/>
                </a:ext>
              </a:extLst>
            </xdr:cNvPicPr>
          </xdr:nvPicPr>
          <xdr:blipFill>
            <a:blip xmlns:r="http://schemas.openxmlformats.org/officeDocument/2006/relationships" r:embed="rId11"/>
            <a:srcRect/>
            <a:stretch>
              <a:fillRect/>
            </a:stretch>
          </xdr:blipFill>
          <xdr:spPr bwMode="auto">
            <a:xfrm>
              <a:off x="10077450" y="3181350"/>
              <a:ext cx="733425" cy="2095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447675</xdr:colOff>
          <xdr:row>23</xdr:row>
          <xdr:rowOff>38100</xdr:rowOff>
        </xdr:from>
        <xdr:ext cx="733425" cy="209550"/>
        <xdr:pic>
          <xdr:nvPicPr>
            <xdr:cNvPr id="22" name="Picture 21">
              <a:extLst>
                <a:ext uri="{FF2B5EF4-FFF2-40B4-BE49-F238E27FC236}">
                  <a16:creationId xmlns:a16="http://schemas.microsoft.com/office/drawing/2014/main" id="{70488623-2322-499B-ABF9-2E2B51B4BF96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calc!$G$10" spid="_x0000_s1179"/>
                </a:ext>
              </a:extLst>
            </xdr:cNvPicPr>
          </xdr:nvPicPr>
          <xdr:blipFill>
            <a:blip xmlns:r="http://schemas.openxmlformats.org/officeDocument/2006/relationships" r:embed="rId12"/>
            <a:srcRect/>
            <a:stretch>
              <a:fillRect/>
            </a:stretch>
          </xdr:blipFill>
          <xdr:spPr bwMode="auto">
            <a:xfrm>
              <a:off x="6562725" y="4800600"/>
              <a:ext cx="733425" cy="2095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15</xdr:col>
          <xdr:colOff>428625</xdr:colOff>
          <xdr:row>23</xdr:row>
          <xdr:rowOff>57150</xdr:rowOff>
        </xdr:from>
        <xdr:ext cx="733425" cy="209550"/>
        <xdr:pic>
          <xdr:nvPicPr>
            <xdr:cNvPr id="23" name="Picture 22">
              <a:extLst>
                <a:ext uri="{FF2B5EF4-FFF2-40B4-BE49-F238E27FC236}">
                  <a16:creationId xmlns:a16="http://schemas.microsoft.com/office/drawing/2014/main" id="{2AFB6A80-83AB-4B25-B8F5-78FC352B870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calc!$G$11" spid="_x0000_s1180"/>
                </a:ext>
              </a:extLst>
            </xdr:cNvPicPr>
          </xdr:nvPicPr>
          <xdr:blipFill>
            <a:blip xmlns:r="http://schemas.openxmlformats.org/officeDocument/2006/relationships" r:embed="rId13"/>
            <a:srcRect/>
            <a:stretch>
              <a:fillRect/>
            </a:stretch>
          </xdr:blipFill>
          <xdr:spPr bwMode="auto">
            <a:xfrm>
              <a:off x="8296275" y="4819650"/>
              <a:ext cx="733425" cy="2095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19</xdr:col>
          <xdr:colOff>447675</xdr:colOff>
          <xdr:row>23</xdr:row>
          <xdr:rowOff>57150</xdr:rowOff>
        </xdr:from>
        <xdr:ext cx="733425" cy="209550"/>
        <xdr:pic>
          <xdr:nvPicPr>
            <xdr:cNvPr id="24" name="Picture 23">
              <a:extLst>
                <a:ext uri="{FF2B5EF4-FFF2-40B4-BE49-F238E27FC236}">
                  <a16:creationId xmlns:a16="http://schemas.microsoft.com/office/drawing/2014/main" id="{B92FE14A-33D5-4124-8A52-5331698D4EA6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calc!$G$12" spid="_x0000_s1181"/>
                </a:ext>
              </a:extLst>
            </xdr:cNvPicPr>
          </xdr:nvPicPr>
          <xdr:blipFill>
            <a:blip xmlns:r="http://schemas.openxmlformats.org/officeDocument/2006/relationships" r:embed="rId14"/>
            <a:srcRect/>
            <a:stretch>
              <a:fillRect/>
            </a:stretch>
          </xdr:blipFill>
          <xdr:spPr bwMode="auto">
            <a:xfrm>
              <a:off x="10058400" y="4819650"/>
              <a:ext cx="733425" cy="2095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46542-6505-4B69-827F-B01E855EAEF9}">
  <dimension ref="A1:Q10"/>
  <sheetViews>
    <sheetView workbookViewId="0">
      <selection activeCell="B3" sqref="B3"/>
    </sheetView>
  </sheetViews>
  <sheetFormatPr defaultRowHeight="15" x14ac:dyDescent="0.25"/>
  <cols>
    <col min="1" max="1" width="30.28515625" bestFit="1" customWidth="1"/>
    <col min="2" max="4" width="5.85546875" bestFit="1" customWidth="1"/>
    <col min="5" max="5" width="7.42578125" bestFit="1" customWidth="1"/>
    <col min="6" max="6" width="7.5703125" bestFit="1" customWidth="1"/>
    <col min="7" max="7" width="7" bestFit="1" customWidth="1"/>
    <col min="8" max="8" width="7.140625" bestFit="1" customWidth="1"/>
    <col min="9" max="9" width="10.42578125" bestFit="1" customWidth="1"/>
    <col min="10" max="10" width="5.5703125" bestFit="1" customWidth="1"/>
    <col min="11" max="11" width="7.28515625" bestFit="1" customWidth="1"/>
    <col min="12" max="12" width="6.42578125" bestFit="1" customWidth="1"/>
    <col min="13" max="13" width="5.28515625" bestFit="1" customWidth="1"/>
    <col min="14" max="14" width="10.42578125" bestFit="1" customWidth="1"/>
    <col min="15" max="15" width="5" bestFit="1" customWidth="1"/>
  </cols>
  <sheetData>
    <row r="1" spans="1:17" x14ac:dyDescent="0.25">
      <c r="A1" s="107" t="s">
        <v>64</v>
      </c>
      <c r="B1" s="106" t="s">
        <v>63</v>
      </c>
      <c r="C1" s="106" t="s">
        <v>62</v>
      </c>
      <c r="D1" s="106" t="s">
        <v>61</v>
      </c>
      <c r="E1" s="106" t="s">
        <v>60</v>
      </c>
      <c r="F1" s="106" t="s">
        <v>59</v>
      </c>
      <c r="G1" s="106" t="s">
        <v>58</v>
      </c>
      <c r="H1" s="106" t="s">
        <v>57</v>
      </c>
      <c r="I1" s="106" t="s">
        <v>56</v>
      </c>
      <c r="J1" s="106" t="s">
        <v>55</v>
      </c>
      <c r="K1" s="106" t="s">
        <v>54</v>
      </c>
      <c r="L1" s="106" t="s">
        <v>53</v>
      </c>
      <c r="M1" s="106" t="s">
        <v>52</v>
      </c>
      <c r="N1" s="106" t="s">
        <v>51</v>
      </c>
      <c r="O1" s="105" t="s">
        <v>50</v>
      </c>
    </row>
    <row r="2" spans="1:17" x14ac:dyDescent="0.25">
      <c r="A2" s="103" t="str">
        <f>IF(LEN(data!$V$7),data!$V$7,"")</f>
        <v>Total Net Revenue</v>
      </c>
      <c r="B2" s="102">
        <f>IF(LEN(data!$W$7),data!$W$7,"")</f>
        <v>2908</v>
      </c>
      <c r="C2" s="102">
        <f ca="1">IF(OR(LEN(tmp!$B2)=0,AND(ROW()=ROW(tmp!$B$2:$B$10),$Q$2)),tmp!$J2,"")</f>
        <v>2908</v>
      </c>
      <c r="D2" s="102">
        <f ca="1">IF(LEN(tmp!$B2)=0,0,IF(AND(tmp!$J2&lt;0,tmp!$J2-tmp!$B2&lt;0,LEN(tmp!$C2)=0),tmp!$J2-MIN(0,tmp!$B2),IF(AND(tmp!$J2&gt;0,tmp!$J2-tmp!$B2&gt;0,LEN(tmp!$C2)=0),tmp!$J2-MAX(0,tmp!$B2),0)))</f>
        <v>0</v>
      </c>
      <c r="E2" s="102">
        <f ca="1">IF(LEN(tmp!$B2)=0,0,IF(AND(tmp!$J2&lt;0,tmp!$B2&lt;0,LEN(tmp!$C2)=0),MAX(tmp!$B2,tmp!$J2),0))</f>
        <v>0</v>
      </c>
      <c r="F2" s="102">
        <f ca="1">IF(LEN(tmp!$B2)=0,0,IF(AND(tmp!$J2-tmp!$B2&lt;0,tmp!$B2&gt;0,LEN(tmp!$C2)=0),MAX(-tmp!$B2,tmp!$J2-tmp!$B2),0))</f>
        <v>0</v>
      </c>
      <c r="G2" s="102">
        <f ca="1">IF(LEN(tmp!$B2)=0,0,IF(AND(tmp!$J2-tmp!$B2&gt;0,tmp!$B2&lt;0,LEN(tmp!$C2)=0),MIN(-tmp!$B2,tmp!$J2-tmp!$B2),0))</f>
        <v>0</v>
      </c>
      <c r="H2" s="102">
        <f ca="1">IF(LEN(tmp!$B2)=0,0,IF(AND(tmp!$J2&gt;0,tmp!$B2&gt;0,LEN(tmp!$C2)=0),MIN(tmp!$B2,tmp!$J2),0))</f>
        <v>0</v>
      </c>
      <c r="I2" s="101">
        <f ca="1">IF(ROW()=ROW(tmp!$B$2:$B$10),1/ROWS(tmp!$B$2:$B$10),IF(ROW()=ROW(tmp!$B$2:$B$10)+ROWS(tmp!$I$2:$I$10)-1,NA(),OFFSET(tmp!$I2,-1,0)+1/ROWS(tmp!$B$2:$B$10)))</f>
        <v>0.1111111111111111</v>
      </c>
      <c r="J2" s="102">
        <f ca="1">IF(ROW()=ROW(tmp!$B$2:$B$10),0,OFFSET(tmp!$J2,-1,0))+IF(LEN(tmp!$B2),tmp!$B2,0)</f>
        <v>2908</v>
      </c>
      <c r="K2" s="102" t="e">
        <f>IF($Q$4=1,IF(LEN(tmp!$C2),tmp!$C2/2,tmp!$J2-tmp!$B2/2),NA())</f>
        <v>#N/A</v>
      </c>
      <c r="L2" s="102">
        <f ca="1">IF(OR($Q$4=2,AND($Q$4=3,OR(AND(LEN(tmp!$C2)&gt;0,tmp!$J2&gt;0),AND(LEN(tmp!$B2),tmp!$B2&gt;=0)))),IF(LEN(tmp!$C2),MAX(0,tmp!$J2),tmp!$J2-MIN(0,tmp!$B2)),NA())</f>
        <v>2908</v>
      </c>
      <c r="M2" s="102" t="e">
        <f ca="1">IF($Q$4=3,IF(LEN(tmp!$C2),IF(tmp!$C2&lt;0,tmp!$C2,NA()),IF(tmp!$B2&lt;0,tmp!$J2,NA())),NA())</f>
        <v>#N/A</v>
      </c>
      <c r="N2" s="101">
        <f ca="1">IF(ROW()=ROW(tmp!$B$2:$B$10),0.5/ROWS(tmp!$B$2:$B$10),OFFSET(tmp!$N2,-1,0)+1/ROWS(tmp!$B$2:$B$10))</f>
        <v>5.5555555555555552E-2</v>
      </c>
      <c r="O2" s="100">
        <f>IF(LEN(tmp!$B2),tmp!$B2,tmp!$C2)</f>
        <v>2908</v>
      </c>
      <c r="Q2" s="104" t="b">
        <v>1</v>
      </c>
    </row>
    <row r="3" spans="1:17" x14ac:dyDescent="0.25">
      <c r="A3" s="99" t="str">
        <f>IF(LEN(data!$V$8),data!$V$8,"")</f>
        <v>Cost of Goods Sold</v>
      </c>
      <c r="B3" s="98">
        <f>IF(LEN(data!$W$8),data!$Z$8,"")</f>
        <v>-338</v>
      </c>
      <c r="C3" s="98" t="str">
        <f>IF(OR(LEN(tmp!$B3)=0,AND(ROW()=ROW(tmp!$B$2:$B$10),$Q$2)),tmp!$J3,"")</f>
        <v/>
      </c>
      <c r="D3" s="98">
        <f ca="1">IF(LEN(tmp!$B3)=0,0,IF(AND(tmp!$J3&lt;0,tmp!$J3-tmp!$B3&lt;0,LEN(tmp!$C3)=0),tmp!$J3-MIN(0,tmp!$B3),IF(AND(tmp!$J3&gt;0,tmp!$J3-tmp!$B3&gt;0,LEN(tmp!$C3)=0),tmp!$J3-MAX(0,tmp!$B3),0)))</f>
        <v>2570</v>
      </c>
      <c r="E3" s="98">
        <f ca="1">IF(LEN(tmp!$B3)=0,0,IF(AND(tmp!$J3&lt;0,tmp!$B3&lt;0,LEN(tmp!$C3)=0),MAX(tmp!$B3,tmp!$J3),0))</f>
        <v>0</v>
      </c>
      <c r="F3" s="98">
        <f ca="1">IF(LEN(tmp!$B3)=0,0,IF(AND(tmp!$J3-tmp!$B3&lt;0,tmp!$B3&gt;0,LEN(tmp!$C3)=0),MAX(-tmp!$B3,tmp!$J3-tmp!$B3),0))</f>
        <v>0</v>
      </c>
      <c r="G3" s="98">
        <f ca="1">IF(LEN(tmp!$B3)=0,0,IF(AND(tmp!$J3-tmp!$B3&gt;0,tmp!$B3&lt;0,LEN(tmp!$C3)=0),MIN(-tmp!$B3,tmp!$J3-tmp!$B3),0))</f>
        <v>338</v>
      </c>
      <c r="H3" s="98">
        <f ca="1">IF(LEN(tmp!$B3)=0,0,IF(AND(tmp!$J3&gt;0,tmp!$B3&gt;0,LEN(tmp!$C3)=0),MIN(tmp!$B3,tmp!$J3),0))</f>
        <v>0</v>
      </c>
      <c r="I3" s="97">
        <f ca="1">IF(ROW()=ROW(tmp!$B$2:$B$10),1/ROWS(tmp!$B$2:$B$10),IF(ROW()=ROW(tmp!$B$2:$B$10)+ROWS(tmp!$I$2:$I$10)-1,NA(),OFFSET(tmp!$I3,-1,0)+1/ROWS(tmp!$B$2:$B$10)))</f>
        <v>0.22222222222222221</v>
      </c>
      <c r="J3" s="98">
        <f ca="1">IF(ROW()=ROW(tmp!$B$2:$B$10),0,OFFSET(tmp!$J3,-1,0))+IF(LEN(tmp!$B3),tmp!$B3,0)</f>
        <v>2570</v>
      </c>
      <c r="K3" s="98" t="e">
        <f>IF($Q$4=1,IF(LEN(tmp!$C3),tmp!$C3/2,tmp!$J3-tmp!$B3/2),NA())</f>
        <v>#N/A</v>
      </c>
      <c r="L3" s="98" t="e">
        <f ca="1">IF(OR($Q$4=2,AND($Q$4=3,OR(AND(LEN(tmp!$C3)&gt;0,tmp!$J3&gt;0),AND(LEN(tmp!$B3),tmp!$B3&gt;=0)))),IF(LEN(tmp!$C3),MAX(0,tmp!$J3),tmp!$J3-MIN(0,tmp!$B3)),NA())</f>
        <v>#N/A</v>
      </c>
      <c r="M3" s="98">
        <f ca="1">IF($Q$4=3,IF(LEN(tmp!$C3),IF(tmp!$C3&lt;0,tmp!$C3,NA()),IF(tmp!$B3&lt;0,tmp!$J3,NA())),NA())</f>
        <v>2570</v>
      </c>
      <c r="N3" s="97">
        <f ca="1">IF(ROW()=ROW(tmp!$B$2:$B$10),0.5/ROWS(tmp!$B$2:$B$10),OFFSET(tmp!$N3,-1,0)+1/ROWS(tmp!$B$2:$B$10))</f>
        <v>0.16666666666666666</v>
      </c>
      <c r="O3" s="96">
        <f>IF(LEN(tmp!$B3),tmp!$B3,tmp!$C3)</f>
        <v>-338</v>
      </c>
      <c r="Q3" s="104"/>
    </row>
    <row r="4" spans="1:17" x14ac:dyDescent="0.25">
      <c r="A4" s="103" t="str">
        <f>IF(LEN(data!$V$9),data!$V$9,"")</f>
        <v>Gross Profit</v>
      </c>
      <c r="B4" s="102" t="str">
        <f>IF(LEN(data!$W$9),data!$W$9,"")</f>
        <v/>
      </c>
      <c r="C4" s="102">
        <f ca="1">IF(OR(LEN(tmp!$B4)=0,AND(ROW()=ROW(tmp!$B$2:$B$10),$Q$2)),tmp!$J4,"")</f>
        <v>2570</v>
      </c>
      <c r="D4" s="102">
        <f>IF(LEN(tmp!$B4)=0,0,IF(AND(tmp!$J4&lt;0,tmp!$J4-tmp!$B4&lt;0,LEN(tmp!$C4)=0),tmp!$J4-MIN(0,tmp!$B4),IF(AND(tmp!$J4&gt;0,tmp!$J4-tmp!$B4&gt;0,LEN(tmp!$C4)=0),tmp!$J4-MAX(0,tmp!$B4),0)))</f>
        <v>0</v>
      </c>
      <c r="E4" s="102">
        <f>IF(LEN(tmp!$B4)=0,0,IF(AND(tmp!$J4&lt;0,tmp!$B4&lt;0,LEN(tmp!$C4)=0),MAX(tmp!$B4,tmp!$J4),0))</f>
        <v>0</v>
      </c>
      <c r="F4" s="102">
        <f>IF(LEN(tmp!$B4)=0,0,IF(AND(tmp!$J4-tmp!$B4&lt;0,tmp!$B4&gt;0,LEN(tmp!$C4)=0),MAX(-tmp!$B4,tmp!$J4-tmp!$B4),0))</f>
        <v>0</v>
      </c>
      <c r="G4" s="102">
        <f>IF(LEN(tmp!$B4)=0,0,IF(AND(tmp!$J4-tmp!$B4&gt;0,tmp!$B4&lt;0,LEN(tmp!$C4)=0),MIN(-tmp!$B4,tmp!$J4-tmp!$B4),0))</f>
        <v>0</v>
      </c>
      <c r="H4" s="102">
        <f>IF(LEN(tmp!$B4)=0,0,IF(AND(tmp!$J4&gt;0,tmp!$B4&gt;0,LEN(tmp!$C4)=0),MIN(tmp!$B4,tmp!$J4),0))</f>
        <v>0</v>
      </c>
      <c r="I4" s="101">
        <f ca="1">IF(ROW()=ROW(tmp!$B$2:$B$10),1/ROWS(tmp!$B$2:$B$10),IF(ROW()=ROW(tmp!$B$2:$B$10)+ROWS(tmp!$I$2:$I$10)-1,NA(),OFFSET(tmp!$I4,-1,0)+1/ROWS(tmp!$B$2:$B$10)))</f>
        <v>0.33333333333333331</v>
      </c>
      <c r="J4" s="102">
        <f ca="1">IF(ROW()=ROW(tmp!$B$2:$B$10),0,OFFSET(tmp!$J4,-1,0))+IF(LEN(tmp!$B4),tmp!$B4,0)</f>
        <v>2570</v>
      </c>
      <c r="K4" s="102" t="e">
        <f>IF($Q$4=1,IF(LEN(tmp!$C4),tmp!$C4/2,tmp!$J4-tmp!$B4/2),NA())</f>
        <v>#N/A</v>
      </c>
      <c r="L4" s="102">
        <f ca="1">IF(OR($Q$4=2,AND($Q$4=3,OR(AND(LEN(tmp!$C4)&gt;0,tmp!$J4&gt;0),AND(LEN(tmp!$B4),tmp!$B4&gt;=0)))),IF(LEN(tmp!$C4),MAX(0,tmp!$J4),tmp!$J4-MIN(0,tmp!$B4)),NA())</f>
        <v>2570</v>
      </c>
      <c r="M4" s="102" t="e">
        <f ca="1">IF($Q$4=3,IF(LEN(tmp!$C4),IF(tmp!$C4&lt;0,tmp!$C4,NA()),IF(tmp!$B4&lt;0,tmp!$J4,NA())),NA())</f>
        <v>#N/A</v>
      </c>
      <c r="N4" s="101">
        <f ca="1">IF(ROW()=ROW(tmp!$B$2:$B$10),0.5/ROWS(tmp!$B$2:$B$10),OFFSET(tmp!$N4,-1,0)+1/ROWS(tmp!$B$2:$B$10))</f>
        <v>0.27777777777777779</v>
      </c>
      <c r="O4" s="100">
        <f ca="1">IF(LEN(tmp!$B4),tmp!$B4,tmp!$C4)</f>
        <v>2570</v>
      </c>
      <c r="Q4" s="104">
        <v>3</v>
      </c>
    </row>
    <row r="5" spans="1:17" x14ac:dyDescent="0.25">
      <c r="A5" s="99" t="str">
        <f>IF(LEN(data!$V$10),data!$V$10,"")</f>
        <v>Total Expenses</v>
      </c>
      <c r="B5" s="98">
        <f>IF(LEN(data!$W$10),data!$W$10,"")*-1</f>
        <v>-1292</v>
      </c>
      <c r="C5" s="98" t="str">
        <f>IF(OR(LEN(tmp!$B5)=0,AND(ROW()=ROW(tmp!$B$2:$B$10),$Q$2)),tmp!$J5,"")</f>
        <v/>
      </c>
      <c r="D5" s="98">
        <f ca="1">IF(LEN(tmp!$B5)=0,0,IF(AND(tmp!$J5&lt;0,tmp!$J5-tmp!$B5&lt;0,LEN(tmp!$C5)=0),tmp!$J5-MIN(0,tmp!$B5),IF(AND(tmp!$J5&gt;0,tmp!$J5-tmp!$B5&gt;0,LEN(tmp!$C5)=0),tmp!$J5-MAX(0,tmp!$B5),0)))</f>
        <v>1278</v>
      </c>
      <c r="E5" s="98">
        <f ca="1">IF(LEN(tmp!$B5)=0,0,IF(AND(tmp!$J5&lt;0,tmp!$B5&lt;0,LEN(tmp!$C5)=0),MAX(tmp!$B5,tmp!$J5),0))</f>
        <v>0</v>
      </c>
      <c r="F5" s="98">
        <f ca="1">IF(LEN(tmp!$B5)=0,0,IF(AND(tmp!$J5-tmp!$B5&lt;0,tmp!$B5&gt;0,LEN(tmp!$C5)=0),MAX(-tmp!$B5,tmp!$J5-tmp!$B5),0))</f>
        <v>0</v>
      </c>
      <c r="G5" s="98">
        <f ca="1">IF(LEN(tmp!$B5)=0,0,IF(AND(tmp!$J5-tmp!$B5&gt;0,tmp!$B5&lt;0,LEN(tmp!$C5)=0),MIN(-tmp!$B5,tmp!$J5-tmp!$B5),0))</f>
        <v>1292</v>
      </c>
      <c r="H5" s="98">
        <f ca="1">IF(LEN(tmp!$B5)=0,0,IF(AND(tmp!$J5&gt;0,tmp!$B5&gt;0,LEN(tmp!$C5)=0),MIN(tmp!$B5,tmp!$J5),0))</f>
        <v>0</v>
      </c>
      <c r="I5" s="97">
        <f ca="1">IF(ROW()=ROW(tmp!$B$2:$B$10),1/ROWS(tmp!$B$2:$B$10),IF(ROW()=ROW(tmp!$B$2:$B$10)+ROWS(tmp!$I$2:$I$10)-1,NA(),OFFSET(tmp!$I5,-1,0)+1/ROWS(tmp!$B$2:$B$10)))</f>
        <v>0.44444444444444442</v>
      </c>
      <c r="J5" s="98">
        <f ca="1">IF(ROW()=ROW(tmp!$B$2:$B$10),0,OFFSET(tmp!$J5,-1,0))+IF(LEN(tmp!$B5),tmp!$B5,0)</f>
        <v>1278</v>
      </c>
      <c r="K5" s="98" t="e">
        <f>IF($Q$4=1,IF(LEN(tmp!$C5),tmp!$C5/2,tmp!$J5-tmp!$B5/2),NA())</f>
        <v>#N/A</v>
      </c>
      <c r="L5" s="98" t="e">
        <f ca="1">IF(OR($Q$4=2,AND($Q$4=3,OR(AND(LEN(tmp!$C5)&gt;0,tmp!$J5&gt;0),AND(LEN(tmp!$B5),tmp!$B5&gt;=0)))),IF(LEN(tmp!$C5),MAX(0,tmp!$J5),tmp!$J5-MIN(0,tmp!$B5)),NA())</f>
        <v>#N/A</v>
      </c>
      <c r="M5" s="98">
        <f ca="1">IF($Q$4=3,IF(LEN(tmp!$C5),IF(tmp!$C5&lt;0,tmp!$C5,NA()),IF(tmp!$B5&lt;0,tmp!$J5,NA())),NA())</f>
        <v>1278</v>
      </c>
      <c r="N5" s="97">
        <f ca="1">IF(ROW()=ROW(tmp!$B$2:$B$10),0.5/ROWS(tmp!$B$2:$B$10),OFFSET(tmp!$N5,-1,0)+1/ROWS(tmp!$B$2:$B$10))</f>
        <v>0.3888888888888889</v>
      </c>
      <c r="O5" s="96">
        <f>IF(LEN(tmp!$B5),tmp!$B5,tmp!$C5)</f>
        <v>-1292</v>
      </c>
    </row>
    <row r="6" spans="1:17" x14ac:dyDescent="0.25">
      <c r="A6" s="103" t="str">
        <f>IF(LEN(data!$V$11),data!$V$11,"")</f>
        <v>Earnings Before Interest &amp; Taxes</v>
      </c>
      <c r="B6" s="102" t="str">
        <f>IF(LEN(data!$W$11),data!$W$11,"")</f>
        <v/>
      </c>
      <c r="C6" s="102">
        <f ca="1">IF(OR(LEN(tmp!$B6)=0,AND(ROW()=ROW(tmp!$B$2:$B$10),$Q$2)),tmp!$J6,"")</f>
        <v>1278</v>
      </c>
      <c r="D6" s="102">
        <f>IF(LEN(tmp!$B6)=0,0,IF(AND(tmp!$J6&lt;0,tmp!$J6-tmp!$B6&lt;0,LEN(tmp!$C6)=0),tmp!$J6-MIN(0,tmp!$B6),IF(AND(tmp!$J6&gt;0,tmp!$J6-tmp!$B6&gt;0,LEN(tmp!$C6)=0),tmp!$J6-MAX(0,tmp!$B6),0)))</f>
        <v>0</v>
      </c>
      <c r="E6" s="102">
        <f>IF(LEN(tmp!$B6)=0,0,IF(AND(tmp!$J6&lt;0,tmp!$B6&lt;0,LEN(tmp!$C6)=0),MAX(tmp!$B6,tmp!$J6),0))</f>
        <v>0</v>
      </c>
      <c r="F6" s="102">
        <f>IF(LEN(tmp!$B6)=0,0,IF(AND(tmp!$J6-tmp!$B6&lt;0,tmp!$B6&gt;0,LEN(tmp!$C6)=0),MAX(-tmp!$B6,tmp!$J6-tmp!$B6),0))</f>
        <v>0</v>
      </c>
      <c r="G6" s="102">
        <f>IF(LEN(tmp!$B6)=0,0,IF(AND(tmp!$J6-tmp!$B6&gt;0,tmp!$B6&lt;0,LEN(tmp!$C6)=0),MIN(-tmp!$B6,tmp!$J6-tmp!$B6),0))</f>
        <v>0</v>
      </c>
      <c r="H6" s="102">
        <f>IF(LEN(tmp!$B6)=0,0,IF(AND(tmp!$J6&gt;0,tmp!$B6&gt;0,LEN(tmp!$C6)=0),MIN(tmp!$B6,tmp!$J6),0))</f>
        <v>0</v>
      </c>
      <c r="I6" s="101">
        <f ca="1">IF(ROW()=ROW(tmp!$B$2:$B$10),1/ROWS(tmp!$B$2:$B$10),IF(ROW()=ROW(tmp!$B$2:$B$10)+ROWS(tmp!$I$2:$I$10)-1,NA(),OFFSET(tmp!$I6,-1,0)+1/ROWS(tmp!$B$2:$B$10)))</f>
        <v>0.55555555555555558</v>
      </c>
      <c r="J6" s="102">
        <f ca="1">IF(ROW()=ROW(tmp!$B$2:$B$10),0,OFFSET(tmp!$J6,-1,0))+IF(LEN(tmp!$B6),tmp!$B6,0)</f>
        <v>1278</v>
      </c>
      <c r="K6" s="102" t="e">
        <f>IF($Q$4=1,IF(LEN(tmp!$C6),tmp!$C6/2,tmp!$J6-tmp!$B6/2),NA())</f>
        <v>#N/A</v>
      </c>
      <c r="L6" s="102">
        <f ca="1">IF(OR($Q$4=2,AND($Q$4=3,OR(AND(LEN(tmp!$C6)&gt;0,tmp!$J6&gt;0),AND(LEN(tmp!$B6),tmp!$B6&gt;=0)))),IF(LEN(tmp!$C6),MAX(0,tmp!$J6),tmp!$J6-MIN(0,tmp!$B6)),NA())</f>
        <v>1278</v>
      </c>
      <c r="M6" s="102" t="e">
        <f ca="1">IF($Q$4=3,IF(LEN(tmp!$C6),IF(tmp!$C6&lt;0,tmp!$C6,NA()),IF(tmp!$B6&lt;0,tmp!$J6,NA())),NA())</f>
        <v>#N/A</v>
      </c>
      <c r="N6" s="101">
        <f ca="1">IF(ROW()=ROW(tmp!$B$2:$B$10),0.5/ROWS(tmp!$B$2:$B$10),OFFSET(tmp!$N6,-1,0)+1/ROWS(tmp!$B$2:$B$10))</f>
        <v>0.5</v>
      </c>
      <c r="O6" s="100">
        <f ca="1">IF(LEN(tmp!$B6),tmp!$B6,tmp!$C6)</f>
        <v>1278</v>
      </c>
    </row>
    <row r="7" spans="1:17" x14ac:dyDescent="0.25">
      <c r="A7" s="99" t="str">
        <f>IF(LEN(data!$V$12),data!$V$12,"")</f>
        <v>Interest Expense</v>
      </c>
      <c r="B7" s="98">
        <f>IF(LEN(data!$W$12),data!$W$12,"")*-1</f>
        <v>-210</v>
      </c>
      <c r="C7" s="98" t="str">
        <f>IF(OR(LEN(tmp!$B7)=0,AND(ROW()=ROW(tmp!$B$2:$B$10),$Q$2)),tmp!$J7,"")</f>
        <v/>
      </c>
      <c r="D7" s="98">
        <f ca="1">IF(LEN(tmp!$B7)=0,0,IF(AND(tmp!$J7&lt;0,tmp!$J7-tmp!$B7&lt;0,LEN(tmp!$C7)=0),tmp!$J7-MIN(0,tmp!$B7),IF(AND(tmp!$J7&gt;0,tmp!$J7-tmp!$B7&gt;0,LEN(tmp!$C7)=0),tmp!$J7-MAX(0,tmp!$B7),0)))</f>
        <v>1068</v>
      </c>
      <c r="E7" s="98">
        <f ca="1">IF(LEN(tmp!$B7)=0,0,IF(AND(tmp!$J7&lt;0,tmp!$B7&lt;0,LEN(tmp!$C7)=0),MAX(tmp!$B7,tmp!$J7),0))</f>
        <v>0</v>
      </c>
      <c r="F7" s="98">
        <f ca="1">IF(LEN(tmp!$B7)=0,0,IF(AND(tmp!$J7-tmp!$B7&lt;0,tmp!$B7&gt;0,LEN(tmp!$C7)=0),MAX(-tmp!$B7,tmp!$J7-tmp!$B7),0))</f>
        <v>0</v>
      </c>
      <c r="G7" s="98">
        <f ca="1">IF(LEN(tmp!$B7)=0,0,IF(AND(tmp!$J7-tmp!$B7&gt;0,tmp!$B7&lt;0,LEN(tmp!$C7)=0),MIN(-tmp!$B7,tmp!$J7-tmp!$B7),0))</f>
        <v>210</v>
      </c>
      <c r="H7" s="98">
        <f ca="1">IF(LEN(tmp!$B7)=0,0,IF(AND(tmp!$J7&gt;0,tmp!$B7&gt;0,LEN(tmp!$C7)=0),MIN(tmp!$B7,tmp!$J7),0))</f>
        <v>0</v>
      </c>
      <c r="I7" s="97">
        <f ca="1">IF(ROW()=ROW(tmp!$B$2:$B$10),1/ROWS(tmp!$B$2:$B$10),IF(ROW()=ROW(tmp!$B$2:$B$10)+ROWS(tmp!$I$2:$I$10)-1,NA(),OFFSET(tmp!$I7,-1,0)+1/ROWS(tmp!$B$2:$B$10)))</f>
        <v>0.66666666666666674</v>
      </c>
      <c r="J7" s="98">
        <f ca="1">IF(ROW()=ROW(tmp!$B$2:$B$10),0,OFFSET(tmp!$J7,-1,0))+IF(LEN(tmp!$B7),tmp!$B7,0)</f>
        <v>1068</v>
      </c>
      <c r="K7" s="98" t="e">
        <f>IF($Q$4=1,IF(LEN(tmp!$C7),tmp!$C7/2,tmp!$J7-tmp!$B7/2),NA())</f>
        <v>#N/A</v>
      </c>
      <c r="L7" s="98" t="e">
        <f ca="1">IF(OR($Q$4=2,AND($Q$4=3,OR(AND(LEN(tmp!$C7)&gt;0,tmp!$J7&gt;0),AND(LEN(tmp!$B7),tmp!$B7&gt;=0)))),IF(LEN(tmp!$C7),MAX(0,tmp!$J7),tmp!$J7-MIN(0,tmp!$B7)),NA())</f>
        <v>#N/A</v>
      </c>
      <c r="M7" s="98">
        <f ca="1">IF($Q$4=3,IF(LEN(tmp!$C7),IF(tmp!$C7&lt;0,tmp!$C7,NA()),IF(tmp!$B7&lt;0,tmp!$J7,NA())),NA())</f>
        <v>1068</v>
      </c>
      <c r="N7" s="97">
        <f ca="1">IF(ROW()=ROW(tmp!$B$2:$B$10),0.5/ROWS(tmp!$B$2:$B$10),OFFSET(tmp!$N7,-1,0)+1/ROWS(tmp!$B$2:$B$10))</f>
        <v>0.61111111111111116</v>
      </c>
      <c r="O7" s="96">
        <f>IF(LEN(tmp!$B7),tmp!$B7,tmp!$C7)</f>
        <v>-210</v>
      </c>
    </row>
    <row r="8" spans="1:17" x14ac:dyDescent="0.25">
      <c r="A8" s="103" t="str">
        <f>IF(LEN(data!$V$13),data!$V$13,"")</f>
        <v>Earnings Before Taxes</v>
      </c>
      <c r="B8" s="102" t="str">
        <f>IF(LEN(data!$W$13),data!$W$13,"")</f>
        <v/>
      </c>
      <c r="C8" s="102">
        <f ca="1">IF(OR(LEN(tmp!$B8)=0,AND(ROW()=ROW(tmp!$B$2:$B$10),$Q$2)),tmp!$J8,"")</f>
        <v>1068</v>
      </c>
      <c r="D8" s="102">
        <f>IF(LEN(tmp!$B8)=0,0,IF(AND(tmp!$J8&lt;0,tmp!$J8-tmp!$B8&lt;0,LEN(tmp!$C8)=0),tmp!$J8-MIN(0,tmp!$B8),IF(AND(tmp!$J8&gt;0,tmp!$J8-tmp!$B8&gt;0,LEN(tmp!$C8)=0),tmp!$J8-MAX(0,tmp!$B8),0)))</f>
        <v>0</v>
      </c>
      <c r="E8" s="102">
        <f>IF(LEN(tmp!$B8)=0,0,IF(AND(tmp!$J8&lt;0,tmp!$B8&lt;0,LEN(tmp!$C8)=0),MAX(tmp!$B8,tmp!$J8),0))</f>
        <v>0</v>
      </c>
      <c r="F8" s="102">
        <f>IF(LEN(tmp!$B8)=0,0,IF(AND(tmp!$J8-tmp!$B8&lt;0,tmp!$B8&gt;0,LEN(tmp!$C8)=0),MAX(-tmp!$B8,tmp!$J8-tmp!$B8),0))</f>
        <v>0</v>
      </c>
      <c r="G8" s="102">
        <f>IF(LEN(tmp!$B8)=0,0,IF(AND(tmp!$J8-tmp!$B8&gt;0,tmp!$B8&lt;0,LEN(tmp!$C8)=0),MIN(-tmp!$B8,tmp!$J8-tmp!$B8),0))</f>
        <v>0</v>
      </c>
      <c r="H8" s="102">
        <f>IF(LEN(tmp!$B8)=0,0,IF(AND(tmp!$J8&gt;0,tmp!$B8&gt;0,LEN(tmp!$C8)=0),MIN(tmp!$B8,tmp!$J8),0))</f>
        <v>0</v>
      </c>
      <c r="I8" s="101">
        <f ca="1">IF(ROW()=ROW(tmp!$B$2:$B$10),1/ROWS(tmp!$B$2:$B$10),IF(ROW()=ROW(tmp!$B$2:$B$10)+ROWS(tmp!$I$2:$I$10)-1,NA(),OFFSET(tmp!$I8,-1,0)+1/ROWS(tmp!$B$2:$B$10)))</f>
        <v>0.7777777777777779</v>
      </c>
      <c r="J8" s="102">
        <f ca="1">IF(ROW()=ROW(tmp!$B$2:$B$10),0,OFFSET(tmp!$J8,-1,0))+IF(LEN(tmp!$B8),tmp!$B8,0)</f>
        <v>1068</v>
      </c>
      <c r="K8" s="102" t="e">
        <f>IF($Q$4=1,IF(LEN(tmp!$C8),tmp!$C8/2,tmp!$J8-tmp!$B8/2),NA())</f>
        <v>#N/A</v>
      </c>
      <c r="L8" s="102">
        <f ca="1">IF(OR($Q$4=2,AND($Q$4=3,OR(AND(LEN(tmp!$C8)&gt;0,tmp!$J8&gt;0),AND(LEN(tmp!$B8),tmp!$B8&gt;=0)))),IF(LEN(tmp!$C8),MAX(0,tmp!$J8),tmp!$J8-MIN(0,tmp!$B8)),NA())</f>
        <v>1068</v>
      </c>
      <c r="M8" s="102" t="e">
        <f ca="1">IF($Q$4=3,IF(LEN(tmp!$C8),IF(tmp!$C8&lt;0,tmp!$C8,NA()),IF(tmp!$B8&lt;0,tmp!$J8,NA())),NA())</f>
        <v>#N/A</v>
      </c>
      <c r="N8" s="101">
        <f ca="1">IF(ROW()=ROW(tmp!$B$2:$B$10),0.5/ROWS(tmp!$B$2:$B$10),OFFSET(tmp!$N8,-1,0)+1/ROWS(tmp!$B$2:$B$10))</f>
        <v>0.72222222222222232</v>
      </c>
      <c r="O8" s="100">
        <f ca="1">IF(LEN(tmp!$B8),tmp!$B8,tmp!$C8)</f>
        <v>1068</v>
      </c>
    </row>
    <row r="9" spans="1:17" x14ac:dyDescent="0.25">
      <c r="A9" s="99" t="str">
        <f>IF(LEN(data!$V$14),data!$V$14,"")</f>
        <v>Income Taxes</v>
      </c>
      <c r="B9" s="98">
        <f>IF(LEN(data!$W$14),data!$W$14,"")*-1</f>
        <v>-255</v>
      </c>
      <c r="C9" s="98" t="str">
        <f>IF(OR(LEN(tmp!$B9)=0,AND(ROW()=ROW(tmp!$B$2:$B$10),$Q$2)),tmp!$J9,"")</f>
        <v/>
      </c>
      <c r="D9" s="98">
        <f ca="1">IF(LEN(tmp!$B9)=0,0,IF(AND(tmp!$J9&lt;0,tmp!$J9-tmp!$B9&lt;0,LEN(tmp!$C9)=0),tmp!$J9-MIN(0,tmp!$B9),IF(AND(tmp!$J9&gt;0,tmp!$J9-tmp!$B9&gt;0,LEN(tmp!$C9)=0),tmp!$J9-MAX(0,tmp!$B9),0)))</f>
        <v>813</v>
      </c>
      <c r="E9" s="98">
        <f ca="1">IF(LEN(tmp!$B9)=0,0,IF(AND(tmp!$J9&lt;0,tmp!$B9&lt;0,LEN(tmp!$C9)=0),MAX(tmp!$B9,tmp!$J9),0))</f>
        <v>0</v>
      </c>
      <c r="F9" s="98">
        <f ca="1">IF(LEN(tmp!$B9)=0,0,IF(AND(tmp!$J9-tmp!$B9&lt;0,tmp!$B9&gt;0,LEN(tmp!$C9)=0),MAX(-tmp!$B9,tmp!$J9-tmp!$B9),0))</f>
        <v>0</v>
      </c>
      <c r="G9" s="98">
        <f ca="1">IF(LEN(tmp!$B9)=0,0,IF(AND(tmp!$J9-tmp!$B9&gt;0,tmp!$B9&lt;0,LEN(tmp!$C9)=0),MIN(-tmp!$B9,tmp!$J9-tmp!$B9),0))</f>
        <v>255</v>
      </c>
      <c r="H9" s="98">
        <f ca="1">IF(LEN(tmp!$B9)=0,0,IF(AND(tmp!$J9&gt;0,tmp!$B9&gt;0,LEN(tmp!$C9)=0),MIN(tmp!$B9,tmp!$J9),0))</f>
        <v>0</v>
      </c>
      <c r="I9" s="97">
        <f ca="1">IF(ROW()=ROW(tmp!$B$2:$B$10),1/ROWS(tmp!$B$2:$B$10),IF(ROW()=ROW(tmp!$B$2:$B$10)+ROWS(tmp!$I$2:$I$10)-1,NA(),OFFSET(tmp!$I9,-1,0)+1/ROWS(tmp!$B$2:$B$10)))</f>
        <v>0.88888888888888906</v>
      </c>
      <c r="J9" s="98">
        <f ca="1">IF(ROW()=ROW(tmp!$B$2:$B$10),0,OFFSET(tmp!$J9,-1,0))+IF(LEN(tmp!$B9),tmp!$B9,0)</f>
        <v>813</v>
      </c>
      <c r="K9" s="98" t="e">
        <f>IF($Q$4=1,IF(LEN(tmp!$C9),tmp!$C9/2,tmp!$J9-tmp!$B9/2),NA())</f>
        <v>#N/A</v>
      </c>
      <c r="L9" s="98" t="e">
        <f ca="1">IF(OR($Q$4=2,AND($Q$4=3,OR(AND(LEN(tmp!$C9)&gt;0,tmp!$J9&gt;0),AND(LEN(tmp!$B9),tmp!$B9&gt;=0)))),IF(LEN(tmp!$C9),MAX(0,tmp!$J9),tmp!$J9-MIN(0,tmp!$B9)),NA())</f>
        <v>#N/A</v>
      </c>
      <c r="M9" s="98">
        <f ca="1">IF($Q$4=3,IF(LEN(tmp!$C9),IF(tmp!$C9&lt;0,tmp!$C9,NA()),IF(tmp!$B9&lt;0,tmp!$J9,NA())),NA())</f>
        <v>813</v>
      </c>
      <c r="N9" s="97">
        <f ca="1">IF(ROW()=ROW(tmp!$B$2:$B$10),0.5/ROWS(tmp!$B$2:$B$10),OFFSET(tmp!$N9,-1,0)+1/ROWS(tmp!$B$2:$B$10))</f>
        <v>0.83333333333333348</v>
      </c>
      <c r="O9" s="96">
        <f>IF(LEN(tmp!$B9),tmp!$B9,tmp!$C9)</f>
        <v>-255</v>
      </c>
    </row>
    <row r="10" spans="1:17" x14ac:dyDescent="0.25">
      <c r="A10" s="95" t="str">
        <f>IF(LEN(data!$V$15),data!$V$15,"")</f>
        <v>Net Earnings</v>
      </c>
      <c r="B10" s="94" t="str">
        <f>IF(LEN(data!$W$15),data!$W$15,"")</f>
        <v/>
      </c>
      <c r="C10" s="94">
        <f ca="1">IF(OR(LEN(tmp!$B10)=0,AND(ROW()=ROW(tmp!$B$2:$B$10),$Q$2)),tmp!$J10,"")</f>
        <v>813</v>
      </c>
      <c r="D10" s="94">
        <f>IF(LEN(tmp!$B10)=0,0,IF(AND(tmp!$J10&lt;0,tmp!$J10-tmp!$B10&lt;0,LEN(tmp!$C10)=0),tmp!$J10-MIN(0,tmp!$B10),IF(AND(tmp!$J10&gt;0,tmp!$J10-tmp!$B10&gt;0,LEN(tmp!$C10)=0),tmp!$J10-MAX(0,tmp!$B10),0)))</f>
        <v>0</v>
      </c>
      <c r="E10" s="94">
        <f>IF(LEN(tmp!$B10)=0,0,IF(AND(tmp!$J10&lt;0,tmp!$B10&lt;0,LEN(tmp!$C10)=0),MAX(tmp!$B10,tmp!$J10),0))</f>
        <v>0</v>
      </c>
      <c r="F10" s="94">
        <f>IF(LEN(tmp!$B10)=0,0,IF(AND(tmp!$J10-tmp!$B10&lt;0,tmp!$B10&gt;0,LEN(tmp!$C10)=0),MAX(-tmp!$B10,tmp!$J10-tmp!$B10),0))</f>
        <v>0</v>
      </c>
      <c r="G10" s="94">
        <f>IF(LEN(tmp!$B10)=0,0,IF(AND(tmp!$J10-tmp!$B10&gt;0,tmp!$B10&lt;0,LEN(tmp!$C10)=0),MIN(-tmp!$B10,tmp!$J10-tmp!$B10),0))</f>
        <v>0</v>
      </c>
      <c r="H10" s="94">
        <f>IF(LEN(tmp!$B10)=0,0,IF(AND(tmp!$J10&gt;0,tmp!$B10&gt;0,LEN(tmp!$C10)=0),MIN(tmp!$B10,tmp!$J10),0))</f>
        <v>0</v>
      </c>
      <c r="I10" s="93" t="e">
        <f ca="1">IF(ROW()=ROW(tmp!$B$2:$B$10),1/ROWS(tmp!$B$2:$B$10),IF(ROW()=ROW(tmp!$B$2:$B$10)+ROWS(tmp!$I$2:$I$10)-1,NA(),OFFSET(tmp!$I10,-1,0)+1/ROWS(tmp!$B$2:$B$10)))</f>
        <v>#N/A</v>
      </c>
      <c r="J10" s="94">
        <f ca="1">IF(ROW()=ROW(tmp!$B$2:$B$10),0,OFFSET(tmp!$J10,-1,0))+IF(LEN(tmp!$B10),tmp!$B10,0)</f>
        <v>813</v>
      </c>
      <c r="K10" s="94" t="e">
        <f>IF($Q$4=1,IF(LEN(tmp!$C10),tmp!$C10/2,tmp!$J10-tmp!$B10/2),NA())</f>
        <v>#N/A</v>
      </c>
      <c r="L10" s="94">
        <f ca="1">IF(OR($Q$4=2,AND($Q$4=3,OR(AND(LEN(tmp!$C10)&gt;0,tmp!$J10&gt;0),AND(LEN(tmp!$B10),tmp!$B10&gt;=0)))),IF(LEN(tmp!$C10),MAX(0,tmp!$J10),tmp!$J10-MIN(0,tmp!$B10)),NA())</f>
        <v>813</v>
      </c>
      <c r="M10" s="94" t="e">
        <f ca="1">IF($Q$4=3,IF(LEN(tmp!$C10),IF(tmp!$C10&lt;0,tmp!$C10,NA()),IF(tmp!$B10&lt;0,tmp!$J10,NA())),NA())</f>
        <v>#N/A</v>
      </c>
      <c r="N10" s="93">
        <f ca="1">IF(ROW()=ROW(tmp!$B$2:$B$10),0.5/ROWS(tmp!$B$2:$B$10),OFFSET(tmp!$N10,-1,0)+1/ROWS(tmp!$B$2:$B$10))</f>
        <v>0.94444444444444464</v>
      </c>
      <c r="O10" s="92">
        <f ca="1">IF(LEN(tmp!$B10),tmp!$B10,tmp!$C10)</f>
        <v>813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C3636-4333-4CAC-A058-764092B0CCAA}">
  <sheetPr codeName="Sheet1"/>
  <dimension ref="B2:I14"/>
  <sheetViews>
    <sheetView showGridLines="0" zoomScaleNormal="100" workbookViewId="0">
      <selection activeCell="G7" sqref="G7"/>
    </sheetView>
  </sheetViews>
  <sheetFormatPr defaultRowHeight="15" x14ac:dyDescent="0.25"/>
  <cols>
    <col min="2" max="2" width="9.7109375" customWidth="1"/>
    <col min="3" max="3" width="7" customWidth="1"/>
    <col min="4" max="4" width="0.42578125" customWidth="1"/>
    <col min="5" max="5" width="24.7109375" bestFit="1" customWidth="1"/>
    <col min="6" max="6" width="10.42578125" customWidth="1"/>
    <col min="7" max="7" width="11" bestFit="1" customWidth="1"/>
  </cols>
  <sheetData>
    <row r="2" spans="2:9" x14ac:dyDescent="0.25">
      <c r="B2" s="81"/>
      <c r="C2" s="91"/>
      <c r="D2" s="90"/>
      <c r="E2" s="90" t="s">
        <v>49</v>
      </c>
      <c r="F2" s="90"/>
      <c r="G2" s="90" t="s">
        <v>48</v>
      </c>
    </row>
    <row r="3" spans="2:9" ht="3" customHeight="1" x14ac:dyDescent="0.25">
      <c r="B3" s="81"/>
      <c r="C3" s="91"/>
      <c r="D3" s="90"/>
      <c r="E3" s="90"/>
      <c r="F3" s="90"/>
      <c r="G3" s="90"/>
    </row>
    <row r="4" spans="2:9" ht="16.5" x14ac:dyDescent="0.25">
      <c r="B4" s="81"/>
      <c r="C4" s="87"/>
      <c r="D4" s="89"/>
      <c r="E4" s="85" t="s">
        <v>39</v>
      </c>
      <c r="F4" s="88"/>
      <c r="G4" s="83">
        <f>data!S7</f>
        <v>-1.3736263736263687E-3</v>
      </c>
      <c r="I4" s="82" t="s">
        <v>45</v>
      </c>
    </row>
    <row r="5" spans="2:9" ht="16.5" x14ac:dyDescent="0.25">
      <c r="B5" s="81"/>
      <c r="C5" s="87"/>
      <c r="D5" s="86"/>
      <c r="E5" s="85" t="s">
        <v>38</v>
      </c>
      <c r="F5" s="84"/>
      <c r="G5" s="83">
        <f>data!S8</f>
        <v>-0.56499356499356501</v>
      </c>
      <c r="I5" s="82" t="s">
        <v>46</v>
      </c>
    </row>
    <row r="6" spans="2:9" ht="16.5" x14ac:dyDescent="0.25">
      <c r="B6" s="81"/>
      <c r="C6" s="87"/>
      <c r="D6" s="86"/>
      <c r="E6" s="85" t="s">
        <v>37</v>
      </c>
      <c r="F6" s="84"/>
      <c r="G6" s="83">
        <f>data!S9</f>
        <v>0.20374707259953162</v>
      </c>
      <c r="I6" s="82" t="s">
        <v>45</v>
      </c>
    </row>
    <row r="7" spans="2:9" ht="16.5" x14ac:dyDescent="0.25">
      <c r="B7" s="81"/>
      <c r="C7" s="87"/>
      <c r="D7" s="86"/>
      <c r="E7" s="85" t="s">
        <v>19</v>
      </c>
      <c r="F7" s="84"/>
      <c r="G7" s="83">
        <f>data!S28</f>
        <v>-1.3740458015267132E-2</v>
      </c>
      <c r="I7" s="82" t="s">
        <v>46</v>
      </c>
    </row>
    <row r="8" spans="2:9" ht="16.5" x14ac:dyDescent="0.25">
      <c r="B8" s="81"/>
      <c r="C8" s="87"/>
      <c r="D8" s="86"/>
      <c r="E8" s="85" t="s">
        <v>47</v>
      </c>
      <c r="F8" s="84"/>
      <c r="G8" s="83">
        <f>+data!S29</f>
        <v>0.54909090909090907</v>
      </c>
      <c r="I8" s="82" t="s">
        <v>45</v>
      </c>
    </row>
    <row r="9" spans="2:9" ht="16.5" x14ac:dyDescent="0.25">
      <c r="B9" s="81"/>
      <c r="C9" s="87"/>
      <c r="D9" s="86"/>
      <c r="E9" s="85" t="s">
        <v>17</v>
      </c>
      <c r="F9" s="84"/>
      <c r="G9" s="83">
        <f>+data!S30</f>
        <v>-0.42934782608695654</v>
      </c>
      <c r="I9" s="82" t="s">
        <v>46</v>
      </c>
    </row>
    <row r="10" spans="2:9" ht="16.5" x14ac:dyDescent="0.25">
      <c r="B10" s="81"/>
      <c r="C10" s="87"/>
      <c r="D10" s="86"/>
      <c r="E10" s="85" t="s">
        <v>16</v>
      </c>
      <c r="F10" s="84"/>
      <c r="G10" s="83">
        <f>+data!S31</f>
        <v>0.24727577535624468</v>
      </c>
      <c r="I10" s="82" t="s">
        <v>45</v>
      </c>
    </row>
    <row r="11" spans="2:9" ht="16.5" x14ac:dyDescent="0.25">
      <c r="B11" s="81"/>
      <c r="C11" s="87"/>
      <c r="D11" s="86"/>
      <c r="E11" s="85" t="s">
        <v>15</v>
      </c>
      <c r="F11" s="84"/>
      <c r="G11" s="83">
        <f>+data!S32</f>
        <v>-0.30136986301369861</v>
      </c>
      <c r="I11" s="82" t="s">
        <v>46</v>
      </c>
    </row>
    <row r="12" spans="2:9" ht="16.5" x14ac:dyDescent="0.25">
      <c r="B12" s="81"/>
      <c r="C12" s="87"/>
      <c r="D12" s="86"/>
      <c r="E12" s="85" t="s">
        <v>14</v>
      </c>
      <c r="F12" s="84"/>
      <c r="G12" s="83">
        <f>+data!S33</f>
        <v>0.48913043478260865</v>
      </c>
      <c r="I12" s="82" t="s">
        <v>45</v>
      </c>
    </row>
    <row r="13" spans="2:9" x14ac:dyDescent="0.25">
      <c r="B13" s="81"/>
    </row>
    <row r="14" spans="2:9" x14ac:dyDescent="0.25">
      <c r="B14" s="81"/>
    </row>
  </sheetData>
  <conditionalFormatting sqref="G7">
    <cfRule type="expression" dxfId="23" priority="17">
      <formula>$G$7&gt;0</formula>
    </cfRule>
    <cfRule type="expression" dxfId="22" priority="18">
      <formula>$G$7&lt;0</formula>
    </cfRule>
  </conditionalFormatting>
  <conditionalFormatting sqref="G9">
    <cfRule type="expression" dxfId="21" priority="15">
      <formula>$G$9&lt;0</formula>
    </cfRule>
    <cfRule type="expression" dxfId="20" priority="16">
      <formula>$G$9&gt;0</formula>
    </cfRule>
  </conditionalFormatting>
  <conditionalFormatting sqref="G10">
    <cfRule type="expression" dxfId="19" priority="13">
      <formula>$G$10&lt;0</formula>
    </cfRule>
    <cfRule type="expression" dxfId="18" priority="14">
      <formula>$G$10&gt;0</formula>
    </cfRule>
  </conditionalFormatting>
  <conditionalFormatting sqref="G8">
    <cfRule type="expression" dxfId="17" priority="11">
      <formula>$G$8&lt;0</formula>
    </cfRule>
    <cfRule type="expression" dxfId="16" priority="12">
      <formula>$G$8&gt;0</formula>
    </cfRule>
  </conditionalFormatting>
  <conditionalFormatting sqref="G6">
    <cfRule type="expression" dxfId="15" priority="9">
      <formula>$G$6&lt;0</formula>
    </cfRule>
    <cfRule type="expression" dxfId="14" priority="10">
      <formula>$G$6&gt;0</formula>
    </cfRule>
  </conditionalFormatting>
  <conditionalFormatting sqref="G5">
    <cfRule type="expression" dxfId="13" priority="7">
      <formula>$G$5&lt;0</formula>
    </cfRule>
    <cfRule type="expression" dxfId="12" priority="8">
      <formula>$G$5&gt;0</formula>
    </cfRule>
  </conditionalFormatting>
  <conditionalFormatting sqref="G4">
    <cfRule type="expression" dxfId="11" priority="5">
      <formula>$G$4&lt;0</formula>
    </cfRule>
    <cfRule type="expression" dxfId="10" priority="6">
      <formula>$G$4&gt;0</formula>
    </cfRule>
  </conditionalFormatting>
  <conditionalFormatting sqref="G11">
    <cfRule type="expression" dxfId="9" priority="3">
      <formula>$G$7&gt;0</formula>
    </cfRule>
    <cfRule type="expression" dxfId="8" priority="4">
      <formula>$G$7&lt;0</formula>
    </cfRule>
  </conditionalFormatting>
  <conditionalFormatting sqref="G12">
    <cfRule type="expression" dxfId="7" priority="1">
      <formula>$G$7&gt;0</formula>
    </cfRule>
    <cfRule type="expression" dxfId="6" priority="2">
      <formula>$G$7&lt;0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2E110-8CF2-4989-9EC2-A687151B840A}">
  <sheetPr codeName="Sheet3"/>
  <dimension ref="B1:AC57"/>
  <sheetViews>
    <sheetView showGridLines="0" topLeftCell="C4" zoomScale="90" zoomScaleNormal="90" workbookViewId="0">
      <selection activeCell="U34" sqref="U34"/>
    </sheetView>
  </sheetViews>
  <sheetFormatPr defaultColWidth="11.42578125" defaultRowHeight="15" x14ac:dyDescent="0.25"/>
  <cols>
    <col min="1" max="1" width="7.42578125" style="32" customWidth="1"/>
    <col min="2" max="2" width="8.5703125" style="32" customWidth="1"/>
    <col min="3" max="3" width="5.85546875" style="35" customWidth="1"/>
    <col min="4" max="4" width="36.28515625" style="32" bestFit="1" customWidth="1"/>
    <col min="5" max="17" width="8.7109375" style="32" customWidth="1"/>
    <col min="18" max="18" width="2.42578125" style="34" customWidth="1"/>
    <col min="19" max="19" width="24.140625" style="33" bestFit="1" customWidth="1"/>
    <col min="20" max="20" width="11.42578125" style="33" customWidth="1"/>
    <col min="21" max="21" width="3.85546875" style="33" customWidth="1"/>
    <col min="22" max="22" width="36.28515625" style="32" bestFit="1" customWidth="1"/>
    <col min="23" max="23" width="12.7109375" style="32" customWidth="1"/>
    <col min="24" max="24" width="3.140625" style="32" customWidth="1"/>
    <col min="25" max="25" width="36.28515625" style="32" bestFit="1" customWidth="1"/>
    <col min="26" max="26" width="11.42578125" style="32"/>
    <col min="27" max="27" width="5.140625" style="32" customWidth="1"/>
    <col min="28" max="28" width="36.28515625" style="32" bestFit="1" customWidth="1"/>
    <col min="29" max="16384" width="11.42578125" style="32"/>
  </cols>
  <sheetData>
    <row r="1" spans="2:29" ht="24" hidden="1" customHeight="1" x14ac:dyDescent="0.25"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V1" s="33"/>
      <c r="W1" s="33"/>
    </row>
    <row r="2" spans="2:29" ht="21.75" hidden="1" customHeight="1" x14ac:dyDescent="0.25">
      <c r="B2" s="33"/>
      <c r="C2" s="80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46"/>
      <c r="V2" s="33"/>
      <c r="W2" s="33"/>
    </row>
    <row r="3" spans="2:29" ht="10.5" hidden="1" customHeight="1" x14ac:dyDescent="0.25">
      <c r="B3" s="33"/>
      <c r="C3" s="79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46"/>
      <c r="V3" s="33"/>
      <c r="W3" s="33"/>
    </row>
    <row r="4" spans="2:29" ht="4.5" customHeight="1" x14ac:dyDescent="0.25">
      <c r="B4" s="33"/>
      <c r="C4" s="79"/>
      <c r="D4" s="33"/>
      <c r="E4" s="33"/>
      <c r="F4" s="33"/>
      <c r="G4" s="33"/>
      <c r="H4" s="33"/>
      <c r="I4" s="33"/>
      <c r="J4" s="78"/>
      <c r="K4" s="33"/>
      <c r="L4" s="33"/>
      <c r="M4" s="33"/>
      <c r="N4" s="33"/>
      <c r="O4" s="33"/>
      <c r="P4" s="33"/>
      <c r="V4" s="33"/>
      <c r="W4" s="33"/>
    </row>
    <row r="5" spans="2:29" ht="6" hidden="1" customHeight="1" x14ac:dyDescent="0.25">
      <c r="B5" s="33"/>
      <c r="C5" s="79"/>
      <c r="D5" s="33"/>
      <c r="E5" s="33"/>
      <c r="F5" s="33"/>
      <c r="G5" s="33"/>
      <c r="H5" s="33"/>
      <c r="I5" s="33"/>
      <c r="J5" s="78"/>
      <c r="K5" s="33"/>
      <c r="L5" s="33"/>
      <c r="M5" s="33"/>
      <c r="N5" s="33"/>
      <c r="O5" s="33"/>
      <c r="P5" s="33"/>
      <c r="Q5" s="33"/>
      <c r="R5" s="46"/>
      <c r="V5" s="33"/>
      <c r="W5" s="33"/>
    </row>
    <row r="6" spans="2:29" s="68" customFormat="1" ht="36.75" customHeight="1" thickBot="1" x14ac:dyDescent="0.3">
      <c r="C6" s="77"/>
      <c r="D6" s="76" t="s">
        <v>44</v>
      </c>
      <c r="E6" s="75" t="s">
        <v>12</v>
      </c>
      <c r="F6" s="75" t="s">
        <v>11</v>
      </c>
      <c r="G6" s="75" t="s">
        <v>10</v>
      </c>
      <c r="H6" s="75" t="s">
        <v>9</v>
      </c>
      <c r="I6" s="75" t="s">
        <v>0</v>
      </c>
      <c r="J6" s="75" t="s">
        <v>8</v>
      </c>
      <c r="K6" s="75" t="s">
        <v>7</v>
      </c>
      <c r="L6" s="75" t="s">
        <v>6</v>
      </c>
      <c r="M6" s="75" t="s">
        <v>5</v>
      </c>
      <c r="N6" s="75" t="s">
        <v>4</v>
      </c>
      <c r="O6" s="75" t="s">
        <v>3</v>
      </c>
      <c r="P6" s="75" t="s">
        <v>2</v>
      </c>
      <c r="Q6" s="74" t="s">
        <v>1</v>
      </c>
      <c r="R6" s="73"/>
      <c r="S6" s="72" t="s">
        <v>43</v>
      </c>
      <c r="T6" s="71" t="s">
        <v>42</v>
      </c>
      <c r="U6" s="70"/>
      <c r="V6" s="69" t="s">
        <v>41</v>
      </c>
      <c r="AB6" s="68" t="s">
        <v>40</v>
      </c>
    </row>
    <row r="7" spans="2:29" ht="20.25" customHeight="1" x14ac:dyDescent="0.25">
      <c r="B7" s="109"/>
      <c r="C7" s="52"/>
      <c r="D7" s="51" t="s">
        <v>39</v>
      </c>
      <c r="E7" s="49">
        <v>2806</v>
      </c>
      <c r="F7" s="49">
        <v>2912</v>
      </c>
      <c r="G7" s="49">
        <v>2585</v>
      </c>
      <c r="H7" s="49">
        <v>2885</v>
      </c>
      <c r="I7" s="49">
        <v>2644</v>
      </c>
      <c r="J7" s="49">
        <v>2585</v>
      </c>
      <c r="K7" s="49">
        <v>2774</v>
      </c>
      <c r="L7" s="49">
        <v>2885</v>
      </c>
      <c r="M7" s="49">
        <v>2589</v>
      </c>
      <c r="N7" s="49">
        <v>2520</v>
      </c>
      <c r="O7" s="49">
        <v>2912</v>
      </c>
      <c r="P7" s="49">
        <v>2908</v>
      </c>
      <c r="Q7" s="49">
        <v>33005</v>
      </c>
      <c r="R7" s="66"/>
      <c r="S7" s="45">
        <f>IFERROR(IF($T$7=$E$6,0,IF($T$7=$F$6,F7/E7-1,IF($T$7=$G$6,G7/F7-1,IF($T$7=$H$6,H7/G7-1,IF($T$7=$I$6,I7/H7-1,IF($T$7=$J$6,J7/I7-1,IF($T$7=$K$6,K7/J7-1,IF($T$7=$L$6,L7/K7-1,IF($T$7=$M$6,M7/L7-1,IF($T$7=$N$6,N7/M7-1,IF($T$7=$O$6,O7/N7-1,IF($T$7=$P$6,P7/O7-1,"")))))))))))),0)</f>
        <v>-1.3736263736263687E-3</v>
      </c>
      <c r="T7" s="67" t="str">
        <f>dashboard!X5</f>
        <v>DEC</v>
      </c>
      <c r="V7" s="51" t="s">
        <v>39</v>
      </c>
      <c r="W7" s="59">
        <f>IFERROR(IF($T$7=$E$6,E7,IF($T$7=$F$6,F7,IF($T$7=$G$6,G7,IF($T$7=$H$6,H7,IF($T$7=$I$6,I7,IF($T$7=$J$6,J7,IF($T$7=$K$6,K7,IF($T$7=$L$6,L7,IF($T$7=$M$6,M7,IF($T$7=$N$6,N7,IF($T$7=$O$6,O7,IF($T$7=$P$6,P7,IF($T$7=$Q$6,Q7))))))))))))),0)</f>
        <v>2908</v>
      </c>
      <c r="Y7" s="51" t="s">
        <v>39</v>
      </c>
      <c r="Z7" s="59">
        <f>+W7</f>
        <v>2908</v>
      </c>
      <c r="AB7" s="51" t="s">
        <v>39</v>
      </c>
      <c r="AC7" s="59">
        <f>+Q7</f>
        <v>33005</v>
      </c>
    </row>
    <row r="8" spans="2:29" ht="20.25" customHeight="1" x14ac:dyDescent="0.25">
      <c r="B8" s="109"/>
      <c r="C8" s="63"/>
      <c r="D8" s="55" t="s">
        <v>38</v>
      </c>
      <c r="E8" s="49">
        <v>210</v>
      </c>
      <c r="F8" s="49">
        <v>435</v>
      </c>
      <c r="G8" s="49">
        <v>730</v>
      </c>
      <c r="H8" s="49">
        <v>708</v>
      </c>
      <c r="I8" s="49">
        <v>201</v>
      </c>
      <c r="J8" s="49">
        <v>657</v>
      </c>
      <c r="K8" s="49">
        <v>341</v>
      </c>
      <c r="L8" s="49">
        <v>542</v>
      </c>
      <c r="M8" s="49">
        <v>365</v>
      </c>
      <c r="N8" s="49">
        <v>400</v>
      </c>
      <c r="O8" s="49">
        <v>777</v>
      </c>
      <c r="P8" s="49">
        <v>338</v>
      </c>
      <c r="Q8" s="49">
        <f t="shared" ref="Q8:Q27" si="0">SUM(E8:P8)</f>
        <v>5704</v>
      </c>
      <c r="R8" s="66"/>
      <c r="S8" s="45">
        <f>IFERROR(IF($T$7=$E$6,0,IF($T$7=$F$6,F8/E8-1,IF($T$7=$G$6,G8/F8-1,IF($T$7=$H$6,H8/G8-1,IF($T$7=$I$6,I8/H8-1,IF($T$7=$J$6,J8/I8-1,IF($T$7=$K$6,K8/J8-1,IF($T$7=$L$6,L8/K8-1,IF($T$7=$M$6,M8/L8-1,IF($T$7=$N$6,N8/M8-1,IF($T$7=$O$6,O8/N8-1,IF($T$7=$P$6,P8/O8-1,"")))))))))))),0)</f>
        <v>-0.56499356499356501</v>
      </c>
      <c r="V8" s="51" t="s">
        <v>38</v>
      </c>
      <c r="W8" s="59">
        <f>IFERROR(IF($T$7=$E$6,E8,IF($T$7=$F$6,F8,IF($T$7=$G$6,G8,IF($T$7=$H$6,H8,IF($T$7=$I$6,I8,IF($T$7=$J$6,J8,IF($T$7=$K$6,K8,IF($T$7=$L$6,L8,IF($T$7=$M$6,M8,IF($T$7=$N$6,N8,IF($T$7=$O$6,O8,IF($T$7=$P$6,P8,IF($T$7=$Q$6,Q8))))))))))))),0)</f>
        <v>338</v>
      </c>
      <c r="Y8" s="51" t="s">
        <v>38</v>
      </c>
      <c r="Z8" s="59">
        <f>+W8*-1</f>
        <v>-338</v>
      </c>
      <c r="AB8" s="51" t="s">
        <v>38</v>
      </c>
      <c r="AC8" s="59">
        <f>+Q8</f>
        <v>5704</v>
      </c>
    </row>
    <row r="9" spans="2:29" ht="20.25" customHeight="1" x14ac:dyDescent="0.25">
      <c r="B9" s="109"/>
      <c r="C9" s="63"/>
      <c r="D9" s="55" t="s">
        <v>37</v>
      </c>
      <c r="E9" s="54">
        <f t="shared" ref="E9:P9" si="1">+E7-E8</f>
        <v>2596</v>
      </c>
      <c r="F9" s="54">
        <f t="shared" si="1"/>
        <v>2477</v>
      </c>
      <c r="G9" s="54">
        <f t="shared" si="1"/>
        <v>1855</v>
      </c>
      <c r="H9" s="54">
        <f t="shared" si="1"/>
        <v>2177</v>
      </c>
      <c r="I9" s="54">
        <f t="shared" si="1"/>
        <v>2443</v>
      </c>
      <c r="J9" s="54">
        <f t="shared" si="1"/>
        <v>1928</v>
      </c>
      <c r="K9" s="54">
        <f t="shared" si="1"/>
        <v>2433</v>
      </c>
      <c r="L9" s="54">
        <f t="shared" si="1"/>
        <v>2343</v>
      </c>
      <c r="M9" s="54">
        <f t="shared" si="1"/>
        <v>2224</v>
      </c>
      <c r="N9" s="54">
        <f t="shared" si="1"/>
        <v>2120</v>
      </c>
      <c r="O9" s="54">
        <f t="shared" si="1"/>
        <v>2135</v>
      </c>
      <c r="P9" s="54">
        <f t="shared" si="1"/>
        <v>2570</v>
      </c>
      <c r="Q9" s="49">
        <f t="shared" si="0"/>
        <v>27301</v>
      </c>
      <c r="R9" s="66"/>
      <c r="S9" s="45">
        <f>IFERROR(IF($T$7=$E$6,0,IF($T$7=$F$6,F9/E9-1,IF($T$7=$G$6,G9/F9-1,IF($T$7=$H$6,H9/G9-1,IF($T$7=$I$6,I9/H9-1,IF($T$7=$J$6,J9/I9-1,IF($T$7=$K$6,K9/J9-1,IF($T$7=$L$6,L9/K9-1,IF($T$7=$M$6,M9/L9-1,IF($T$7=$N$6,N9/M9-1,IF($T$7=$O$6,O9/N9-1,IF($T$7=$P$6,P9/O9-1,"")))))))))))),0)</f>
        <v>0.20374707259953162</v>
      </c>
      <c r="V9" s="51" t="s">
        <v>37</v>
      </c>
      <c r="W9" s="58"/>
      <c r="Y9" s="51" t="s">
        <v>37</v>
      </c>
      <c r="Z9" s="64">
        <f>SUM(Z7:Z8)</f>
        <v>2570</v>
      </c>
      <c r="AB9" s="51" t="s">
        <v>37</v>
      </c>
      <c r="AC9" s="58"/>
    </row>
    <row r="10" spans="2:29" ht="20.25" customHeight="1" x14ac:dyDescent="0.25">
      <c r="B10" s="109"/>
      <c r="C10" s="52"/>
      <c r="D10" s="57" t="s">
        <v>36</v>
      </c>
      <c r="E10" s="56">
        <v>106</v>
      </c>
      <c r="F10" s="56">
        <v>106</v>
      </c>
      <c r="G10" s="56">
        <v>110</v>
      </c>
      <c r="H10" s="56">
        <v>37</v>
      </c>
      <c r="I10" s="56">
        <v>85</v>
      </c>
      <c r="J10" s="56">
        <v>122</v>
      </c>
      <c r="K10" s="56">
        <v>132</v>
      </c>
      <c r="L10" s="56">
        <v>78</v>
      </c>
      <c r="M10" s="56">
        <v>141</v>
      </c>
      <c r="N10" s="56">
        <v>69</v>
      </c>
      <c r="O10" s="56">
        <v>76</v>
      </c>
      <c r="P10" s="56">
        <v>13</v>
      </c>
      <c r="Q10" s="56">
        <f t="shared" si="0"/>
        <v>1075</v>
      </c>
      <c r="R10" s="65"/>
      <c r="S10" s="45"/>
      <c r="V10" s="51" t="s">
        <v>19</v>
      </c>
      <c r="W10" s="59">
        <f>IFERROR(IF($T$7=$E$6,E28,IF($T$7=$F$6,F28,IF($T$7=$G$6,G28,IF($T$7=$H$6,H28,IF($T$7=$I$6,I28,IF($T$7=$J$6,J28,IF($T$7=$K$6,K28,IF($T$7=$L$6,L28,IF($T$7=$M$6,M28,IF($T$7=$N$6,N28,IF($T$7=$O$6,O28,IF($T$7=$P$6,P28,IF($T$7=$Q$6,Q28))))))))))))),0)</f>
        <v>1292</v>
      </c>
      <c r="Y10" s="51" t="s">
        <v>19</v>
      </c>
      <c r="Z10" s="59">
        <f>+W10*-1</f>
        <v>-1292</v>
      </c>
      <c r="AB10" s="51" t="s">
        <v>19</v>
      </c>
      <c r="AC10" s="59">
        <f>+Q9</f>
        <v>27301</v>
      </c>
    </row>
    <row r="11" spans="2:29" ht="20.25" customHeight="1" x14ac:dyDescent="0.25">
      <c r="B11" s="109"/>
      <c r="C11" s="63"/>
      <c r="D11" s="57" t="s">
        <v>35</v>
      </c>
      <c r="E11" s="56">
        <v>10</v>
      </c>
      <c r="F11" s="56">
        <v>109</v>
      </c>
      <c r="G11" s="56">
        <v>122</v>
      </c>
      <c r="H11" s="56">
        <v>54</v>
      </c>
      <c r="I11" s="56">
        <v>30</v>
      </c>
      <c r="J11" s="56">
        <v>63</v>
      </c>
      <c r="K11" s="56">
        <v>113</v>
      </c>
      <c r="L11" s="56">
        <v>98</v>
      </c>
      <c r="M11" s="56">
        <v>40</v>
      </c>
      <c r="N11" s="56">
        <v>14</v>
      </c>
      <c r="O11" s="56">
        <v>125</v>
      </c>
      <c r="P11" s="56">
        <v>105</v>
      </c>
      <c r="Q11" s="56">
        <f t="shared" si="0"/>
        <v>883</v>
      </c>
      <c r="R11" s="65"/>
      <c r="S11" s="45"/>
      <c r="V11" s="51" t="s">
        <v>18</v>
      </c>
      <c r="W11" s="58"/>
      <c r="Y11" s="51" t="s">
        <v>18</v>
      </c>
      <c r="Z11" s="64">
        <f>SUM(Z9:Z10)</f>
        <v>1278</v>
      </c>
      <c r="AB11" s="51" t="s">
        <v>18</v>
      </c>
      <c r="AC11" s="58"/>
    </row>
    <row r="12" spans="2:29" ht="20.25" customHeight="1" x14ac:dyDescent="0.25">
      <c r="B12" s="109"/>
      <c r="C12" s="52"/>
      <c r="D12" s="57" t="s">
        <v>34</v>
      </c>
      <c r="E12" s="56">
        <v>86</v>
      </c>
      <c r="F12" s="56">
        <v>134</v>
      </c>
      <c r="G12" s="56">
        <v>124</v>
      </c>
      <c r="H12" s="56">
        <v>95</v>
      </c>
      <c r="I12" s="56">
        <v>49</v>
      </c>
      <c r="J12" s="56">
        <v>96</v>
      </c>
      <c r="K12" s="56">
        <v>141</v>
      </c>
      <c r="L12" s="56">
        <v>42</v>
      </c>
      <c r="M12" s="56">
        <v>122</v>
      </c>
      <c r="N12" s="56">
        <v>150</v>
      </c>
      <c r="O12" s="56">
        <v>109</v>
      </c>
      <c r="P12" s="56">
        <v>118</v>
      </c>
      <c r="Q12" s="56">
        <f t="shared" si="0"/>
        <v>1266</v>
      </c>
      <c r="R12" s="66"/>
      <c r="S12" s="45"/>
      <c r="V12" s="51" t="s">
        <v>17</v>
      </c>
      <c r="W12" s="59">
        <f>IFERROR(IF($T$7=$E$6,E30,IF($T$7=$F$6,F30,IF($T$7=$G$6,G30,IF($T$7=$H$6,H30,IF($T$7=$I$6,I30,IF($T$7=$J$6,J30,IF($T$7=$K$6,K30,IF($T$7=$L$6,L30,IF($T$7=$M$6,M30,IF($T$7=$N$6,N30,IF($T$7=$O$6,O30,IF($T$7=$P$6,P30,IF($T$7=$Q$6,Q30))))))))))))),0)</f>
        <v>210</v>
      </c>
      <c r="Y12" s="51" t="s">
        <v>17</v>
      </c>
      <c r="Z12" s="59">
        <f>+W12*-1</f>
        <v>-210</v>
      </c>
      <c r="AB12" s="51" t="s">
        <v>17</v>
      </c>
      <c r="AC12" s="59"/>
    </row>
    <row r="13" spans="2:29" ht="20.25" customHeight="1" x14ac:dyDescent="0.25">
      <c r="B13" s="109"/>
      <c r="C13" s="52"/>
      <c r="D13" s="57" t="s">
        <v>33</v>
      </c>
      <c r="E13" s="56">
        <v>92</v>
      </c>
      <c r="F13" s="56">
        <v>89</v>
      </c>
      <c r="G13" s="56">
        <v>131</v>
      </c>
      <c r="H13" s="56">
        <v>102</v>
      </c>
      <c r="I13" s="56">
        <v>88</v>
      </c>
      <c r="J13" s="56">
        <v>141</v>
      </c>
      <c r="K13" s="56">
        <v>88</v>
      </c>
      <c r="L13" s="56">
        <v>81</v>
      </c>
      <c r="M13" s="56">
        <v>124</v>
      </c>
      <c r="N13" s="56">
        <v>45</v>
      </c>
      <c r="O13" s="56">
        <v>71</v>
      </c>
      <c r="P13" s="56">
        <v>117</v>
      </c>
      <c r="Q13" s="56">
        <f t="shared" si="0"/>
        <v>1169</v>
      </c>
      <c r="R13" s="65"/>
      <c r="S13" s="45"/>
      <c r="V13" s="51" t="s">
        <v>16</v>
      </c>
      <c r="W13" s="58"/>
      <c r="Y13" s="51" t="s">
        <v>16</v>
      </c>
      <c r="Z13" s="64">
        <f>SUM(Z11:Z12)</f>
        <v>1068</v>
      </c>
      <c r="AB13" s="51" t="s">
        <v>16</v>
      </c>
      <c r="AC13" s="58"/>
    </row>
    <row r="14" spans="2:29" ht="20.25" customHeight="1" x14ac:dyDescent="0.25">
      <c r="B14" s="109"/>
      <c r="C14" s="63"/>
      <c r="D14" s="57" t="s">
        <v>22</v>
      </c>
      <c r="E14" s="56">
        <v>97</v>
      </c>
      <c r="F14" s="56">
        <v>12</v>
      </c>
      <c r="G14" s="56">
        <v>57</v>
      </c>
      <c r="H14" s="56">
        <v>119</v>
      </c>
      <c r="I14" s="56">
        <v>90</v>
      </c>
      <c r="J14" s="56">
        <v>110</v>
      </c>
      <c r="K14" s="56">
        <v>123</v>
      </c>
      <c r="L14" s="56">
        <v>43</v>
      </c>
      <c r="M14" s="56">
        <v>77</v>
      </c>
      <c r="N14" s="56">
        <v>148</v>
      </c>
      <c r="O14" s="56">
        <v>13</v>
      </c>
      <c r="P14" s="56">
        <v>39</v>
      </c>
      <c r="Q14" s="56">
        <f t="shared" si="0"/>
        <v>928</v>
      </c>
      <c r="R14" s="62"/>
      <c r="S14" s="45"/>
      <c r="V14" s="51" t="s">
        <v>15</v>
      </c>
      <c r="W14" s="59">
        <f>IFERROR(IF($T$7=$E$6,E32,IF($T$7=$F$6,F32,IF($T$7=$G$6,G32,IF($T$7=$H$6,H32,IF($T$7=$I$6,I32,IF($T$7=$J$6,J32,IF($T$7=$K$6,K32,IF($T$7=$L$6,L32,IF($T$7=$M$6,M32,IF($T$7=$N$6,N32,IF($T$7=$O$6,O32,IF($T$7=$P$6,P32,IF($T$7=$Q$6,Q32))))))))))))),0)</f>
        <v>255</v>
      </c>
      <c r="Y14" s="51" t="s">
        <v>15</v>
      </c>
      <c r="Z14" s="59">
        <f>+W14*-1</f>
        <v>-255</v>
      </c>
      <c r="AB14" s="51" t="s">
        <v>15</v>
      </c>
      <c r="AC14" s="59"/>
    </row>
    <row r="15" spans="2:29" ht="20.25" customHeight="1" x14ac:dyDescent="0.25">
      <c r="B15" s="109"/>
      <c r="C15" s="61"/>
      <c r="D15" s="57" t="s">
        <v>32</v>
      </c>
      <c r="E15" s="56">
        <v>135</v>
      </c>
      <c r="F15" s="56">
        <v>136</v>
      </c>
      <c r="G15" s="56">
        <v>41</v>
      </c>
      <c r="H15" s="56">
        <v>20</v>
      </c>
      <c r="I15" s="56">
        <v>92</v>
      </c>
      <c r="J15" s="56">
        <v>103</v>
      </c>
      <c r="K15" s="56">
        <v>12</v>
      </c>
      <c r="L15" s="56">
        <v>83</v>
      </c>
      <c r="M15" s="56">
        <v>93</v>
      </c>
      <c r="N15" s="56">
        <v>21</v>
      </c>
      <c r="O15" s="56">
        <v>14</v>
      </c>
      <c r="P15" s="56">
        <v>150</v>
      </c>
      <c r="Q15" s="56">
        <f t="shared" si="0"/>
        <v>900</v>
      </c>
      <c r="R15" s="60"/>
      <c r="S15" s="45"/>
      <c r="V15" s="51" t="s">
        <v>14</v>
      </c>
      <c r="W15" s="58"/>
      <c r="Y15" s="51" t="s">
        <v>14</v>
      </c>
      <c r="Z15" s="59">
        <f>SUM(Z13:Z14)</f>
        <v>813</v>
      </c>
      <c r="AB15" s="51" t="s">
        <v>14</v>
      </c>
      <c r="AC15" s="58"/>
    </row>
    <row r="16" spans="2:29" ht="20.25" customHeight="1" x14ac:dyDescent="0.25">
      <c r="B16" s="35"/>
      <c r="C16" s="52"/>
      <c r="D16" s="57" t="s">
        <v>31</v>
      </c>
      <c r="E16" s="56">
        <v>31</v>
      </c>
      <c r="F16" s="56">
        <v>99</v>
      </c>
      <c r="G16" s="56">
        <v>78</v>
      </c>
      <c r="H16" s="56">
        <v>38</v>
      </c>
      <c r="I16" s="56">
        <v>102</v>
      </c>
      <c r="J16" s="56">
        <v>90</v>
      </c>
      <c r="K16" s="56">
        <v>57</v>
      </c>
      <c r="L16" s="56">
        <v>137</v>
      </c>
      <c r="M16" s="56">
        <v>131</v>
      </c>
      <c r="N16" s="56">
        <v>71</v>
      </c>
      <c r="O16" s="56">
        <v>119</v>
      </c>
      <c r="P16" s="56">
        <v>104</v>
      </c>
      <c r="Q16" s="56">
        <f t="shared" si="0"/>
        <v>1057</v>
      </c>
      <c r="R16" s="41"/>
      <c r="S16" s="45"/>
    </row>
    <row r="17" spans="2:19" ht="20.25" customHeight="1" x14ac:dyDescent="0.25">
      <c r="B17" s="35"/>
      <c r="C17" s="52"/>
      <c r="D17" s="57" t="s">
        <v>30</v>
      </c>
      <c r="E17" s="56">
        <v>107</v>
      </c>
      <c r="F17" s="56">
        <v>113</v>
      </c>
      <c r="G17" s="56">
        <v>140</v>
      </c>
      <c r="H17" s="56">
        <v>61</v>
      </c>
      <c r="I17" s="56">
        <v>80</v>
      </c>
      <c r="J17" s="56">
        <v>109</v>
      </c>
      <c r="K17" s="56">
        <v>71</v>
      </c>
      <c r="L17" s="56">
        <v>150</v>
      </c>
      <c r="M17" s="56">
        <v>79</v>
      </c>
      <c r="N17" s="56">
        <v>77</v>
      </c>
      <c r="O17" s="56">
        <v>67</v>
      </c>
      <c r="P17" s="56">
        <v>14</v>
      </c>
      <c r="Q17" s="56">
        <f t="shared" si="0"/>
        <v>1068</v>
      </c>
      <c r="R17" s="41"/>
      <c r="S17" s="45"/>
    </row>
    <row r="18" spans="2:19" ht="20.25" customHeight="1" x14ac:dyDescent="0.25">
      <c r="B18" s="35"/>
      <c r="C18" s="52"/>
      <c r="D18" s="57" t="s">
        <v>29</v>
      </c>
      <c r="E18" s="56">
        <v>126</v>
      </c>
      <c r="F18" s="56">
        <v>94</v>
      </c>
      <c r="G18" s="56">
        <v>84</v>
      </c>
      <c r="H18" s="56">
        <v>149</v>
      </c>
      <c r="I18" s="56">
        <v>141</v>
      </c>
      <c r="J18" s="56">
        <v>27</v>
      </c>
      <c r="K18" s="56">
        <v>114</v>
      </c>
      <c r="L18" s="56">
        <v>90</v>
      </c>
      <c r="M18" s="56">
        <v>133</v>
      </c>
      <c r="N18" s="56">
        <v>88</v>
      </c>
      <c r="O18" s="56">
        <v>41</v>
      </c>
      <c r="P18" s="56">
        <v>44</v>
      </c>
      <c r="Q18" s="56">
        <f t="shared" si="0"/>
        <v>1131</v>
      </c>
      <c r="R18" s="41"/>
      <c r="S18" s="45"/>
    </row>
    <row r="19" spans="2:19" ht="20.25" customHeight="1" x14ac:dyDescent="0.25">
      <c r="B19" s="35"/>
      <c r="C19" s="52"/>
      <c r="D19" s="57" t="s">
        <v>28</v>
      </c>
      <c r="E19" s="56">
        <v>66</v>
      </c>
      <c r="F19" s="56">
        <v>92</v>
      </c>
      <c r="G19" s="56">
        <v>17</v>
      </c>
      <c r="H19" s="56">
        <v>47</v>
      </c>
      <c r="I19" s="56">
        <v>13</v>
      </c>
      <c r="J19" s="56">
        <v>84</v>
      </c>
      <c r="K19" s="56">
        <v>145</v>
      </c>
      <c r="L19" s="56">
        <v>19</v>
      </c>
      <c r="M19" s="56">
        <v>129</v>
      </c>
      <c r="N19" s="56">
        <v>110</v>
      </c>
      <c r="O19" s="56">
        <v>66</v>
      </c>
      <c r="P19" s="56">
        <v>85</v>
      </c>
      <c r="Q19" s="56">
        <f t="shared" si="0"/>
        <v>873</v>
      </c>
      <c r="R19" s="41"/>
      <c r="S19" s="45"/>
    </row>
    <row r="20" spans="2:19" ht="20.25" customHeight="1" x14ac:dyDescent="0.25">
      <c r="B20" s="35"/>
      <c r="C20" s="52"/>
      <c r="D20" s="57" t="s">
        <v>27</v>
      </c>
      <c r="E20" s="56">
        <v>28</v>
      </c>
      <c r="F20" s="56">
        <v>132</v>
      </c>
      <c r="G20" s="56">
        <v>11</v>
      </c>
      <c r="H20" s="56">
        <v>126</v>
      </c>
      <c r="I20" s="56">
        <v>103</v>
      </c>
      <c r="J20" s="56">
        <v>71</v>
      </c>
      <c r="K20" s="56">
        <v>126</v>
      </c>
      <c r="L20" s="56">
        <v>38</v>
      </c>
      <c r="M20" s="56">
        <v>103</v>
      </c>
      <c r="N20" s="56">
        <v>129</v>
      </c>
      <c r="O20" s="56">
        <v>35</v>
      </c>
      <c r="P20" s="56">
        <v>16</v>
      </c>
      <c r="Q20" s="56">
        <f t="shared" si="0"/>
        <v>918</v>
      </c>
      <c r="R20" s="41"/>
      <c r="S20" s="45"/>
    </row>
    <row r="21" spans="2:19" ht="20.25" customHeight="1" x14ac:dyDescent="0.25">
      <c r="B21" s="35"/>
      <c r="C21" s="52"/>
      <c r="D21" s="57" t="s">
        <v>26</v>
      </c>
      <c r="E21" s="56">
        <v>47</v>
      </c>
      <c r="F21" s="56">
        <v>49</v>
      </c>
      <c r="G21" s="56">
        <v>25</v>
      </c>
      <c r="H21" s="56">
        <v>74</v>
      </c>
      <c r="I21" s="56">
        <v>77</v>
      </c>
      <c r="J21" s="56">
        <v>61</v>
      </c>
      <c r="K21" s="56">
        <v>51</v>
      </c>
      <c r="L21" s="56">
        <v>64</v>
      </c>
      <c r="M21" s="56">
        <v>70</v>
      </c>
      <c r="N21" s="56">
        <v>110</v>
      </c>
      <c r="O21" s="56">
        <v>125</v>
      </c>
      <c r="P21" s="56">
        <v>145</v>
      </c>
      <c r="Q21" s="56">
        <f t="shared" si="0"/>
        <v>898</v>
      </c>
      <c r="R21" s="41"/>
      <c r="S21" s="45"/>
    </row>
    <row r="22" spans="2:19" ht="20.25" customHeight="1" x14ac:dyDescent="0.25">
      <c r="B22" s="35"/>
      <c r="C22" s="52"/>
      <c r="D22" s="57" t="s">
        <v>25</v>
      </c>
      <c r="E22" s="56">
        <v>119</v>
      </c>
      <c r="F22" s="56">
        <v>12</v>
      </c>
      <c r="G22" s="56">
        <v>59</v>
      </c>
      <c r="H22" s="56">
        <v>36</v>
      </c>
      <c r="I22" s="56">
        <v>108</v>
      </c>
      <c r="J22" s="56">
        <v>125</v>
      </c>
      <c r="K22" s="56">
        <v>35</v>
      </c>
      <c r="L22" s="56">
        <v>93</v>
      </c>
      <c r="M22" s="56">
        <v>99</v>
      </c>
      <c r="N22" s="56">
        <v>133</v>
      </c>
      <c r="O22" s="56">
        <v>89</v>
      </c>
      <c r="P22" s="56">
        <v>103</v>
      </c>
      <c r="Q22" s="56">
        <f t="shared" si="0"/>
        <v>1011</v>
      </c>
      <c r="R22" s="41"/>
      <c r="S22" s="45"/>
    </row>
    <row r="23" spans="2:19" ht="20.25" customHeight="1" x14ac:dyDescent="0.25">
      <c r="B23" s="35"/>
      <c r="C23" s="52"/>
      <c r="D23" s="57" t="s">
        <v>24</v>
      </c>
      <c r="E23" s="56">
        <v>21</v>
      </c>
      <c r="F23" s="56">
        <v>113</v>
      </c>
      <c r="G23" s="56">
        <v>33</v>
      </c>
      <c r="H23" s="56">
        <v>101</v>
      </c>
      <c r="I23" s="56">
        <v>96</v>
      </c>
      <c r="J23" s="56">
        <v>32</v>
      </c>
      <c r="K23" s="56">
        <v>50</v>
      </c>
      <c r="L23" s="56">
        <v>138</v>
      </c>
      <c r="M23" s="56">
        <v>73</v>
      </c>
      <c r="N23" s="56">
        <v>112</v>
      </c>
      <c r="O23" s="56">
        <v>29</v>
      </c>
      <c r="P23" s="56">
        <v>32</v>
      </c>
      <c r="Q23" s="56">
        <f t="shared" si="0"/>
        <v>830</v>
      </c>
      <c r="R23" s="41"/>
      <c r="S23" s="45"/>
    </row>
    <row r="24" spans="2:19" ht="20.25" customHeight="1" x14ac:dyDescent="0.25">
      <c r="B24" s="35"/>
      <c r="C24" s="52"/>
      <c r="D24" s="57" t="s">
        <v>23</v>
      </c>
      <c r="E24" s="56">
        <v>108</v>
      </c>
      <c r="F24" s="56">
        <v>44</v>
      </c>
      <c r="G24" s="56">
        <v>10</v>
      </c>
      <c r="H24" s="56">
        <v>114</v>
      </c>
      <c r="I24" s="56">
        <v>59</v>
      </c>
      <c r="J24" s="56">
        <v>122</v>
      </c>
      <c r="K24" s="56">
        <v>53</v>
      </c>
      <c r="L24" s="56">
        <v>133</v>
      </c>
      <c r="M24" s="56">
        <v>87</v>
      </c>
      <c r="N24" s="56">
        <v>47</v>
      </c>
      <c r="O24" s="56">
        <v>79</v>
      </c>
      <c r="P24" s="56">
        <v>17</v>
      </c>
      <c r="Q24" s="56">
        <f t="shared" si="0"/>
        <v>873</v>
      </c>
      <c r="R24" s="41"/>
      <c r="S24" s="45"/>
    </row>
    <row r="25" spans="2:19" ht="20.25" customHeight="1" x14ac:dyDescent="0.25">
      <c r="B25" s="35"/>
      <c r="C25" s="52"/>
      <c r="D25" s="57" t="s">
        <v>22</v>
      </c>
      <c r="E25" s="56">
        <v>91</v>
      </c>
      <c r="F25" s="56">
        <v>17</v>
      </c>
      <c r="G25" s="56">
        <v>132</v>
      </c>
      <c r="H25" s="56">
        <v>17</v>
      </c>
      <c r="I25" s="56">
        <v>58</v>
      </c>
      <c r="J25" s="56">
        <v>138</v>
      </c>
      <c r="K25" s="56">
        <v>18</v>
      </c>
      <c r="L25" s="56">
        <v>57</v>
      </c>
      <c r="M25" s="56">
        <v>78</v>
      </c>
      <c r="N25" s="56">
        <v>110</v>
      </c>
      <c r="O25" s="56">
        <v>104</v>
      </c>
      <c r="P25" s="56">
        <v>136</v>
      </c>
      <c r="Q25" s="56">
        <f t="shared" si="0"/>
        <v>956</v>
      </c>
      <c r="R25" s="41"/>
      <c r="S25" s="45"/>
    </row>
    <row r="26" spans="2:19" ht="20.25" customHeight="1" x14ac:dyDescent="0.25">
      <c r="B26" s="35"/>
      <c r="C26" s="52"/>
      <c r="D26" s="57" t="s">
        <v>21</v>
      </c>
      <c r="E26" s="56">
        <v>108</v>
      </c>
      <c r="F26" s="56">
        <v>40</v>
      </c>
      <c r="G26" s="56">
        <v>48</v>
      </c>
      <c r="H26" s="56">
        <v>48</v>
      </c>
      <c r="I26" s="56">
        <v>42</v>
      </c>
      <c r="J26" s="56">
        <v>44</v>
      </c>
      <c r="K26" s="56">
        <v>87</v>
      </c>
      <c r="L26" s="56">
        <v>126</v>
      </c>
      <c r="M26" s="56">
        <v>56</v>
      </c>
      <c r="N26" s="56">
        <v>224</v>
      </c>
      <c r="O26" s="56">
        <v>148</v>
      </c>
      <c r="P26" s="56">
        <v>54</v>
      </c>
      <c r="Q26" s="56">
        <f t="shared" si="0"/>
        <v>1025</v>
      </c>
      <c r="R26" s="41"/>
      <c r="S26" s="45"/>
    </row>
    <row r="27" spans="2:19" ht="20.25" customHeight="1" x14ac:dyDescent="0.25">
      <c r="B27" s="35"/>
      <c r="C27" s="52"/>
      <c r="D27" s="57" t="s">
        <v>20</v>
      </c>
      <c r="E27" s="56">
        <v>0</v>
      </c>
      <c r="F27" s="56">
        <v>0</v>
      </c>
      <c r="G27" s="56">
        <v>0</v>
      </c>
      <c r="H27" s="56">
        <v>0</v>
      </c>
      <c r="I27" s="56">
        <v>0</v>
      </c>
      <c r="J27" s="56">
        <v>0</v>
      </c>
      <c r="K27" s="56">
        <v>300</v>
      </c>
      <c r="L27" s="56">
        <v>0</v>
      </c>
      <c r="M27" s="56">
        <v>0</v>
      </c>
      <c r="N27" s="56">
        <v>300</v>
      </c>
      <c r="O27" s="56">
        <v>0</v>
      </c>
      <c r="P27" s="56">
        <v>0</v>
      </c>
      <c r="Q27" s="56">
        <f t="shared" si="0"/>
        <v>600</v>
      </c>
      <c r="R27" s="41"/>
      <c r="S27" s="45"/>
    </row>
    <row r="28" spans="2:19" ht="20.25" customHeight="1" x14ac:dyDescent="0.25">
      <c r="B28" s="35"/>
      <c r="C28" s="52"/>
      <c r="D28" s="55" t="s">
        <v>19</v>
      </c>
      <c r="E28" s="54">
        <f t="shared" ref="E28:P28" si="2">SUM(E10:E27)</f>
        <v>1378</v>
      </c>
      <c r="F28" s="54">
        <f t="shared" si="2"/>
        <v>1391</v>
      </c>
      <c r="G28" s="54">
        <f t="shared" si="2"/>
        <v>1222</v>
      </c>
      <c r="H28" s="54">
        <f t="shared" si="2"/>
        <v>1238</v>
      </c>
      <c r="I28" s="54">
        <f t="shared" si="2"/>
        <v>1313</v>
      </c>
      <c r="J28" s="54">
        <f t="shared" si="2"/>
        <v>1538</v>
      </c>
      <c r="K28" s="54">
        <f t="shared" si="2"/>
        <v>1716</v>
      </c>
      <c r="L28" s="54">
        <f t="shared" si="2"/>
        <v>1470</v>
      </c>
      <c r="M28" s="54">
        <f t="shared" si="2"/>
        <v>1635</v>
      </c>
      <c r="N28" s="54">
        <f t="shared" si="2"/>
        <v>1958</v>
      </c>
      <c r="O28" s="54">
        <f t="shared" si="2"/>
        <v>1310</v>
      </c>
      <c r="P28" s="54">
        <f t="shared" si="2"/>
        <v>1292</v>
      </c>
      <c r="Q28" s="49">
        <v>10503</v>
      </c>
      <c r="R28" s="41"/>
      <c r="S28" s="45">
        <f t="shared" ref="S28:S33" si="3">IFERROR(IF($T$7=$E$6,0,IF($T$7=$F$6,F28/E28-1,IF($T$7=$G$6,G28/F28-1,IF($T$7=$H$6,H28/G28-1,IF($T$7=$I$6,I28/H28-1,IF($T$7=$J$6,J28/I28-1,IF($T$7=$K$6,K28/J28-1,IF($T$7=$L$6,L28/K28-1,IF($T$7=$M$6,M28/L28-1,IF($T$7=$N$6,N28/M28-1,IF($T$7=$O$6,O28/N28-1,IF($T$7=$P$6,P28/O28-1,"")))))))))))),0)</f>
        <v>-1.3740458015267132E-2</v>
      </c>
    </row>
    <row r="29" spans="2:19" ht="20.25" customHeight="1" x14ac:dyDescent="0.25">
      <c r="B29" s="35"/>
      <c r="C29" s="52"/>
      <c r="D29" s="55" t="s">
        <v>18</v>
      </c>
      <c r="E29" s="54">
        <f t="shared" ref="E29:P29" si="4">+E9-E28</f>
        <v>1218</v>
      </c>
      <c r="F29" s="54">
        <f t="shared" si="4"/>
        <v>1086</v>
      </c>
      <c r="G29" s="54">
        <f t="shared" si="4"/>
        <v>633</v>
      </c>
      <c r="H29" s="54">
        <f t="shared" si="4"/>
        <v>939</v>
      </c>
      <c r="I29" s="54">
        <f t="shared" si="4"/>
        <v>1130</v>
      </c>
      <c r="J29" s="54">
        <f t="shared" si="4"/>
        <v>390</v>
      </c>
      <c r="K29" s="54">
        <f t="shared" si="4"/>
        <v>717</v>
      </c>
      <c r="L29" s="54">
        <f t="shared" si="4"/>
        <v>873</v>
      </c>
      <c r="M29" s="54">
        <f t="shared" si="4"/>
        <v>589</v>
      </c>
      <c r="N29" s="54">
        <f t="shared" si="4"/>
        <v>162</v>
      </c>
      <c r="O29" s="54">
        <f t="shared" si="4"/>
        <v>825</v>
      </c>
      <c r="P29" s="54">
        <f t="shared" si="4"/>
        <v>1278</v>
      </c>
      <c r="Q29" s="49">
        <f>SUM(E29:P29)</f>
        <v>9840</v>
      </c>
      <c r="R29" s="41"/>
      <c r="S29" s="45">
        <f t="shared" si="3"/>
        <v>0.54909090909090907</v>
      </c>
    </row>
    <row r="30" spans="2:19" ht="20.25" customHeight="1" x14ac:dyDescent="0.25">
      <c r="B30" s="35"/>
      <c r="C30" s="52"/>
      <c r="D30" s="51" t="s">
        <v>17</v>
      </c>
      <c r="E30" s="49">
        <v>222</v>
      </c>
      <c r="F30" s="49">
        <v>240</v>
      </c>
      <c r="G30" s="49">
        <v>244</v>
      </c>
      <c r="H30" s="49">
        <v>344</v>
      </c>
      <c r="I30" s="49">
        <v>301</v>
      </c>
      <c r="J30" s="49">
        <v>344</v>
      </c>
      <c r="K30" s="49">
        <v>100</v>
      </c>
      <c r="L30" s="49">
        <v>377</v>
      </c>
      <c r="M30" s="49">
        <v>311</v>
      </c>
      <c r="N30" s="49">
        <v>379</v>
      </c>
      <c r="O30" s="49">
        <v>368</v>
      </c>
      <c r="P30" s="49">
        <v>210</v>
      </c>
      <c r="Q30" s="49">
        <f>SUM(E30:P30)</f>
        <v>3440</v>
      </c>
      <c r="R30" s="41"/>
      <c r="S30" s="45">
        <f t="shared" si="3"/>
        <v>-0.42934782608695654</v>
      </c>
    </row>
    <row r="31" spans="2:19" ht="20.25" customHeight="1" x14ac:dyDescent="0.25">
      <c r="B31" s="35"/>
      <c r="C31" s="52"/>
      <c r="D31" s="53" t="s">
        <v>16</v>
      </c>
      <c r="E31" s="50">
        <f t="shared" ref="E31:P31" si="5">+E29+E30</f>
        <v>1440</v>
      </c>
      <c r="F31" s="50">
        <f t="shared" si="5"/>
        <v>1326</v>
      </c>
      <c r="G31" s="50">
        <f t="shared" si="5"/>
        <v>877</v>
      </c>
      <c r="H31" s="50">
        <f t="shared" si="5"/>
        <v>1283</v>
      </c>
      <c r="I31" s="50">
        <f t="shared" si="5"/>
        <v>1431</v>
      </c>
      <c r="J31" s="50">
        <f t="shared" si="5"/>
        <v>734</v>
      </c>
      <c r="K31" s="50">
        <f t="shared" si="5"/>
        <v>817</v>
      </c>
      <c r="L31" s="50">
        <f t="shared" si="5"/>
        <v>1250</v>
      </c>
      <c r="M31" s="50">
        <f t="shared" si="5"/>
        <v>900</v>
      </c>
      <c r="N31" s="50">
        <f t="shared" si="5"/>
        <v>541</v>
      </c>
      <c r="O31" s="50">
        <f t="shared" si="5"/>
        <v>1193</v>
      </c>
      <c r="P31" s="50">
        <f t="shared" si="5"/>
        <v>1488</v>
      </c>
      <c r="Q31" s="49">
        <f>SUM(E31:P31)</f>
        <v>13280</v>
      </c>
      <c r="R31" s="41"/>
      <c r="S31" s="45">
        <f t="shared" si="3"/>
        <v>0.24727577535624468</v>
      </c>
    </row>
    <row r="32" spans="2:19" ht="20.25" customHeight="1" x14ac:dyDescent="0.25">
      <c r="B32" s="35"/>
      <c r="C32" s="52"/>
      <c r="D32" s="51" t="s">
        <v>15</v>
      </c>
      <c r="E32" s="50">
        <v>233</v>
      </c>
      <c r="F32" s="50">
        <v>260</v>
      </c>
      <c r="G32" s="50">
        <v>180</v>
      </c>
      <c r="H32" s="50">
        <v>280</v>
      </c>
      <c r="I32" s="50">
        <v>365</v>
      </c>
      <c r="J32" s="50">
        <v>310</v>
      </c>
      <c r="K32" s="50">
        <v>213</v>
      </c>
      <c r="L32" s="50">
        <v>180</v>
      </c>
      <c r="M32" s="50">
        <v>210</v>
      </c>
      <c r="N32" s="50">
        <v>280</v>
      </c>
      <c r="O32" s="50">
        <v>365</v>
      </c>
      <c r="P32" s="50">
        <v>255</v>
      </c>
      <c r="Q32" s="49">
        <f>SUM(E32:P32)</f>
        <v>3131</v>
      </c>
      <c r="R32" s="41"/>
      <c r="S32" s="45">
        <f t="shared" si="3"/>
        <v>-0.30136986301369861</v>
      </c>
    </row>
    <row r="33" spans="2:21" ht="24" customHeight="1" thickBot="1" x14ac:dyDescent="0.3">
      <c r="D33" s="48" t="s">
        <v>14</v>
      </c>
      <c r="E33" s="47">
        <f t="shared" ref="E33:P33" si="6">+E31-E32</f>
        <v>1207</v>
      </c>
      <c r="F33" s="47">
        <f t="shared" si="6"/>
        <v>1066</v>
      </c>
      <c r="G33" s="47">
        <f t="shared" si="6"/>
        <v>697</v>
      </c>
      <c r="H33" s="47">
        <f t="shared" si="6"/>
        <v>1003</v>
      </c>
      <c r="I33" s="47">
        <f t="shared" si="6"/>
        <v>1066</v>
      </c>
      <c r="J33" s="47">
        <f t="shared" si="6"/>
        <v>424</v>
      </c>
      <c r="K33" s="47">
        <f t="shared" si="6"/>
        <v>604</v>
      </c>
      <c r="L33" s="47">
        <f t="shared" si="6"/>
        <v>1070</v>
      </c>
      <c r="M33" s="47">
        <f t="shared" si="6"/>
        <v>690</v>
      </c>
      <c r="N33" s="47">
        <f t="shared" si="6"/>
        <v>261</v>
      </c>
      <c r="O33" s="47">
        <f t="shared" si="6"/>
        <v>828</v>
      </c>
      <c r="P33" s="47">
        <f t="shared" si="6"/>
        <v>1233</v>
      </c>
      <c r="Q33" s="47">
        <f>SUM(E33:P33)</f>
        <v>10149</v>
      </c>
      <c r="R33" s="46"/>
      <c r="S33" s="45">
        <f t="shared" si="3"/>
        <v>0.48913043478260865</v>
      </c>
      <c r="U33" s="32"/>
    </row>
    <row r="34" spans="2:21" ht="16.5" x14ac:dyDescent="0.25">
      <c r="D34" s="44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</row>
    <row r="35" spans="2:21" ht="16.5" x14ac:dyDescent="0.25">
      <c r="D35" s="44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</row>
    <row r="36" spans="2:21" ht="16.5" x14ac:dyDescent="0.25">
      <c r="D36" s="44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</row>
    <row r="37" spans="2:21" ht="16.5" x14ac:dyDescent="0.25">
      <c r="C37" s="37" t="str">
        <f>D33</f>
        <v>Net Earnings</v>
      </c>
      <c r="D37" s="44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3"/>
    </row>
    <row r="38" spans="2:21" ht="16.5" x14ac:dyDescent="0.25">
      <c r="D38" s="39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41"/>
    </row>
    <row r="39" spans="2:21" ht="16.5" x14ac:dyDescent="0.25">
      <c r="D39" s="39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41"/>
    </row>
    <row r="40" spans="2:21" ht="16.5" x14ac:dyDescent="0.25">
      <c r="B40" s="33"/>
      <c r="C40" s="42" t="s">
        <v>13</v>
      </c>
      <c r="D40" s="39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41"/>
    </row>
    <row r="41" spans="2:21" ht="16.5" x14ac:dyDescent="0.25">
      <c r="B41" s="33"/>
      <c r="C41" s="40" t="s">
        <v>12</v>
      </c>
      <c r="D41" s="39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41"/>
    </row>
    <row r="42" spans="2:21" ht="16.5" x14ac:dyDescent="0.25">
      <c r="B42" s="33"/>
      <c r="C42" s="40" t="s">
        <v>11</v>
      </c>
      <c r="D42" s="39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41"/>
    </row>
    <row r="43" spans="2:21" ht="16.5" x14ac:dyDescent="0.25">
      <c r="B43" s="33"/>
      <c r="C43" s="40" t="s">
        <v>10</v>
      </c>
      <c r="D43" s="39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41"/>
    </row>
    <row r="44" spans="2:21" ht="16.5" x14ac:dyDescent="0.25">
      <c r="B44" s="33"/>
      <c r="C44" s="40" t="s">
        <v>9</v>
      </c>
      <c r="D44" s="39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41"/>
    </row>
    <row r="45" spans="2:21" ht="16.5" x14ac:dyDescent="0.25">
      <c r="B45" s="33"/>
      <c r="C45" s="40" t="s">
        <v>0</v>
      </c>
      <c r="D45" s="39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41"/>
    </row>
    <row r="46" spans="2:21" ht="16.5" x14ac:dyDescent="0.25">
      <c r="B46" s="33"/>
      <c r="C46" s="40" t="s">
        <v>8</v>
      </c>
      <c r="D46" s="39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41"/>
    </row>
    <row r="47" spans="2:21" ht="16.5" x14ac:dyDescent="0.25">
      <c r="B47" s="33"/>
      <c r="C47" s="40" t="s">
        <v>7</v>
      </c>
      <c r="D47" s="39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41"/>
    </row>
    <row r="48" spans="2:21" ht="16.5" x14ac:dyDescent="0.25">
      <c r="B48" s="33"/>
      <c r="C48" s="40" t="s">
        <v>6</v>
      </c>
      <c r="D48" s="39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41"/>
    </row>
    <row r="49" spans="2:17" ht="16.5" x14ac:dyDescent="0.25">
      <c r="B49" s="33"/>
      <c r="C49" s="40" t="s">
        <v>5</v>
      </c>
      <c r="D49" s="39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41"/>
    </row>
    <row r="50" spans="2:17" ht="16.5" x14ac:dyDescent="0.25">
      <c r="B50" s="33"/>
      <c r="C50" s="40" t="s">
        <v>4</v>
      </c>
      <c r="D50" s="39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41"/>
    </row>
    <row r="51" spans="2:17" ht="16.5" x14ac:dyDescent="0.25">
      <c r="B51" s="33"/>
      <c r="C51" s="40" t="s">
        <v>3</v>
      </c>
      <c r="D51" s="39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41"/>
    </row>
    <row r="52" spans="2:17" ht="16.5" x14ac:dyDescent="0.25">
      <c r="B52" s="33"/>
      <c r="C52" s="40" t="s">
        <v>2</v>
      </c>
      <c r="D52" s="39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41"/>
    </row>
    <row r="53" spans="2:17" x14ac:dyDescent="0.25">
      <c r="B53" s="33"/>
      <c r="C53" s="40" t="s">
        <v>1</v>
      </c>
      <c r="D53" s="39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3"/>
    </row>
    <row r="54" spans="2:17" x14ac:dyDescent="0.25">
      <c r="B54" s="33"/>
      <c r="D54" s="39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</row>
    <row r="55" spans="2:17" x14ac:dyDescent="0.25">
      <c r="B55" s="33"/>
      <c r="D55" s="39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</row>
    <row r="57" spans="2:17" x14ac:dyDescent="0.25">
      <c r="D57" s="37"/>
      <c r="E57" s="36"/>
      <c r="F57" s="36"/>
      <c r="G57" s="36">
        <f t="shared" ref="G57:Q57" si="7">-G33</f>
        <v>-697</v>
      </c>
      <c r="H57" s="36">
        <f t="shared" si="7"/>
        <v>-1003</v>
      </c>
      <c r="I57" s="36">
        <f t="shared" si="7"/>
        <v>-1066</v>
      </c>
      <c r="J57" s="36">
        <f t="shared" si="7"/>
        <v>-424</v>
      </c>
      <c r="K57" s="36">
        <f t="shared" si="7"/>
        <v>-604</v>
      </c>
      <c r="L57" s="36">
        <f t="shared" si="7"/>
        <v>-1070</v>
      </c>
      <c r="M57" s="36">
        <f t="shared" si="7"/>
        <v>-690</v>
      </c>
      <c r="N57" s="36">
        <f t="shared" si="7"/>
        <v>-261</v>
      </c>
      <c r="O57" s="36">
        <f t="shared" si="7"/>
        <v>-828</v>
      </c>
      <c r="P57" s="36">
        <f t="shared" si="7"/>
        <v>-1233</v>
      </c>
      <c r="Q57" s="36">
        <f t="shared" si="7"/>
        <v>-10149</v>
      </c>
    </row>
  </sheetData>
  <mergeCells count="2">
    <mergeCell ref="B1:S1"/>
    <mergeCell ref="B7:B15"/>
  </mergeCells>
  <pageMargins left="0.25" right="0.25" top="0.75" bottom="0.75" header="0.3" footer="0.3"/>
  <pageSetup scale="69" orientation="landscape" r:id="rId1"/>
  <colBreaks count="1" manualBreakCount="1">
    <brk id="18" max="3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E2853-0C5A-4C8B-9BE8-9293AE94402B}">
  <sheetPr codeName="Sheet4"/>
  <dimension ref="A1:AM108"/>
  <sheetViews>
    <sheetView showGridLines="0" tabSelected="1" topLeftCell="B1" zoomScaleNormal="100" workbookViewId="0">
      <selection activeCell="X5" sqref="X5"/>
    </sheetView>
  </sheetViews>
  <sheetFormatPr defaultColWidth="11.42578125" defaultRowHeight="15" x14ac:dyDescent="0.25"/>
  <cols>
    <col min="1" max="1" width="13.85546875" style="1" customWidth="1"/>
    <col min="2" max="4" width="10.42578125" style="1" customWidth="1"/>
    <col min="5" max="5" width="1.28515625" style="1" customWidth="1"/>
    <col min="6" max="7" width="10.42578125" style="1" customWidth="1"/>
    <col min="8" max="8" width="11" style="1" customWidth="1"/>
    <col min="9" max="9" width="1" style="1" customWidth="1"/>
    <col min="10" max="10" width="10.42578125" style="1" customWidth="1"/>
    <col min="11" max="11" width="2" style="1" customWidth="1"/>
    <col min="12" max="14" width="8.140625" style="1" customWidth="1"/>
    <col min="15" max="15" width="1.85546875" style="1" customWidth="1"/>
    <col min="16" max="18" width="8.140625" style="1" customWidth="1"/>
    <col min="19" max="19" width="1.7109375" style="1" customWidth="1"/>
    <col min="20" max="22" width="8.140625" style="1" customWidth="1"/>
    <col min="23" max="23" width="5.85546875" style="1" customWidth="1"/>
    <col min="24" max="24" width="18.7109375" style="1" customWidth="1"/>
    <col min="25" max="25" width="18.28515625" style="2" customWidth="1"/>
    <col min="26" max="26" width="10.28515625" style="2" customWidth="1"/>
    <col min="27" max="27" width="11.42578125" style="2" hidden="1" customWidth="1"/>
    <col min="28" max="33" width="11.42578125" style="2"/>
    <col min="34" max="16384" width="11.42578125" style="1"/>
  </cols>
  <sheetData>
    <row r="1" spans="1:39" ht="6.75" customHeight="1" x14ac:dyDescent="0.25">
      <c r="X1" s="117"/>
    </row>
    <row r="2" spans="1:39" ht="7.5" customHeight="1" x14ac:dyDescent="0.25">
      <c r="B2" s="121"/>
      <c r="C2" s="121"/>
      <c r="D2" s="121"/>
      <c r="E2" s="121"/>
      <c r="F2" s="121"/>
      <c r="G2" s="121"/>
      <c r="R2" s="118"/>
      <c r="S2" s="118"/>
      <c r="T2" s="118"/>
      <c r="U2" s="118"/>
      <c r="V2" s="4"/>
      <c r="W2" s="4"/>
      <c r="X2" s="117"/>
    </row>
    <row r="3" spans="1:39" ht="6.75" customHeight="1" x14ac:dyDescent="0.25">
      <c r="W3" s="4"/>
      <c r="X3" s="117"/>
      <c r="AL3" s="4" t="e">
        <f>+#REF!</f>
        <v>#REF!</v>
      </c>
      <c r="AM3" s="6">
        <f>+data!Q32</f>
        <v>3131</v>
      </c>
    </row>
    <row r="4" spans="1:39" ht="9" customHeight="1" x14ac:dyDescent="0.25">
      <c r="W4" s="4"/>
      <c r="X4" s="117"/>
      <c r="Y4" s="123"/>
      <c r="Z4" s="123"/>
      <c r="AL4" s="4">
        <f>+data!Q32</f>
        <v>3131</v>
      </c>
      <c r="AM4" s="6" t="e">
        <f>+#REF!</f>
        <v>#REF!</v>
      </c>
    </row>
    <row r="5" spans="1:39" ht="18.75" customHeight="1" x14ac:dyDescent="0.25">
      <c r="B5" s="111" t="str">
        <f>IF(X5&lt;&gt;"Total","Monthly Profit and Loss Statement","P&amp;L Total")</f>
        <v>Monthly Profit and Loss Statement</v>
      </c>
      <c r="C5" s="111"/>
      <c r="D5" s="111"/>
      <c r="E5" s="111"/>
      <c r="F5" s="111"/>
      <c r="G5" s="111"/>
      <c r="H5" s="111"/>
      <c r="I5" s="111"/>
      <c r="J5" s="111"/>
      <c r="K5" s="11"/>
      <c r="L5" s="111" t="str">
        <f>+calc!E4</f>
        <v>Total Net Revenue</v>
      </c>
      <c r="M5" s="111"/>
      <c r="N5" s="111"/>
      <c r="O5" s="19"/>
      <c r="P5" s="111" t="str">
        <f>+calc!E5</f>
        <v>Cost of Goods Sold</v>
      </c>
      <c r="Q5" s="111"/>
      <c r="R5" s="111"/>
      <c r="S5" s="19"/>
      <c r="T5" s="111" t="str">
        <f>+calc!E6</f>
        <v>Gross Profit</v>
      </c>
      <c r="U5" s="111"/>
      <c r="V5" s="111"/>
      <c r="W5" s="4"/>
      <c r="X5" s="127" t="s">
        <v>2</v>
      </c>
      <c r="Y5" s="31"/>
      <c r="Z5" s="31"/>
      <c r="AL5" s="4"/>
      <c r="AM5" s="6"/>
    </row>
    <row r="6" spans="1:39" ht="3.75" customHeight="1" x14ac:dyDescent="0.25"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4"/>
      <c r="X6" s="4"/>
    </row>
    <row r="7" spans="1:39" ht="27" customHeight="1" x14ac:dyDescent="0.25">
      <c r="A7" s="30"/>
      <c r="J7" s="29"/>
      <c r="K7" s="29"/>
      <c r="L7" s="112">
        <f>+data!W7</f>
        <v>2908</v>
      </c>
      <c r="M7" s="113"/>
      <c r="N7" s="113"/>
      <c r="O7" s="11"/>
      <c r="P7" s="112">
        <f>+data!W8</f>
        <v>338</v>
      </c>
      <c r="Q7" s="113"/>
      <c r="R7" s="113"/>
      <c r="S7" s="11"/>
      <c r="T7" s="112">
        <f>+data!Z9</f>
        <v>2570</v>
      </c>
      <c r="U7" s="113"/>
      <c r="V7" s="113"/>
      <c r="W7" s="4"/>
      <c r="X7" s="4"/>
    </row>
    <row r="8" spans="1:39" ht="27.75" customHeight="1" x14ac:dyDescent="0.25">
      <c r="J8" s="29"/>
      <c r="K8" s="29"/>
      <c r="L8" s="110"/>
      <c r="M8" s="110"/>
      <c r="N8" s="110"/>
      <c r="O8" s="11"/>
      <c r="P8" s="110"/>
      <c r="Q8" s="110"/>
      <c r="R8" s="110"/>
      <c r="S8" s="11"/>
      <c r="T8" s="110"/>
      <c r="U8" s="110"/>
      <c r="V8" s="110"/>
      <c r="W8" s="4"/>
      <c r="X8" s="4"/>
    </row>
    <row r="9" spans="1:39" ht="6" customHeight="1" x14ac:dyDescent="0.25">
      <c r="J9" s="29"/>
      <c r="K9" s="29"/>
      <c r="L9" s="110"/>
      <c r="M9" s="110"/>
      <c r="N9" s="110"/>
      <c r="O9" s="11"/>
      <c r="P9" s="110"/>
      <c r="Q9" s="110"/>
      <c r="R9" s="110"/>
      <c r="S9" s="11"/>
      <c r="T9" s="110"/>
      <c r="U9" s="110"/>
      <c r="V9" s="110"/>
      <c r="W9" s="4"/>
      <c r="X9" s="4"/>
    </row>
    <row r="10" spans="1:39" ht="21" customHeight="1" x14ac:dyDescent="0.25">
      <c r="J10" s="29"/>
      <c r="K10" s="29"/>
      <c r="L10" s="110"/>
      <c r="M10" s="110"/>
      <c r="N10" s="110"/>
      <c r="O10" s="11"/>
      <c r="P10" s="110"/>
      <c r="Q10" s="110"/>
      <c r="R10" s="110"/>
      <c r="S10" s="11"/>
      <c r="T10" s="110"/>
      <c r="U10" s="110"/>
      <c r="V10" s="110"/>
      <c r="W10" s="4"/>
      <c r="X10" s="4"/>
    </row>
    <row r="11" spans="1:39" ht="4.5" customHeight="1" x14ac:dyDescent="0.25">
      <c r="J11" s="29"/>
      <c r="K11" s="29"/>
      <c r="L11" s="110"/>
      <c r="M11" s="110"/>
      <c r="N11" s="110"/>
      <c r="O11" s="11"/>
      <c r="P11" s="110"/>
      <c r="Q11" s="110"/>
      <c r="R11" s="110"/>
      <c r="S11" s="11"/>
      <c r="T11" s="110"/>
      <c r="U11" s="110"/>
      <c r="V11" s="110"/>
      <c r="W11" s="4"/>
      <c r="X11" s="4"/>
    </row>
    <row r="12" spans="1:39" ht="7.5" customHeight="1" x14ac:dyDescent="0.25">
      <c r="L12" s="28"/>
      <c r="M12" s="28"/>
      <c r="N12" s="28"/>
      <c r="O12" s="11"/>
      <c r="P12" s="28"/>
      <c r="Q12" s="28"/>
      <c r="R12" s="28"/>
      <c r="S12" s="11"/>
      <c r="T12" s="28"/>
      <c r="U12" s="28"/>
      <c r="V12" s="28"/>
      <c r="W12" s="4"/>
      <c r="X12" s="4"/>
    </row>
    <row r="13" spans="1:39" ht="7.5" customHeight="1" x14ac:dyDescent="0.25"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4"/>
      <c r="X13" s="4"/>
    </row>
    <row r="14" spans="1:39" ht="24" customHeight="1" x14ac:dyDescent="0.25">
      <c r="L14" s="111" t="str">
        <f>+calc!E7</f>
        <v>Total Expenses</v>
      </c>
      <c r="M14" s="111"/>
      <c r="N14" s="111"/>
      <c r="O14" s="19"/>
      <c r="P14" s="114" t="str">
        <f>+calc!E8</f>
        <v>EBIT</v>
      </c>
      <c r="Q14" s="114"/>
      <c r="R14" s="114"/>
      <c r="S14" s="19"/>
      <c r="T14" s="111" t="str">
        <f>+calc!E9</f>
        <v>Interest Expense</v>
      </c>
      <c r="U14" s="111"/>
      <c r="V14" s="111"/>
      <c r="W14" s="24"/>
      <c r="X14" s="4"/>
    </row>
    <row r="15" spans="1:39" ht="5.25" customHeight="1" x14ac:dyDescent="0.25">
      <c r="L15" s="27"/>
      <c r="M15" s="27"/>
      <c r="N15" s="27"/>
      <c r="O15" s="11"/>
      <c r="P15" s="26"/>
      <c r="Q15" s="26"/>
      <c r="R15" s="26"/>
      <c r="S15" s="11"/>
      <c r="T15" s="25"/>
      <c r="U15" s="25"/>
      <c r="V15" s="25"/>
      <c r="W15" s="24"/>
      <c r="X15" s="4"/>
    </row>
    <row r="16" spans="1:39" ht="25.5" customHeight="1" x14ac:dyDescent="0.25">
      <c r="L16" s="112">
        <f>+data!W10</f>
        <v>1292</v>
      </c>
      <c r="M16" s="113"/>
      <c r="N16" s="113"/>
      <c r="O16" s="11"/>
      <c r="P16" s="112">
        <f>+data!Z11</f>
        <v>1278</v>
      </c>
      <c r="Q16" s="113"/>
      <c r="R16" s="113"/>
      <c r="S16" s="11"/>
      <c r="T16" s="112">
        <f>+data!W12</f>
        <v>210</v>
      </c>
      <c r="U16" s="113"/>
      <c r="V16" s="113"/>
      <c r="W16" s="4"/>
      <c r="X16" s="4"/>
    </row>
    <row r="17" spans="2:33" ht="18.75" customHeight="1" x14ac:dyDescent="0.25">
      <c r="B17" s="122"/>
      <c r="C17" s="122"/>
      <c r="D17" s="122"/>
      <c r="E17" s="22"/>
      <c r="F17" s="122"/>
      <c r="G17" s="122"/>
      <c r="H17" s="122"/>
      <c r="I17" s="23"/>
      <c r="J17" s="17"/>
      <c r="K17" s="17"/>
      <c r="L17" s="110"/>
      <c r="M17" s="110"/>
      <c r="N17" s="110"/>
      <c r="O17" s="11"/>
      <c r="P17" s="110"/>
      <c r="Q17" s="110"/>
      <c r="R17" s="110"/>
      <c r="S17" s="11"/>
      <c r="T17" s="110"/>
      <c r="U17" s="110"/>
      <c r="V17" s="110"/>
      <c r="W17" s="4"/>
      <c r="X17" s="4"/>
    </row>
    <row r="18" spans="2:33" ht="20.25" customHeight="1" x14ac:dyDescent="0.25">
      <c r="B18" s="14"/>
      <c r="C18" s="14"/>
      <c r="D18" s="14"/>
      <c r="E18" s="22"/>
      <c r="F18" s="14"/>
      <c r="G18" s="14"/>
      <c r="H18" s="14"/>
      <c r="I18" s="15"/>
      <c r="J18" s="14"/>
      <c r="K18" s="14"/>
      <c r="L18" s="110"/>
      <c r="M18" s="110"/>
      <c r="N18" s="110"/>
      <c r="O18" s="11"/>
      <c r="P18" s="110"/>
      <c r="Q18" s="110"/>
      <c r="R18" s="110"/>
      <c r="S18" s="11"/>
      <c r="T18" s="110"/>
      <c r="U18" s="110"/>
      <c r="V18" s="110"/>
      <c r="W18" s="4"/>
      <c r="X18" s="4"/>
    </row>
    <row r="19" spans="2:33" ht="33" customHeight="1" x14ac:dyDescent="0.25">
      <c r="B19" s="119"/>
      <c r="C19" s="119"/>
      <c r="D19" s="119"/>
      <c r="F19" s="119"/>
      <c r="G19" s="119"/>
      <c r="H19" s="119"/>
      <c r="I19" s="21"/>
      <c r="L19" s="110"/>
      <c r="M19" s="110"/>
      <c r="N19" s="110"/>
      <c r="O19" s="11"/>
      <c r="P19" s="110"/>
      <c r="Q19" s="110"/>
      <c r="R19" s="110"/>
      <c r="S19" s="11"/>
      <c r="T19" s="110"/>
      <c r="U19" s="110"/>
      <c r="V19" s="110"/>
      <c r="W19" s="4"/>
      <c r="X19" s="4"/>
    </row>
    <row r="20" spans="2:33" ht="6.75" customHeight="1" x14ac:dyDescent="0.25">
      <c r="B20" s="120"/>
      <c r="C20" s="120"/>
      <c r="D20" s="120"/>
      <c r="F20" s="120"/>
      <c r="G20" s="120"/>
      <c r="H20" s="120"/>
      <c r="I20" s="2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4"/>
      <c r="X20" s="4"/>
    </row>
    <row r="21" spans="2:33" ht="20.25" customHeight="1" x14ac:dyDescent="0.25">
      <c r="B21" s="115"/>
      <c r="C21" s="115"/>
      <c r="D21" s="115"/>
      <c r="F21" s="116"/>
      <c r="G21" s="116"/>
      <c r="H21" s="116"/>
      <c r="I21" s="20"/>
      <c r="L21" s="111" t="str">
        <f>+data!V13</f>
        <v>Earnings Before Taxes</v>
      </c>
      <c r="M21" s="111"/>
      <c r="N21" s="111"/>
      <c r="O21" s="19"/>
      <c r="P21" s="111" t="str">
        <f>+data!V14</f>
        <v>Income Taxes</v>
      </c>
      <c r="Q21" s="111"/>
      <c r="R21" s="111"/>
      <c r="S21" s="19"/>
      <c r="T21" s="111" t="str">
        <f>+data!V15</f>
        <v>Net Earnings</v>
      </c>
      <c r="U21" s="111"/>
      <c r="V21" s="111"/>
      <c r="W21" s="4"/>
      <c r="X21" s="4"/>
    </row>
    <row r="22" spans="2:33" ht="24.75" customHeight="1" x14ac:dyDescent="0.25">
      <c r="L22" s="112">
        <f>+data!Z13</f>
        <v>1068</v>
      </c>
      <c r="M22" s="113"/>
      <c r="N22" s="113"/>
      <c r="O22" s="11"/>
      <c r="P22" s="112">
        <f>+data!W14</f>
        <v>255</v>
      </c>
      <c r="Q22" s="113"/>
      <c r="R22" s="113"/>
      <c r="S22" s="11"/>
      <c r="T22" s="112">
        <f>+data!Z15</f>
        <v>813</v>
      </c>
      <c r="U22" s="113"/>
      <c r="V22" s="113"/>
      <c r="W22" s="4"/>
      <c r="X22" s="4"/>
    </row>
    <row r="23" spans="2:33" s="18" customFormat="1" ht="42.75" customHeight="1" x14ac:dyDescent="0.25">
      <c r="L23" s="110"/>
      <c r="M23" s="110"/>
      <c r="N23" s="110"/>
      <c r="O23" s="11"/>
      <c r="P23" s="110"/>
      <c r="Q23" s="110"/>
      <c r="R23" s="110"/>
      <c r="S23" s="11"/>
      <c r="T23" s="110"/>
      <c r="U23" s="110"/>
      <c r="V23" s="110"/>
      <c r="Y23" s="2"/>
      <c r="Z23" s="2"/>
      <c r="AA23" s="2"/>
      <c r="AB23" s="2"/>
      <c r="AC23" s="2"/>
      <c r="AD23" s="2"/>
      <c r="AE23" s="2"/>
      <c r="AF23" s="2"/>
      <c r="AG23" s="2"/>
    </row>
    <row r="24" spans="2:33" ht="20.25" customHeight="1" x14ac:dyDescent="0.25">
      <c r="B24" s="122"/>
      <c r="C24" s="122"/>
      <c r="D24" s="122"/>
      <c r="E24" s="16"/>
      <c r="F24" s="122"/>
      <c r="G24" s="122"/>
      <c r="H24" s="122"/>
      <c r="I24" s="15"/>
      <c r="J24" s="17"/>
      <c r="K24" s="17"/>
      <c r="L24" s="110"/>
      <c r="M24" s="110"/>
      <c r="N24" s="110"/>
      <c r="O24" s="11"/>
      <c r="P24" s="110"/>
      <c r="Q24" s="110"/>
      <c r="R24" s="110"/>
      <c r="S24" s="11"/>
      <c r="T24" s="110"/>
      <c r="U24" s="110"/>
      <c r="V24" s="110"/>
      <c r="W24" s="4"/>
      <c r="X24" s="4"/>
    </row>
    <row r="25" spans="2:33" ht="8.25" customHeight="1" x14ac:dyDescent="0.25">
      <c r="B25" s="14"/>
      <c r="C25" s="14"/>
      <c r="D25" s="14"/>
      <c r="E25" s="16"/>
      <c r="F25" s="14"/>
      <c r="G25" s="14"/>
      <c r="H25" s="14"/>
      <c r="I25" s="15"/>
      <c r="J25" s="14"/>
      <c r="K25" s="14"/>
      <c r="L25" s="110"/>
      <c r="M25" s="110"/>
      <c r="N25" s="110"/>
      <c r="O25" s="11"/>
      <c r="P25" s="110"/>
      <c r="Q25" s="110"/>
      <c r="R25" s="110"/>
      <c r="S25" s="11"/>
      <c r="T25" s="110"/>
      <c r="U25" s="110"/>
      <c r="V25" s="110"/>
      <c r="W25" s="4"/>
      <c r="X25" s="4"/>
    </row>
    <row r="26" spans="2:33" ht="7.5" customHeight="1" x14ac:dyDescent="0.25">
      <c r="B26" s="126"/>
      <c r="C26" s="126"/>
      <c r="D26" s="126"/>
      <c r="F26" s="126"/>
      <c r="G26" s="126"/>
      <c r="H26" s="126"/>
      <c r="I26" s="13"/>
      <c r="L26" s="110"/>
      <c r="M26" s="110"/>
      <c r="N26" s="110"/>
      <c r="O26" s="11"/>
      <c r="P26" s="110"/>
      <c r="Q26" s="110"/>
      <c r="R26" s="110"/>
      <c r="S26" s="11"/>
      <c r="T26" s="110"/>
      <c r="U26" s="110"/>
      <c r="V26" s="110"/>
      <c r="W26" s="4"/>
      <c r="X26" s="4"/>
    </row>
    <row r="27" spans="2:33" ht="6.75" customHeight="1" x14ac:dyDescent="0.25">
      <c r="B27" s="126"/>
      <c r="C27" s="126"/>
      <c r="D27" s="126"/>
      <c r="F27" s="126"/>
      <c r="G27" s="126"/>
      <c r="H27" s="126"/>
      <c r="I27" s="13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4"/>
      <c r="X27" s="4"/>
    </row>
    <row r="28" spans="2:33" ht="24" customHeight="1" x14ac:dyDescent="0.25">
      <c r="B28" s="124"/>
      <c r="C28" s="125"/>
      <c r="D28" s="125"/>
      <c r="F28" s="124"/>
      <c r="G28" s="125"/>
      <c r="H28" s="125"/>
      <c r="I28" s="12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4"/>
      <c r="X28" s="4"/>
    </row>
    <row r="29" spans="2:33" ht="24" customHeight="1" x14ac:dyDescent="0.25">
      <c r="B29" s="4"/>
      <c r="C29" s="4"/>
      <c r="D29" s="4"/>
      <c r="E29" s="4"/>
      <c r="F29" s="4"/>
      <c r="G29" s="4"/>
      <c r="H29" s="4"/>
      <c r="I29" s="4"/>
      <c r="J29" s="4"/>
      <c r="K29" s="4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4"/>
      <c r="X29" s="4"/>
    </row>
    <row r="30" spans="2:33" ht="12.75" customHeight="1" x14ac:dyDescent="0.25">
      <c r="B30" s="4"/>
      <c r="C30" s="4"/>
      <c r="D30" s="4"/>
      <c r="E30" s="4"/>
      <c r="F30" s="4"/>
      <c r="G30" s="4"/>
      <c r="H30" s="4"/>
      <c r="I30" s="4"/>
      <c r="J30" s="4"/>
      <c r="K30" s="4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4"/>
      <c r="X30" s="4"/>
    </row>
    <row r="31" spans="2:33" ht="24" customHeight="1" x14ac:dyDescent="0.25">
      <c r="B31" s="4"/>
      <c r="C31" s="4"/>
      <c r="D31" s="4"/>
      <c r="E31" s="4"/>
      <c r="F31" s="4"/>
      <c r="G31" s="4"/>
      <c r="H31" s="4"/>
      <c r="I31" s="4"/>
      <c r="J31" s="4"/>
      <c r="K31" s="4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4"/>
      <c r="X31" s="4"/>
    </row>
    <row r="32" spans="2:33" ht="24" customHeight="1" x14ac:dyDescent="0.25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11"/>
      <c r="O32" s="11"/>
      <c r="P32" s="11"/>
      <c r="Q32" s="4"/>
      <c r="R32" s="4"/>
      <c r="S32" s="4"/>
      <c r="T32" s="4"/>
      <c r="U32" s="4"/>
      <c r="V32" s="4"/>
      <c r="W32" s="4"/>
      <c r="X32" s="4"/>
    </row>
    <row r="33" spans="2:24" ht="24" customHeight="1" x14ac:dyDescent="0.25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2:24" ht="24" customHeight="1" x14ac:dyDescent="0.25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2:24" ht="24" customHeight="1" x14ac:dyDescent="0.25">
      <c r="B35" s="10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2:24" ht="13.5" customHeight="1" x14ac:dyDescent="0.25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2:24" ht="13.5" customHeight="1" x14ac:dyDescent="0.25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2:24" x14ac:dyDescent="0.25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2:24" x14ac:dyDescent="0.25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2:24" x14ac:dyDescent="0.25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2:24" x14ac:dyDescent="0.25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2:24" x14ac:dyDescent="0.25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2:24" x14ac:dyDescent="0.25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2:24" x14ac:dyDescent="0.25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2:24" x14ac:dyDescent="0.2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2:24" x14ac:dyDescent="0.25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2:24" x14ac:dyDescent="0.25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2:24" x14ac:dyDescent="0.25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2:24" x14ac:dyDescent="0.25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2:24" x14ac:dyDescent="0.25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2:24" x14ac:dyDescent="0.25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2:24" x14ac:dyDescent="0.25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2:24" x14ac:dyDescent="0.25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2:24" x14ac:dyDescent="0.25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2:24" x14ac:dyDescent="0.2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2:24" x14ac:dyDescent="0.25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2:24" x14ac:dyDescent="0.25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2:24" x14ac:dyDescent="0.25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2:24" x14ac:dyDescent="0.25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2:24" x14ac:dyDescent="0.25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2:24" x14ac:dyDescent="0.25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2:24" x14ac:dyDescent="0.25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2:24" x14ac:dyDescent="0.25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2:24" x14ac:dyDescent="0.25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2:24" x14ac:dyDescent="0.25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2:24" x14ac:dyDescent="0.25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2:24" x14ac:dyDescent="0.25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2:24" x14ac:dyDescent="0.25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2:24" x14ac:dyDescent="0.25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2:24" x14ac:dyDescent="0.25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2:24" x14ac:dyDescent="0.25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2:24" x14ac:dyDescent="0.25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2:24" x14ac:dyDescent="0.25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2:24" x14ac:dyDescent="0.25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2:24" x14ac:dyDescent="0.25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2:24" x14ac:dyDescent="0.25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2:24" x14ac:dyDescent="0.25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2:24" x14ac:dyDescent="0.25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2:24" x14ac:dyDescent="0.25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2:24" x14ac:dyDescent="0.25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2:24" x14ac:dyDescent="0.25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2:24" x14ac:dyDescent="0.25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2:24" x14ac:dyDescent="0.25">
      <c r="W83" s="4"/>
      <c r="X83" s="4"/>
    </row>
    <row r="84" spans="2:24" x14ac:dyDescent="0.25">
      <c r="W84" s="4"/>
      <c r="X84" s="4"/>
    </row>
    <row r="85" spans="2:24" x14ac:dyDescent="0.25">
      <c r="W85" s="4"/>
      <c r="X85" s="4"/>
    </row>
    <row r="86" spans="2:24" x14ac:dyDescent="0.25">
      <c r="W86" s="4"/>
      <c r="X86" s="4"/>
    </row>
    <row r="87" spans="2:24" x14ac:dyDescent="0.25">
      <c r="W87" s="4"/>
      <c r="X87" s="4"/>
    </row>
    <row r="88" spans="2:24" x14ac:dyDescent="0.25">
      <c r="F88" s="7"/>
      <c r="W88" s="4"/>
      <c r="X88" s="4"/>
    </row>
    <row r="89" spans="2:24" x14ac:dyDescent="0.25">
      <c r="W89" s="4"/>
      <c r="X89" s="4"/>
    </row>
    <row r="90" spans="2:24" x14ac:dyDescent="0.25">
      <c r="W90" s="4"/>
      <c r="X90" s="4"/>
    </row>
    <row r="91" spans="2:24" x14ac:dyDescent="0.25">
      <c r="W91" s="4"/>
      <c r="X91" s="4"/>
    </row>
    <row r="92" spans="2:24" x14ac:dyDescent="0.25">
      <c r="W92" s="4"/>
      <c r="X92" s="4"/>
    </row>
    <row r="93" spans="2:24" ht="15.75" x14ac:dyDescent="0.25">
      <c r="D93" s="5"/>
      <c r="W93" s="4"/>
      <c r="X93" s="4"/>
    </row>
    <row r="94" spans="2:24" ht="15.75" x14ac:dyDescent="0.25">
      <c r="D94" s="5"/>
      <c r="X94" s="4"/>
    </row>
    <row r="95" spans="2:24" ht="15.75" x14ac:dyDescent="0.25">
      <c r="D95" s="5"/>
      <c r="X95" s="4"/>
    </row>
    <row r="96" spans="2:24" ht="15.75" x14ac:dyDescent="0.25">
      <c r="D96" s="5"/>
      <c r="X96" s="4"/>
    </row>
    <row r="97" spans="4:24" ht="15.75" x14ac:dyDescent="0.25">
      <c r="D97" s="5"/>
      <c r="X97" s="4"/>
    </row>
    <row r="98" spans="4:24" ht="15.75" x14ac:dyDescent="0.25">
      <c r="D98" s="5"/>
      <c r="X98" s="4"/>
    </row>
    <row r="99" spans="4:24" ht="15.75" x14ac:dyDescent="0.25">
      <c r="D99" s="9"/>
      <c r="X99" s="4"/>
    </row>
    <row r="100" spans="4:24" ht="15.75" x14ac:dyDescent="0.25">
      <c r="D100" s="9"/>
      <c r="X100" s="4"/>
    </row>
    <row r="101" spans="4:24" ht="15.75" x14ac:dyDescent="0.25">
      <c r="D101" s="5"/>
      <c r="E101" s="8"/>
      <c r="F101" s="7"/>
      <c r="G101" s="6"/>
      <c r="X101" s="4"/>
    </row>
    <row r="102" spans="4:24" ht="15.75" x14ac:dyDescent="0.25">
      <c r="D102" s="5"/>
      <c r="X102" s="4"/>
    </row>
    <row r="103" spans="4:24" ht="15.75" x14ac:dyDescent="0.25">
      <c r="D103" s="5"/>
      <c r="X103" s="4"/>
    </row>
    <row r="104" spans="4:24" ht="15.75" x14ac:dyDescent="0.25">
      <c r="D104" s="3"/>
      <c r="X104" s="4"/>
    </row>
    <row r="105" spans="4:24" ht="15.75" x14ac:dyDescent="0.25">
      <c r="D105" s="3"/>
      <c r="X105" s="4"/>
    </row>
    <row r="106" spans="4:24" ht="15.75" x14ac:dyDescent="0.25">
      <c r="D106" s="3"/>
    </row>
    <row r="107" spans="4:24" ht="15.75" x14ac:dyDescent="0.25">
      <c r="D107" s="3"/>
    </row>
    <row r="108" spans="4:24" ht="15.75" x14ac:dyDescent="0.25">
      <c r="D108" s="3"/>
    </row>
  </sheetData>
  <mergeCells count="53">
    <mergeCell ref="B28:D28"/>
    <mergeCell ref="F28:H28"/>
    <mergeCell ref="B24:D24"/>
    <mergeCell ref="F24:H24"/>
    <mergeCell ref="B26:D27"/>
    <mergeCell ref="F26:H27"/>
    <mergeCell ref="Y4:Z4"/>
    <mergeCell ref="L7:N7"/>
    <mergeCell ref="L8:N9"/>
    <mergeCell ref="L10:N11"/>
    <mergeCell ref="L14:N14"/>
    <mergeCell ref="P22:R22"/>
    <mergeCell ref="T22:V22"/>
    <mergeCell ref="L21:N21"/>
    <mergeCell ref="P21:R21"/>
    <mergeCell ref="T21:V21"/>
    <mergeCell ref="L22:N22"/>
    <mergeCell ref="P17:R18"/>
    <mergeCell ref="T17:V18"/>
    <mergeCell ref="B21:D21"/>
    <mergeCell ref="F21:H21"/>
    <mergeCell ref="X1:X4"/>
    <mergeCell ref="R2:U2"/>
    <mergeCell ref="B19:D20"/>
    <mergeCell ref="F19:H20"/>
    <mergeCell ref="B2:G2"/>
    <mergeCell ref="B17:D17"/>
    <mergeCell ref="F17:H17"/>
    <mergeCell ref="L5:N5"/>
    <mergeCell ref="L19:N19"/>
    <mergeCell ref="P19:R19"/>
    <mergeCell ref="T19:V19"/>
    <mergeCell ref="T14:V14"/>
    <mergeCell ref="B5:J5"/>
    <mergeCell ref="T23:V23"/>
    <mergeCell ref="L24:N26"/>
    <mergeCell ref="P24:R26"/>
    <mergeCell ref="T24:V26"/>
    <mergeCell ref="L23:N23"/>
    <mergeCell ref="P23:R23"/>
    <mergeCell ref="P5:R5"/>
    <mergeCell ref="P7:R7"/>
    <mergeCell ref="P8:R9"/>
    <mergeCell ref="P14:R14"/>
    <mergeCell ref="L16:N16"/>
    <mergeCell ref="P16:R16"/>
    <mergeCell ref="T16:V16"/>
    <mergeCell ref="L17:N18"/>
    <mergeCell ref="P10:R11"/>
    <mergeCell ref="T5:V5"/>
    <mergeCell ref="T7:V7"/>
    <mergeCell ref="T8:V9"/>
    <mergeCell ref="T10:V11"/>
  </mergeCells>
  <conditionalFormatting sqref="D93:D96">
    <cfRule type="expression" dxfId="5" priority="5">
      <formula>$D93&lt;0</formula>
    </cfRule>
    <cfRule type="expression" dxfId="4" priority="6">
      <formula>$D93&gt;0</formula>
    </cfRule>
  </conditionalFormatting>
  <conditionalFormatting sqref="D97">
    <cfRule type="expression" dxfId="3" priority="3">
      <formula>$D$97&lt;0</formula>
    </cfRule>
    <cfRule type="expression" dxfId="2" priority="4">
      <formula>$D$97&gt;0</formula>
    </cfRule>
  </conditionalFormatting>
  <conditionalFormatting sqref="D98">
    <cfRule type="expression" dxfId="1" priority="1">
      <formula>$D$98&gt;0</formula>
    </cfRule>
    <cfRule type="expression" dxfId="0" priority="2">
      <formula>$D$98&lt;0</formula>
    </cfRule>
  </conditionalFormatting>
  <dataValidations count="1">
    <dataValidation type="list" allowBlank="1" showInputMessage="1" showErrorMessage="1" sqref="X5" xr:uid="{00000000-0002-0000-0300-000000000000}">
      <formula1>ListMonths</formula1>
    </dataValidation>
  </dataValidations>
  <pageMargins left="0.25" right="0.25" top="0.75" bottom="0.75" header="0.3" footer="0.3"/>
  <pageSetup scale="77" orientation="landscape" r:id="rId1"/>
  <colBreaks count="1" manualBreakCount="1">
    <brk id="23" max="29" man="1"/>
  </colBreaks>
  <drawing r:id="rId2"/>
  <legacyDrawing r:id="rId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low="1" xr2:uid="{B3E192BE-70FF-46E2-B614-8F2DB4F7E123}">
          <x14:colorSeries rgb="FF435361"/>
          <x14:colorNegative rgb="FFD00000"/>
          <x14:colorAxis rgb="FF000000"/>
          <x14:colorMarkers rgb="FFD00000"/>
          <x14:colorFirst rgb="FFD00000"/>
          <x14:colorLast rgb="FFD00000"/>
          <x14:colorHigh rgb="FF01B1A3"/>
          <x14:colorLow rgb="FFFB5A56"/>
          <x14:sparklines>
            <x14:sparkline>
              <xm:f>data!E33:P33</xm:f>
              <xm:sqref>T23</xm:sqref>
            </x14:sparkline>
          </x14:sparklines>
        </x14:sparklineGroup>
        <x14:sparklineGroup type="column" displayEmptyCellsAs="gap" high="1" low="1" xr2:uid="{9FE8E518-A4A8-4F6F-BC79-769C75F7950B}">
          <x14:colorSeries rgb="FF435361"/>
          <x14:colorNegative rgb="FFD00000"/>
          <x14:colorAxis rgb="FF000000"/>
          <x14:colorMarkers rgb="FFD00000"/>
          <x14:colorFirst rgb="FFD00000"/>
          <x14:colorLast rgb="FFD00000"/>
          <x14:colorHigh rgb="FFFB5A56"/>
          <x14:colorLow rgb="FF01B1A3"/>
          <x14:sparklines>
            <x14:sparkline>
              <xm:f>data!E32:P32</xm:f>
              <xm:sqref>P23</xm:sqref>
            </x14:sparkline>
          </x14:sparklines>
        </x14:sparklineGroup>
        <x14:sparklineGroup type="column" displayEmptyCellsAs="gap" high="1" low="1" xr2:uid="{07990CB7-7974-45E4-9613-24514493B51B}">
          <x14:colorSeries rgb="FF435361"/>
          <x14:colorNegative rgb="FFD00000"/>
          <x14:colorAxis rgb="FF000000"/>
          <x14:colorMarkers rgb="FFD00000"/>
          <x14:colorFirst rgb="FFD00000"/>
          <x14:colorLast rgb="FFD00000"/>
          <x14:colorHigh rgb="FF01B1A3"/>
          <x14:colorLow rgb="FFFB5A56"/>
          <x14:sparklines>
            <x14:sparkline>
              <xm:f>data!E29:P29</xm:f>
              <xm:sqref>L23</xm:sqref>
            </x14:sparkline>
          </x14:sparklines>
        </x14:sparklineGroup>
        <x14:sparklineGroup type="column" displayEmptyCellsAs="gap" high="1" low="1" xr2:uid="{3EAF0290-1BB3-438A-BE8D-FF73EF7D608E}">
          <x14:colorSeries rgb="FF435361"/>
          <x14:colorNegative rgb="FFD00000"/>
          <x14:colorAxis rgb="FF000000"/>
          <x14:colorMarkers rgb="FFD00000"/>
          <x14:colorFirst rgb="FFD00000"/>
          <x14:colorLast rgb="FFD00000"/>
          <x14:colorHigh rgb="FFFB5A56"/>
          <x14:colorLow rgb="FF01B1A3"/>
          <x14:sparklines>
            <x14:sparkline>
              <xm:f>data!E30:P30</xm:f>
              <xm:sqref>T17</xm:sqref>
            </x14:sparkline>
          </x14:sparklines>
        </x14:sparklineGroup>
        <x14:sparklineGroup type="column" displayEmptyCellsAs="gap" high="1" low="1" xr2:uid="{6D4CCEBD-0C2F-4522-97C4-7DD9B708F14A}">
          <x14:colorSeries rgb="FF435361"/>
          <x14:colorNegative rgb="FFD00000"/>
          <x14:colorAxis rgb="FF000000"/>
          <x14:colorMarkers rgb="FFD00000"/>
          <x14:colorFirst rgb="FFD00000"/>
          <x14:colorLast rgb="FFD00000"/>
          <x14:colorHigh rgb="FF01B1A3"/>
          <x14:colorLow rgb="FFFB5A56"/>
          <x14:sparklines>
            <x14:sparkline>
              <xm:f>data!E29:P29</xm:f>
              <xm:sqref>P17</xm:sqref>
            </x14:sparkline>
          </x14:sparklines>
        </x14:sparklineGroup>
        <x14:sparklineGroup type="column" displayEmptyCellsAs="gap" high="1" low="1" xr2:uid="{802079D0-9321-4ACF-8241-5E59D85C9C6E}">
          <x14:colorSeries rgb="FF435361"/>
          <x14:colorNegative rgb="FFD00000"/>
          <x14:colorAxis rgb="FF000000"/>
          <x14:colorMarkers rgb="FFD00000"/>
          <x14:colorFirst rgb="FFD00000"/>
          <x14:colorLast rgb="FFD00000"/>
          <x14:colorHigh rgb="FFFB5A56"/>
          <x14:colorLow rgb="FF01B1A3"/>
          <x14:sparklines>
            <x14:sparkline>
              <xm:f>data!E28:P28</xm:f>
              <xm:sqref>L17</xm:sqref>
            </x14:sparkline>
          </x14:sparklines>
        </x14:sparklineGroup>
        <x14:sparklineGroup type="column" displayEmptyCellsAs="gap" high="1" low="1" xr2:uid="{D769F69D-81A0-4F13-AC4C-603E6CE6B229}">
          <x14:colorSeries rgb="FF435361"/>
          <x14:colorNegative rgb="FFD00000"/>
          <x14:colorAxis rgb="FF000000"/>
          <x14:colorMarkers rgb="FFD00000"/>
          <x14:colorFirst rgb="FFD00000"/>
          <x14:colorLast rgb="FFD00000"/>
          <x14:colorHigh rgb="FF01B1A3"/>
          <x14:colorLow rgb="FFFB5A56"/>
          <x14:sparklines>
            <x14:sparkline>
              <xm:f>data!E9:P9</xm:f>
              <xm:sqref>T8</xm:sqref>
            </x14:sparkline>
          </x14:sparklines>
        </x14:sparklineGroup>
        <x14:sparklineGroup type="column" displayEmptyCellsAs="gap" high="1" low="1" xr2:uid="{191E31BC-1DCA-4191-922F-E21D706EA63D}">
          <x14:colorSeries rgb="FF435361"/>
          <x14:colorNegative rgb="FFD00000"/>
          <x14:colorAxis rgb="FF000000"/>
          <x14:colorMarkers rgb="FFD00000"/>
          <x14:colorFirst rgb="FFD00000"/>
          <x14:colorLast rgb="FFD00000"/>
          <x14:colorHigh rgb="FFFB5A56"/>
          <x14:colorLow rgb="FF01B1A3"/>
          <x14:sparklines>
            <x14:sparkline>
              <xm:f>data!E8:P8</xm:f>
              <xm:sqref>P8</xm:sqref>
            </x14:sparkline>
          </x14:sparklines>
        </x14:sparklineGroup>
        <x14:sparklineGroup lineWeight="1.5" type="column" displayEmptyCellsAs="gap" high="1" low="1" xr2:uid="{120F8AB0-1A10-476D-AF67-7A365E21BA2A}">
          <x14:colorSeries rgb="FF435361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rgb="FF01B1A3"/>
          <x14:colorLow rgb="FFFB5A56"/>
          <x14:sparklines>
            <x14:sparkline>
              <xm:f>data!E7:P7</xm:f>
              <xm:sqref>L8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tmp</vt:lpstr>
      <vt:lpstr>calc</vt:lpstr>
      <vt:lpstr>data</vt:lpstr>
      <vt:lpstr>dashboard</vt:lpstr>
      <vt:lpstr>calc!ListMonths</vt:lpstr>
      <vt:lpstr>dashboard!ListMonths</vt:lpstr>
      <vt:lpstr>data!ListMonths</vt:lpstr>
      <vt:lpstr>tmp!ListMonths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</cp:lastModifiedBy>
  <dcterms:created xsi:type="dcterms:W3CDTF">2021-05-26T16:43:56Z</dcterms:created>
  <dcterms:modified xsi:type="dcterms:W3CDTF">2021-05-26T19:13:34Z</dcterms:modified>
</cp:coreProperties>
</file>