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te\Downloads\MASc\dynamicLot\src\dynamiclot\excel\"/>
    </mc:Choice>
  </mc:AlternateContent>
  <xr:revisionPtr revIDLastSave="0" documentId="13_ncr:1_{881CC51A-4EA8-43FC-938B-A207DEF2283F}" xr6:coauthVersionLast="40" xr6:coauthVersionMax="40" xr10:uidLastSave="{00000000-0000-0000-0000-000000000000}"/>
  <bookViews>
    <workbookView xWindow="-120" yWindow="-120" windowWidth="20730" windowHeight="11160" activeTab="1" xr2:uid="{02BB62FB-2EF9-455F-95E9-05B9DFC2DF15}"/>
  </bookViews>
  <sheets>
    <sheet name="Top" sheetId="1" r:id="rId1"/>
    <sheet name="Down" sheetId="2" r:id="rId2"/>
  </sheets>
  <definedNames>
    <definedName name="_xlnm._FilterDatabase" localSheetId="1" hidden="1">Down!$A$8:$S$23</definedName>
    <definedName name="_xlnm._FilterDatabase" localSheetId="0" hidden="1">Top!$A$8:$O$23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J18" i="2"/>
  <c r="J15" i="2"/>
  <c r="J12" i="2"/>
  <c r="J9" i="2"/>
  <c r="I21" i="2"/>
  <c r="K21" i="2" s="1"/>
  <c r="L21" i="2" s="1"/>
  <c r="M21" i="2" s="1"/>
  <c r="I18" i="2"/>
  <c r="I15" i="2"/>
  <c r="K15" i="2" s="1"/>
  <c r="L15" i="2" s="1"/>
  <c r="I12" i="2"/>
  <c r="I9" i="2"/>
  <c r="G9" i="2"/>
  <c r="K11" i="2"/>
  <c r="L11" i="2" s="1"/>
  <c r="K10" i="2"/>
  <c r="L10" i="2" s="1"/>
  <c r="K14" i="2"/>
  <c r="K13" i="2"/>
  <c r="L13" i="2" s="1"/>
  <c r="K12" i="2"/>
  <c r="K17" i="2"/>
  <c r="K16" i="2"/>
  <c r="L16" i="2" s="1"/>
  <c r="K20" i="2"/>
  <c r="L20" i="2" s="1"/>
  <c r="M20" i="2" s="1"/>
  <c r="N20" i="2" s="1"/>
  <c r="O20" i="2" s="1"/>
  <c r="K19" i="2"/>
  <c r="L19" i="2" s="1"/>
  <c r="K23" i="2"/>
  <c r="K22" i="2"/>
  <c r="L22" i="2" s="1"/>
  <c r="M22" i="2" s="1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F9" i="2"/>
  <c r="E9" i="2"/>
  <c r="S20" i="1"/>
  <c r="S19" i="1"/>
  <c r="S18" i="1"/>
  <c r="S17" i="1"/>
  <c r="S16" i="1"/>
  <c r="S15" i="1"/>
  <c r="S14" i="1"/>
  <c r="S13" i="1"/>
  <c r="S12" i="1"/>
  <c r="S11" i="1"/>
  <c r="S10" i="1"/>
  <c r="S9" i="1"/>
  <c r="S23" i="1"/>
  <c r="S22" i="1"/>
  <c r="S21" i="1"/>
  <c r="L21" i="1"/>
  <c r="M21" i="1"/>
  <c r="K21" i="1"/>
  <c r="R22" i="1"/>
  <c r="Q22" i="1" s="1"/>
  <c r="Q11" i="1"/>
  <c r="Q10" i="1"/>
  <c r="Q9" i="1"/>
  <c r="Q14" i="1"/>
  <c r="Q13" i="1"/>
  <c r="Q12" i="1"/>
  <c r="Q17" i="1"/>
  <c r="Q16" i="1"/>
  <c r="Q15" i="1"/>
  <c r="Q20" i="1"/>
  <c r="Q19" i="1"/>
  <c r="Q18" i="1"/>
  <c r="Q23" i="1"/>
  <c r="Q21" i="1"/>
  <c r="R20" i="1"/>
  <c r="R19" i="1"/>
  <c r="R18" i="1"/>
  <c r="R17" i="1"/>
  <c r="R16" i="1"/>
  <c r="R15" i="1"/>
  <c r="R14" i="1"/>
  <c r="R13" i="1"/>
  <c r="R12" i="1"/>
  <c r="R11" i="1"/>
  <c r="R10" i="1"/>
  <c r="R9" i="1"/>
  <c r="R23" i="1"/>
  <c r="R21" i="1"/>
  <c r="K22" i="1"/>
  <c r="K19" i="1"/>
  <c r="K16" i="1"/>
  <c r="K10" i="1"/>
  <c r="K12" i="1"/>
  <c r="L12" i="1"/>
  <c r="L14" i="1"/>
  <c r="M12" i="1"/>
  <c r="K15" i="1"/>
  <c r="L16" i="1"/>
  <c r="L13" i="1"/>
  <c r="L22" i="1"/>
  <c r="G23" i="1"/>
  <c r="G20" i="1"/>
  <c r="G17" i="1"/>
  <c r="G14" i="1"/>
  <c r="G11" i="1"/>
  <c r="G22" i="1"/>
  <c r="G19" i="1"/>
  <c r="G16" i="1"/>
  <c r="G13" i="1"/>
  <c r="G10" i="1"/>
  <c r="G21" i="1"/>
  <c r="G18" i="1"/>
  <c r="G15" i="1"/>
  <c r="G12" i="1"/>
  <c r="G9" i="1"/>
  <c r="L17" i="1"/>
  <c r="L23" i="1"/>
  <c r="L20" i="1"/>
  <c r="L11" i="1"/>
  <c r="L19" i="1"/>
  <c r="L10" i="1"/>
  <c r="L18" i="1"/>
  <c r="L15" i="1"/>
  <c r="L9" i="1"/>
  <c r="K18" i="1"/>
  <c r="K9" i="1"/>
  <c r="I23" i="1"/>
  <c r="I20" i="1"/>
  <c r="I17" i="1"/>
  <c r="I14" i="1"/>
  <c r="I11" i="1"/>
  <c r="I22" i="1"/>
  <c r="I19" i="1"/>
  <c r="I16" i="1"/>
  <c r="I13" i="1"/>
  <c r="I10" i="1"/>
  <c r="I21" i="1"/>
  <c r="I18" i="1"/>
  <c r="I15" i="1"/>
  <c r="I12" i="1"/>
  <c r="I9" i="1"/>
  <c r="H23" i="1"/>
  <c r="H20" i="1"/>
  <c r="H17" i="1"/>
  <c r="H14" i="1"/>
  <c r="H11" i="1"/>
  <c r="H22" i="1"/>
  <c r="H19" i="1"/>
  <c r="H16" i="1"/>
  <c r="H13" i="1"/>
  <c r="H10" i="1"/>
  <c r="H15" i="1"/>
  <c r="H12" i="1"/>
  <c r="H21" i="1"/>
  <c r="H18" i="1"/>
  <c r="H9" i="1"/>
  <c r="K9" i="2" l="1"/>
  <c r="K18" i="2"/>
  <c r="L18" i="2" s="1"/>
  <c r="L12" i="2"/>
  <c r="M12" i="2" s="1"/>
  <c r="Q20" i="2"/>
  <c r="L9" i="2"/>
  <c r="M19" i="2"/>
  <c r="N19" i="2" s="1"/>
  <c r="O19" i="2" s="1"/>
  <c r="M15" i="2"/>
  <c r="M10" i="2"/>
  <c r="L23" i="2"/>
  <c r="M23" i="2" s="1"/>
  <c r="N23" i="2" s="1"/>
  <c r="M11" i="2"/>
  <c r="N11" i="2" s="1"/>
  <c r="O11" i="2" s="1"/>
  <c r="M13" i="2"/>
  <c r="L14" i="2"/>
  <c r="M14" i="2" s="1"/>
  <c r="N14" i="2" s="1"/>
  <c r="O14" i="2" s="1"/>
  <c r="M16" i="2"/>
  <c r="L17" i="2"/>
  <c r="M17" i="2" s="1"/>
  <c r="N17" i="2" s="1"/>
  <c r="O17" i="2" s="1"/>
  <c r="M22" i="1"/>
  <c r="N21" i="1"/>
  <c r="O21" i="1" s="1"/>
  <c r="M9" i="1"/>
  <c r="M18" i="1"/>
  <c r="M15" i="1"/>
  <c r="N22" i="2" l="1"/>
  <c r="O22" i="2" s="1"/>
  <c r="N21" i="2"/>
  <c r="O21" i="2" s="1"/>
  <c r="M18" i="2"/>
  <c r="N18" i="2" s="1"/>
  <c r="O18" i="2" s="1"/>
  <c r="M9" i="2"/>
  <c r="N9" i="2" s="1"/>
  <c r="O9" i="2" s="1"/>
  <c r="Q17" i="2"/>
  <c r="N15" i="2"/>
  <c r="O15" i="2" s="1"/>
  <c r="P23" i="2"/>
  <c r="P14" i="2" s="1"/>
  <c r="P11" i="2" s="1"/>
  <c r="O23" i="2"/>
  <c r="N13" i="2"/>
  <c r="O13" i="2" s="1"/>
  <c r="N16" i="2"/>
  <c r="O16" i="2" s="1"/>
  <c r="N10" i="2"/>
  <c r="O10" i="2" s="1"/>
  <c r="N12" i="2"/>
  <c r="O12" i="2" s="1"/>
  <c r="M10" i="1"/>
  <c r="N9" i="1"/>
  <c r="O9" i="1" s="1"/>
  <c r="P9" i="1" s="1"/>
  <c r="M16" i="1"/>
  <c r="N15" i="1"/>
  <c r="O15" i="1" s="1"/>
  <c r="P15" i="1" s="1"/>
  <c r="N18" i="1"/>
  <c r="O18" i="1" s="1"/>
  <c r="N12" i="1"/>
  <c r="M19" i="1"/>
  <c r="O12" i="1" l="1"/>
  <c r="P10" i="1" s="1"/>
  <c r="N16" i="1"/>
  <c r="N10" i="1"/>
  <c r="N22" i="1"/>
  <c r="N19" i="1"/>
  <c r="O19" i="1" l="1"/>
  <c r="K20" i="1"/>
  <c r="M20" i="1" s="1"/>
  <c r="O16" i="1"/>
  <c r="P16" i="1" s="1"/>
  <c r="K17" i="1"/>
  <c r="M17" i="1" s="1"/>
  <c r="N17" i="1" s="1"/>
  <c r="O17" i="1" s="1"/>
  <c r="P17" i="1" s="1"/>
  <c r="O10" i="1"/>
  <c r="K11" i="1"/>
  <c r="M11" i="1" s="1"/>
  <c r="N11" i="1" s="1"/>
  <c r="K13" i="1"/>
  <c r="M13" i="1" s="1"/>
  <c r="N13" i="1" s="1"/>
  <c r="O13" i="1" s="1"/>
  <c r="K14" i="1" s="1"/>
  <c r="M14" i="1" s="1"/>
  <c r="N14" i="1" s="1"/>
  <c r="O11" i="1"/>
  <c r="O22" i="1"/>
  <c r="K23" i="1" s="1"/>
  <c r="M23" i="1" l="1"/>
  <c r="N23" i="1" s="1"/>
  <c r="O23" i="1" s="1"/>
  <c r="P19" i="1" s="1"/>
  <c r="O14" i="1"/>
  <c r="N20" i="1"/>
  <c r="O20" i="1" l="1"/>
</calcChain>
</file>

<file path=xl/sharedStrings.xml><?xml version="1.0" encoding="utf-8"?>
<sst xmlns="http://schemas.openxmlformats.org/spreadsheetml/2006/main" count="86" uniqueCount="32">
  <si>
    <t>.</t>
  </si>
  <si>
    <t>TP</t>
  </si>
  <si>
    <t>Route</t>
  </si>
  <si>
    <t>Retailer</t>
  </si>
  <si>
    <t>R1</t>
  </si>
  <si>
    <t>R2</t>
  </si>
  <si>
    <t>R3</t>
  </si>
  <si>
    <t>R4</t>
  </si>
  <si>
    <t>R5</t>
  </si>
  <si>
    <t>Initial</t>
  </si>
  <si>
    <t>Demand</t>
  </si>
  <si>
    <t>Net Req</t>
  </si>
  <si>
    <t>Rcapacity</t>
  </si>
  <si>
    <t>Delivery Indicator</t>
  </si>
  <si>
    <t>Vehicle1</t>
  </si>
  <si>
    <t>Vehicle2</t>
  </si>
  <si>
    <t>V1capacity</t>
  </si>
  <si>
    <t>V2capacity</t>
  </si>
  <si>
    <t>Initial OnHand</t>
  </si>
  <si>
    <t>Inv Req Initial</t>
  </si>
  <si>
    <t>Earliest Visit</t>
  </si>
  <si>
    <t>Latest Visit</t>
  </si>
  <si>
    <t>Requirement FullFilled</t>
  </si>
  <si>
    <t>Serviced or Not</t>
  </si>
  <si>
    <t>Ordering</t>
  </si>
  <si>
    <t>Deficit Qty</t>
  </si>
  <si>
    <t>Agg Service Qty</t>
  </si>
  <si>
    <t>Req for the TP</t>
  </si>
  <si>
    <t>Qty serviced TP</t>
  </si>
  <si>
    <t>Total for the TP</t>
  </si>
  <si>
    <t>Vehicle1 Net Veh Cap</t>
  </si>
  <si>
    <t>Vehicle2 Net Veh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</si>
</sst>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182AB16-69F2-4052-9589-363C7FB202E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9ADD-C05D-4DA2-985E-8370FA174CA3}">
  <dimension ref="A1:S23"/>
  <sheetViews>
    <sheetView topLeftCell="D6" workbookViewId="0">
      <selection activeCell="S22" sqref="S22"/>
    </sheetView>
  </sheetViews>
  <sheetFormatPr defaultRowHeight="15" x14ac:dyDescent="0.25"/>
  <cols>
    <col min="12" max="12" width="15.85546875" bestFit="1" customWidth="1"/>
    <col min="13" max="13" width="13.28515625" bestFit="1" customWidth="1"/>
    <col min="14" max="14" width="16.85546875" bestFit="1" customWidth="1"/>
    <col min="16" max="16" width="0" hidden="1" customWidth="1"/>
    <col min="17" max="17" width="21.85546875" bestFit="1" customWidth="1"/>
    <col min="18" max="18" width="14.7109375" bestFit="1" customWidth="1"/>
    <col min="19" max="19" width="14.85546875" bestFit="1" customWidth="1"/>
  </cols>
  <sheetData>
    <row r="1" spans="1:19" x14ac:dyDescent="0.25">
      <c r="A1" t="s">
        <v>16</v>
      </c>
      <c r="B1">
        <v>118</v>
      </c>
    </row>
    <row r="2" spans="1:19" x14ac:dyDescent="0.25">
      <c r="A2" t="s">
        <v>17</v>
      </c>
      <c r="B2">
        <v>118</v>
      </c>
    </row>
    <row r="3" spans="1:19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19" x14ac:dyDescent="0.25">
      <c r="A4" t="s">
        <v>12</v>
      </c>
      <c r="B4">
        <v>93</v>
      </c>
      <c r="C4">
        <v>180</v>
      </c>
      <c r="D4">
        <v>51</v>
      </c>
      <c r="E4">
        <v>114</v>
      </c>
      <c r="F4">
        <v>24</v>
      </c>
    </row>
    <row r="5" spans="1:19" x14ac:dyDescent="0.25">
      <c r="A5" t="s">
        <v>9</v>
      </c>
      <c r="B5">
        <v>62</v>
      </c>
      <c r="C5">
        <v>70</v>
      </c>
      <c r="D5">
        <v>34</v>
      </c>
      <c r="E5">
        <v>76</v>
      </c>
      <c r="F5">
        <v>10</v>
      </c>
    </row>
    <row r="6" spans="1:19" x14ac:dyDescent="0.25">
      <c r="A6" t="s">
        <v>10</v>
      </c>
      <c r="B6">
        <v>31</v>
      </c>
      <c r="C6">
        <v>60</v>
      </c>
      <c r="D6">
        <v>17</v>
      </c>
      <c r="E6">
        <v>38</v>
      </c>
      <c r="F6">
        <v>12</v>
      </c>
    </row>
    <row r="7" spans="1:19" x14ac:dyDescent="0.25">
      <c r="A7" t="s">
        <v>0</v>
      </c>
    </row>
    <row r="8" spans="1:19" ht="15.75" thickBot="1" x14ac:dyDescent="0.3">
      <c r="A8" t="s">
        <v>3</v>
      </c>
      <c r="B8" t="s">
        <v>1</v>
      </c>
      <c r="C8" t="s">
        <v>14</v>
      </c>
      <c r="D8" t="s">
        <v>15</v>
      </c>
      <c r="E8" t="s">
        <v>20</v>
      </c>
      <c r="F8" t="s">
        <v>21</v>
      </c>
      <c r="G8" t="s">
        <v>16</v>
      </c>
      <c r="H8" t="s">
        <v>17</v>
      </c>
      <c r="I8" t="s">
        <v>12</v>
      </c>
      <c r="J8" t="s">
        <v>2</v>
      </c>
      <c r="K8" t="s">
        <v>18</v>
      </c>
      <c r="L8" t="s">
        <v>10</v>
      </c>
      <c r="M8" t="s">
        <v>19</v>
      </c>
      <c r="N8" t="s">
        <v>13</v>
      </c>
      <c r="O8" t="s">
        <v>11</v>
      </c>
      <c r="Q8" t="s">
        <v>22</v>
      </c>
      <c r="R8" t="s">
        <v>23</v>
      </c>
      <c r="S8" t="s">
        <v>24</v>
      </c>
    </row>
    <row r="9" spans="1:19" x14ac:dyDescent="0.25">
      <c r="A9" s="1" t="s">
        <v>4</v>
      </c>
      <c r="B9" s="2">
        <v>1</v>
      </c>
      <c r="C9" s="2">
        <v>0</v>
      </c>
      <c r="D9" s="2">
        <v>0</v>
      </c>
      <c r="E9" s="2"/>
      <c r="F9" s="2"/>
      <c r="G9" s="2">
        <f>$B$1</f>
        <v>118</v>
      </c>
      <c r="H9" s="2">
        <f>$B$1</f>
        <v>118</v>
      </c>
      <c r="I9" s="2">
        <f>$B$4</f>
        <v>93</v>
      </c>
      <c r="J9" s="2">
        <v>0</v>
      </c>
      <c r="K9" s="2">
        <f>$B$5</f>
        <v>62</v>
      </c>
      <c r="L9" s="2">
        <f>$B$6</f>
        <v>31</v>
      </c>
      <c r="M9" s="2">
        <f t="shared" ref="M9:M23" si="0">K9-L9</f>
        <v>31</v>
      </c>
      <c r="N9" s="2">
        <f t="shared" ref="N9:N14" si="1">IF(M9 &gt;= 0,0,1)</f>
        <v>0</v>
      </c>
      <c r="O9" s="3">
        <f t="shared" ref="O9:O23" si="2">IF(N9=1,IF(ABS(M9)&lt;=IF(SUMPRODUCT(C9:D9,G9:H9)&lt;=0,MIN(G9:H9),SUMPRODUCT(C9:D9,G9:H9)),ABS(M9),IF(SUMPRODUCT(C9:D9,G9:H9)&lt;=0,MIN(G9:H9),SUMPRODUCT(C9:D9,G9:H9))),0)</f>
        <v>0</v>
      </c>
      <c r="P9" s="3">
        <f>IF(O9&lt;=I9,1,0)</f>
        <v>1</v>
      </c>
      <c r="Q9">
        <f t="shared" ref="Q9:Q11" si="3">IF(R9&gt;0, IF(O9&gt;=0,O9,0),0)</f>
        <v>0</v>
      </c>
      <c r="R9">
        <f t="shared" ref="R9:R20" si="4">IF(SUMPRODUCT(C9:D9,G9:H9)&gt;0,1,0)</f>
        <v>0</v>
      </c>
      <c r="S9">
        <f t="shared" ref="S9:S20" si="5">Q9-O9</f>
        <v>0</v>
      </c>
    </row>
    <row r="10" spans="1:19" x14ac:dyDescent="0.25">
      <c r="A10" s="4" t="s">
        <v>4</v>
      </c>
      <c r="B10">
        <v>2</v>
      </c>
      <c r="C10">
        <v>0</v>
      </c>
      <c r="D10">
        <v>0</v>
      </c>
      <c r="G10">
        <f t="shared" ref="G10:H23" si="6">$B$1</f>
        <v>118</v>
      </c>
      <c r="H10">
        <f t="shared" si="6"/>
        <v>118</v>
      </c>
      <c r="I10">
        <f>$B$4</f>
        <v>93</v>
      </c>
      <c r="J10">
        <v>0</v>
      </c>
      <c r="K10">
        <f>IF(N9=1,IF(O9&lt;=118,0,O9-118),M9)</f>
        <v>31</v>
      </c>
      <c r="L10">
        <f>$B$6</f>
        <v>31</v>
      </c>
      <c r="M10">
        <f t="shared" si="0"/>
        <v>0</v>
      </c>
      <c r="N10">
        <f t="shared" si="1"/>
        <v>0</v>
      </c>
      <c r="O10" s="5">
        <f t="shared" si="2"/>
        <v>0</v>
      </c>
      <c r="P10" s="5">
        <f>IF(O12&lt;=I12,1,0)</f>
        <v>1</v>
      </c>
      <c r="Q10">
        <f t="shared" si="3"/>
        <v>0</v>
      </c>
      <c r="R10">
        <f t="shared" si="4"/>
        <v>0</v>
      </c>
      <c r="S10">
        <f t="shared" si="5"/>
        <v>0</v>
      </c>
    </row>
    <row r="11" spans="1:19" ht="15.75" thickBot="1" x14ac:dyDescent="0.3">
      <c r="A11" s="9" t="s">
        <v>4</v>
      </c>
      <c r="B11" s="7">
        <v>3</v>
      </c>
      <c r="C11" s="7">
        <v>1</v>
      </c>
      <c r="D11" s="7">
        <v>0</v>
      </c>
      <c r="E11" s="7"/>
      <c r="F11" s="7"/>
      <c r="G11" s="7">
        <f t="shared" si="6"/>
        <v>118</v>
      </c>
      <c r="H11" s="7">
        <f t="shared" si="6"/>
        <v>118</v>
      </c>
      <c r="I11" s="7">
        <f>$B$4</f>
        <v>93</v>
      </c>
      <c r="J11" s="7">
        <v>1</v>
      </c>
      <c r="K11" s="7">
        <f>IF(N10=1,IF(O10&lt;=118,0,O10-118),M10)</f>
        <v>0</v>
      </c>
      <c r="L11" s="7">
        <f>$B$6</f>
        <v>31</v>
      </c>
      <c r="M11" s="7">
        <f t="shared" si="0"/>
        <v>-31</v>
      </c>
      <c r="N11" s="7">
        <f t="shared" si="1"/>
        <v>1</v>
      </c>
      <c r="O11" s="8">
        <f t="shared" si="2"/>
        <v>31</v>
      </c>
      <c r="P11" s="5"/>
      <c r="Q11">
        <f t="shared" si="3"/>
        <v>31</v>
      </c>
      <c r="R11">
        <f t="shared" si="4"/>
        <v>1</v>
      </c>
      <c r="S11">
        <f t="shared" si="5"/>
        <v>0</v>
      </c>
    </row>
    <row r="12" spans="1:19" x14ac:dyDescent="0.25">
      <c r="A12" s="1" t="s">
        <v>5</v>
      </c>
      <c r="B12" s="2">
        <v>1</v>
      </c>
      <c r="C12" s="2">
        <v>0</v>
      </c>
      <c r="D12" s="2">
        <v>0</v>
      </c>
      <c r="E12" s="2"/>
      <c r="F12" s="2"/>
      <c r="G12" s="2">
        <f>$B$1</f>
        <v>118</v>
      </c>
      <c r="H12" s="2">
        <f>$B$1</f>
        <v>118</v>
      </c>
      <c r="I12" s="2">
        <f>$C$4</f>
        <v>180</v>
      </c>
      <c r="J12" s="2">
        <v>0</v>
      </c>
      <c r="K12" s="2">
        <f>$C$5</f>
        <v>70</v>
      </c>
      <c r="L12" s="2">
        <f>$C$6</f>
        <v>60</v>
      </c>
      <c r="M12" s="2">
        <f t="shared" si="0"/>
        <v>10</v>
      </c>
      <c r="N12" s="2">
        <f t="shared" si="1"/>
        <v>0</v>
      </c>
      <c r="O12" s="3">
        <f t="shared" si="2"/>
        <v>0</v>
      </c>
      <c r="P12" s="5"/>
      <c r="Q12">
        <f t="shared" ref="Q12:Q14" si="7">IF(R12&gt;0, IF(O12&gt;=0,O12,0),0)</f>
        <v>0</v>
      </c>
      <c r="R12">
        <f t="shared" si="4"/>
        <v>0</v>
      </c>
      <c r="S12">
        <f t="shared" si="5"/>
        <v>0</v>
      </c>
    </row>
    <row r="13" spans="1:19" x14ac:dyDescent="0.25">
      <c r="A13" s="4" t="s">
        <v>5</v>
      </c>
      <c r="B13">
        <v>2</v>
      </c>
      <c r="C13">
        <v>0</v>
      </c>
      <c r="D13">
        <v>1</v>
      </c>
      <c r="G13">
        <f t="shared" si="6"/>
        <v>118</v>
      </c>
      <c r="H13">
        <f t="shared" si="6"/>
        <v>118</v>
      </c>
      <c r="I13">
        <f>$C$4</f>
        <v>180</v>
      </c>
      <c r="J13">
        <v>0</v>
      </c>
      <c r="K13">
        <f>IF(N12=1,IF(O12&lt;=118,0,O12-118),M12)</f>
        <v>10</v>
      </c>
      <c r="L13">
        <f>$C$6</f>
        <v>60</v>
      </c>
      <c r="M13">
        <f t="shared" si="0"/>
        <v>-50</v>
      </c>
      <c r="N13">
        <f t="shared" si="1"/>
        <v>1</v>
      </c>
      <c r="O13" s="5">
        <f t="shared" si="2"/>
        <v>50</v>
      </c>
      <c r="P13" s="5"/>
      <c r="Q13">
        <f t="shared" si="7"/>
        <v>50</v>
      </c>
      <c r="R13">
        <f t="shared" si="4"/>
        <v>1</v>
      </c>
      <c r="S13">
        <f t="shared" si="5"/>
        <v>0</v>
      </c>
    </row>
    <row r="14" spans="1:19" ht="15.75" thickBot="1" x14ac:dyDescent="0.3">
      <c r="A14" s="9" t="s">
        <v>5</v>
      </c>
      <c r="B14" s="7">
        <v>3</v>
      </c>
      <c r="C14" s="7">
        <v>1</v>
      </c>
      <c r="D14" s="7">
        <v>0</v>
      </c>
      <c r="E14" s="7"/>
      <c r="F14" s="7"/>
      <c r="G14" s="7">
        <f t="shared" si="6"/>
        <v>118</v>
      </c>
      <c r="H14" s="7">
        <f t="shared" si="6"/>
        <v>118</v>
      </c>
      <c r="I14" s="7">
        <f>$C$4</f>
        <v>180</v>
      </c>
      <c r="J14" s="7">
        <v>1</v>
      </c>
      <c r="K14" s="7">
        <f>IF(N13=1,IF(O13&lt;=118,0,O13-118),M13)</f>
        <v>0</v>
      </c>
      <c r="L14" s="7">
        <f>$C$6</f>
        <v>60</v>
      </c>
      <c r="M14" s="7">
        <f t="shared" si="0"/>
        <v>-60</v>
      </c>
      <c r="N14" s="7">
        <f t="shared" si="1"/>
        <v>1</v>
      </c>
      <c r="O14" s="8">
        <f t="shared" si="2"/>
        <v>60</v>
      </c>
      <c r="P14" s="5"/>
      <c r="Q14">
        <f t="shared" si="7"/>
        <v>60</v>
      </c>
      <c r="R14">
        <f t="shared" si="4"/>
        <v>1</v>
      </c>
      <c r="S14">
        <f t="shared" si="5"/>
        <v>0</v>
      </c>
    </row>
    <row r="15" spans="1:19" x14ac:dyDescent="0.25">
      <c r="A15" s="1" t="s">
        <v>6</v>
      </c>
      <c r="B15" s="2">
        <v>1</v>
      </c>
      <c r="C15" s="2">
        <v>0</v>
      </c>
      <c r="D15" s="2">
        <v>0</v>
      </c>
      <c r="E15" s="2"/>
      <c r="F15" s="2"/>
      <c r="G15" s="2">
        <f>$B$1</f>
        <v>118</v>
      </c>
      <c r="H15" s="2">
        <f>$B$1</f>
        <v>118</v>
      </c>
      <c r="I15" s="2">
        <f>$D$4</f>
        <v>51</v>
      </c>
      <c r="J15" s="2">
        <v>0</v>
      </c>
      <c r="K15" s="2">
        <f>$D$5</f>
        <v>34</v>
      </c>
      <c r="L15" s="2">
        <f>$D$6</f>
        <v>17</v>
      </c>
      <c r="M15" s="2">
        <f t="shared" si="0"/>
        <v>17</v>
      </c>
      <c r="N15" s="2">
        <f t="shared" ref="N15" si="8">IF(M15 &gt;= 0,0,1)</f>
        <v>0</v>
      </c>
      <c r="O15" s="3">
        <f t="shared" si="2"/>
        <v>0</v>
      </c>
      <c r="P15" s="5">
        <f>IF(O15&lt;=I15,1,0)</f>
        <v>1</v>
      </c>
      <c r="Q15">
        <f t="shared" ref="Q15:Q17" si="9">IF(R15&gt;0, IF(O15&gt;=0,O15,0),0)</f>
        <v>0</v>
      </c>
      <c r="R15">
        <f t="shared" si="4"/>
        <v>0</v>
      </c>
      <c r="S15">
        <f t="shared" si="5"/>
        <v>0</v>
      </c>
    </row>
    <row r="16" spans="1:19" x14ac:dyDescent="0.25">
      <c r="A16" s="4" t="s">
        <v>6</v>
      </c>
      <c r="B16">
        <v>2</v>
      </c>
      <c r="C16">
        <v>0</v>
      </c>
      <c r="D16">
        <v>0</v>
      </c>
      <c r="G16">
        <f t="shared" si="6"/>
        <v>118</v>
      </c>
      <c r="H16">
        <f t="shared" si="6"/>
        <v>118</v>
      </c>
      <c r="I16">
        <f>$D$4</f>
        <v>51</v>
      </c>
      <c r="J16">
        <v>0</v>
      </c>
      <c r="K16">
        <f>IF(N15=1,IF(O15&lt;=118,0,O15-118),M15)</f>
        <v>17</v>
      </c>
      <c r="L16">
        <f>$D$6</f>
        <v>17</v>
      </c>
      <c r="M16">
        <f t="shared" si="0"/>
        <v>0</v>
      </c>
      <c r="N16">
        <f t="shared" ref="N16:N23" si="10">IF(M16 &gt;= 0,0,1)</f>
        <v>0</v>
      </c>
      <c r="O16" s="5">
        <f t="shared" si="2"/>
        <v>0</v>
      </c>
      <c r="P16" s="5">
        <f>IF(O16&lt;=I16,1,0)</f>
        <v>1</v>
      </c>
      <c r="Q16">
        <f t="shared" si="9"/>
        <v>0</v>
      </c>
      <c r="R16">
        <f t="shared" si="4"/>
        <v>0</v>
      </c>
      <c r="S16">
        <f t="shared" si="5"/>
        <v>0</v>
      </c>
    </row>
    <row r="17" spans="1:19" ht="15.75" thickBot="1" x14ac:dyDescent="0.3">
      <c r="A17" s="6" t="s">
        <v>6</v>
      </c>
      <c r="B17" s="7">
        <v>3</v>
      </c>
      <c r="C17" s="7">
        <v>0</v>
      </c>
      <c r="D17" s="7">
        <v>1</v>
      </c>
      <c r="E17" s="7"/>
      <c r="F17" s="7"/>
      <c r="G17" s="7">
        <f t="shared" si="6"/>
        <v>118</v>
      </c>
      <c r="H17" s="7">
        <f t="shared" si="6"/>
        <v>118</v>
      </c>
      <c r="I17" s="7">
        <f>$D$4</f>
        <v>51</v>
      </c>
      <c r="J17" s="7">
        <v>0</v>
      </c>
      <c r="K17" s="7">
        <f>IF(N16=1,IF(O16&lt;=118,0,O16-118),M16)</f>
        <v>0</v>
      </c>
      <c r="L17" s="7">
        <f>$D$6</f>
        <v>17</v>
      </c>
      <c r="M17" s="7">
        <f t="shared" si="0"/>
        <v>-17</v>
      </c>
      <c r="N17" s="7">
        <f t="shared" si="10"/>
        <v>1</v>
      </c>
      <c r="O17" s="8">
        <f t="shared" si="2"/>
        <v>17</v>
      </c>
      <c r="P17" s="5">
        <f>IF(O17&lt;=I17,1,0)</f>
        <v>1</v>
      </c>
      <c r="Q17">
        <f t="shared" si="9"/>
        <v>17</v>
      </c>
      <c r="R17">
        <f t="shared" si="4"/>
        <v>1</v>
      </c>
      <c r="S17">
        <f t="shared" si="5"/>
        <v>0</v>
      </c>
    </row>
    <row r="18" spans="1:19" x14ac:dyDescent="0.25">
      <c r="A18" s="1" t="s">
        <v>7</v>
      </c>
      <c r="B18" s="2">
        <v>1</v>
      </c>
      <c r="C18" s="2">
        <v>0</v>
      </c>
      <c r="D18" s="2">
        <v>0</v>
      </c>
      <c r="E18" s="2"/>
      <c r="F18" s="2"/>
      <c r="G18" s="2">
        <f t="shared" si="6"/>
        <v>118</v>
      </c>
      <c r="H18" s="2">
        <f t="shared" si="6"/>
        <v>118</v>
      </c>
      <c r="I18" s="2">
        <f>$E$4</f>
        <v>114</v>
      </c>
      <c r="J18" s="2">
        <v>0</v>
      </c>
      <c r="K18" s="2">
        <f>$E$5</f>
        <v>76</v>
      </c>
      <c r="L18" s="2">
        <f>$E$6</f>
        <v>38</v>
      </c>
      <c r="M18" s="2">
        <f t="shared" si="0"/>
        <v>38</v>
      </c>
      <c r="N18" s="2">
        <f t="shared" si="10"/>
        <v>0</v>
      </c>
      <c r="O18" s="3">
        <f t="shared" si="2"/>
        <v>0</v>
      </c>
      <c r="P18" s="5"/>
      <c r="Q18">
        <f t="shared" ref="Q18:Q20" si="11">IF(R18&gt;0, IF(O18&gt;=0,O18,0),0)</f>
        <v>0</v>
      </c>
      <c r="R18">
        <f t="shared" si="4"/>
        <v>0</v>
      </c>
      <c r="S18">
        <f t="shared" si="5"/>
        <v>0</v>
      </c>
    </row>
    <row r="19" spans="1:19" x14ac:dyDescent="0.25">
      <c r="A19" s="4" t="s">
        <v>7</v>
      </c>
      <c r="B19">
        <v>2</v>
      </c>
      <c r="C19">
        <v>0</v>
      </c>
      <c r="D19">
        <v>0</v>
      </c>
      <c r="G19">
        <f t="shared" si="6"/>
        <v>118</v>
      </c>
      <c r="H19">
        <f t="shared" si="6"/>
        <v>118</v>
      </c>
      <c r="I19">
        <f>$E$4</f>
        <v>114</v>
      </c>
      <c r="J19">
        <v>0</v>
      </c>
      <c r="K19">
        <f>IF(N18=1,IF(O18&lt;=118,0,O18-118),M18)</f>
        <v>38</v>
      </c>
      <c r="L19">
        <f>$E$6</f>
        <v>38</v>
      </c>
      <c r="M19">
        <f t="shared" si="0"/>
        <v>0</v>
      </c>
      <c r="N19">
        <f t="shared" si="10"/>
        <v>0</v>
      </c>
      <c r="O19" s="5">
        <f t="shared" si="2"/>
        <v>0</v>
      </c>
      <c r="P19" s="5">
        <f>IF(O23&lt;=I23,1,0)</f>
        <v>1</v>
      </c>
      <c r="Q19">
        <f t="shared" si="11"/>
        <v>0</v>
      </c>
      <c r="R19">
        <f t="shared" si="4"/>
        <v>0</v>
      </c>
      <c r="S19">
        <f t="shared" si="5"/>
        <v>0</v>
      </c>
    </row>
    <row r="20" spans="1:19" ht="15.75" thickBot="1" x14ac:dyDescent="0.3">
      <c r="A20" s="6" t="s">
        <v>7</v>
      </c>
      <c r="B20" s="7">
        <v>3</v>
      </c>
      <c r="C20" s="7">
        <v>0</v>
      </c>
      <c r="D20" s="7">
        <v>1</v>
      </c>
      <c r="E20" s="7"/>
      <c r="F20" s="7"/>
      <c r="G20" s="7">
        <f t="shared" si="6"/>
        <v>118</v>
      </c>
      <c r="H20" s="7">
        <f t="shared" si="6"/>
        <v>118</v>
      </c>
      <c r="I20" s="7">
        <f>$E$4</f>
        <v>114</v>
      </c>
      <c r="J20" s="7">
        <v>0</v>
      </c>
      <c r="K20" s="7">
        <f>IF(N19=1,IF(O19&lt;=118,0,O19-118),M19)</f>
        <v>0</v>
      </c>
      <c r="L20" s="7">
        <f>$E$6</f>
        <v>38</v>
      </c>
      <c r="M20" s="7">
        <f t="shared" si="0"/>
        <v>-38</v>
      </c>
      <c r="N20" s="7">
        <f t="shared" si="10"/>
        <v>1</v>
      </c>
      <c r="O20" s="8">
        <f t="shared" si="2"/>
        <v>38</v>
      </c>
      <c r="Q20">
        <f t="shared" si="11"/>
        <v>38</v>
      </c>
      <c r="R20">
        <f t="shared" si="4"/>
        <v>1</v>
      </c>
      <c r="S20">
        <f t="shared" si="5"/>
        <v>0</v>
      </c>
    </row>
    <row r="21" spans="1:19" x14ac:dyDescent="0.25">
      <c r="A21" s="1" t="s">
        <v>8</v>
      </c>
      <c r="B21" s="2">
        <v>1</v>
      </c>
      <c r="C21" s="2">
        <v>1</v>
      </c>
      <c r="D21" s="2">
        <v>0</v>
      </c>
      <c r="E21" s="2"/>
      <c r="F21" s="2"/>
      <c r="G21" s="2">
        <f t="shared" si="6"/>
        <v>118</v>
      </c>
      <c r="H21" s="2">
        <f t="shared" si="6"/>
        <v>118</v>
      </c>
      <c r="I21" s="2">
        <f>$F$4</f>
        <v>24</v>
      </c>
      <c r="J21" s="2">
        <v>0</v>
      </c>
      <c r="K21" s="2">
        <f>$F$5</f>
        <v>10</v>
      </c>
      <c r="L21" s="2">
        <f>$F$6</f>
        <v>12</v>
      </c>
      <c r="M21" s="2">
        <f t="shared" si="0"/>
        <v>-2</v>
      </c>
      <c r="N21" s="2">
        <f t="shared" si="10"/>
        <v>1</v>
      </c>
      <c r="O21" s="3">
        <f t="shared" si="2"/>
        <v>2</v>
      </c>
      <c r="Q21">
        <f>IF(R21&gt;0, IF(O21&gt;=0,O21,0),0)</f>
        <v>2</v>
      </c>
      <c r="R21">
        <f>IF(SUMPRODUCT(C21:D21,G21:H21)&gt;0,1,0)</f>
        <v>1</v>
      </c>
      <c r="S21">
        <f>Q21-O21</f>
        <v>0</v>
      </c>
    </row>
    <row r="22" spans="1:19" x14ac:dyDescent="0.25">
      <c r="A22" s="4" t="s">
        <v>8</v>
      </c>
      <c r="B22">
        <v>2</v>
      </c>
      <c r="C22">
        <v>0</v>
      </c>
      <c r="D22">
        <v>0</v>
      </c>
      <c r="G22">
        <f t="shared" si="6"/>
        <v>118</v>
      </c>
      <c r="H22">
        <f t="shared" si="6"/>
        <v>118</v>
      </c>
      <c r="I22">
        <f>$F$4</f>
        <v>24</v>
      </c>
      <c r="J22">
        <v>0</v>
      </c>
      <c r="K22">
        <f>IF(N21=1,IF(O21&lt;=118,0,O21-118),M21)</f>
        <v>0</v>
      </c>
      <c r="L22">
        <f>$F$6</f>
        <v>12</v>
      </c>
      <c r="M22">
        <f t="shared" si="0"/>
        <v>-12</v>
      </c>
      <c r="N22">
        <f t="shared" si="10"/>
        <v>1</v>
      </c>
      <c r="O22" s="5">
        <f t="shared" si="2"/>
        <v>12</v>
      </c>
      <c r="Q22">
        <f>IF(R22&gt;0, IF(O22&gt;=0,O22,0),0)</f>
        <v>0</v>
      </c>
      <c r="R22">
        <f>IF(SUMPRODUCT(C22:D22,G22:H22)&gt;0,1,0)</f>
        <v>0</v>
      </c>
      <c r="S22">
        <f>Q22-O22</f>
        <v>-12</v>
      </c>
    </row>
    <row r="23" spans="1:19" ht="15.75" thickBot="1" x14ac:dyDescent="0.3">
      <c r="A23" s="6" t="s">
        <v>8</v>
      </c>
      <c r="B23" s="7">
        <v>3</v>
      </c>
      <c r="C23" s="7">
        <v>1</v>
      </c>
      <c r="D23" s="7">
        <v>0</v>
      </c>
      <c r="E23" s="7"/>
      <c r="F23" s="7"/>
      <c r="G23" s="7">
        <f t="shared" si="6"/>
        <v>118</v>
      </c>
      <c r="H23" s="7">
        <f t="shared" si="6"/>
        <v>118</v>
      </c>
      <c r="I23" s="7">
        <f>$F$4</f>
        <v>24</v>
      </c>
      <c r="J23" s="7">
        <v>1</v>
      </c>
      <c r="K23" s="7">
        <f>IF(N22=1,IF(O22&lt;=118,0,O22-118),M22)</f>
        <v>0</v>
      </c>
      <c r="L23" s="7">
        <f>$F$6</f>
        <v>12</v>
      </c>
      <c r="M23" s="7">
        <f t="shared" si="0"/>
        <v>-12</v>
      </c>
      <c r="N23" s="7">
        <f t="shared" si="10"/>
        <v>1</v>
      </c>
      <c r="O23" s="8">
        <f t="shared" si="2"/>
        <v>12</v>
      </c>
      <c r="Q23">
        <f>IF(R23&gt;0, IF(O23&gt;=0,O23,0),0)</f>
        <v>12</v>
      </c>
      <c r="R23">
        <f>IF(SUMPRODUCT(C23:D23,G23:H23)&gt;0,1,0)</f>
        <v>1</v>
      </c>
      <c r="S23">
        <f>Q23-O23</f>
        <v>0</v>
      </c>
    </row>
  </sheetData>
  <autoFilter ref="A8:O23" xr:uid="{F0066AE3-89CB-4BA1-8D28-7547531DDD6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16FA-DA35-448D-B775-BE1ACD9ABBD8}">
  <dimension ref="A1:T23"/>
  <sheetViews>
    <sheetView tabSelected="1" topLeftCell="A4" workbookViewId="0">
      <selection activeCell="D13" sqref="D13"/>
    </sheetView>
  </sheetViews>
  <sheetFormatPr defaultRowHeight="15" x14ac:dyDescent="0.25"/>
  <cols>
    <col min="16" max="16" width="15.85546875" bestFit="1" customWidth="1"/>
    <col min="17" max="17" width="13.28515625" bestFit="1" customWidth="1"/>
    <col min="18" max="18" width="16.85546875" bestFit="1" customWidth="1"/>
    <col min="20" max="20" width="0" hidden="1" customWidth="1"/>
    <col min="21" max="21" width="21.85546875" bestFit="1" customWidth="1"/>
    <col min="22" max="22" width="14.7109375" bestFit="1" customWidth="1"/>
    <col min="23" max="23" width="14.85546875" bestFit="1" customWidth="1"/>
  </cols>
  <sheetData>
    <row r="1" spans="1:20" x14ac:dyDescent="0.25">
      <c r="A1" t="s">
        <v>16</v>
      </c>
      <c r="B1">
        <v>118</v>
      </c>
    </row>
    <row r="2" spans="1:20" x14ac:dyDescent="0.25">
      <c r="A2" t="s">
        <v>17</v>
      </c>
      <c r="B2">
        <v>118</v>
      </c>
    </row>
    <row r="3" spans="1:20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20" x14ac:dyDescent="0.25">
      <c r="A4" t="s">
        <v>12</v>
      </c>
      <c r="B4">
        <v>93</v>
      </c>
      <c r="C4">
        <v>180</v>
      </c>
      <c r="D4">
        <v>51</v>
      </c>
      <c r="E4">
        <v>114</v>
      </c>
      <c r="F4">
        <v>24</v>
      </c>
    </row>
    <row r="5" spans="1:20" x14ac:dyDescent="0.25">
      <c r="A5" t="s">
        <v>9</v>
      </c>
      <c r="B5">
        <v>62</v>
      </c>
      <c r="C5">
        <v>70</v>
      </c>
      <c r="D5">
        <v>34</v>
      </c>
      <c r="E5">
        <v>76</v>
      </c>
      <c r="F5">
        <v>10</v>
      </c>
    </row>
    <row r="6" spans="1:20" x14ac:dyDescent="0.25">
      <c r="A6" t="s">
        <v>10</v>
      </c>
      <c r="B6">
        <v>31</v>
      </c>
      <c r="C6">
        <v>60</v>
      </c>
      <c r="D6">
        <v>17</v>
      </c>
      <c r="E6">
        <v>38</v>
      </c>
      <c r="F6">
        <v>12</v>
      </c>
    </row>
    <row r="8" spans="1:20" ht="15.75" thickBot="1" x14ac:dyDescent="0.3">
      <c r="A8" t="s">
        <v>3</v>
      </c>
      <c r="B8" t="s">
        <v>1</v>
      </c>
      <c r="C8" t="s">
        <v>14</v>
      </c>
      <c r="D8" t="s">
        <v>15</v>
      </c>
      <c r="E8" t="s">
        <v>16</v>
      </c>
      <c r="F8" t="s">
        <v>17</v>
      </c>
      <c r="G8" t="s">
        <v>12</v>
      </c>
      <c r="H8" t="s">
        <v>2</v>
      </c>
      <c r="I8" t="s">
        <v>18</v>
      </c>
      <c r="J8" t="s">
        <v>10</v>
      </c>
      <c r="K8" t="s">
        <v>27</v>
      </c>
      <c r="L8" t="s">
        <v>28</v>
      </c>
      <c r="M8" t="s">
        <v>25</v>
      </c>
      <c r="N8" t="s">
        <v>26</v>
      </c>
      <c r="O8" t="s">
        <v>29</v>
      </c>
      <c r="P8" t="s">
        <v>30</v>
      </c>
      <c r="Q8" t="s">
        <v>31</v>
      </c>
    </row>
    <row r="9" spans="1:20" ht="15.75" thickBot="1" x14ac:dyDescent="0.3">
      <c r="A9" s="1" t="s">
        <v>4</v>
      </c>
      <c r="B9" s="2">
        <v>1</v>
      </c>
      <c r="C9" s="2">
        <v>0</v>
      </c>
      <c r="D9" s="2">
        <v>0</v>
      </c>
      <c r="E9" s="2">
        <f>$B$1</f>
        <v>118</v>
      </c>
      <c r="F9" s="2">
        <f>$B$1</f>
        <v>118</v>
      </c>
      <c r="G9" s="2">
        <f>$B$4</f>
        <v>93</v>
      </c>
      <c r="H9" s="2">
        <v>0</v>
      </c>
      <c r="I9" s="2">
        <f>B5</f>
        <v>62</v>
      </c>
      <c r="J9" s="2">
        <f>B6</f>
        <v>31</v>
      </c>
      <c r="K9">
        <f t="shared" ref="K9:K23" si="0">J9-I9</f>
        <v>-31</v>
      </c>
      <c r="L9" s="7">
        <f t="shared" ref="L9:L23" si="1">IF(K9&lt;=0, 0, IF(K9&lt;=SUMPRODUCT(C9:D9,E9:F9),K9,SUMPRODUCT(C9:D9,E9:F9)))</f>
        <v>0</v>
      </c>
      <c r="M9">
        <f t="shared" ref="M9:M23" si="2">-IF(K9&lt;=0,0,-L9+K9)</f>
        <v>0</v>
      </c>
      <c r="N9">
        <f>ABS(SUM(M9:M11))</f>
        <v>0</v>
      </c>
      <c r="O9">
        <f>IF(K9&lt;=0,0,IF((((C9*N9)+(D9*N9))/N9),SUM(N9+L9),0))</f>
        <v>0</v>
      </c>
      <c r="P9" s="2"/>
      <c r="Q9" s="3"/>
      <c r="T9" s="3"/>
    </row>
    <row r="10" spans="1:20" ht="15.75" thickBot="1" x14ac:dyDescent="0.3">
      <c r="A10" s="4" t="s">
        <v>4</v>
      </c>
      <c r="B10">
        <v>2</v>
      </c>
      <c r="C10">
        <v>0</v>
      </c>
      <c r="D10">
        <v>0</v>
      </c>
      <c r="E10">
        <f t="shared" ref="E10:F23" si="3">$B$1</f>
        <v>118</v>
      </c>
      <c r="F10">
        <f t="shared" si="3"/>
        <v>118</v>
      </c>
      <c r="G10">
        <f>$B$4</f>
        <v>93</v>
      </c>
      <c r="H10">
        <v>0</v>
      </c>
      <c r="I10">
        <v>31</v>
      </c>
      <c r="J10">
        <v>31</v>
      </c>
      <c r="K10">
        <f t="shared" si="0"/>
        <v>0</v>
      </c>
      <c r="L10" s="7">
        <f t="shared" si="1"/>
        <v>0</v>
      </c>
      <c r="M10">
        <f t="shared" si="2"/>
        <v>0</v>
      </c>
      <c r="N10">
        <f>ABS(SUM(M10:M11))</f>
        <v>0</v>
      </c>
      <c r="O10">
        <f>IF(N10=0,0,IF(K10&lt;=0,0,IF((((C10*N10)+(D10*N10))/N10),SUM(N10+L10),0)))</f>
        <v>0</v>
      </c>
      <c r="Q10" s="5"/>
      <c r="T10" s="5"/>
    </row>
    <row r="11" spans="1:20" ht="15.75" thickBot="1" x14ac:dyDescent="0.3">
      <c r="A11" s="6" t="s">
        <v>4</v>
      </c>
      <c r="B11" s="7">
        <v>3</v>
      </c>
      <c r="C11" s="7">
        <v>1</v>
      </c>
      <c r="D11" s="7">
        <v>0</v>
      </c>
      <c r="E11" s="7">
        <f t="shared" si="3"/>
        <v>118</v>
      </c>
      <c r="F11" s="7">
        <f t="shared" si="3"/>
        <v>118</v>
      </c>
      <c r="G11" s="7">
        <f>$B$4</f>
        <v>93</v>
      </c>
      <c r="H11" s="7">
        <v>1</v>
      </c>
      <c r="I11" s="7">
        <v>0</v>
      </c>
      <c r="J11" s="7">
        <v>31</v>
      </c>
      <c r="K11">
        <f t="shared" si="0"/>
        <v>31</v>
      </c>
      <c r="L11" s="7">
        <f t="shared" si="1"/>
        <v>31</v>
      </c>
      <c r="M11">
        <f t="shared" si="2"/>
        <v>0</v>
      </c>
      <c r="N11">
        <f>SUM(M11)</f>
        <v>0</v>
      </c>
      <c r="O11">
        <f>IF(N11=0,0,IF(K11&lt;=0,0,IF((((C11*N11)+(D11*N11))/N11),SUM(N11+L11),0)))</f>
        <v>0</v>
      </c>
      <c r="P11" s="7">
        <f>-L11+P14</f>
        <v>15</v>
      </c>
      <c r="Q11" s="8"/>
      <c r="T11" s="5"/>
    </row>
    <row r="12" spans="1:20" ht="15.75" thickBot="1" x14ac:dyDescent="0.3">
      <c r="A12" s="1" t="s">
        <v>5</v>
      </c>
      <c r="B12" s="2">
        <v>1</v>
      </c>
      <c r="C12" s="2">
        <v>1</v>
      </c>
      <c r="D12" s="2">
        <v>0</v>
      </c>
      <c r="E12" s="2">
        <f>$B$1</f>
        <v>118</v>
      </c>
      <c r="F12" s="2">
        <f>$B$1</f>
        <v>118</v>
      </c>
      <c r="G12" s="2">
        <f>$C$4</f>
        <v>180</v>
      </c>
      <c r="H12" s="2">
        <v>0</v>
      </c>
      <c r="I12" s="2">
        <f>C5</f>
        <v>70</v>
      </c>
      <c r="J12" s="2">
        <f>C6</f>
        <v>60</v>
      </c>
      <c r="K12">
        <f t="shared" si="0"/>
        <v>-10</v>
      </c>
      <c r="L12" s="7">
        <f t="shared" si="1"/>
        <v>0</v>
      </c>
      <c r="M12">
        <f t="shared" si="2"/>
        <v>0</v>
      </c>
      <c r="N12">
        <f>ABS(SUM(M12:M14))</f>
        <v>50</v>
      </c>
      <c r="O12">
        <f>IF(K12&lt;=0,0,IF((((C12*N12)+(D12*N12))/N12),SUM(N12+L12),0))</f>
        <v>0</v>
      </c>
      <c r="P12" s="2"/>
      <c r="Q12" s="3"/>
      <c r="T12" s="5"/>
    </row>
    <row r="13" spans="1:20" ht="15.75" thickBot="1" x14ac:dyDescent="0.3">
      <c r="A13" s="4" t="s">
        <v>5</v>
      </c>
      <c r="B13">
        <v>2</v>
      </c>
      <c r="C13">
        <v>0</v>
      </c>
      <c r="D13">
        <v>0</v>
      </c>
      <c r="E13">
        <f t="shared" si="3"/>
        <v>118</v>
      </c>
      <c r="F13">
        <f t="shared" si="3"/>
        <v>118</v>
      </c>
      <c r="G13">
        <f>$C$4</f>
        <v>180</v>
      </c>
      <c r="H13">
        <v>0</v>
      </c>
      <c r="I13">
        <v>10</v>
      </c>
      <c r="J13">
        <v>60</v>
      </c>
      <c r="K13">
        <f t="shared" si="0"/>
        <v>50</v>
      </c>
      <c r="L13" s="7">
        <f t="shared" si="1"/>
        <v>0</v>
      </c>
      <c r="M13">
        <f t="shared" si="2"/>
        <v>-50</v>
      </c>
      <c r="N13">
        <f>ABS(SUM(M13:M14))</f>
        <v>50</v>
      </c>
      <c r="O13">
        <f t="shared" ref="O13:O23" si="4">IF(N13=0,0,IF(K13&lt;=0,0,IF((((C13*N13)+(D13*N13))/N13),SUM(N13+L13),0)))</f>
        <v>0</v>
      </c>
      <c r="Q13" s="5"/>
      <c r="T13" s="5"/>
    </row>
    <row r="14" spans="1:20" ht="15.75" thickBot="1" x14ac:dyDescent="0.3">
      <c r="A14" s="6" t="s">
        <v>5</v>
      </c>
      <c r="B14" s="7">
        <v>3</v>
      </c>
      <c r="C14" s="7">
        <v>1</v>
      </c>
      <c r="D14" s="7">
        <v>0</v>
      </c>
      <c r="E14" s="7">
        <f t="shared" si="3"/>
        <v>118</v>
      </c>
      <c r="F14" s="7">
        <f t="shared" si="3"/>
        <v>118</v>
      </c>
      <c r="G14" s="7">
        <f>$C$4</f>
        <v>180</v>
      </c>
      <c r="H14" s="7">
        <v>1</v>
      </c>
      <c r="I14" s="7">
        <v>0</v>
      </c>
      <c r="J14" s="7">
        <v>60</v>
      </c>
      <c r="K14">
        <f t="shared" si="0"/>
        <v>60</v>
      </c>
      <c r="L14" s="7">
        <f t="shared" si="1"/>
        <v>60</v>
      </c>
      <c r="M14">
        <f t="shared" si="2"/>
        <v>0</v>
      </c>
      <c r="N14">
        <f>SUM(M14)</f>
        <v>0</v>
      </c>
      <c r="O14">
        <f t="shared" si="4"/>
        <v>0</v>
      </c>
      <c r="P14" s="7">
        <f>P23-L14</f>
        <v>46</v>
      </c>
      <c r="Q14" s="8"/>
      <c r="T14" s="5"/>
    </row>
    <row r="15" spans="1:20" ht="15.75" thickBot="1" x14ac:dyDescent="0.3">
      <c r="A15" s="1" t="s">
        <v>6</v>
      </c>
      <c r="B15" s="2">
        <v>1</v>
      </c>
      <c r="C15" s="2">
        <v>0</v>
      </c>
      <c r="D15" s="2">
        <v>0</v>
      </c>
      <c r="E15" s="2">
        <f>$B$1</f>
        <v>118</v>
      </c>
      <c r="F15" s="2">
        <f>$B$1</f>
        <v>118</v>
      </c>
      <c r="G15" s="2">
        <f>$D$4</f>
        <v>51</v>
      </c>
      <c r="H15" s="2">
        <v>0</v>
      </c>
      <c r="I15" s="2">
        <f>D5</f>
        <v>34</v>
      </c>
      <c r="J15" s="2">
        <f>D6</f>
        <v>17</v>
      </c>
      <c r="K15">
        <f t="shared" si="0"/>
        <v>-17</v>
      </c>
      <c r="L15" s="7">
        <f t="shared" si="1"/>
        <v>0</v>
      </c>
      <c r="M15">
        <f t="shared" si="2"/>
        <v>0</v>
      </c>
      <c r="N15">
        <f>ABS(SUM(M15:M17))</f>
        <v>0</v>
      </c>
      <c r="O15">
        <f t="shared" si="4"/>
        <v>0</v>
      </c>
      <c r="P15" s="2"/>
      <c r="Q15" s="3"/>
      <c r="T15" s="5"/>
    </row>
    <row r="16" spans="1:20" ht="15.75" thickBot="1" x14ac:dyDescent="0.3">
      <c r="A16" s="4" t="s">
        <v>6</v>
      </c>
      <c r="B16">
        <v>2</v>
      </c>
      <c r="C16">
        <v>0</v>
      </c>
      <c r="D16">
        <v>0</v>
      </c>
      <c r="E16">
        <f t="shared" si="3"/>
        <v>118</v>
      </c>
      <c r="F16">
        <f t="shared" si="3"/>
        <v>118</v>
      </c>
      <c r="G16">
        <f>$D$4</f>
        <v>51</v>
      </c>
      <c r="H16">
        <v>0</v>
      </c>
      <c r="I16">
        <v>17</v>
      </c>
      <c r="J16">
        <v>17</v>
      </c>
      <c r="K16">
        <f t="shared" si="0"/>
        <v>0</v>
      </c>
      <c r="L16" s="7">
        <f t="shared" si="1"/>
        <v>0</v>
      </c>
      <c r="M16">
        <f t="shared" si="2"/>
        <v>0</v>
      </c>
      <c r="N16">
        <f>ABS(SUM(M16:M17))</f>
        <v>0</v>
      </c>
      <c r="O16">
        <f t="shared" si="4"/>
        <v>0</v>
      </c>
      <c r="Q16" s="5"/>
      <c r="T16" s="5"/>
    </row>
    <row r="17" spans="1:20" ht="15.75" thickBot="1" x14ac:dyDescent="0.3">
      <c r="A17" s="6" t="s">
        <v>6</v>
      </c>
      <c r="B17" s="7">
        <v>3</v>
      </c>
      <c r="C17" s="7">
        <v>0</v>
      </c>
      <c r="D17" s="7">
        <v>1</v>
      </c>
      <c r="E17" s="7">
        <f t="shared" si="3"/>
        <v>118</v>
      </c>
      <c r="F17" s="7">
        <f t="shared" si="3"/>
        <v>118</v>
      </c>
      <c r="G17" s="7">
        <f>$D$4</f>
        <v>51</v>
      </c>
      <c r="H17" s="7">
        <v>0</v>
      </c>
      <c r="I17" s="7">
        <v>0</v>
      </c>
      <c r="J17" s="7">
        <v>17</v>
      </c>
      <c r="K17">
        <f t="shared" si="0"/>
        <v>17</v>
      </c>
      <c r="L17" s="7">
        <f t="shared" si="1"/>
        <v>17</v>
      </c>
      <c r="M17">
        <f t="shared" si="2"/>
        <v>0</v>
      </c>
      <c r="N17">
        <f>SUM(M17)</f>
        <v>0</v>
      </c>
      <c r="O17">
        <f t="shared" si="4"/>
        <v>0</v>
      </c>
      <c r="P17" s="7"/>
      <c r="Q17" s="8">
        <f>Q20-L17</f>
        <v>63</v>
      </c>
      <c r="T17" s="5"/>
    </row>
    <row r="18" spans="1:20" ht="15.75" thickBot="1" x14ac:dyDescent="0.3">
      <c r="A18" s="1" t="s">
        <v>7</v>
      </c>
      <c r="B18" s="2">
        <v>1</v>
      </c>
      <c r="C18" s="2">
        <v>0</v>
      </c>
      <c r="D18" s="2">
        <v>0</v>
      </c>
      <c r="E18" s="2">
        <f t="shared" si="3"/>
        <v>118</v>
      </c>
      <c r="F18" s="2">
        <f t="shared" si="3"/>
        <v>118</v>
      </c>
      <c r="G18" s="2">
        <f>$E$4</f>
        <v>114</v>
      </c>
      <c r="H18" s="2">
        <v>0</v>
      </c>
      <c r="I18" s="2">
        <f>E5</f>
        <v>76</v>
      </c>
      <c r="J18" s="2">
        <f>E6</f>
        <v>38</v>
      </c>
      <c r="K18">
        <f t="shared" si="0"/>
        <v>-38</v>
      </c>
      <c r="L18" s="7">
        <f t="shared" si="1"/>
        <v>0</v>
      </c>
      <c r="M18">
        <f t="shared" si="2"/>
        <v>0</v>
      </c>
      <c r="N18">
        <f>ABS(SUM(M18:M20))</f>
        <v>0</v>
      </c>
      <c r="O18">
        <f t="shared" si="4"/>
        <v>0</v>
      </c>
      <c r="P18" s="2"/>
      <c r="Q18" s="3"/>
      <c r="T18" s="5"/>
    </row>
    <row r="19" spans="1:20" ht="15.75" thickBot="1" x14ac:dyDescent="0.3">
      <c r="A19" s="4" t="s">
        <v>7</v>
      </c>
      <c r="B19">
        <v>2</v>
      </c>
      <c r="C19">
        <v>0</v>
      </c>
      <c r="D19">
        <v>0</v>
      </c>
      <c r="E19">
        <f t="shared" si="3"/>
        <v>118</v>
      </c>
      <c r="F19">
        <f t="shared" si="3"/>
        <v>118</v>
      </c>
      <c r="G19">
        <f>$E$4</f>
        <v>114</v>
      </c>
      <c r="H19">
        <v>0</v>
      </c>
      <c r="I19">
        <v>38</v>
      </c>
      <c r="J19">
        <v>38</v>
      </c>
      <c r="K19">
        <f t="shared" si="0"/>
        <v>0</v>
      </c>
      <c r="L19" s="7">
        <f t="shared" si="1"/>
        <v>0</v>
      </c>
      <c r="M19">
        <f t="shared" si="2"/>
        <v>0</v>
      </c>
      <c r="N19">
        <f>ABS(SUM(M19:M20))</f>
        <v>0</v>
      </c>
      <c r="O19">
        <f t="shared" si="4"/>
        <v>0</v>
      </c>
      <c r="Q19" s="5"/>
      <c r="T19" s="5"/>
    </row>
    <row r="20" spans="1:20" ht="15.75" thickBot="1" x14ac:dyDescent="0.3">
      <c r="A20" s="6" t="s">
        <v>7</v>
      </c>
      <c r="B20" s="7">
        <v>3</v>
      </c>
      <c r="C20" s="7">
        <v>0</v>
      </c>
      <c r="D20" s="7">
        <v>1</v>
      </c>
      <c r="E20" s="7">
        <f t="shared" si="3"/>
        <v>118</v>
      </c>
      <c r="F20" s="7">
        <f t="shared" si="3"/>
        <v>118</v>
      </c>
      <c r="G20" s="7">
        <f>$E$4</f>
        <v>114</v>
      </c>
      <c r="H20" s="7">
        <v>0</v>
      </c>
      <c r="I20" s="7">
        <v>0</v>
      </c>
      <c r="J20" s="7">
        <v>38</v>
      </c>
      <c r="K20">
        <f t="shared" si="0"/>
        <v>38</v>
      </c>
      <c r="L20" s="7">
        <f t="shared" si="1"/>
        <v>38</v>
      </c>
      <c r="M20">
        <f t="shared" si="2"/>
        <v>0</v>
      </c>
      <c r="N20">
        <f>SUM(M20)</f>
        <v>0</v>
      </c>
      <c r="O20">
        <f t="shared" si="4"/>
        <v>0</v>
      </c>
      <c r="P20" s="7"/>
      <c r="Q20" s="8">
        <f>F20-L20</f>
        <v>80</v>
      </c>
    </row>
    <row r="21" spans="1:20" ht="15.75" thickBot="1" x14ac:dyDescent="0.3">
      <c r="A21" s="1" t="s">
        <v>8</v>
      </c>
      <c r="B21" s="2">
        <v>1</v>
      </c>
      <c r="C21" s="2">
        <v>1</v>
      </c>
      <c r="D21" s="2">
        <v>0</v>
      </c>
      <c r="E21" s="2">
        <f t="shared" si="3"/>
        <v>118</v>
      </c>
      <c r="F21" s="2">
        <f t="shared" si="3"/>
        <v>118</v>
      </c>
      <c r="G21" s="2">
        <f>$F$4</f>
        <v>24</v>
      </c>
      <c r="H21" s="2">
        <v>0</v>
      </c>
      <c r="I21" s="2">
        <f>F5</f>
        <v>10</v>
      </c>
      <c r="J21" s="2">
        <f>F6</f>
        <v>12</v>
      </c>
      <c r="K21">
        <f t="shared" si="0"/>
        <v>2</v>
      </c>
      <c r="L21" s="7">
        <f t="shared" si="1"/>
        <v>2</v>
      </c>
      <c r="M21">
        <f t="shared" si="2"/>
        <v>0</v>
      </c>
      <c r="N21">
        <f>ABS(SUM(M21:M23))</f>
        <v>12</v>
      </c>
      <c r="O21">
        <f t="shared" si="4"/>
        <v>14</v>
      </c>
      <c r="Q21" s="3"/>
    </row>
    <row r="22" spans="1:20" ht="15.75" thickBot="1" x14ac:dyDescent="0.3">
      <c r="A22" s="4" t="s">
        <v>8</v>
      </c>
      <c r="B22">
        <v>2</v>
      </c>
      <c r="C22">
        <v>0</v>
      </c>
      <c r="D22">
        <v>0</v>
      </c>
      <c r="E22">
        <f t="shared" si="3"/>
        <v>118</v>
      </c>
      <c r="F22">
        <f t="shared" si="3"/>
        <v>118</v>
      </c>
      <c r="G22">
        <f>$F$4</f>
        <v>24</v>
      </c>
      <c r="H22">
        <v>0</v>
      </c>
      <c r="I22">
        <v>0</v>
      </c>
      <c r="J22">
        <v>12</v>
      </c>
      <c r="K22">
        <f t="shared" si="0"/>
        <v>12</v>
      </c>
      <c r="L22" s="7">
        <f t="shared" si="1"/>
        <v>0</v>
      </c>
      <c r="M22">
        <f t="shared" si="2"/>
        <v>-12</v>
      </c>
      <c r="N22">
        <f>ABS(SUM(M22:M23))</f>
        <v>12</v>
      </c>
      <c r="O22">
        <f t="shared" si="4"/>
        <v>0</v>
      </c>
      <c r="Q22" s="5"/>
    </row>
    <row r="23" spans="1:20" ht="15.75" thickBot="1" x14ac:dyDescent="0.3">
      <c r="A23" s="6" t="s">
        <v>8</v>
      </c>
      <c r="B23" s="7">
        <v>3</v>
      </c>
      <c r="C23" s="7">
        <v>0</v>
      </c>
      <c r="D23" s="7">
        <v>1</v>
      </c>
      <c r="E23" s="7">
        <f t="shared" si="3"/>
        <v>118</v>
      </c>
      <c r="F23" s="7">
        <f t="shared" si="3"/>
        <v>118</v>
      </c>
      <c r="G23" s="7">
        <f>$F$4</f>
        <v>24</v>
      </c>
      <c r="H23" s="7">
        <v>1</v>
      </c>
      <c r="I23" s="7">
        <v>0</v>
      </c>
      <c r="J23" s="7">
        <v>12</v>
      </c>
      <c r="K23">
        <f t="shared" si="0"/>
        <v>12</v>
      </c>
      <c r="L23" s="7">
        <f t="shared" si="1"/>
        <v>12</v>
      </c>
      <c r="M23">
        <f t="shared" si="2"/>
        <v>0</v>
      </c>
      <c r="N23">
        <f>SUM(M23)</f>
        <v>0</v>
      </c>
      <c r="O23">
        <f t="shared" si="4"/>
        <v>0</v>
      </c>
      <c r="P23" s="7">
        <f>E23-L23</f>
        <v>106</v>
      </c>
      <c r="Q23" s="8"/>
    </row>
  </sheetData>
  <autoFilter ref="A8:S23" xr:uid="{F0066AE3-89CB-4BA1-8D28-7547531DDD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</vt:lpstr>
      <vt:lpstr>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Ajitesh Singla</dc:creator>
  <cp:lastModifiedBy>Ajitesh Singla</cp:lastModifiedBy>
  <dcterms:created xsi:type="dcterms:W3CDTF">2019-02-14T21:59:20Z</dcterms:created>
  <dcterms:modified xsi:type="dcterms:W3CDTF">2019-02-16T00:05:54Z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06a6b272-9a4e-4170-ac4a-a75671020785</vt:lpwstr>
  </property>
</Properties>
</file>