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https://nv5inc-my.sharepoint.com/personal/andrewj_johnson_nv5_com/Documents/Documents/GitHub/Potential-Study-Tool/MeasureChar/"/>
    </mc:Choice>
  </mc:AlternateContent>
  <xr:revisionPtr revIDLastSave="33" documentId="8_{7893DD4E-2931-487B-B46D-C80DD2840AD6}" xr6:coauthVersionLast="47" xr6:coauthVersionMax="47" xr10:uidLastSave="{EBFC3461-D518-4B40-AB68-C5823E1BC75B}"/>
  <bookViews>
    <workbookView xWindow="-120" yWindow="-120" windowWidth="29040" windowHeight="15720" activeTab="1" xr2:uid="{1AE9F950-F477-4587-A31A-EEAECA6DFA47}"/>
  </bookViews>
  <sheets>
    <sheet name="MF Clothes Washer" sheetId="1" r:id="rId1"/>
    <sheet name="ECM Circulators CW"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28" i="2" l="1"/>
  <c r="H128" i="2"/>
  <c r="G128" i="2"/>
  <c r="F128" i="2"/>
  <c r="I127" i="2"/>
  <c r="H127" i="2"/>
  <c r="G127" i="2"/>
  <c r="F127" i="2"/>
  <c r="I126" i="2"/>
  <c r="H126" i="2"/>
  <c r="G126" i="2"/>
  <c r="F126" i="2"/>
  <c r="I125" i="2"/>
  <c r="H125" i="2"/>
  <c r="G125" i="2"/>
  <c r="F125" i="2"/>
  <c r="I124" i="2"/>
  <c r="H124" i="2"/>
  <c r="G124" i="2"/>
  <c r="F124" i="2"/>
  <c r="I123" i="2"/>
  <c r="H123" i="2"/>
  <c r="G123" i="2"/>
  <c r="F123" i="2"/>
  <c r="I122" i="2"/>
  <c r="H122" i="2"/>
  <c r="G122" i="2"/>
  <c r="F122" i="2"/>
  <c r="F129" i="2" s="1"/>
  <c r="C64" i="2" s="1"/>
  <c r="I121" i="2"/>
  <c r="H121" i="2"/>
  <c r="H129" i="2" s="1"/>
  <c r="C65" i="2" s="1"/>
  <c r="G121" i="2"/>
  <c r="G129" i="2" s="1"/>
  <c r="F121" i="2"/>
  <c r="U81" i="2"/>
  <c r="U79" i="2"/>
  <c r="U77" i="2"/>
  <c r="U75" i="2"/>
  <c r="U73" i="2"/>
  <c r="U71" i="2"/>
  <c r="T70" i="2"/>
  <c r="L69" i="2"/>
  <c r="K69" i="2"/>
  <c r="J69" i="2"/>
  <c r="I69" i="2"/>
  <c r="H69" i="2"/>
  <c r="G69" i="2"/>
  <c r="F69" i="2"/>
  <c r="E69" i="2"/>
  <c r="D69" i="2"/>
  <c r="U66" i="2"/>
  <c r="L53" i="2"/>
  <c r="K53" i="2"/>
  <c r="J53" i="2"/>
  <c r="I53" i="2"/>
  <c r="H53" i="2"/>
  <c r="G53" i="2"/>
  <c r="F53" i="2"/>
  <c r="E53" i="2"/>
  <c r="D53" i="2"/>
  <c r="C53" i="2"/>
  <c r="H52" i="2"/>
  <c r="H71" i="2" s="1"/>
  <c r="H82" i="2" s="1"/>
  <c r="G52" i="2"/>
  <c r="G71" i="2" s="1"/>
  <c r="G82" i="2" s="1"/>
  <c r="E52" i="2"/>
  <c r="E71" i="2" s="1"/>
  <c r="D52" i="2"/>
  <c r="D71" i="2" s="1"/>
  <c r="L43" i="2"/>
  <c r="K43" i="2"/>
  <c r="J43" i="2"/>
  <c r="I43" i="2"/>
  <c r="H43" i="2"/>
  <c r="G43" i="2"/>
  <c r="F43" i="2"/>
  <c r="E43" i="2"/>
  <c r="D43" i="2"/>
  <c r="C43" i="2"/>
  <c r="L42" i="2"/>
  <c r="K42" i="2"/>
  <c r="J42" i="2"/>
  <c r="I42" i="2"/>
  <c r="H42" i="2"/>
  <c r="G42" i="2"/>
  <c r="F42" i="2"/>
  <c r="E42" i="2"/>
  <c r="D42" i="2"/>
  <c r="C42" i="2"/>
  <c r="L41" i="2"/>
  <c r="K41" i="2"/>
  <c r="J41" i="2"/>
  <c r="I41" i="2"/>
  <c r="H41" i="2"/>
  <c r="G41" i="2"/>
  <c r="F41" i="2"/>
  <c r="E41" i="2"/>
  <c r="D41" i="2"/>
  <c r="C41" i="2"/>
  <c r="L39" i="2"/>
  <c r="K39" i="2"/>
  <c r="J39" i="2"/>
  <c r="I39" i="2"/>
  <c r="H39" i="2"/>
  <c r="G39" i="2"/>
  <c r="F39" i="2"/>
  <c r="E39" i="2"/>
  <c r="D39" i="2"/>
  <c r="T37" i="2"/>
  <c r="L37" i="2"/>
  <c r="K37" i="2"/>
  <c r="J37" i="2"/>
  <c r="I37" i="2"/>
  <c r="H37" i="2"/>
  <c r="G37" i="2"/>
  <c r="F37" i="2"/>
  <c r="E37" i="2"/>
  <c r="D37" i="2"/>
  <c r="A35" i="2"/>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U34" i="2"/>
  <c r="L34" i="2"/>
  <c r="L52" i="2" s="1"/>
  <c r="L71" i="2" s="1"/>
  <c r="L82" i="2" s="1"/>
  <c r="K34" i="2"/>
  <c r="K52" i="2" s="1"/>
  <c r="K71" i="2" s="1"/>
  <c r="K82" i="2" s="1"/>
  <c r="J34" i="2"/>
  <c r="J52" i="2" s="1"/>
  <c r="J71" i="2" s="1"/>
  <c r="J82" i="2" s="1"/>
  <c r="H34" i="2"/>
  <c r="G34" i="2"/>
  <c r="E34" i="2"/>
  <c r="D34" i="2"/>
  <c r="A34" i="2"/>
  <c r="U33" i="2"/>
  <c r="U40" i="2" s="1"/>
  <c r="T33" i="2"/>
  <c r="T81" i="2" s="1"/>
  <c r="K33" i="2"/>
  <c r="J33" i="2"/>
  <c r="T32" i="2"/>
  <c r="S32" i="2"/>
  <c r="V31" i="2"/>
  <c r="U31" i="2"/>
  <c r="T31" i="2"/>
  <c r="S31" i="2"/>
  <c r="R31" i="2"/>
  <c r="Q31" i="2"/>
  <c r="P31" i="2"/>
  <c r="O31" i="2"/>
  <c r="N31" i="2"/>
  <c r="M31" i="2"/>
  <c r="J20" i="2"/>
  <c r="I20" i="2"/>
  <c r="L33" i="2" s="1"/>
  <c r="V33" i="2" s="1"/>
  <c r="H20" i="2"/>
  <c r="G20" i="2"/>
  <c r="J19" i="2"/>
  <c r="I19" i="2"/>
  <c r="H19" i="2"/>
  <c r="G19" i="2"/>
  <c r="J18" i="2"/>
  <c r="I18" i="2"/>
  <c r="H18" i="2"/>
  <c r="G18" i="2"/>
  <c r="J17" i="2"/>
  <c r="I34" i="2" s="1"/>
  <c r="I52" i="2" s="1"/>
  <c r="I71" i="2" s="1"/>
  <c r="I82" i="2" s="1"/>
  <c r="I17" i="2"/>
  <c r="I33" i="2" s="1"/>
  <c r="S33" i="2" s="1"/>
  <c r="H17" i="2"/>
  <c r="G17" i="2"/>
  <c r="J16" i="2"/>
  <c r="I16" i="2"/>
  <c r="H33" i="2" s="1"/>
  <c r="R33" i="2" s="1"/>
  <c r="H16" i="2"/>
  <c r="G16" i="2"/>
  <c r="J15" i="2"/>
  <c r="I15" i="2"/>
  <c r="G33" i="2" s="1"/>
  <c r="Q33" i="2" s="1"/>
  <c r="H15" i="2"/>
  <c r="G15" i="2"/>
  <c r="J14" i="2"/>
  <c r="F34" i="2" s="1"/>
  <c r="F52" i="2" s="1"/>
  <c r="F71" i="2" s="1"/>
  <c r="F82" i="2" s="1"/>
  <c r="I14" i="2"/>
  <c r="F33" i="2" s="1"/>
  <c r="P33" i="2" s="1"/>
  <c r="H14" i="2"/>
  <c r="G14" i="2"/>
  <c r="J13" i="2"/>
  <c r="I13" i="2"/>
  <c r="E33" i="2" s="1"/>
  <c r="O33" i="2" s="1"/>
  <c r="H13" i="2"/>
  <c r="G13" i="2"/>
  <c r="J12" i="2"/>
  <c r="I12" i="2"/>
  <c r="D33" i="2" s="1"/>
  <c r="N33" i="2" s="1"/>
  <c r="H12" i="2"/>
  <c r="G12" i="2"/>
  <c r="J11" i="2"/>
  <c r="C34" i="2" s="1"/>
  <c r="H11" i="2"/>
  <c r="G11" i="2"/>
  <c r="E7" i="2"/>
  <c r="B7" i="2"/>
  <c r="I11" i="2" s="1"/>
  <c r="C33" i="2" s="1"/>
  <c r="D196" i="1"/>
  <c r="C196" i="1"/>
  <c r="K196" i="1" s="1"/>
  <c r="J195" i="1"/>
  <c r="I195" i="1"/>
  <c r="G195" i="1"/>
  <c r="F195" i="1"/>
  <c r="E195" i="1"/>
  <c r="D195" i="1"/>
  <c r="C195" i="1"/>
  <c r="J194" i="1"/>
  <c r="F194" i="1"/>
  <c r="E194" i="1"/>
  <c r="I194" i="1" s="1"/>
  <c r="D194" i="1"/>
  <c r="C194" i="1"/>
  <c r="K194" i="1" s="1"/>
  <c r="J185" i="1"/>
  <c r="I185" i="1"/>
  <c r="H185" i="1"/>
  <c r="G185" i="1"/>
  <c r="K185" i="1" s="1"/>
  <c r="L185" i="1" s="1"/>
  <c r="F185" i="1"/>
  <c r="E185" i="1"/>
  <c r="D185" i="1"/>
  <c r="C185" i="1"/>
  <c r="J184" i="1"/>
  <c r="I184" i="1"/>
  <c r="H184" i="1"/>
  <c r="G184" i="1"/>
  <c r="F184" i="1"/>
  <c r="E184" i="1"/>
  <c r="D184" i="1"/>
  <c r="C184" i="1"/>
  <c r="K184" i="1" s="1"/>
  <c r="L184" i="1" s="1"/>
  <c r="J183" i="1"/>
  <c r="I183" i="1"/>
  <c r="H183" i="1"/>
  <c r="G183" i="1"/>
  <c r="F183" i="1"/>
  <c r="E183" i="1"/>
  <c r="D183" i="1"/>
  <c r="C183" i="1"/>
  <c r="K183" i="1" s="1"/>
  <c r="J178" i="1"/>
  <c r="I178" i="1"/>
  <c r="H178" i="1"/>
  <c r="K178" i="1" s="1"/>
  <c r="G178" i="1"/>
  <c r="F178" i="1"/>
  <c r="E178" i="1"/>
  <c r="D178" i="1"/>
  <c r="C178" i="1"/>
  <c r="J177" i="1"/>
  <c r="I177" i="1"/>
  <c r="H177" i="1"/>
  <c r="K177" i="1" s="1"/>
  <c r="G177" i="1"/>
  <c r="F177" i="1"/>
  <c r="E177" i="1"/>
  <c r="D177" i="1"/>
  <c r="C177" i="1"/>
  <c r="J176" i="1"/>
  <c r="I176" i="1"/>
  <c r="H176" i="1"/>
  <c r="K176" i="1" s="1"/>
  <c r="G176" i="1"/>
  <c r="F176" i="1"/>
  <c r="E176" i="1"/>
  <c r="D176" i="1"/>
  <c r="C176" i="1"/>
  <c r="K172" i="1"/>
  <c r="M172" i="1" s="1"/>
  <c r="J172" i="1"/>
  <c r="I172" i="1"/>
  <c r="H172" i="1"/>
  <c r="G172" i="1"/>
  <c r="F172" i="1"/>
  <c r="E172" i="1"/>
  <c r="D172" i="1"/>
  <c r="C172" i="1"/>
  <c r="J171" i="1"/>
  <c r="I171" i="1"/>
  <c r="H171" i="1"/>
  <c r="G171" i="1"/>
  <c r="F171" i="1"/>
  <c r="E171" i="1"/>
  <c r="D171" i="1"/>
  <c r="C171" i="1"/>
  <c r="K171" i="1" s="1"/>
  <c r="K170" i="1"/>
  <c r="J170" i="1"/>
  <c r="I170" i="1"/>
  <c r="H170" i="1"/>
  <c r="G170" i="1"/>
  <c r="F170" i="1"/>
  <c r="E170" i="1"/>
  <c r="D170" i="1"/>
  <c r="C170" i="1"/>
  <c r="J166" i="1"/>
  <c r="I166" i="1"/>
  <c r="H166" i="1"/>
  <c r="G166" i="1"/>
  <c r="F166" i="1"/>
  <c r="E166" i="1"/>
  <c r="D166" i="1"/>
  <c r="C166" i="1"/>
  <c r="K166" i="1" s="1"/>
  <c r="N165" i="1"/>
  <c r="J165" i="1"/>
  <c r="I165" i="1"/>
  <c r="H165" i="1"/>
  <c r="G165" i="1"/>
  <c r="F165" i="1"/>
  <c r="E165" i="1"/>
  <c r="D165" i="1"/>
  <c r="C165" i="1"/>
  <c r="K165" i="1" s="1"/>
  <c r="J164" i="1"/>
  <c r="I164" i="1"/>
  <c r="H164" i="1"/>
  <c r="G164" i="1"/>
  <c r="F164" i="1"/>
  <c r="E164" i="1"/>
  <c r="D164" i="1"/>
  <c r="C164" i="1"/>
  <c r="N166" i="1" s="1"/>
  <c r="H159" i="1"/>
  <c r="F159" i="1"/>
  <c r="E159" i="1"/>
  <c r="G159" i="1" s="1"/>
  <c r="D159" i="1"/>
  <c r="C159" i="1"/>
  <c r="H158" i="1"/>
  <c r="F158" i="1"/>
  <c r="E158" i="1"/>
  <c r="D158" i="1"/>
  <c r="C158" i="1"/>
  <c r="G158" i="1" s="1"/>
  <c r="H157" i="1"/>
  <c r="F157" i="1"/>
  <c r="G157" i="1" s="1"/>
  <c r="E157" i="1"/>
  <c r="D157" i="1"/>
  <c r="C157" i="1"/>
  <c r="U105" i="1"/>
  <c r="U104" i="1"/>
  <c r="U103" i="1"/>
  <c r="U102" i="1"/>
  <c r="U101" i="1"/>
  <c r="U100" i="1"/>
  <c r="U99" i="1"/>
  <c r="U98" i="1"/>
  <c r="U97" i="1"/>
  <c r="U96" i="1"/>
  <c r="U95" i="1"/>
  <c r="U94" i="1"/>
  <c r="U93" i="1"/>
  <c r="U92" i="1"/>
  <c r="U91" i="1"/>
  <c r="U90" i="1"/>
  <c r="U89" i="1"/>
  <c r="U72" i="1"/>
  <c r="U69" i="1"/>
  <c r="L69" i="1"/>
  <c r="U67" i="1"/>
  <c r="U65" i="1"/>
  <c r="U64" i="1"/>
  <c r="U63" i="1"/>
  <c r="U61" i="1"/>
  <c r="E60" i="1"/>
  <c r="U59" i="1"/>
  <c r="E59" i="1"/>
  <c r="U57" i="1"/>
  <c r="L53" i="1"/>
  <c r="K53" i="1"/>
  <c r="J53" i="1"/>
  <c r="I53" i="1"/>
  <c r="H53" i="1"/>
  <c r="G53" i="1"/>
  <c r="F53" i="1"/>
  <c r="E53" i="1"/>
  <c r="D53" i="1"/>
  <c r="C53" i="1"/>
  <c r="H52" i="1"/>
  <c r="H71" i="1" s="1"/>
  <c r="H82" i="1" s="1"/>
  <c r="D52" i="1"/>
  <c r="D71" i="1" s="1"/>
  <c r="U48" i="1"/>
  <c r="U47" i="1"/>
  <c r="U46" i="1"/>
  <c r="U45" i="1"/>
  <c r="U44" i="1"/>
  <c r="U43" i="1"/>
  <c r="L43" i="1"/>
  <c r="K43" i="1"/>
  <c r="E43" i="1"/>
  <c r="D43" i="1"/>
  <c r="C43" i="1"/>
  <c r="L42" i="1"/>
  <c r="K42" i="1"/>
  <c r="E42" i="1"/>
  <c r="D42" i="1"/>
  <c r="C42" i="1"/>
  <c r="L41" i="1"/>
  <c r="K41" i="1"/>
  <c r="E41" i="1"/>
  <c r="D41" i="1"/>
  <c r="C41" i="1"/>
  <c r="U39" i="1"/>
  <c r="L39" i="1"/>
  <c r="K39" i="1"/>
  <c r="E39" i="1"/>
  <c r="D39" i="1"/>
  <c r="C39" i="1"/>
  <c r="L37" i="1"/>
  <c r="K37" i="1"/>
  <c r="E37" i="1"/>
  <c r="D37" i="1"/>
  <c r="C37" i="1"/>
  <c r="U36" i="1"/>
  <c r="A35" i="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90" i="1" s="1"/>
  <c r="A91" i="1" s="1"/>
  <c r="A92" i="1" s="1"/>
  <c r="A93" i="1" s="1"/>
  <c r="A94" i="1" s="1"/>
  <c r="A95" i="1" s="1"/>
  <c r="A96" i="1" s="1"/>
  <c r="A97" i="1" s="1"/>
  <c r="A98" i="1" s="1"/>
  <c r="A99" i="1" s="1"/>
  <c r="A100" i="1" s="1"/>
  <c r="A101" i="1" s="1"/>
  <c r="A102" i="1" s="1"/>
  <c r="A103" i="1" s="1"/>
  <c r="A104" i="1" s="1"/>
  <c r="A105" i="1" s="1"/>
  <c r="U34" i="1"/>
  <c r="K34" i="1"/>
  <c r="K52" i="1" s="1"/>
  <c r="K71" i="1" s="1"/>
  <c r="K82" i="1" s="1"/>
  <c r="H34" i="1"/>
  <c r="E34" i="1"/>
  <c r="E36" i="1" s="1"/>
  <c r="D34" i="1"/>
  <c r="D36" i="1" s="1"/>
  <c r="C34" i="1"/>
  <c r="C36" i="1" s="1"/>
  <c r="A34" i="1"/>
  <c r="V33" i="1"/>
  <c r="V87" i="1" s="1"/>
  <c r="U33" i="1"/>
  <c r="U51" i="1" s="1"/>
  <c r="L33" i="1"/>
  <c r="K33" i="1"/>
  <c r="H33" i="1"/>
  <c r="R33" i="1" s="1"/>
  <c r="T32" i="1"/>
  <c r="S32" i="1"/>
  <c r="V31" i="1"/>
  <c r="U31" i="1"/>
  <c r="T31" i="1"/>
  <c r="S31" i="1"/>
  <c r="R31" i="1"/>
  <c r="Q31" i="1"/>
  <c r="P31" i="1"/>
  <c r="O31" i="1"/>
  <c r="N31" i="1"/>
  <c r="M31" i="1"/>
  <c r="J20" i="1"/>
  <c r="L34" i="1" s="1"/>
  <c r="L52" i="1" s="1"/>
  <c r="L71" i="1" s="1"/>
  <c r="L82" i="1" s="1"/>
  <c r="I20" i="1"/>
  <c r="H20" i="1"/>
  <c r="G20" i="1"/>
  <c r="J19" i="1"/>
  <c r="I19" i="1"/>
  <c r="H19" i="1"/>
  <c r="G19" i="1"/>
  <c r="J18" i="1"/>
  <c r="J34" i="1" s="1"/>
  <c r="J52" i="1" s="1"/>
  <c r="J71" i="1" s="1"/>
  <c r="J82" i="1" s="1"/>
  <c r="I18" i="1"/>
  <c r="J33" i="1" s="1"/>
  <c r="T33" i="1" s="1"/>
  <c r="H18" i="1"/>
  <c r="G18" i="1"/>
  <c r="J17" i="1"/>
  <c r="I34" i="1" s="1"/>
  <c r="I52" i="1" s="1"/>
  <c r="I71" i="1" s="1"/>
  <c r="I82" i="1" s="1"/>
  <c r="I17" i="1"/>
  <c r="I33" i="1" s="1"/>
  <c r="S33" i="1" s="1"/>
  <c r="H17" i="1"/>
  <c r="G17" i="1"/>
  <c r="J16" i="1"/>
  <c r="I16" i="1"/>
  <c r="H16" i="1"/>
  <c r="G16" i="1"/>
  <c r="J15" i="1"/>
  <c r="G34" i="1" s="1"/>
  <c r="G52" i="1" s="1"/>
  <c r="G71" i="1" s="1"/>
  <c r="G82" i="1" s="1"/>
  <c r="I15" i="1"/>
  <c r="G33" i="1" s="1"/>
  <c r="Q33" i="1" s="1"/>
  <c r="H15" i="1"/>
  <c r="G15" i="1"/>
  <c r="J14" i="1"/>
  <c r="F34" i="1" s="1"/>
  <c r="F52" i="1" s="1"/>
  <c r="F71" i="1" s="1"/>
  <c r="F82" i="1" s="1"/>
  <c r="I14" i="1"/>
  <c r="F33" i="1" s="1"/>
  <c r="P33" i="1" s="1"/>
  <c r="H14" i="1"/>
  <c r="G14" i="1"/>
  <c r="J13" i="1"/>
  <c r="H13" i="1"/>
  <c r="G13" i="1"/>
  <c r="J12" i="1"/>
  <c r="H12" i="1"/>
  <c r="G12" i="1"/>
  <c r="J11" i="1"/>
  <c r="H11" i="1"/>
  <c r="G11" i="1"/>
  <c r="E7" i="1"/>
  <c r="B7" i="1"/>
  <c r="I13" i="1" s="1"/>
  <c r="E33" i="1" s="1"/>
  <c r="G1" i="1"/>
  <c r="G1" i="2"/>
  <c r="O99" i="2" l="1"/>
  <c r="O56" i="2"/>
  <c r="O54" i="2"/>
  <c r="O36" i="2"/>
  <c r="O70" i="2"/>
  <c r="O68" i="2"/>
  <c r="O37" i="2"/>
  <c r="O91" i="2"/>
  <c r="O48" i="2"/>
  <c r="O81" i="2"/>
  <c r="O79" i="2"/>
  <c r="O77" i="2"/>
  <c r="O75" i="2"/>
  <c r="O73" i="2"/>
  <c r="O71" i="2"/>
  <c r="O66" i="2"/>
  <c r="O34" i="2"/>
  <c r="O83" i="2"/>
  <c r="O40" i="2"/>
  <c r="O64" i="2"/>
  <c r="O60" i="2"/>
  <c r="O93" i="2"/>
  <c r="O50" i="2"/>
  <c r="O46" i="2"/>
  <c r="O41" i="2"/>
  <c r="O44" i="2"/>
  <c r="O63" i="2"/>
  <c r="O61" i="2"/>
  <c r="O59" i="2"/>
  <c r="O42" i="2"/>
  <c r="O62" i="2"/>
  <c r="O89" i="2"/>
  <c r="O102" i="2"/>
  <c r="O100" i="2"/>
  <c r="O98" i="2"/>
  <c r="O96" i="2"/>
  <c r="O94" i="2"/>
  <c r="O92" i="2"/>
  <c r="O90" i="2"/>
  <c r="O88" i="2"/>
  <c r="O86" i="2"/>
  <c r="O84" i="2"/>
  <c r="O82" i="2"/>
  <c r="O57" i="2"/>
  <c r="O51" i="2"/>
  <c r="O49" i="2"/>
  <c r="O47" i="2"/>
  <c r="O45" i="2"/>
  <c r="O43" i="2"/>
  <c r="O58" i="2"/>
  <c r="O87" i="2"/>
  <c r="O55" i="2"/>
  <c r="O52" i="2"/>
  <c r="O85" i="2"/>
  <c r="O53" i="2"/>
  <c r="O101" i="2"/>
  <c r="O103" i="2"/>
  <c r="O38" i="2"/>
  <c r="O35" i="2"/>
  <c r="O95" i="2"/>
  <c r="O80" i="2"/>
  <c r="O78" i="2"/>
  <c r="O76" i="2"/>
  <c r="O74" i="2"/>
  <c r="O72" i="2"/>
  <c r="O67" i="2"/>
  <c r="O97" i="2"/>
  <c r="O39" i="2"/>
  <c r="P95" i="2"/>
  <c r="P36" i="2"/>
  <c r="P70" i="2"/>
  <c r="P68" i="2"/>
  <c r="P37" i="2"/>
  <c r="P60" i="2"/>
  <c r="P83" i="2"/>
  <c r="P50" i="2"/>
  <c r="P81" i="2"/>
  <c r="P79" i="2"/>
  <c r="P77" i="2"/>
  <c r="P75" i="2"/>
  <c r="P73" i="2"/>
  <c r="P71" i="2"/>
  <c r="P66" i="2"/>
  <c r="P34" i="2"/>
  <c r="P62" i="2"/>
  <c r="P91" i="2"/>
  <c r="P56" i="2"/>
  <c r="P40" i="2"/>
  <c r="P58" i="2"/>
  <c r="P85" i="2"/>
  <c r="P48" i="2"/>
  <c r="P41" i="2"/>
  <c r="P89" i="2"/>
  <c r="P44" i="2"/>
  <c r="P63" i="2"/>
  <c r="P61" i="2"/>
  <c r="P59" i="2"/>
  <c r="P42" i="2"/>
  <c r="P102" i="2"/>
  <c r="P100" i="2"/>
  <c r="P98" i="2"/>
  <c r="P96" i="2"/>
  <c r="P94" i="2"/>
  <c r="P92" i="2"/>
  <c r="P90" i="2"/>
  <c r="P88" i="2"/>
  <c r="P86" i="2"/>
  <c r="P84" i="2"/>
  <c r="P82" i="2"/>
  <c r="P57" i="2"/>
  <c r="P51" i="2"/>
  <c r="P49" i="2"/>
  <c r="P47" i="2"/>
  <c r="P45" i="2"/>
  <c r="P43" i="2"/>
  <c r="P87" i="2"/>
  <c r="P46" i="2"/>
  <c r="P55" i="2"/>
  <c r="P52" i="2"/>
  <c r="P93" i="2"/>
  <c r="P54" i="2"/>
  <c r="P53" i="2"/>
  <c r="P97" i="2"/>
  <c r="P38" i="2"/>
  <c r="P35" i="2"/>
  <c r="P103" i="2"/>
  <c r="P80" i="2"/>
  <c r="P78" i="2"/>
  <c r="P76" i="2"/>
  <c r="P74" i="2"/>
  <c r="P72" i="2"/>
  <c r="P67" i="2"/>
  <c r="P101" i="2"/>
  <c r="P39" i="2"/>
  <c r="P99" i="2"/>
  <c r="P64" i="2"/>
  <c r="V41" i="2"/>
  <c r="V63" i="2"/>
  <c r="V61" i="2"/>
  <c r="V59" i="2"/>
  <c r="V42" i="2"/>
  <c r="V40" i="2"/>
  <c r="V102" i="2"/>
  <c r="V100" i="2"/>
  <c r="V98" i="2"/>
  <c r="V96" i="2"/>
  <c r="V94" i="2"/>
  <c r="V92" i="2"/>
  <c r="V90" i="2"/>
  <c r="V88" i="2"/>
  <c r="V86" i="2"/>
  <c r="V84" i="2"/>
  <c r="V82" i="2"/>
  <c r="V57" i="2"/>
  <c r="V51" i="2"/>
  <c r="V49" i="2"/>
  <c r="V47" i="2"/>
  <c r="V45" i="2"/>
  <c r="V43" i="2"/>
  <c r="V75" i="2"/>
  <c r="V55" i="2"/>
  <c r="V52" i="2"/>
  <c r="V79" i="2"/>
  <c r="V53" i="2"/>
  <c r="V36" i="2"/>
  <c r="V70" i="2"/>
  <c r="V37" i="2"/>
  <c r="V66" i="2"/>
  <c r="V34" i="2"/>
  <c r="V68" i="2"/>
  <c r="V81" i="2"/>
  <c r="V38" i="2"/>
  <c r="V35" i="2"/>
  <c r="V80" i="2"/>
  <c r="V78" i="2"/>
  <c r="V76" i="2"/>
  <c r="V74" i="2"/>
  <c r="V72" i="2"/>
  <c r="V67" i="2"/>
  <c r="V71" i="2"/>
  <c r="V39" i="2"/>
  <c r="V64" i="2"/>
  <c r="V62" i="2"/>
  <c r="V60" i="2"/>
  <c r="V58" i="2"/>
  <c r="V103" i="2"/>
  <c r="V101" i="2"/>
  <c r="V99" i="2"/>
  <c r="V97" i="2"/>
  <c r="V95" i="2"/>
  <c r="V93" i="2"/>
  <c r="V91" i="2"/>
  <c r="V89" i="2"/>
  <c r="V87" i="2"/>
  <c r="V85" i="2"/>
  <c r="V83" i="2"/>
  <c r="V50" i="2"/>
  <c r="V48" i="2"/>
  <c r="V46" i="2"/>
  <c r="V44" i="2"/>
  <c r="V77" i="2"/>
  <c r="V56" i="2"/>
  <c r="V54" i="2"/>
  <c r="V73" i="2"/>
  <c r="Q36" i="2"/>
  <c r="Q70" i="2"/>
  <c r="Q68" i="2"/>
  <c r="Q37" i="2"/>
  <c r="Q81" i="2"/>
  <c r="Q79" i="2"/>
  <c r="Q77" i="2"/>
  <c r="Q75" i="2"/>
  <c r="Q73" i="2"/>
  <c r="Q71" i="2"/>
  <c r="Q66" i="2"/>
  <c r="Q34" i="2"/>
  <c r="Q40" i="2"/>
  <c r="Q50" i="2"/>
  <c r="Q44" i="2"/>
  <c r="Q54" i="2"/>
  <c r="Q41" i="2"/>
  <c r="Q56" i="2"/>
  <c r="Q63" i="2"/>
  <c r="Q61" i="2"/>
  <c r="Q59" i="2"/>
  <c r="Q42" i="2"/>
  <c r="Q83" i="2"/>
  <c r="Q48" i="2"/>
  <c r="Q102" i="2"/>
  <c r="Q100" i="2"/>
  <c r="Q98" i="2"/>
  <c r="Q96" i="2"/>
  <c r="Q94" i="2"/>
  <c r="Q92" i="2"/>
  <c r="Q90" i="2"/>
  <c r="Q88" i="2"/>
  <c r="Q86" i="2"/>
  <c r="Q84" i="2"/>
  <c r="Q82" i="2"/>
  <c r="Q57" i="2"/>
  <c r="Q51" i="2"/>
  <c r="Q49" i="2"/>
  <c r="Q47" i="2"/>
  <c r="Q45" i="2"/>
  <c r="Q43" i="2"/>
  <c r="Q87" i="2"/>
  <c r="Q55" i="2"/>
  <c r="Q52" i="2"/>
  <c r="Q85" i="2"/>
  <c r="Q53" i="2"/>
  <c r="Q89" i="2"/>
  <c r="Q46" i="2"/>
  <c r="Q93" i="2"/>
  <c r="Q95" i="2"/>
  <c r="Q91" i="2"/>
  <c r="Q38" i="2"/>
  <c r="Q35" i="2"/>
  <c r="Q99" i="2"/>
  <c r="Q80" i="2"/>
  <c r="Q78" i="2"/>
  <c r="Q76" i="2"/>
  <c r="Q74" i="2"/>
  <c r="Q72" i="2"/>
  <c r="Q67" i="2"/>
  <c r="Q97" i="2"/>
  <c r="Q39" i="2"/>
  <c r="Q103" i="2"/>
  <c r="Q64" i="2"/>
  <c r="Q101" i="2"/>
  <c r="Q62" i="2"/>
  <c r="Q60" i="2"/>
  <c r="Q58" i="2"/>
  <c r="C35" i="2"/>
  <c r="M33" i="2"/>
  <c r="R36" i="2"/>
  <c r="R70" i="2"/>
  <c r="R68" i="2"/>
  <c r="R37" i="2"/>
  <c r="R81" i="2"/>
  <c r="R79" i="2"/>
  <c r="R77" i="2"/>
  <c r="R75" i="2"/>
  <c r="R73" i="2"/>
  <c r="R71" i="2"/>
  <c r="R66" i="2"/>
  <c r="R34" i="2"/>
  <c r="R40" i="2"/>
  <c r="R41" i="2"/>
  <c r="R63" i="2"/>
  <c r="R61" i="2"/>
  <c r="R59" i="2"/>
  <c r="R42" i="2"/>
  <c r="R102" i="2"/>
  <c r="R100" i="2"/>
  <c r="R98" i="2"/>
  <c r="R96" i="2"/>
  <c r="R94" i="2"/>
  <c r="R92" i="2"/>
  <c r="R90" i="2"/>
  <c r="R88" i="2"/>
  <c r="R86" i="2"/>
  <c r="R84" i="2"/>
  <c r="R82" i="2"/>
  <c r="R57" i="2"/>
  <c r="R51" i="2"/>
  <c r="R49" i="2"/>
  <c r="R47" i="2"/>
  <c r="R45" i="2"/>
  <c r="R43" i="2"/>
  <c r="R55" i="2"/>
  <c r="R52" i="2"/>
  <c r="R56" i="2"/>
  <c r="R53" i="2"/>
  <c r="R54" i="2"/>
  <c r="R38" i="2"/>
  <c r="R35" i="2"/>
  <c r="R80" i="2"/>
  <c r="R78" i="2"/>
  <c r="R76" i="2"/>
  <c r="R74" i="2"/>
  <c r="R72" i="2"/>
  <c r="R67" i="2"/>
  <c r="R39" i="2"/>
  <c r="R64" i="2"/>
  <c r="R62" i="2"/>
  <c r="R60" i="2"/>
  <c r="R58" i="2"/>
  <c r="R103" i="2"/>
  <c r="R101" i="2"/>
  <c r="R99" i="2"/>
  <c r="R97" i="2"/>
  <c r="R95" i="2"/>
  <c r="R93" i="2"/>
  <c r="R91" i="2"/>
  <c r="R89" i="2"/>
  <c r="R87" i="2"/>
  <c r="R85" i="2"/>
  <c r="R83" i="2"/>
  <c r="R50" i="2"/>
  <c r="R48" i="2"/>
  <c r="R46" i="2"/>
  <c r="R44" i="2"/>
  <c r="C52" i="2"/>
  <c r="C71" i="2" s="1"/>
  <c r="C36" i="2"/>
  <c r="S70" i="2"/>
  <c r="S68" i="2"/>
  <c r="S37" i="2"/>
  <c r="S81" i="2"/>
  <c r="S79" i="2"/>
  <c r="S77" i="2"/>
  <c r="S75" i="2"/>
  <c r="S73" i="2"/>
  <c r="S71" i="2"/>
  <c r="S66" i="2"/>
  <c r="S34" i="2"/>
  <c r="S36" i="2"/>
  <c r="S40" i="2"/>
  <c r="S41" i="2"/>
  <c r="S63" i="2"/>
  <c r="S61" i="2"/>
  <c r="S59" i="2"/>
  <c r="S42" i="2"/>
  <c r="S102" i="2"/>
  <c r="S100" i="2"/>
  <c r="S98" i="2"/>
  <c r="S96" i="2"/>
  <c r="S94" i="2"/>
  <c r="S92" i="2"/>
  <c r="S90" i="2"/>
  <c r="S88" i="2"/>
  <c r="S86" i="2"/>
  <c r="S84" i="2"/>
  <c r="S82" i="2"/>
  <c r="S57" i="2"/>
  <c r="S51" i="2"/>
  <c r="S49" i="2"/>
  <c r="S47" i="2"/>
  <c r="S45" i="2"/>
  <c r="S43" i="2"/>
  <c r="S55" i="2"/>
  <c r="S52" i="2"/>
  <c r="S53" i="2"/>
  <c r="S38" i="2"/>
  <c r="S35" i="2"/>
  <c r="S80" i="2"/>
  <c r="S78" i="2"/>
  <c r="S76" i="2"/>
  <c r="S74" i="2"/>
  <c r="S72" i="2"/>
  <c r="S67" i="2"/>
  <c r="S39" i="2"/>
  <c r="S64" i="2"/>
  <c r="S62" i="2"/>
  <c r="S60" i="2"/>
  <c r="S58" i="2"/>
  <c r="S103" i="2"/>
  <c r="S101" i="2"/>
  <c r="S99" i="2"/>
  <c r="S97" i="2"/>
  <c r="S95" i="2"/>
  <c r="S93" i="2"/>
  <c r="S91" i="2"/>
  <c r="S89" i="2"/>
  <c r="S87" i="2"/>
  <c r="S85" i="2"/>
  <c r="S83" i="2"/>
  <c r="S50" i="2"/>
  <c r="S48" i="2"/>
  <c r="S46" i="2"/>
  <c r="S44" i="2"/>
  <c r="S56" i="2"/>
  <c r="S54" i="2"/>
  <c r="N56" i="2"/>
  <c r="N54" i="2"/>
  <c r="N97" i="2"/>
  <c r="N103" i="2"/>
  <c r="N89" i="2"/>
  <c r="N36" i="2"/>
  <c r="N39" i="2"/>
  <c r="N70" i="2"/>
  <c r="N68" i="2"/>
  <c r="N37" i="2"/>
  <c r="N85" i="2"/>
  <c r="N81" i="2"/>
  <c r="N79" i="2"/>
  <c r="N77" i="2"/>
  <c r="N75" i="2"/>
  <c r="N73" i="2"/>
  <c r="N71" i="2"/>
  <c r="N66" i="2"/>
  <c r="N34" i="2"/>
  <c r="N58" i="2"/>
  <c r="N83" i="2"/>
  <c r="N40" i="2"/>
  <c r="N87" i="2"/>
  <c r="N44" i="2"/>
  <c r="N41" i="2"/>
  <c r="N62" i="2"/>
  <c r="N63" i="2"/>
  <c r="N61" i="2"/>
  <c r="N59" i="2"/>
  <c r="N42" i="2"/>
  <c r="N60" i="2"/>
  <c r="N102" i="2"/>
  <c r="N100" i="2"/>
  <c r="N98" i="2"/>
  <c r="N96" i="2"/>
  <c r="N94" i="2"/>
  <c r="N92" i="2"/>
  <c r="N90" i="2"/>
  <c r="N88" i="2"/>
  <c r="N86" i="2"/>
  <c r="N84" i="2"/>
  <c r="N82" i="2"/>
  <c r="N57" i="2"/>
  <c r="N51" i="2"/>
  <c r="N49" i="2"/>
  <c r="N47" i="2"/>
  <c r="N45" i="2"/>
  <c r="N43" i="2"/>
  <c r="N64" i="2"/>
  <c r="N91" i="2"/>
  <c r="N55" i="2"/>
  <c r="N52" i="2"/>
  <c r="N53" i="2"/>
  <c r="N99" i="2"/>
  <c r="N50" i="2"/>
  <c r="N48" i="2"/>
  <c r="N46" i="2"/>
  <c r="N95" i="2"/>
  <c r="N38" i="2"/>
  <c r="N35" i="2"/>
  <c r="N93" i="2"/>
  <c r="N80" i="2"/>
  <c r="N78" i="2"/>
  <c r="N76" i="2"/>
  <c r="N74" i="2"/>
  <c r="N72" i="2"/>
  <c r="N67" i="2"/>
  <c r="N101" i="2"/>
  <c r="T54" i="2"/>
  <c r="T56" i="2"/>
  <c r="T44" i="2"/>
  <c r="T46" i="2"/>
  <c r="T48" i="2"/>
  <c r="T50" i="2"/>
  <c r="U54" i="2"/>
  <c r="U56" i="2"/>
  <c r="T83" i="2"/>
  <c r="T85" i="2"/>
  <c r="T87" i="2"/>
  <c r="T89" i="2"/>
  <c r="T91" i="2"/>
  <c r="T93" i="2"/>
  <c r="T95" i="2"/>
  <c r="T97" i="2"/>
  <c r="T99" i="2"/>
  <c r="T101" i="2"/>
  <c r="T103" i="2"/>
  <c r="U44" i="2"/>
  <c r="U46" i="2"/>
  <c r="U48" i="2"/>
  <c r="U50" i="2"/>
  <c r="T58" i="2"/>
  <c r="T60" i="2"/>
  <c r="T62" i="2"/>
  <c r="U83" i="2"/>
  <c r="U85" i="2"/>
  <c r="U87" i="2"/>
  <c r="U89" i="2"/>
  <c r="U91" i="2"/>
  <c r="U93" i="2"/>
  <c r="U95" i="2"/>
  <c r="U97" i="2"/>
  <c r="U99" i="2"/>
  <c r="U101" i="2"/>
  <c r="U103" i="2"/>
  <c r="U58" i="2"/>
  <c r="U60" i="2"/>
  <c r="U62" i="2"/>
  <c r="T64" i="2"/>
  <c r="T39" i="2"/>
  <c r="U64" i="2"/>
  <c r="U39" i="2"/>
  <c r="T67" i="2"/>
  <c r="T72" i="2"/>
  <c r="T74" i="2"/>
  <c r="T76" i="2"/>
  <c r="T78" i="2"/>
  <c r="T80" i="2"/>
  <c r="T35" i="2"/>
  <c r="T38" i="2"/>
  <c r="U67" i="2"/>
  <c r="U72" i="2"/>
  <c r="U74" i="2"/>
  <c r="U76" i="2"/>
  <c r="U78" i="2"/>
  <c r="U80" i="2"/>
  <c r="U35" i="2"/>
  <c r="U38" i="2"/>
  <c r="U70" i="2"/>
  <c r="U36" i="2"/>
  <c r="T36" i="2"/>
  <c r="U37" i="2"/>
  <c r="T53" i="2"/>
  <c r="T52" i="2"/>
  <c r="U53" i="2"/>
  <c r="T55" i="2"/>
  <c r="U68" i="2"/>
  <c r="T43" i="2"/>
  <c r="T45" i="2"/>
  <c r="T47" i="2"/>
  <c r="T49" i="2"/>
  <c r="T51" i="2"/>
  <c r="U52" i="2"/>
  <c r="U55" i="2"/>
  <c r="T57" i="2"/>
  <c r="T82" i="2"/>
  <c r="T84" i="2"/>
  <c r="T86" i="2"/>
  <c r="T88" i="2"/>
  <c r="T90" i="2"/>
  <c r="T92" i="2"/>
  <c r="T94" i="2"/>
  <c r="T96" i="2"/>
  <c r="T98" i="2"/>
  <c r="T100" i="2"/>
  <c r="T102" i="2"/>
  <c r="T42" i="2"/>
  <c r="U43" i="2"/>
  <c r="U45" i="2"/>
  <c r="U47" i="2"/>
  <c r="U49" i="2"/>
  <c r="U51" i="2"/>
  <c r="U57" i="2"/>
  <c r="T59" i="2"/>
  <c r="T61" i="2"/>
  <c r="T63" i="2"/>
  <c r="U82" i="2"/>
  <c r="U84" i="2"/>
  <c r="U86" i="2"/>
  <c r="U88" i="2"/>
  <c r="U90" i="2"/>
  <c r="U92" i="2"/>
  <c r="U94" i="2"/>
  <c r="U96" i="2"/>
  <c r="U98" i="2"/>
  <c r="U100" i="2"/>
  <c r="U102" i="2"/>
  <c r="T41" i="2"/>
  <c r="U42" i="2"/>
  <c r="U59" i="2"/>
  <c r="U61" i="2"/>
  <c r="U63" i="2"/>
  <c r="T68" i="2"/>
  <c r="T40" i="2"/>
  <c r="U41" i="2"/>
  <c r="T34" i="2"/>
  <c r="T66" i="2"/>
  <c r="T71" i="2"/>
  <c r="T73" i="2"/>
  <c r="T75" i="2"/>
  <c r="T77" i="2"/>
  <c r="T79" i="2"/>
  <c r="M178" i="1"/>
  <c r="L178" i="1"/>
  <c r="L165" i="1"/>
  <c r="I158" i="1"/>
  <c r="M165" i="1"/>
  <c r="L183" i="1"/>
  <c r="P63" i="1"/>
  <c r="P61" i="1"/>
  <c r="P36" i="1"/>
  <c r="P67" i="1"/>
  <c r="P59" i="1"/>
  <c r="P39" i="1"/>
  <c r="P80" i="1"/>
  <c r="P78" i="1"/>
  <c r="P76" i="1"/>
  <c r="P74" i="1"/>
  <c r="P42" i="1"/>
  <c r="P72" i="1"/>
  <c r="P57" i="1"/>
  <c r="P34" i="1"/>
  <c r="P55" i="1"/>
  <c r="P51" i="1"/>
  <c r="P49" i="1"/>
  <c r="P87" i="1"/>
  <c r="P85" i="1"/>
  <c r="P83" i="1"/>
  <c r="P52" i="1"/>
  <c r="P37" i="1"/>
  <c r="P53" i="1"/>
  <c r="P105" i="1"/>
  <c r="P103" i="1"/>
  <c r="P101" i="1"/>
  <c r="P99" i="1"/>
  <c r="P97" i="1"/>
  <c r="P95" i="1"/>
  <c r="P93" i="1"/>
  <c r="P91" i="1"/>
  <c r="P89" i="1"/>
  <c r="P64" i="1"/>
  <c r="P47" i="1"/>
  <c r="P45" i="1"/>
  <c r="P43" i="1"/>
  <c r="P68" i="1"/>
  <c r="P62" i="1"/>
  <c r="P60" i="1"/>
  <c r="P66" i="1"/>
  <c r="P40" i="1"/>
  <c r="P81" i="1"/>
  <c r="P79" i="1"/>
  <c r="P77" i="1"/>
  <c r="P75" i="1"/>
  <c r="P73" i="1"/>
  <c r="P58" i="1"/>
  <c r="P70" i="1"/>
  <c r="P35" i="1"/>
  <c r="P71" i="1"/>
  <c r="P56" i="1"/>
  <c r="P54" i="1"/>
  <c r="P50" i="1"/>
  <c r="P86" i="1"/>
  <c r="P84" i="1"/>
  <c r="P82" i="1"/>
  <c r="P38" i="1"/>
  <c r="P88" i="1"/>
  <c r="P41" i="1"/>
  <c r="P104" i="1"/>
  <c r="P102" i="1"/>
  <c r="P100" i="1"/>
  <c r="P98" i="1"/>
  <c r="P96" i="1"/>
  <c r="P94" i="1"/>
  <c r="P92" i="1"/>
  <c r="P90" i="1"/>
  <c r="P48" i="1"/>
  <c r="P46" i="1"/>
  <c r="P44" i="1"/>
  <c r="G160" i="1"/>
  <c r="H160" i="1"/>
  <c r="M171" i="1"/>
  <c r="L171" i="1"/>
  <c r="K179" i="1"/>
  <c r="M176" i="1"/>
  <c r="M179" i="1" s="1"/>
  <c r="L176" i="1"/>
  <c r="Q67" i="1"/>
  <c r="Q59" i="1"/>
  <c r="Q39" i="1"/>
  <c r="Q80" i="1"/>
  <c r="Q78" i="1"/>
  <c r="Q76" i="1"/>
  <c r="Q74" i="1"/>
  <c r="Q42" i="1"/>
  <c r="Q72" i="1"/>
  <c r="Q57" i="1"/>
  <c r="Q34" i="1"/>
  <c r="Q55" i="1"/>
  <c r="Q51" i="1"/>
  <c r="Q49" i="1"/>
  <c r="Q87" i="1"/>
  <c r="Q85" i="1"/>
  <c r="Q83" i="1"/>
  <c r="Q52" i="1"/>
  <c r="Q37" i="1"/>
  <c r="Q53" i="1"/>
  <c r="Q105" i="1"/>
  <c r="Q103" i="1"/>
  <c r="Q101" i="1"/>
  <c r="Q99" i="1"/>
  <c r="Q97" i="1"/>
  <c r="Q95" i="1"/>
  <c r="Q93" i="1"/>
  <c r="Q91" i="1"/>
  <c r="Q89" i="1"/>
  <c r="Q64" i="1"/>
  <c r="Q47" i="1"/>
  <c r="Q45" i="1"/>
  <c r="Q43" i="1"/>
  <c r="Q68" i="1"/>
  <c r="Q62" i="1"/>
  <c r="Q60" i="1"/>
  <c r="Q66" i="1"/>
  <c r="Q40" i="1"/>
  <c r="Q81" i="1"/>
  <c r="Q79" i="1"/>
  <c r="Q77" i="1"/>
  <c r="Q75" i="1"/>
  <c r="Q73" i="1"/>
  <c r="Q58" i="1"/>
  <c r="Q70" i="1"/>
  <c r="Q35" i="1"/>
  <c r="Q71" i="1"/>
  <c r="Q56" i="1"/>
  <c r="Q54" i="1"/>
  <c r="Q50" i="1"/>
  <c r="Q86" i="1"/>
  <c r="Q84" i="1"/>
  <c r="Q82" i="1"/>
  <c r="Q38" i="1"/>
  <c r="Q88" i="1"/>
  <c r="Q41" i="1"/>
  <c r="Q104" i="1"/>
  <c r="Q102" i="1"/>
  <c r="Q100" i="1"/>
  <c r="Q98" i="1"/>
  <c r="Q96" i="1"/>
  <c r="Q94" i="1"/>
  <c r="Q92" i="1"/>
  <c r="Q90" i="1"/>
  <c r="Q48" i="1"/>
  <c r="Q46" i="1"/>
  <c r="Q44" i="1"/>
  <c r="Q63" i="1"/>
  <c r="Q61" i="1"/>
  <c r="Q36" i="1"/>
  <c r="T55" i="1"/>
  <c r="T51" i="1"/>
  <c r="T49" i="1"/>
  <c r="T87" i="1"/>
  <c r="T85" i="1"/>
  <c r="T83" i="1"/>
  <c r="T52" i="1"/>
  <c r="T37" i="1"/>
  <c r="T53" i="1"/>
  <c r="T105" i="1"/>
  <c r="T103" i="1"/>
  <c r="T101" i="1"/>
  <c r="T99" i="1"/>
  <c r="T97" i="1"/>
  <c r="T95" i="1"/>
  <c r="T93" i="1"/>
  <c r="T91" i="1"/>
  <c r="T89" i="1"/>
  <c r="T64" i="1"/>
  <c r="T47" i="1"/>
  <c r="T45" i="1"/>
  <c r="T43" i="1"/>
  <c r="T68" i="1"/>
  <c r="T62" i="1"/>
  <c r="T60" i="1"/>
  <c r="T66" i="1"/>
  <c r="T40" i="1"/>
  <c r="T81" i="1"/>
  <c r="T79" i="1"/>
  <c r="T77" i="1"/>
  <c r="T75" i="1"/>
  <c r="T73" i="1"/>
  <c r="T58" i="1"/>
  <c r="T70" i="1"/>
  <c r="T35" i="1"/>
  <c r="T71" i="1"/>
  <c r="T56" i="1"/>
  <c r="T54" i="1"/>
  <c r="T50" i="1"/>
  <c r="T86" i="1"/>
  <c r="T84" i="1"/>
  <c r="T82" i="1"/>
  <c r="T38" i="1"/>
  <c r="T88" i="1"/>
  <c r="T41" i="1"/>
  <c r="T104" i="1"/>
  <c r="T102" i="1"/>
  <c r="T100" i="1"/>
  <c r="T98" i="1"/>
  <c r="T96" i="1"/>
  <c r="T94" i="1"/>
  <c r="T92" i="1"/>
  <c r="T90" i="1"/>
  <c r="T48" i="1"/>
  <c r="T46" i="1"/>
  <c r="T44" i="1"/>
  <c r="T63" i="1"/>
  <c r="T61" i="1"/>
  <c r="T36" i="1"/>
  <c r="T67" i="1"/>
  <c r="T65" i="1"/>
  <c r="T59" i="1"/>
  <c r="T39" i="1"/>
  <c r="T80" i="1"/>
  <c r="T78" i="1"/>
  <c r="T76" i="1"/>
  <c r="T74" i="1"/>
  <c r="T42" i="1"/>
  <c r="T72" i="1"/>
  <c r="T69" i="1"/>
  <c r="T57" i="1"/>
  <c r="T34" i="1"/>
  <c r="R80" i="1"/>
  <c r="R78" i="1"/>
  <c r="R76" i="1"/>
  <c r="R74" i="1"/>
  <c r="R42" i="1"/>
  <c r="R72" i="1"/>
  <c r="R57" i="1"/>
  <c r="R34" i="1"/>
  <c r="R55" i="1"/>
  <c r="R51" i="1"/>
  <c r="R49" i="1"/>
  <c r="R87" i="1"/>
  <c r="R85" i="1"/>
  <c r="R83" i="1"/>
  <c r="R52" i="1"/>
  <c r="R37" i="1"/>
  <c r="R53" i="1"/>
  <c r="R105" i="1"/>
  <c r="R103" i="1"/>
  <c r="R101" i="1"/>
  <c r="R99" i="1"/>
  <c r="R97" i="1"/>
  <c r="R95" i="1"/>
  <c r="R93" i="1"/>
  <c r="R91" i="1"/>
  <c r="R89" i="1"/>
  <c r="R64" i="1"/>
  <c r="R47" i="1"/>
  <c r="R45" i="1"/>
  <c r="R43" i="1"/>
  <c r="R68" i="1"/>
  <c r="R62" i="1"/>
  <c r="R60" i="1"/>
  <c r="R66" i="1"/>
  <c r="R40" i="1"/>
  <c r="R81" i="1"/>
  <c r="R79" i="1"/>
  <c r="R77" i="1"/>
  <c r="R75" i="1"/>
  <c r="R73" i="1"/>
  <c r="R58" i="1"/>
  <c r="R70" i="1"/>
  <c r="R35" i="1"/>
  <c r="R71" i="1"/>
  <c r="R56" i="1"/>
  <c r="R54" i="1"/>
  <c r="R50" i="1"/>
  <c r="R86" i="1"/>
  <c r="R84" i="1"/>
  <c r="R82" i="1"/>
  <c r="R38" i="1"/>
  <c r="R88" i="1"/>
  <c r="R41" i="1"/>
  <c r="R104" i="1"/>
  <c r="R102" i="1"/>
  <c r="R100" i="1"/>
  <c r="R98" i="1"/>
  <c r="R96" i="1"/>
  <c r="R94" i="1"/>
  <c r="R92" i="1"/>
  <c r="R90" i="1"/>
  <c r="R48" i="1"/>
  <c r="R46" i="1"/>
  <c r="R44" i="1"/>
  <c r="R63" i="1"/>
  <c r="R61" i="1"/>
  <c r="R36" i="1"/>
  <c r="R67" i="1"/>
  <c r="R59" i="1"/>
  <c r="R39" i="1"/>
  <c r="I159" i="1"/>
  <c r="M166" i="1"/>
  <c r="L166" i="1"/>
  <c r="O33" i="1"/>
  <c r="E49" i="1"/>
  <c r="M177" i="1"/>
  <c r="L177" i="1"/>
  <c r="S72" i="1"/>
  <c r="S57" i="1"/>
  <c r="S34" i="1"/>
  <c r="S55" i="1"/>
  <c r="S51" i="1"/>
  <c r="S49" i="1"/>
  <c r="S87" i="1"/>
  <c r="S85" i="1"/>
  <c r="S83" i="1"/>
  <c r="S52" i="1"/>
  <c r="S37" i="1"/>
  <c r="S53" i="1"/>
  <c r="S105" i="1"/>
  <c r="S103" i="1"/>
  <c r="S101" i="1"/>
  <c r="S99" i="1"/>
  <c r="S97" i="1"/>
  <c r="S95" i="1"/>
  <c r="S93" i="1"/>
  <c r="S91" i="1"/>
  <c r="S89" i="1"/>
  <c r="S64" i="1"/>
  <c r="S47" i="1"/>
  <c r="S45" i="1"/>
  <c r="S43" i="1"/>
  <c r="S68" i="1"/>
  <c r="S62" i="1"/>
  <c r="S60" i="1"/>
  <c r="S66" i="1"/>
  <c r="S40" i="1"/>
  <c r="S81" i="1"/>
  <c r="S79" i="1"/>
  <c r="S77" i="1"/>
  <c r="S75" i="1"/>
  <c r="S73" i="1"/>
  <c r="S58" i="1"/>
  <c r="S70" i="1"/>
  <c r="S35" i="1"/>
  <c r="S71" i="1"/>
  <c r="S56" i="1"/>
  <c r="S54" i="1"/>
  <c r="S50" i="1"/>
  <c r="S86" i="1"/>
  <c r="S84" i="1"/>
  <c r="S82" i="1"/>
  <c r="S38" i="1"/>
  <c r="S88" i="1"/>
  <c r="S41" i="1"/>
  <c r="S104" i="1"/>
  <c r="S102" i="1"/>
  <c r="S100" i="1"/>
  <c r="S98" i="1"/>
  <c r="S96" i="1"/>
  <c r="S94" i="1"/>
  <c r="S92" i="1"/>
  <c r="S90" i="1"/>
  <c r="S48" i="1"/>
  <c r="S46" i="1"/>
  <c r="S44" i="1"/>
  <c r="S63" i="1"/>
  <c r="S61" i="1"/>
  <c r="S36" i="1"/>
  <c r="S67" i="1"/>
  <c r="S59" i="1"/>
  <c r="S39" i="1"/>
  <c r="S80" i="1"/>
  <c r="S78" i="1"/>
  <c r="S76" i="1"/>
  <c r="S74" i="1"/>
  <c r="S42" i="1"/>
  <c r="I11" i="1"/>
  <c r="C33" i="1" s="1"/>
  <c r="V49" i="1"/>
  <c r="V51" i="1"/>
  <c r="U55" i="1"/>
  <c r="V55" i="1"/>
  <c r="V34" i="1"/>
  <c r="U42" i="1"/>
  <c r="C52" i="1"/>
  <c r="C71" i="1" s="1"/>
  <c r="V57" i="1"/>
  <c r="V69" i="1"/>
  <c r="V72" i="1"/>
  <c r="U74" i="1"/>
  <c r="U76" i="1"/>
  <c r="U78" i="1"/>
  <c r="U80" i="1"/>
  <c r="V42" i="1"/>
  <c r="V74" i="1"/>
  <c r="V76" i="1"/>
  <c r="V78" i="1"/>
  <c r="V80" i="1"/>
  <c r="I12" i="1"/>
  <c r="D33" i="1" s="1"/>
  <c r="N33" i="1" s="1"/>
  <c r="V39" i="1"/>
  <c r="E52" i="1"/>
  <c r="E71" i="1" s="1"/>
  <c r="V59" i="1"/>
  <c r="V65" i="1"/>
  <c r="V67" i="1"/>
  <c r="L170" i="1"/>
  <c r="L173" i="1" s="1"/>
  <c r="D65" i="1" s="1"/>
  <c r="L172" i="1"/>
  <c r="V36" i="1"/>
  <c r="V61" i="1"/>
  <c r="V63" i="1"/>
  <c r="M170" i="1"/>
  <c r="M173" i="1" s="1"/>
  <c r="K195" i="1"/>
  <c r="H197" i="1" s="1"/>
  <c r="U41" i="1"/>
  <c r="V44" i="1"/>
  <c r="V46" i="1"/>
  <c r="V48" i="1"/>
  <c r="U88" i="1"/>
  <c r="V90" i="1"/>
  <c r="V92" i="1"/>
  <c r="V94" i="1"/>
  <c r="V96" i="1"/>
  <c r="V98" i="1"/>
  <c r="V100" i="1"/>
  <c r="V102" i="1"/>
  <c r="V104" i="1"/>
  <c r="K164" i="1"/>
  <c r="I157" i="1" s="1"/>
  <c r="I160" i="1" s="1"/>
  <c r="E196" i="1"/>
  <c r="E197" i="1" s="1"/>
  <c r="U38" i="1"/>
  <c r="V41" i="1"/>
  <c r="U82" i="1"/>
  <c r="U84" i="1"/>
  <c r="U86" i="1"/>
  <c r="V88" i="1"/>
  <c r="V38" i="1"/>
  <c r="U50" i="1"/>
  <c r="V82" i="1"/>
  <c r="V84" i="1"/>
  <c r="V86" i="1"/>
  <c r="V50" i="1"/>
  <c r="U54" i="1"/>
  <c r="U56" i="1"/>
  <c r="U71" i="1"/>
  <c r="N164" i="1"/>
  <c r="M186" i="1" s="1"/>
  <c r="U35" i="1"/>
  <c r="V54" i="1"/>
  <c r="V56" i="1"/>
  <c r="U70" i="1"/>
  <c r="V71" i="1"/>
  <c r="V35" i="1"/>
  <c r="U58" i="1"/>
  <c r="V70" i="1"/>
  <c r="U73" i="1"/>
  <c r="U75" i="1"/>
  <c r="U77" i="1"/>
  <c r="U79" i="1"/>
  <c r="U81" i="1"/>
  <c r="U40" i="1"/>
  <c r="V58" i="1"/>
  <c r="U66" i="1"/>
  <c r="V73" i="1"/>
  <c r="V75" i="1"/>
  <c r="V77" i="1"/>
  <c r="V79" i="1"/>
  <c r="V81" i="1"/>
  <c r="V40" i="1"/>
  <c r="U60" i="1"/>
  <c r="U62" i="1"/>
  <c r="V66" i="1"/>
  <c r="V60" i="1"/>
  <c r="V62" i="1"/>
  <c r="U68" i="1"/>
  <c r="G194" i="1"/>
  <c r="V68" i="1"/>
  <c r="V43" i="1"/>
  <c r="V45" i="1"/>
  <c r="V47" i="1"/>
  <c r="U53" i="1"/>
  <c r="V64" i="1"/>
  <c r="V89" i="1"/>
  <c r="V91" i="1"/>
  <c r="V93" i="1"/>
  <c r="V95" i="1"/>
  <c r="V97" i="1"/>
  <c r="V99" i="1"/>
  <c r="V101" i="1"/>
  <c r="V103" i="1"/>
  <c r="V105" i="1"/>
  <c r="U37" i="1"/>
  <c r="U52" i="1"/>
  <c r="V53" i="1"/>
  <c r="U83" i="1"/>
  <c r="U85" i="1"/>
  <c r="U87" i="1"/>
  <c r="V37" i="1"/>
  <c r="U49" i="1"/>
  <c r="V52" i="1"/>
  <c r="V83" i="1"/>
  <c r="V85" i="1"/>
  <c r="M103" i="2" l="1"/>
  <c r="M101" i="2"/>
  <c r="M99" i="2"/>
  <c r="M97" i="2"/>
  <c r="M95" i="2"/>
  <c r="M93" i="2"/>
  <c r="M91" i="2"/>
  <c r="M89" i="2"/>
  <c r="M87" i="2"/>
  <c r="M85" i="2"/>
  <c r="M83" i="2"/>
  <c r="M50" i="2"/>
  <c r="M48" i="2"/>
  <c r="M46" i="2"/>
  <c r="M44" i="2"/>
  <c r="M56" i="2"/>
  <c r="M54" i="2"/>
  <c r="M80" i="2"/>
  <c r="M62" i="2"/>
  <c r="M60" i="2"/>
  <c r="M58" i="2"/>
  <c r="M74" i="2"/>
  <c r="M72" i="2"/>
  <c r="M78" i="2"/>
  <c r="M39" i="2"/>
  <c r="M36" i="2"/>
  <c r="M76" i="2"/>
  <c r="M67" i="2"/>
  <c r="M70" i="2"/>
  <c r="M68" i="2"/>
  <c r="M37" i="2"/>
  <c r="M81" i="2"/>
  <c r="M79" i="2"/>
  <c r="M77" i="2"/>
  <c r="M75" i="2"/>
  <c r="M73" i="2"/>
  <c r="M71" i="2"/>
  <c r="M66" i="2"/>
  <c r="M34" i="2"/>
  <c r="M40" i="2"/>
  <c r="M41" i="2"/>
  <c r="M64" i="2"/>
  <c r="M63" i="2"/>
  <c r="M61" i="2"/>
  <c r="M59" i="2"/>
  <c r="M42" i="2"/>
  <c r="M102" i="2"/>
  <c r="M100" i="2"/>
  <c r="M98" i="2"/>
  <c r="M96" i="2"/>
  <c r="M94" i="2"/>
  <c r="M92" i="2"/>
  <c r="M90" i="2"/>
  <c r="M88" i="2"/>
  <c r="M86" i="2"/>
  <c r="M84" i="2"/>
  <c r="M82" i="2"/>
  <c r="M57" i="2"/>
  <c r="M51" i="2"/>
  <c r="M49" i="2"/>
  <c r="M47" i="2"/>
  <c r="M45" i="2"/>
  <c r="M43" i="2"/>
  <c r="M55" i="2"/>
  <c r="M52" i="2"/>
  <c r="M53" i="2"/>
  <c r="M38" i="2"/>
  <c r="M35" i="2"/>
  <c r="E69" i="1"/>
  <c r="C69" i="1"/>
  <c r="O63" i="1"/>
  <c r="O61" i="1"/>
  <c r="O36" i="1"/>
  <c r="O67" i="1"/>
  <c r="O59" i="1"/>
  <c r="O39" i="1"/>
  <c r="O80" i="1"/>
  <c r="O78" i="1"/>
  <c r="O76" i="1"/>
  <c r="O74" i="1"/>
  <c r="O42" i="1"/>
  <c r="O72" i="1"/>
  <c r="O57" i="1"/>
  <c r="O34" i="1"/>
  <c r="O55" i="1"/>
  <c r="O51" i="1"/>
  <c r="O49" i="1"/>
  <c r="O87" i="1"/>
  <c r="O85" i="1"/>
  <c r="O83" i="1"/>
  <c r="O52" i="1"/>
  <c r="O37" i="1"/>
  <c r="O53" i="1"/>
  <c r="O105" i="1"/>
  <c r="O103" i="1"/>
  <c r="O101" i="1"/>
  <c r="O99" i="1"/>
  <c r="O97" i="1"/>
  <c r="O95" i="1"/>
  <c r="O93" i="1"/>
  <c r="O91" i="1"/>
  <c r="O89" i="1"/>
  <c r="O64" i="1"/>
  <c r="O47" i="1"/>
  <c r="O45" i="1"/>
  <c r="O43" i="1"/>
  <c r="O68" i="1"/>
  <c r="O62" i="1"/>
  <c r="O60" i="1"/>
  <c r="O66" i="1"/>
  <c r="O40" i="1"/>
  <c r="O81" i="1"/>
  <c r="O79" i="1"/>
  <c r="O77" i="1"/>
  <c r="O75" i="1"/>
  <c r="O73" i="1"/>
  <c r="O58" i="1"/>
  <c r="O70" i="1"/>
  <c r="O35" i="1"/>
  <c r="O71" i="1"/>
  <c r="O56" i="1"/>
  <c r="O54" i="1"/>
  <c r="O50" i="1"/>
  <c r="O86" i="1"/>
  <c r="O84" i="1"/>
  <c r="O82" i="1"/>
  <c r="O38" i="1"/>
  <c r="O88" i="1"/>
  <c r="O41" i="1"/>
  <c r="O104" i="1"/>
  <c r="O102" i="1"/>
  <c r="O100" i="1"/>
  <c r="O98" i="1"/>
  <c r="O96" i="1"/>
  <c r="O94" i="1"/>
  <c r="O92" i="1"/>
  <c r="O90" i="1"/>
  <c r="O48" i="1"/>
  <c r="O46" i="1"/>
  <c r="O44" i="1"/>
  <c r="C197" i="1"/>
  <c r="D197" i="1"/>
  <c r="K173" i="1"/>
  <c r="D64" i="1" s="1"/>
  <c r="E68" i="1"/>
  <c r="C68" i="1"/>
  <c r="J196" i="1"/>
  <c r="J197" i="1" s="1"/>
  <c r="G196" i="1"/>
  <c r="G197" i="1" s="1"/>
  <c r="F196" i="1"/>
  <c r="F197" i="1" s="1"/>
  <c r="K167" i="1"/>
  <c r="M164" i="1"/>
  <c r="M167" i="1" s="1"/>
  <c r="L164" i="1"/>
  <c r="L167" i="1" s="1"/>
  <c r="M33" i="1"/>
  <c r="D49" i="1"/>
  <c r="C49" i="1"/>
  <c r="K186" i="1"/>
  <c r="E72" i="1" s="1"/>
  <c r="N63" i="1"/>
  <c r="N61" i="1"/>
  <c r="N36" i="1"/>
  <c r="N67" i="1"/>
  <c r="N59" i="1"/>
  <c r="N39" i="1"/>
  <c r="N80" i="1"/>
  <c r="N78" i="1"/>
  <c r="N76" i="1"/>
  <c r="N74" i="1"/>
  <c r="N42" i="1"/>
  <c r="N72" i="1"/>
  <c r="N57" i="1"/>
  <c r="N34" i="1"/>
  <c r="N55" i="1"/>
  <c r="N51" i="1"/>
  <c r="N49" i="1"/>
  <c r="N87" i="1"/>
  <c r="N85" i="1"/>
  <c r="N83" i="1"/>
  <c r="N52" i="1"/>
  <c r="N37" i="1"/>
  <c r="N53" i="1"/>
  <c r="N105" i="1"/>
  <c r="N103" i="1"/>
  <c r="N101" i="1"/>
  <c r="N99" i="1"/>
  <c r="N97" i="1"/>
  <c r="N95" i="1"/>
  <c r="N93" i="1"/>
  <c r="N91" i="1"/>
  <c r="N89" i="1"/>
  <c r="N64" i="1"/>
  <c r="N47" i="1"/>
  <c r="N45" i="1"/>
  <c r="N43" i="1"/>
  <c r="N68" i="1"/>
  <c r="N62" i="1"/>
  <c r="N60" i="1"/>
  <c r="N66" i="1"/>
  <c r="N40" i="1"/>
  <c r="N81" i="1"/>
  <c r="N79" i="1"/>
  <c r="N77" i="1"/>
  <c r="N75" i="1"/>
  <c r="N73" i="1"/>
  <c r="N58" i="1"/>
  <c r="N70" i="1"/>
  <c r="N35" i="1"/>
  <c r="N71" i="1"/>
  <c r="N56" i="1"/>
  <c r="N54" i="1"/>
  <c r="N50" i="1"/>
  <c r="N86" i="1"/>
  <c r="N84" i="1"/>
  <c r="N82" i="1"/>
  <c r="N38" i="1"/>
  <c r="N88" i="1"/>
  <c r="N41" i="1"/>
  <c r="N104" i="1"/>
  <c r="N102" i="1"/>
  <c r="N100" i="1"/>
  <c r="N98" i="1"/>
  <c r="N96" i="1"/>
  <c r="N94" i="1"/>
  <c r="N92" i="1"/>
  <c r="N90" i="1"/>
  <c r="N48" i="1"/>
  <c r="N46" i="1"/>
  <c r="N44" i="1"/>
  <c r="L186" i="1"/>
  <c r="L179" i="1"/>
  <c r="C65" i="1" l="1"/>
  <c r="E64" i="1"/>
  <c r="C64" i="1"/>
  <c r="E65" i="1"/>
  <c r="I196" i="1"/>
  <c r="I197" i="1" s="1"/>
  <c r="M104" i="1"/>
  <c r="M102" i="1"/>
  <c r="M100" i="1"/>
  <c r="M98" i="1"/>
  <c r="M96" i="1"/>
  <c r="M94" i="1"/>
  <c r="M92" i="1"/>
  <c r="M90" i="1"/>
  <c r="M48" i="1"/>
  <c r="M46" i="1"/>
  <c r="M44" i="1"/>
  <c r="M63" i="1"/>
  <c r="M61" i="1"/>
  <c r="M36" i="1"/>
  <c r="M67" i="1"/>
  <c r="M59" i="1"/>
  <c r="M39" i="1"/>
  <c r="M80" i="1"/>
  <c r="M78" i="1"/>
  <c r="M76" i="1"/>
  <c r="M74" i="1"/>
  <c r="M42" i="1"/>
  <c r="M72" i="1"/>
  <c r="M57" i="1"/>
  <c r="M34" i="1"/>
  <c r="M55" i="1"/>
  <c r="M51" i="1"/>
  <c r="M49" i="1"/>
  <c r="M87" i="1"/>
  <c r="M85" i="1"/>
  <c r="M83" i="1"/>
  <c r="M52" i="1"/>
  <c r="M37" i="1"/>
  <c r="M53" i="1"/>
  <c r="M105" i="1"/>
  <c r="M103" i="1"/>
  <c r="M101" i="1"/>
  <c r="M99" i="1"/>
  <c r="M97" i="1"/>
  <c r="M95" i="1"/>
  <c r="M93" i="1"/>
  <c r="M91" i="1"/>
  <c r="M89" i="1"/>
  <c r="M64" i="1"/>
  <c r="M47" i="1"/>
  <c r="M45" i="1"/>
  <c r="M43" i="1"/>
  <c r="M68" i="1"/>
  <c r="M62" i="1"/>
  <c r="M60" i="1"/>
  <c r="M66" i="1"/>
  <c r="M40" i="1"/>
  <c r="M81" i="1"/>
  <c r="M79" i="1"/>
  <c r="M77" i="1"/>
  <c r="M75" i="1"/>
  <c r="M73" i="1"/>
  <c r="M58" i="1"/>
  <c r="M70" i="1"/>
  <c r="M35" i="1"/>
  <c r="M71" i="1"/>
  <c r="M56" i="1"/>
  <c r="M54" i="1"/>
  <c r="M50" i="1"/>
  <c r="M86" i="1"/>
  <c r="M84" i="1"/>
  <c r="M82" i="1"/>
  <c r="M38" i="1"/>
  <c r="M88" i="1"/>
  <c r="M41" i="1"/>
  <c r="E7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tc={3379D9D7-EDB3-4F3E-ACE3-E104EE946DD3}</author>
    <author>tc={657BB816-3D81-4089-94DD-F85AC01DDE27}</author>
  </authors>
  <commentList>
    <comment ref="C120" authorId="0" shapeId="0" xr:uid="{3379D9D7-EDB3-4F3E-ACE3-E104EE946DD3}">
      <text>
        <t xml:space="preserve">[Threaded comment]
Your version of Excel allows you to read this threaded comment; however, any edits to it will get removed if the file is opened in a newer version of Excel. Learn more: https://go.microsoft.com/fwlink/?linkid=870924
Comment:
    Weighted average of clothes washer cycles per year (based on 2009 Residential Energy Consumption Survey (RECS) national sample survey of housing appliances section, state of Illinois. If utilities have specific evaluation results providing a more appropriate assumption for single-family or Multifamily homes, in a particular market, or geographical area then that should be used. </t>
      </text>
    </comment>
    <comment ref="C131" authorId="1" shapeId="0" xr:uid="{657BB816-3D81-4089-94DD-F85AC01DDE27}">
      <text>
        <t>[Threaded comment]
Your version of Excel allows you to read this threaded comment; however, any edits to it will get removed if the file is opened in a newer version of Excel. Learn more: https://go.microsoft.com/fwlink/?linkid=870924
Comment:
    Factors are IL specific. Needs a PR Baseline refresh</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tc={82EAEF0A-6FC5-4C6E-AD1D-98438A4CFAE8}</author>
  </authors>
  <commentList>
    <comment ref="C115" authorId="0" shapeId="0" xr:uid="{82EAEF0A-6FC5-4C6E-AD1D-98438A4CFAE8}">
      <text>
        <t>[Threaded comment]
Your version of Excel allows you to read this threaded comment; however, any edits to it will get removed if the file is opened in a newer version of Excel. Learn more: https://go.microsoft.com/fwlink/?linkid=870924
Comment:
    Factors here are from the NY baseline work. Needs to be adjusted to PR levels</t>
      </text>
    </comment>
  </commentList>
</comments>
</file>

<file path=xl/sharedStrings.xml><?xml version="1.0" encoding="utf-8"?>
<sst xmlns="http://schemas.openxmlformats.org/spreadsheetml/2006/main" count="662" uniqueCount="302">
  <si>
    <t>MEASURE GROUP DEFINITION</t>
  </si>
  <si>
    <t>REGION</t>
  </si>
  <si>
    <t>INPUT CELLS</t>
  </si>
  <si>
    <t>CALCULATED CELLS</t>
  </si>
  <si>
    <t>MEASURE NAME</t>
  </si>
  <si>
    <t>TAB NAMING LOOKUPS (DEFINED BY OVERALL PROJECT, NOT SPECIFIC MEASURE)</t>
  </si>
  <si>
    <t>Short Name (Same as Tab Name!)</t>
  </si>
  <si>
    <t>Long Name</t>
  </si>
  <si>
    <t>Sector (full name)</t>
  </si>
  <si>
    <t>Life</t>
  </si>
  <si>
    <t>Life Source</t>
  </si>
  <si>
    <t>Fuel Type</t>
  </si>
  <si>
    <t>Multifamily Common Area Clothes Washer</t>
  </si>
  <si>
    <t>Residential</t>
  </si>
  <si>
    <t>IL TRM V12</t>
  </si>
  <si>
    <t>Fuel</t>
  </si>
  <si>
    <t>Electric</t>
  </si>
  <si>
    <t>Gas</t>
  </si>
  <si>
    <t>Oil</t>
  </si>
  <si>
    <t>Propane</t>
  </si>
  <si>
    <t>Abbreviation</t>
  </si>
  <si>
    <t>E</t>
  </si>
  <si>
    <t>G</t>
  </si>
  <si>
    <t>O</t>
  </si>
  <si>
    <t>P</t>
  </si>
  <si>
    <t>TAB BREAKOUT</t>
  </si>
  <si>
    <t>[PULL FORMULA DOWN]</t>
  </si>
  <si>
    <t>#</t>
  </si>
  <si>
    <t>Primary Fuel</t>
  </si>
  <si>
    <t>Secondary Fuel (blank OK)</t>
  </si>
  <si>
    <t>End Use</t>
  </si>
  <si>
    <t>Market (RET or MD)</t>
  </si>
  <si>
    <t>Custom Field (blank OK)</t>
  </si>
  <si>
    <t>Fuel Abbreviations</t>
  </si>
  <si>
    <t>End Use Abbr.</t>
  </si>
  <si>
    <t>UNIQUE MEASURE NAME</t>
  </si>
  <si>
    <t>Sector</t>
  </si>
  <si>
    <t>Appliances</t>
  </si>
  <si>
    <t>MD</t>
  </si>
  <si>
    <t>C&amp;I</t>
  </si>
  <si>
    <t>Water Heating</t>
  </si>
  <si>
    <t>Res</t>
  </si>
  <si>
    <t>CI</t>
  </si>
  <si>
    <t>Market</t>
  </si>
  <si>
    <t>Retrofit</t>
  </si>
  <si>
    <t>Market-Driven</t>
  </si>
  <si>
    <t>RET</t>
  </si>
  <si>
    <t>Building Types</t>
  </si>
  <si>
    <t>Single Family</t>
  </si>
  <si>
    <t>Multifamily</t>
  </si>
  <si>
    <t>LI Single Family</t>
  </si>
  <si>
    <t>LI Multifamily</t>
  </si>
  <si>
    <t>Small Education - College/University</t>
  </si>
  <si>
    <t>Small Education - Other</t>
  </si>
  <si>
    <t>Small Grocery</t>
  </si>
  <si>
    <t>Small Health - Hospital</t>
  </si>
  <si>
    <t>Small Health - Other</t>
  </si>
  <si>
    <t>Small Industrial Manufacturing</t>
  </si>
  <si>
    <t>Small Institutional/Public Service</t>
  </si>
  <si>
    <t>Small Lodging</t>
  </si>
  <si>
    <t>Small Miscellaneous/Other</t>
  </si>
  <si>
    <t>Small Office</t>
  </si>
  <si>
    <t>Small Restaurant</t>
  </si>
  <si>
    <t>Small Retail</t>
  </si>
  <si>
    <t>Small Warehouse</t>
  </si>
  <si>
    <t>Large Education - College/University</t>
  </si>
  <si>
    <t>Large Education - Other</t>
  </si>
  <si>
    <t>Large Grocery</t>
  </si>
  <si>
    <t>Large Health - Hospital</t>
  </si>
  <si>
    <t>Large Health - Other</t>
  </si>
  <si>
    <t>Large Industrial Manufacturing</t>
  </si>
  <si>
    <t>Large Institutional/Public Service</t>
  </si>
  <si>
    <t>Large Lodging</t>
  </si>
  <si>
    <t>Large Miscellaneous/Other</t>
  </si>
  <si>
    <t>Large Office</t>
  </si>
  <si>
    <t>Large Restaurant</t>
  </si>
  <si>
    <t>Large Retail</t>
  </si>
  <si>
    <t>Large Warehouse</t>
  </si>
  <si>
    <t>Cooking</t>
  </si>
  <si>
    <t>Cooling</t>
  </si>
  <si>
    <t>Exterior Lighting</t>
  </si>
  <si>
    <t>Interior Lighting</t>
  </si>
  <si>
    <t>Other</t>
  </si>
  <si>
    <t>Plug Loads</t>
  </si>
  <si>
    <t>Refrigeration</t>
  </si>
  <si>
    <t>Space Heating</t>
  </si>
  <si>
    <t>Ventilation</t>
  </si>
  <si>
    <t>Drives</t>
  </si>
  <si>
    <t>Motors and VFDs</t>
  </si>
  <si>
    <t>Compressed Air Systems</t>
  </si>
  <si>
    <t>Process Cooling and Refrigeration</t>
  </si>
  <si>
    <t>Process Heating</t>
  </si>
  <si>
    <t>Total Electric</t>
  </si>
  <si>
    <t>Total Gas</t>
  </si>
  <si>
    <t>Appl</t>
  </si>
  <si>
    <t>Cook</t>
  </si>
  <si>
    <t>Cool</t>
  </si>
  <si>
    <t>ExtL</t>
  </si>
  <si>
    <t>IntL</t>
  </si>
  <si>
    <t>Oth</t>
  </si>
  <si>
    <t>Plug</t>
  </si>
  <si>
    <t>Refr</t>
  </si>
  <si>
    <t>Heat</t>
  </si>
  <si>
    <t>Vent</t>
  </si>
  <si>
    <t xml:space="preserve">HWat </t>
  </si>
  <si>
    <t>Driv</t>
  </si>
  <si>
    <t>Motr</t>
  </si>
  <si>
    <t>CAS</t>
  </si>
  <si>
    <t>PrC</t>
  </si>
  <si>
    <t>PrH</t>
  </si>
  <si>
    <t>TotE</t>
  </si>
  <si>
    <t>TotG</t>
  </si>
  <si>
    <t>KEY FOR MEASURE DATA ROWS</t>
  </si>
  <si>
    <t>CALCULATED FIELD</t>
  </si>
  <si>
    <t>ENTER MANUALLY OR FORMULAICALLY FROM CALCULATIONS SECTION</t>
  </si>
  <si>
    <t>MEASURE DATA</t>
  </si>
  <si>
    <t>SOURCES</t>
  </si>
  <si>
    <t>GENERAL ('Measures' Sheet) INPUTS</t>
  </si>
  <si>
    <t>Measure Name</t>
  </si>
  <si>
    <t>Measure Long Name</t>
  </si>
  <si>
    <t>Parent Measure Name</t>
  </si>
  <si>
    <t>ES Clothes Washer_Res, E - [Elec DHW/Elec Dry, SF] (MD)</t>
  </si>
  <si>
    <t>ES Clothes Washer_Res, E/G - [Elec DHW/Gas Dry, SF] (MD)</t>
  </si>
  <si>
    <t>Parent Measure Long Name</t>
  </si>
  <si>
    <t>Description</t>
  </si>
  <si>
    <t>This measure includes replacement of failed or working clothes washer in existing homes with ENERGY STAR clothes washers, or installation of an ENERGY STAR clothes washer in a new home. This measure applies to clothes washers that use electric water heating and electric drying.</t>
  </si>
  <si>
    <t>This measure includes replacement of failed or working clothes washer in existing homes with ENERGY STAR clothes washers, or installation of an ENERGY STAR clothes washer in a new home. This measure applies to clothes washers that use electric water heating and gas drying.</t>
  </si>
  <si>
    <t>Exist. Life</t>
  </si>
  <si>
    <t>Secondary Fuel</t>
  </si>
  <si>
    <t>Primary Fuel End Use</t>
  </si>
  <si>
    <t>Secondary Fuel End Use</t>
  </si>
  <si>
    <t>Elec Load Shape</t>
  </si>
  <si>
    <t>Fuel Switch (Y/N)</t>
  </si>
  <si>
    <t>Waste Heat Adjust. (Y/N)</t>
  </si>
  <si>
    <t>Depends On</t>
  </si>
  <si>
    <t>Links With</t>
  </si>
  <si>
    <t>Mutual Exclusivity</t>
  </si>
  <si>
    <t>GENERAL ('MeasChars' Sheet) INPUTS</t>
  </si>
  <si>
    <t>Mkt (MD or RET)</t>
  </si>
  <si>
    <t>Target Markets (NC, RENO, REPL, RET)</t>
  </si>
  <si>
    <t>Baseline Description</t>
  </si>
  <si>
    <t>Existing or new Non-ENERGY STAR Clothes Washer with electric water heating and electric drying</t>
  </si>
  <si>
    <t>Existing or new Non-ENERGY STAR Clothes Washer with electric water heating and gas drying</t>
  </si>
  <si>
    <t>Efficient Description</t>
  </si>
  <si>
    <t>ENERGY STAR Clothes Washer with electric water heating and electric drying</t>
  </si>
  <si>
    <t>ENERGY STAR Clothes Washer with electric water heating and gas drying</t>
  </si>
  <si>
    <t>Start Year</t>
  </si>
  <si>
    <t>End Year</t>
  </si>
  <si>
    <t>Building type assumed for characterization</t>
  </si>
  <si>
    <t>Units for Costs &amp; Savings Values</t>
  </si>
  <si>
    <t>per washer</t>
  </si>
  <si>
    <t>Efficient kW | MMBtu</t>
  </si>
  <si>
    <t>Baseline kW | MMBtu</t>
  </si>
  <si>
    <t>Full Load Hours</t>
  </si>
  <si>
    <t>kWh | MMBtu Annual Savings</t>
  </si>
  <si>
    <t>% Savings (primary fuel)</t>
  </si>
  <si>
    <t>2,5</t>
  </si>
  <si>
    <t>Efficient Equip Cost</t>
  </si>
  <si>
    <t>Baseline Equip Cost</t>
  </si>
  <si>
    <t>Incremental Cost</t>
  </si>
  <si>
    <t>Incremental Cost per kWh | MMBtu Saved</t>
  </si>
  <si>
    <t>SECONDARY END-USE FUEL IMPACTS (MMBtu/kWh), OR Elec Impacts (kWh/MMBtu)</t>
  </si>
  <si>
    <t>Fossil Fuel (or Elec) Savings - increased use is negative (MMBtu/yr | kWh/yr)</t>
  </si>
  <si>
    <t>Annual Fossil Fuel (or Elec) Savings per Elec (or FF) Savings - increased is negative (MMBtu/kWh | kWh/MMBtu saved)</t>
  </si>
  <si>
    <t>EARLY-RETIREMENT RETROFIT MEASURE INPUTS</t>
  </si>
  <si>
    <t>Baseline Equip. Life</t>
  </si>
  <si>
    <t>Baseline Equip. Age</t>
  </si>
  <si>
    <t>Baseline Cost</t>
  </si>
  <si>
    <t>Baseline Cost per kWh | MMBtu saved</t>
  </si>
  <si>
    <t>Baseline shift savings factor (for RET)</t>
  </si>
  <si>
    <t>O&amp;M INPUTS</t>
  </si>
  <si>
    <t>Efficient Component 1 (description)</t>
  </si>
  <si>
    <t>Eff Component 1 Life
(years)</t>
  </si>
  <si>
    <t>Eff Component 1 Replacement Cost</t>
  </si>
  <si>
    <t>Eff Component 1 Replacement Cost per kWh | MMBtu saved</t>
  </si>
  <si>
    <t>Efficient Component 2 (description)</t>
  </si>
  <si>
    <t>Eff Component 2 Life
(years)</t>
  </si>
  <si>
    <t>Eff Component 2 Replacement Cost</t>
  </si>
  <si>
    <t>Eff Component 2 Replacement Cost per kWh | MMBtu saved</t>
  </si>
  <si>
    <t>Baseline Component 1 (description)</t>
  </si>
  <si>
    <t>Baseline Component 1 Life
(years)</t>
  </si>
  <si>
    <t>Baseline Component 1 Replacement Cost</t>
  </si>
  <si>
    <t>Baseline Component 1 Replacement Cost per kWh | MMBtu saved</t>
  </si>
  <si>
    <t>Baseline Component 2 (description)</t>
  </si>
  <si>
    <t>Baseline Component 2 Life
(years)</t>
  </si>
  <si>
    <t>Baseline Component 2 Replacement Cost</t>
  </si>
  <si>
    <t>Baseline Component 2 Replacement Cost per kWh | MMBtu saved</t>
  </si>
  <si>
    <t>O&amp;M Annual Levelized Cost ($/kWh | $/MMBtu)</t>
  </si>
  <si>
    <t>Water INPUTS</t>
  </si>
  <si>
    <t>Water 
(gal/yr)</t>
  </si>
  <si>
    <t>Water
[gal/yr per kWh | MMBtu saved]</t>
  </si>
  <si>
    <t>CALCULATIONS</t>
  </si>
  <si>
    <t>IMEFSavings =Capacity*((1/IMEFbase)-(1/IMEFeff))*Cycles</t>
  </si>
  <si>
    <t>Delta kWh = [Capacity * 1/IMEFbase * Ncycles * (%CWbase + (%DHWbase * %ElecDHW) + (%Dryerbase * %ElecDryer))] - [Capacity * 1/IMEFeff * Ncycles * (%CWeff + (%DHWeff * %ElecDHW) + (%Dryereff * %ElecDryer))]</t>
  </si>
  <si>
    <t>Delta kW peak = (deltakWh/(Hours)) * CF</t>
  </si>
  <si>
    <t>Electric Water Heater and Electric Drying</t>
  </si>
  <si>
    <t>INPUTS/VARIABLES</t>
  </si>
  <si>
    <t>VALUE</t>
  </si>
  <si>
    <t>SOURCE</t>
  </si>
  <si>
    <t>DESCRIPTION</t>
  </si>
  <si>
    <t>Capacity</t>
  </si>
  <si>
    <t>IL TRM pg. 10</t>
  </si>
  <si>
    <t>Capacity of baseline clothes washer; Use defaults when actuals are unknown</t>
  </si>
  <si>
    <t>IMEFbase</t>
  </si>
  <si>
    <t>Integrated Modified Energy Factor of baseline clothes washer; Use defaults when actuals are unknown</t>
  </si>
  <si>
    <t>IMEFee</t>
  </si>
  <si>
    <t>Table</t>
  </si>
  <si>
    <t>Integrated Modified Energy Factor of ENERGY STAR clothes washer; Use defaults when actuals are unknown</t>
  </si>
  <si>
    <t>Cycles</t>
  </si>
  <si>
    <t>Number of clothes washer cycles per year</t>
  </si>
  <si>
    <t>Cwbase</t>
  </si>
  <si>
    <t>% of total energy consumption for baseline clothes washer mechanical operation</t>
  </si>
  <si>
    <t>DHWbase</t>
  </si>
  <si>
    <t>% of total energy consumption attributed to baseline clothes washer water heating</t>
  </si>
  <si>
    <t>%elecDHW</t>
  </si>
  <si>
    <t>% of water heaters that are electric</t>
  </si>
  <si>
    <t>Dryerbase</t>
  </si>
  <si>
    <t>% of total energy consumption for baseline clothes washer dryer operation</t>
  </si>
  <si>
    <t>%ElecDryer</t>
  </si>
  <si>
    <t>% of dryers that are electric</t>
  </si>
  <si>
    <t>Cwee</t>
  </si>
  <si>
    <t>% of total energy consumption for ENERGY STAR clothes washer mechanical operation</t>
  </si>
  <si>
    <t>DHWee</t>
  </si>
  <si>
    <t>% of total energy consumption attributed to ENERGY STAR clothes washer water heating</t>
  </si>
  <si>
    <t>Dryeree</t>
  </si>
  <si>
    <t>% of total energy consumption for ENERGY STAR clothes washer dryer operation</t>
  </si>
  <si>
    <t>%dry/wash</t>
  </si>
  <si>
    <t>% of homes with a dryer that uses the dryer every time clothes are washed</t>
  </si>
  <si>
    <t>CF</t>
  </si>
  <si>
    <t>Coincidence Factor</t>
  </si>
  <si>
    <t xml:space="preserve">Lifetime </t>
  </si>
  <si>
    <t>Measure life of Clothes Washer</t>
  </si>
  <si>
    <t>Ewatertotal</t>
  </si>
  <si>
    <t>delWater</t>
  </si>
  <si>
    <t>R-eff</t>
  </si>
  <si>
    <t>Therm_convert</t>
  </si>
  <si>
    <t>REFERENCE TABLES</t>
  </si>
  <si>
    <t>Clothes Washer Configuration</t>
  </si>
  <si>
    <t>IMEF Savings (kWh)</t>
  </si>
  <si>
    <t>Federal Standard</t>
  </si>
  <si>
    <t>ENERGY STAR</t>
  </si>
  <si>
    <t>ENERGY STAR Most Efficient/CEE Tier 2</t>
  </si>
  <si>
    <t>CEE Advanced Tier</t>
  </si>
  <si>
    <t>Percentage of Total Energy Consumption</t>
  </si>
  <si>
    <t>%CW</t>
  </si>
  <si>
    <t>%DHW</t>
  </si>
  <si>
    <t>%Dryer</t>
  </si>
  <si>
    <t>Baseline</t>
  </si>
  <si>
    <t>SUBMEASURE AGGREGATION - (IMEF)</t>
  </si>
  <si>
    <t>IMEFeff</t>
  </si>
  <si>
    <t>IMEFsavings</t>
  </si>
  <si>
    <t>Incremental Cost/kWh</t>
  </si>
  <si>
    <t>WEIGHTED AVERAGE</t>
  </si>
  <si>
    <t>SUBMEASURE AGGREGATION -  Electric</t>
  </si>
  <si>
    <t>Clothes Washer</t>
  </si>
  <si>
    <t>CWdeltakWh</t>
  </si>
  <si>
    <t>%Savings</t>
  </si>
  <si>
    <t>Peak kW</t>
  </si>
  <si>
    <t>Weighting</t>
  </si>
  <si>
    <t>Domestic hot water</t>
  </si>
  <si>
    <t>DHWdeltakWh</t>
  </si>
  <si>
    <t>Dryer</t>
  </si>
  <si>
    <t>DryerdeltakWh</t>
  </si>
  <si>
    <t>SUBMEASURE AGGREGATION -  Propane</t>
  </si>
  <si>
    <t>%GasDHW</t>
  </si>
  <si>
    <t>%Gas Dryer</t>
  </si>
  <si>
    <t>DHWdeltaMMBtu</t>
  </si>
  <si>
    <t>Water Pumping Electric Savings</t>
  </si>
  <si>
    <t>SUBMEASURE AGGREGATION</t>
  </si>
  <si>
    <t>Equipment Type</t>
  </si>
  <si>
    <t>kWh Savings</t>
  </si>
  <si>
    <t>Unit Peak kW Savings</t>
  </si>
  <si>
    <t>Unit kW Savings</t>
  </si>
  <si>
    <t>% Savings</t>
  </si>
  <si>
    <t>kWh/kW</t>
  </si>
  <si>
    <t>Incremental Cost per kWh Savings</t>
  </si>
  <si>
    <t>Electronically Commutated Motor Hydronic Circulator Pump</t>
  </si>
  <si>
    <t>NY TRM V11</t>
  </si>
  <si>
    <t>This measure covers the retrofit of standard efficiency permanent split capacitor (PSC) motors with electronically commutated (EC) motors in hydronic distribution circulators in residential heating and cooling systems</t>
  </si>
  <si>
    <t>PSC Motor</t>
  </si>
  <si>
    <t>ECM Motor</t>
  </si>
  <si>
    <t>Wbaseline</t>
  </si>
  <si>
    <t>See table</t>
  </si>
  <si>
    <t>NY TRM V11 pg. 245</t>
  </si>
  <si>
    <t>Wee</t>
  </si>
  <si>
    <t>hrsCW</t>
  </si>
  <si>
    <t>hrsDHW</t>
  </si>
  <si>
    <t>Measure life</t>
  </si>
  <si>
    <t>Incremental cost</t>
  </si>
  <si>
    <t>EC Circulator hhp</t>
  </si>
  <si>
    <t>Approx PSC</t>
  </si>
  <si>
    <t>delkWh</t>
  </si>
  <si>
    <t>delkW</t>
  </si>
  <si>
    <t>1/40</t>
  </si>
  <si>
    <t>1/25</t>
  </si>
  <si>
    <t>1/12</t>
  </si>
  <si>
    <t>1/6</t>
  </si>
  <si>
    <t>1</t>
  </si>
  <si>
    <t>N</t>
  </si>
  <si>
    <t>Test</t>
  </si>
  <si>
    <t>NC</t>
  </si>
  <si>
    <t>Industrial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</si>
</sst>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_(* #,##0_);_(* \(#,##0\);_(* &quot;-&quot;??_);_(@_)"/>
    <numFmt numFmtId="165" formatCode="0.0"/>
    <numFmt numFmtId="166" formatCode="_(* #,##0.0_);_(* \(#,##0.0\);_(* &quot;-&quot;??_);_(@_)"/>
    <numFmt numFmtId="167" formatCode="&quot;$&quot;#,##0"/>
    <numFmt numFmtId="168" formatCode="&quot;$&quot;#,##0.00"/>
    <numFmt numFmtId="169" formatCode="0.000"/>
    <numFmt numFmtId="170" formatCode="0.0%"/>
    <numFmt numFmtId="171" formatCode="_(* #,##0.0000_);_(* \(#,##0.0000\);_(* &quot;-&quot;??_);_(@_)"/>
    <numFmt numFmtId="172" formatCode="0.0000"/>
  </numFmts>
  <fonts count="15" x14ac:knownFonts="1">
    <font>
      <sz val="11"/>
      <color theme="1"/>
      <name val="Aptos Narrow"/>
      <family val="2"/>
      <scheme val="minor"/>
    </font>
    <font>
      <sz val="11"/>
      <color theme="1"/>
      <name val="Aptos Narrow"/>
      <family val="2"/>
      <scheme val="minor"/>
    </font>
    <font>
      <sz val="11"/>
      <color rgb="FFFF0000"/>
      <name val="Aptos Narrow"/>
      <family val="2"/>
      <scheme val="minor"/>
    </font>
    <font>
      <b/>
      <sz val="11"/>
      <color theme="1"/>
      <name val="Aptos Narrow"/>
      <family val="2"/>
      <scheme val="minor"/>
    </font>
    <font>
      <sz val="11"/>
      <color rgb="FF000000"/>
      <name val="Aptos Narrow"/>
      <family val="2"/>
      <scheme val="minor"/>
    </font>
    <font>
      <i/>
      <sz val="11"/>
      <color theme="1"/>
      <name val="Aptos Narrow"/>
      <family val="2"/>
      <scheme val="minor"/>
    </font>
    <font>
      <sz val="11"/>
      <name val="Aptos Narrow"/>
      <family val="2"/>
      <scheme val="minor"/>
    </font>
    <font>
      <sz val="11"/>
      <color rgb="FF000000"/>
      <name val="Calibri"/>
      <family val="2"/>
    </font>
    <font>
      <sz val="10"/>
      <name val="Arial"/>
      <family val="2"/>
    </font>
    <font>
      <sz val="10"/>
      <name val="Aptos Narrow"/>
      <family val="2"/>
      <scheme val="minor"/>
    </font>
    <font>
      <sz val="11"/>
      <color theme="0" tint="-0.34998626667073579"/>
      <name val="Aptos Narrow"/>
      <family val="2"/>
      <scheme val="minor"/>
    </font>
    <font>
      <b/>
      <sz val="14"/>
      <color theme="1"/>
      <name val="Aptos Narrow"/>
      <family val="2"/>
      <scheme val="minor"/>
    </font>
    <font>
      <b/>
      <sz val="10"/>
      <name val="Aptos Narrow"/>
      <family val="2"/>
      <scheme val="minor"/>
    </font>
    <font>
      <sz val="10"/>
      <color theme="1"/>
      <name val="Aptos Narrow"/>
      <family val="2"/>
      <scheme val="minor"/>
    </font>
    <font>
      <b/>
      <sz val="10"/>
      <color theme="1"/>
      <name val="Aptos Narrow"/>
      <family val="2"/>
      <scheme val="minor"/>
    </font>
  </fonts>
  <fills count="11">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rgb="FFCCFFCC"/>
        <bgColor indexed="64"/>
      </patternFill>
    </fill>
  </fills>
  <borders count="12">
    <border>
      <left/>
      <right/>
      <top/>
      <bottom/>
      <diagonal/>
    </border>
    <border>
      <left/>
      <right/>
      <top/>
      <bottom style="medium">
        <color indexed="64"/>
      </bottom>
      <diagonal/>
    </border>
    <border>
      <left style="medium">
        <color rgb="FFCCCCCC"/>
      </left>
      <right style="medium">
        <color rgb="FFCCCCCC"/>
      </right>
      <top style="medium">
        <color rgb="FFCCCCCC"/>
      </top>
      <bottom style="medium">
        <color rgb="FFCCCCCC"/>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8">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 fillId="0" borderId="0"/>
    <xf numFmtId="0" fontId="8" fillId="0" borderId="0"/>
    <xf numFmtId="43" fontId="1" fillId="0" borderId="0" applyFont="0" applyFill="0" applyBorder="0" applyAlignment="0" applyProtection="0"/>
    <xf numFmtId="9" fontId="1" fillId="0" borderId="0" applyFont="0" applyFill="0" applyBorder="0" applyAlignment="0" applyProtection="0"/>
  </cellStyleXfs>
  <cellXfs count="147">
    <xf numFmtId="0" fontId="0" fillId="0" borderId="0" xfId="0"/>
    <xf numFmtId="0" fontId="1" fillId="0" borderId="1" xfId="4" applyBorder="1"/>
    <xf numFmtId="0" fontId="1" fillId="0" borderId="0" xfId="4"/>
    <xf numFmtId="0" fontId="0" fillId="0" borderId="0" xfId="4" applyFont="1"/>
    <xf numFmtId="0" fontId="1" fillId="2" borderId="0" xfId="4" applyFill="1"/>
    <xf numFmtId="0" fontId="1" fillId="3" borderId="0" xfId="4" applyFill="1"/>
    <xf numFmtId="0" fontId="0" fillId="0" borderId="1" xfId="4" applyFont="1" applyBorder="1"/>
    <xf numFmtId="0" fontId="3" fillId="0" borderId="0" xfId="4" applyFont="1"/>
    <xf numFmtId="0" fontId="4" fillId="3" borderId="2" xfId="4" applyFont="1" applyFill="1" applyBorder="1" applyAlignment="1">
      <alignment vertical="center"/>
    </xf>
    <xf numFmtId="0" fontId="0" fillId="2" borderId="0" xfId="4" applyFont="1" applyFill="1"/>
    <xf numFmtId="0" fontId="3" fillId="4" borderId="0" xfId="4" applyFont="1" applyFill="1"/>
    <xf numFmtId="0" fontId="1" fillId="4" borderId="0" xfId="4" applyFill="1"/>
    <xf numFmtId="0" fontId="5" fillId="0" borderId="1" xfId="4" applyFont="1" applyBorder="1"/>
    <xf numFmtId="0" fontId="6" fillId="2" borderId="0" xfId="4" applyFont="1" applyFill="1"/>
    <xf numFmtId="0" fontId="2" fillId="2" borderId="0" xfId="4" applyFont="1" applyFill="1"/>
    <xf numFmtId="0" fontId="1" fillId="5" borderId="0" xfId="4" applyFill="1"/>
    <xf numFmtId="0" fontId="7" fillId="0" borderId="0" xfId="4" applyFont="1" applyAlignment="1">
      <alignment vertical="center"/>
    </xf>
    <xf numFmtId="0" fontId="0" fillId="3" borderId="0" xfId="4" applyFont="1" applyFill="1"/>
    <xf numFmtId="0" fontId="0" fillId="6" borderId="0" xfId="4" applyFont="1" applyFill="1"/>
    <xf numFmtId="0" fontId="1" fillId="6" borderId="0" xfId="4" applyFill="1"/>
    <xf numFmtId="0" fontId="9" fillId="0" borderId="0" xfId="5" applyFont="1"/>
    <xf numFmtId="0" fontId="9" fillId="7" borderId="0" xfId="5" applyFont="1" applyFill="1" applyAlignment="1">
      <alignment horizontal="center"/>
    </xf>
    <xf numFmtId="0" fontId="1" fillId="7" borderId="0" xfId="4" applyFill="1" applyAlignment="1">
      <alignment vertical="center"/>
    </xf>
    <xf numFmtId="0" fontId="9" fillId="7" borderId="0" xfId="5" applyFont="1" applyFill="1"/>
    <xf numFmtId="0" fontId="1" fillId="7" borderId="0" xfId="4" applyFill="1"/>
    <xf numFmtId="0" fontId="9" fillId="0" borderId="3" xfId="5" applyFont="1" applyBorder="1"/>
    <xf numFmtId="0" fontId="1" fillId="0" borderId="0" xfId="4" applyAlignment="1">
      <alignment vertical="center"/>
    </xf>
    <xf numFmtId="0" fontId="1" fillId="0" borderId="0" xfId="4" quotePrefix="1" applyAlignment="1">
      <alignment horizontal="center" vertical="center"/>
    </xf>
    <xf numFmtId="0" fontId="10" fillId="0" borderId="0" xfId="4" applyFont="1"/>
    <xf numFmtId="0" fontId="2" fillId="6" borderId="0" xfId="4" applyFont="1" applyFill="1"/>
    <xf numFmtId="164" fontId="1" fillId="6" borderId="0" xfId="4" applyNumberFormat="1" applyFill="1"/>
    <xf numFmtId="164" fontId="6" fillId="6" borderId="0" xfId="4" applyNumberFormat="1" applyFont="1" applyFill="1"/>
    <xf numFmtId="165" fontId="1" fillId="6" borderId="0" xfId="4" applyNumberFormat="1" applyFill="1"/>
    <xf numFmtId="166" fontId="6" fillId="6" borderId="0" xfId="4" applyNumberFormat="1" applyFont="1" applyFill="1"/>
    <xf numFmtId="166" fontId="1" fillId="6" borderId="0" xfId="4" applyNumberFormat="1" applyFill="1"/>
    <xf numFmtId="2" fontId="1" fillId="6" borderId="0" xfId="4" applyNumberFormat="1" applyFill="1"/>
    <xf numFmtId="9" fontId="1" fillId="6" borderId="0" xfId="3" applyFill="1"/>
    <xf numFmtId="9" fontId="1" fillId="6" borderId="0" xfId="4" applyNumberFormat="1" applyFill="1"/>
    <xf numFmtId="0" fontId="1" fillId="2" borderId="0" xfId="4" quotePrefix="1" applyFill="1" applyAlignment="1">
      <alignment horizontal="center" vertical="center"/>
    </xf>
    <xf numFmtId="0" fontId="6" fillId="6" borderId="0" xfId="4" applyFont="1" applyFill="1"/>
    <xf numFmtId="167" fontId="1" fillId="6" borderId="0" xfId="4" applyNumberFormat="1" applyFill="1"/>
    <xf numFmtId="168" fontId="1" fillId="6" borderId="0" xfId="4" applyNumberFormat="1" applyFill="1"/>
    <xf numFmtId="169" fontId="1" fillId="6" borderId="0" xfId="4" applyNumberFormat="1" applyFill="1"/>
    <xf numFmtId="1" fontId="9" fillId="0" borderId="0" xfId="5" applyNumberFormat="1" applyFont="1" applyAlignment="1">
      <alignment horizontal="left"/>
    </xf>
    <xf numFmtId="0" fontId="11" fillId="8" borderId="0" xfId="4" applyFont="1" applyFill="1"/>
    <xf numFmtId="0" fontId="0" fillId="8" borderId="0" xfId="0" applyFill="1"/>
    <xf numFmtId="0" fontId="12" fillId="0" borderId="0" xfId="0" applyFont="1"/>
    <xf numFmtId="0" fontId="9" fillId="0" borderId="0" xfId="5" applyFont="1" applyAlignment="1">
      <alignment wrapText="1"/>
    </xf>
    <xf numFmtId="0" fontId="13" fillId="0" borderId="0" xfId="4" applyFont="1"/>
    <xf numFmtId="0" fontId="13" fillId="0" borderId="0" xfId="0" applyFont="1"/>
    <xf numFmtId="9" fontId="13" fillId="0" borderId="0" xfId="3" applyFont="1"/>
    <xf numFmtId="168" fontId="13" fillId="0" borderId="0" xfId="4" applyNumberFormat="1" applyFont="1"/>
    <xf numFmtId="0" fontId="13" fillId="2" borderId="0" xfId="0" applyFont="1" applyFill="1"/>
    <xf numFmtId="0" fontId="13" fillId="2" borderId="0" xfId="4" applyFont="1" applyFill="1"/>
    <xf numFmtId="0" fontId="12" fillId="0" borderId="0" xfId="5" applyFont="1"/>
    <xf numFmtId="0" fontId="12" fillId="9" borderId="4" xfId="5" applyFont="1" applyFill="1" applyBorder="1"/>
    <xf numFmtId="0" fontId="12" fillId="9" borderId="5" xfId="5" applyFont="1" applyFill="1" applyBorder="1" applyAlignment="1">
      <alignment horizontal="center"/>
    </xf>
    <xf numFmtId="0" fontId="3" fillId="9" borderId="6" xfId="4" applyFont="1" applyFill="1" applyBorder="1"/>
    <xf numFmtId="0" fontId="9" fillId="9" borderId="0" xfId="5" applyFont="1" applyFill="1"/>
    <xf numFmtId="0" fontId="9" fillId="9" borderId="7" xfId="5" applyFont="1" applyFill="1" applyBorder="1"/>
    <xf numFmtId="0" fontId="9" fillId="9" borderId="0" xfId="5" applyFont="1" applyFill="1" applyAlignment="1">
      <alignment horizontal="center"/>
    </xf>
    <xf numFmtId="0" fontId="3" fillId="9" borderId="8" xfId="4" applyFont="1" applyFill="1" applyBorder="1"/>
    <xf numFmtId="44" fontId="1" fillId="9" borderId="8" xfId="2" applyFont="1" applyFill="1" applyBorder="1" applyAlignment="1">
      <alignment horizontal="center"/>
    </xf>
    <xf numFmtId="2" fontId="9" fillId="9" borderId="0" xfId="5" applyNumberFormat="1" applyFont="1" applyFill="1" applyAlignment="1">
      <alignment horizontal="center"/>
    </xf>
    <xf numFmtId="44" fontId="9" fillId="9" borderId="8" xfId="2" applyFont="1" applyFill="1" applyBorder="1" applyAlignment="1">
      <alignment horizontal="center"/>
    </xf>
    <xf numFmtId="0" fontId="9" fillId="9" borderId="9" xfId="5" applyFont="1" applyFill="1" applyBorder="1"/>
    <xf numFmtId="2" fontId="9" fillId="9" borderId="10" xfId="5" applyNumberFormat="1" applyFont="1" applyFill="1" applyBorder="1" applyAlignment="1">
      <alignment horizontal="center"/>
    </xf>
    <xf numFmtId="44" fontId="9" fillId="9" borderId="11" xfId="2" applyFont="1" applyFill="1" applyBorder="1" applyAlignment="1">
      <alignment horizontal="center"/>
    </xf>
    <xf numFmtId="0" fontId="9" fillId="9" borderId="0" xfId="5" applyFont="1" applyFill="1" applyAlignment="1">
      <alignment vertical="top" wrapText="1"/>
    </xf>
    <xf numFmtId="0" fontId="9" fillId="9" borderId="5" xfId="5" applyFont="1" applyFill="1" applyBorder="1" applyAlignment="1">
      <alignment vertical="top" wrapText="1"/>
    </xf>
    <xf numFmtId="0" fontId="12" fillId="9" borderId="4" xfId="5" applyFont="1" applyFill="1" applyBorder="1" applyAlignment="1">
      <alignment horizontal="left" vertical="top" wrapText="1"/>
    </xf>
    <xf numFmtId="0" fontId="12" fillId="9" borderId="5" xfId="5" applyFont="1" applyFill="1" applyBorder="1" applyAlignment="1">
      <alignment horizontal="center" vertical="top" wrapText="1"/>
    </xf>
    <xf numFmtId="0" fontId="12" fillId="9" borderId="6" xfId="5" applyFont="1" applyFill="1" applyBorder="1" applyAlignment="1">
      <alignment horizontal="center" vertical="top"/>
    </xf>
    <xf numFmtId="0" fontId="9" fillId="9" borderId="7" xfId="5" applyFont="1" applyFill="1" applyBorder="1" applyAlignment="1">
      <alignment vertical="top" wrapText="1"/>
    </xf>
    <xf numFmtId="170" fontId="9" fillId="9" borderId="0" xfId="3" applyNumberFormat="1" applyFont="1" applyFill="1" applyBorder="1" applyAlignment="1">
      <alignment horizontal="center" vertical="top" wrapText="1"/>
    </xf>
    <xf numFmtId="0" fontId="9" fillId="9" borderId="8" xfId="5" applyFont="1" applyFill="1" applyBorder="1"/>
    <xf numFmtId="170" fontId="9" fillId="9" borderId="0" xfId="3" applyNumberFormat="1" applyFont="1" applyFill="1" applyBorder="1" applyAlignment="1">
      <alignment horizontal="center"/>
    </xf>
    <xf numFmtId="170" fontId="1" fillId="9" borderId="0" xfId="3" applyNumberFormat="1" applyFont="1" applyFill="1" applyBorder="1" applyAlignment="1">
      <alignment horizontal="center"/>
    </xf>
    <xf numFmtId="0" fontId="9" fillId="9" borderId="8" xfId="5" applyFont="1" applyFill="1" applyBorder="1" applyAlignment="1">
      <alignment horizontal="right"/>
    </xf>
    <xf numFmtId="0" fontId="13" fillId="9" borderId="7" xfId="0" applyFont="1" applyFill="1" applyBorder="1"/>
    <xf numFmtId="170" fontId="13" fillId="9" borderId="0" xfId="3" applyNumberFormat="1" applyFont="1" applyFill="1" applyBorder="1" applyAlignment="1">
      <alignment horizontal="center"/>
    </xf>
    <xf numFmtId="0" fontId="13" fillId="9" borderId="8" xfId="0" applyFont="1" applyFill="1" applyBorder="1" applyAlignment="1">
      <alignment horizontal="right"/>
    </xf>
    <xf numFmtId="0" fontId="14" fillId="9" borderId="0" xfId="0" applyFont="1" applyFill="1" applyAlignment="1">
      <alignment horizontal="center"/>
    </xf>
    <xf numFmtId="0" fontId="14" fillId="9" borderId="0" xfId="0" applyFont="1" applyFill="1"/>
    <xf numFmtId="0" fontId="14" fillId="9" borderId="0" xfId="0" applyFont="1" applyFill="1" applyAlignment="1">
      <alignment horizontal="right"/>
    </xf>
    <xf numFmtId="0" fontId="13" fillId="9" borderId="9" xfId="0" applyFont="1" applyFill="1" applyBorder="1" applyAlignment="1">
      <alignment horizontal="left"/>
    </xf>
    <xf numFmtId="170" fontId="13" fillId="9" borderId="10" xfId="3" applyNumberFormat="1" applyFont="1" applyFill="1" applyBorder="1" applyAlignment="1">
      <alignment horizontal="center"/>
    </xf>
    <xf numFmtId="0" fontId="13" fillId="9" borderId="11" xfId="0" applyFont="1" applyFill="1" applyBorder="1" applyAlignment="1">
      <alignment horizontal="right"/>
    </xf>
    <xf numFmtId="0" fontId="9" fillId="9" borderId="0" xfId="5" applyFont="1" applyFill="1" applyAlignment="1">
      <alignment vertical="top"/>
    </xf>
    <xf numFmtId="9" fontId="13" fillId="9" borderId="0" xfId="3" applyFont="1" applyFill="1" applyBorder="1" applyAlignment="1">
      <alignment horizontal="center"/>
    </xf>
    <xf numFmtId="1" fontId="13" fillId="9" borderId="0" xfId="0" applyNumberFormat="1" applyFont="1" applyFill="1" applyAlignment="1">
      <alignment horizontal="center"/>
    </xf>
    <xf numFmtId="0" fontId="13" fillId="9" borderId="0" xfId="0" applyFont="1" applyFill="1"/>
    <xf numFmtId="165" fontId="9" fillId="0" borderId="0" xfId="5" applyNumberFormat="1" applyFont="1" applyAlignment="1">
      <alignment horizontal="center"/>
    </xf>
    <xf numFmtId="0" fontId="13" fillId="0" borderId="0" xfId="4" applyFont="1" applyAlignment="1">
      <alignment horizontal="center"/>
    </xf>
    <xf numFmtId="0" fontId="12" fillId="9" borderId="0" xfId="5" applyFont="1" applyFill="1"/>
    <xf numFmtId="0" fontId="1" fillId="9" borderId="0" xfId="4" applyFill="1"/>
    <xf numFmtId="0" fontId="12" fillId="9" borderId="0" xfId="5" applyFont="1" applyFill="1" applyAlignment="1">
      <alignment horizontal="center" wrapText="1"/>
    </xf>
    <xf numFmtId="1" fontId="9" fillId="9" borderId="0" xfId="5" applyNumberFormat="1" applyFont="1" applyFill="1" applyAlignment="1">
      <alignment horizontal="left"/>
    </xf>
    <xf numFmtId="2" fontId="9" fillId="9" borderId="0" xfId="5" applyNumberFormat="1" applyFont="1" applyFill="1" applyAlignment="1">
      <alignment horizontal="right"/>
    </xf>
    <xf numFmtId="43" fontId="9" fillId="9" borderId="0" xfId="1" applyFont="1" applyFill="1" applyAlignment="1">
      <alignment horizontal="center"/>
    </xf>
    <xf numFmtId="167" fontId="9" fillId="9" borderId="0" xfId="5" applyNumberFormat="1" applyFont="1" applyFill="1" applyAlignment="1">
      <alignment horizontal="center"/>
    </xf>
    <xf numFmtId="168" fontId="9" fillId="9" borderId="0" xfId="5" applyNumberFormat="1" applyFont="1" applyFill="1" applyAlignment="1">
      <alignment horizontal="center"/>
    </xf>
    <xf numFmtId="1" fontId="9" fillId="9" borderId="0" xfId="5" applyNumberFormat="1" applyFont="1" applyFill="1" applyAlignment="1">
      <alignment horizontal="center"/>
    </xf>
    <xf numFmtId="169" fontId="9" fillId="9" borderId="0" xfId="5" applyNumberFormat="1" applyFont="1" applyFill="1" applyAlignment="1">
      <alignment horizontal="center"/>
    </xf>
    <xf numFmtId="9" fontId="9" fillId="9" borderId="0" xfId="3" applyFont="1" applyFill="1" applyAlignment="1">
      <alignment horizontal="center"/>
    </xf>
    <xf numFmtId="0" fontId="12" fillId="10" borderId="0" xfId="5" applyFont="1" applyFill="1"/>
    <xf numFmtId="2" fontId="12" fillId="10" borderId="0" xfId="5" applyNumberFormat="1" applyFont="1" applyFill="1" applyAlignment="1">
      <alignment horizontal="center"/>
    </xf>
    <xf numFmtId="167" fontId="12" fillId="10" borderId="0" xfId="5" applyNumberFormat="1" applyFont="1" applyFill="1" applyAlignment="1">
      <alignment horizontal="center"/>
    </xf>
    <xf numFmtId="168" fontId="12" fillId="10" borderId="0" xfId="5" applyNumberFormat="1" applyFont="1" applyFill="1" applyAlignment="1">
      <alignment horizontal="center"/>
    </xf>
    <xf numFmtId="1" fontId="12" fillId="10" borderId="0" xfId="5" applyNumberFormat="1" applyFont="1" applyFill="1" applyAlignment="1">
      <alignment horizontal="center"/>
    </xf>
    <xf numFmtId="169" fontId="12" fillId="10" borderId="0" xfId="5" applyNumberFormat="1" applyFont="1" applyFill="1" applyAlignment="1">
      <alignment horizontal="center"/>
    </xf>
    <xf numFmtId="9" fontId="12" fillId="10" borderId="0" xfId="3" applyFont="1" applyFill="1" applyAlignment="1">
      <alignment horizontal="center"/>
    </xf>
    <xf numFmtId="170" fontId="9" fillId="9" borderId="0" xfId="1" applyNumberFormat="1" applyFont="1" applyFill="1" applyAlignment="1">
      <alignment horizontal="center"/>
    </xf>
    <xf numFmtId="10" fontId="9" fillId="9" borderId="0" xfId="3" applyNumberFormat="1" applyFont="1" applyFill="1"/>
    <xf numFmtId="0" fontId="9" fillId="9" borderId="0" xfId="3" applyNumberFormat="1" applyFont="1" applyFill="1" applyAlignment="1">
      <alignment horizontal="center"/>
    </xf>
    <xf numFmtId="9" fontId="9" fillId="9" borderId="0" xfId="3" applyFont="1" applyFill="1" applyAlignment="1">
      <alignment wrapText="1"/>
    </xf>
    <xf numFmtId="1" fontId="12" fillId="0" borderId="0" xfId="5" applyNumberFormat="1" applyFont="1" applyAlignment="1">
      <alignment horizontal="center"/>
    </xf>
    <xf numFmtId="170" fontId="9" fillId="9" borderId="0" xfId="3" applyNumberFormat="1" applyFont="1" applyFill="1" applyAlignment="1">
      <alignment horizontal="center"/>
    </xf>
    <xf numFmtId="10" fontId="9" fillId="9" borderId="0" xfId="3" applyNumberFormat="1" applyFont="1" applyFill="1" applyAlignment="1">
      <alignment horizontal="center"/>
    </xf>
    <xf numFmtId="170" fontId="12" fillId="10" borderId="0" xfId="3" applyNumberFormat="1" applyFont="1" applyFill="1" applyAlignment="1">
      <alignment horizontal="center"/>
    </xf>
    <xf numFmtId="0" fontId="12" fillId="9" borderId="0" xfId="5" applyFont="1" applyFill="1" applyAlignment="1">
      <alignment wrapText="1"/>
    </xf>
    <xf numFmtId="164" fontId="9" fillId="9" borderId="0" xfId="6" applyNumberFormat="1" applyFont="1" applyFill="1"/>
    <xf numFmtId="171" fontId="9" fillId="9" borderId="0" xfId="5" applyNumberFormat="1" applyFont="1" applyFill="1"/>
    <xf numFmtId="10" fontId="9" fillId="9" borderId="0" xfId="7" applyNumberFormat="1" applyFont="1" applyFill="1"/>
    <xf numFmtId="168" fontId="9" fillId="9" borderId="0" xfId="5" applyNumberFormat="1" applyFont="1" applyFill="1" applyAlignment="1">
      <alignment wrapText="1"/>
    </xf>
    <xf numFmtId="1" fontId="12" fillId="10" borderId="0" xfId="5" applyNumberFormat="1" applyFont="1" applyFill="1"/>
    <xf numFmtId="2" fontId="12" fillId="10" borderId="0" xfId="5" applyNumberFormat="1" applyFont="1" applyFill="1"/>
    <xf numFmtId="9" fontId="12" fillId="10" borderId="0" xfId="3" applyFont="1" applyFill="1"/>
    <xf numFmtId="164" fontId="12" fillId="10" borderId="0" xfId="5" applyNumberFormat="1" applyFont="1" applyFill="1"/>
    <xf numFmtId="168" fontId="12" fillId="10" borderId="0" xfId="5" applyNumberFormat="1" applyFont="1" applyFill="1"/>
    <xf numFmtId="0" fontId="9" fillId="0" borderId="0" xfId="5" applyFont="1" applyAlignment="1">
      <alignment horizontal="center"/>
    </xf>
    <xf numFmtId="1" fontId="1" fillId="6" borderId="0" xfId="4" applyNumberFormat="1" applyFill="1"/>
    <xf numFmtId="172" fontId="1" fillId="6" borderId="0" xfId="4" applyNumberFormat="1" applyFill="1"/>
    <xf numFmtId="0" fontId="9" fillId="0" borderId="0" xfId="0" applyFont="1"/>
    <xf numFmtId="0" fontId="9" fillId="2" borderId="0" xfId="0" applyFont="1" applyFill="1"/>
    <xf numFmtId="0" fontId="3" fillId="0" borderId="0" xfId="0" applyFont="1"/>
    <xf numFmtId="0" fontId="12" fillId="4" borderId="0" xfId="0" applyFont="1" applyFill="1"/>
    <xf numFmtId="0" fontId="9" fillId="4" borderId="0" xfId="0" applyFont="1" applyFill="1"/>
    <xf numFmtId="49" fontId="9" fillId="4" borderId="0" xfId="0" applyNumberFormat="1" applyFont="1" applyFill="1"/>
    <xf numFmtId="0" fontId="0" fillId="4" borderId="0" xfId="0" applyFill="1"/>
    <xf numFmtId="169" fontId="1" fillId="4" borderId="0" xfId="4" applyNumberFormat="1" applyFill="1"/>
    <xf numFmtId="0" fontId="9" fillId="4" borderId="0" xfId="5" applyFont="1" applyFill="1"/>
    <xf numFmtId="1" fontId="9" fillId="4" borderId="0" xfId="5" applyNumberFormat="1" applyFont="1" applyFill="1"/>
    <xf numFmtId="49" fontId="9" fillId="0" borderId="0" xfId="0" applyNumberFormat="1" applyFont="1"/>
    <xf numFmtId="172" fontId="9" fillId="0" borderId="0" xfId="5" applyNumberFormat="1" applyFont="1"/>
    <xf numFmtId="9" fontId="12" fillId="0" borderId="0" xfId="3" applyFont="1"/>
    <xf numFmtId="0" fontId="14" fillId="9" borderId="0" xfId="0" applyFont="1" applyFill="1" applyAlignment="1">
      <alignment horizontal="center"/>
    </xf>
  </cellXfs>
  <cellStyles count="8">
    <cellStyle name="Comma" xfId="1" builtinId="3"/>
    <cellStyle name="Comma 14" xfId="6" xr:uid="{CD5BD1C4-7851-4957-85CC-AED1279FF5EB}"/>
    <cellStyle name="Currency" xfId="2" builtinId="4"/>
    <cellStyle name="Normal" xfId="0" builtinId="0"/>
    <cellStyle name="Normal 2 10" xfId="5" xr:uid="{9EBA1EEC-14D0-4578-9BBD-45B8F1D2862E}"/>
    <cellStyle name="Normal 43 2" xfId="4" xr:uid="{5C8BFB33-9395-49D6-9495-5511BC0AE955}"/>
    <cellStyle name="Percent" xfId="3" builtinId="5"/>
    <cellStyle name="Percent 14" xfId="7" xr:uid="{0E51DE7B-284F-40B8-8657-56CFF16F856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392906</xdr:colOff>
      <xdr:row>107</xdr:row>
      <xdr:rowOff>0</xdr:rowOff>
    </xdr:from>
    <xdr:to>
      <xdr:col>14</xdr:col>
      <xdr:colOff>933368</xdr:colOff>
      <xdr:row>124</xdr:row>
      <xdr:rowOff>98070</xdr:rowOff>
    </xdr:to>
    <xdr:pic>
      <xdr:nvPicPr>
        <xdr:cNvPr id="2" name="Picture 1">
          <a:extLst>
            <a:ext uri="{FF2B5EF4-FFF2-40B4-BE49-F238E27FC236}">
              <a16:creationId xmlns:a16="http://schemas.microsoft.com/office/drawing/2014/main" id="{C24D5F8D-2212-46C5-A4E5-1D832A834ECC}"/>
            </a:ext>
          </a:extLst>
        </xdr:cNvPr>
        <xdr:cNvPicPr>
          <a:picLocks noChangeAspect="1"/>
        </xdr:cNvPicPr>
      </xdr:nvPicPr>
      <xdr:blipFill>
        <a:blip xmlns:r="http://schemas.openxmlformats.org/officeDocument/2006/relationships" r:embed="rId1"/>
        <a:stretch>
          <a:fillRect/>
        </a:stretch>
      </xdr:blipFill>
      <xdr:spPr>
        <a:xfrm>
          <a:off x="15680531" y="20450175"/>
          <a:ext cx="6093537" cy="333657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Samartha Mohan" id="{D7715465-096F-49B6-BEE4-37E6D2B7C719}" userId="S::Samartha.mohan@nv5.com::931fc846-cca7-4c81-b7de-8cb31b91f43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120" dT="2023-11-27T04:30:17.95" personId="{D7715465-096F-49B6-BEE4-37E6D2B7C719}" id="{3379D9D7-EDB3-4F3E-ACE3-E104EE946DD3}">
    <text xml:space="preserve">Weighted average of clothes washer cycles per year (based on 2009 Residential Energy Consumption Survey (RECS) national sample survey of housing appliances section, state of Illinois. If utilities have specific evaluation results providing a more appropriate assumption for single-family or Multifamily homes, in a particular market, or geographical area then that should be used. </text>
  </threadedComment>
  <threadedComment ref="C131" dT="2023-11-27T05:44:13.40" personId="{D7715465-096F-49B6-BEE4-37E6D2B7C719}" id="{657BB816-3D81-4089-94DD-F85AC01DDE27}">
    <text>Factors are IL specific. Needs a PR Baseline refresh</text>
  </threadedComment>
</ThreadedComments>
</file>

<file path=xl/threadedComments/threadedComment2.xml><?xml version="1.0" encoding="utf-8"?>
<ThreadedComments xmlns="http://schemas.microsoft.com/office/spreadsheetml/2018/threadedcomments" xmlns:x="http://schemas.openxmlformats.org/spreadsheetml/2006/main">
  <threadedComment ref="C115" dT="2023-11-26T21:29:01.14" personId="{D7715465-096F-49B6-BEE4-37E6D2B7C719}" id="{82EAEF0A-6FC5-4C6E-AD1D-98438A4CFAE8}">
    <text>Factors here are from the NY baseline work. Needs to be adjusted to PR levels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FEE5B-F261-4191-8E57-7AF4160EB5A3}">
  <dimension ref="A1:AQ197"/>
  <sheetViews>
    <sheetView topLeftCell="A24" workbookViewId="0">
      <selection activeCell="C59" sqref="C59"/>
    </sheetView>
  </sheetViews>
  <sheetFormatPr defaultColWidth="8.85546875" defaultRowHeight="15" x14ac:dyDescent="0.25"/>
  <cols>
    <col min="1" max="1" width="3.5703125" style="2" customWidth="1"/>
    <col min="2" max="2" width="33" style="2" bestFit="1" customWidth="1"/>
    <col min="3" max="3" width="18.140625" style="2" customWidth="1"/>
    <col min="4" max="4" width="21.140625" style="2" customWidth="1"/>
    <col min="5" max="5" width="18.140625" style="2" customWidth="1"/>
    <col min="6" max="6" width="28.5703125" style="2" customWidth="1"/>
    <col min="7" max="7" width="19.85546875" style="2" customWidth="1"/>
    <col min="8" max="8" width="16.42578125" style="2" customWidth="1"/>
    <col min="9" max="9" width="21.28515625" style="2" customWidth="1"/>
    <col min="10" max="10" width="12.85546875" style="2" customWidth="1"/>
    <col min="11" max="11" width="20.42578125" style="2" bestFit="1" customWidth="1"/>
    <col min="12" max="12" width="19.85546875" style="2" bestFit="1" customWidth="1"/>
    <col min="13" max="13" width="20.5703125" style="2" customWidth="1"/>
    <col min="14" max="14" width="19.42578125" style="2" bestFit="1" customWidth="1"/>
    <col min="15" max="15" width="20.42578125" style="2" bestFit="1" customWidth="1"/>
    <col min="16" max="16" width="14.42578125" style="2" bestFit="1" customWidth="1"/>
    <col min="17" max="17" width="20.42578125" style="2" bestFit="1" customWidth="1"/>
    <col min="18" max="18" width="11.42578125" style="2" customWidth="1"/>
    <col min="19" max="19" width="10.42578125" style="2" customWidth="1"/>
    <col min="20" max="16384" width="8.85546875" style="2"/>
  </cols>
  <sheetData>
    <row r="1" spans="1:17" s="1" customFormat="1" ht="15.75" thickBot="1" x14ac:dyDescent="0.3">
      <c r="B1" s="1" t="s">
        <v>0</v>
      </c>
      <c r="F1" s="1" t="s">
        <v>1</v>
      </c>
      <c r="G1" s="1" t="e">
        <f ca="1">INDIRECT("RegionTable!$B$2")</f>
        <v>#REF!</v>
      </c>
    </row>
    <row r="2" spans="1:17" x14ac:dyDescent="0.25">
      <c r="F2" s="3"/>
    </row>
    <row r="3" spans="1:17" x14ac:dyDescent="0.25">
      <c r="B3" s="4" t="s">
        <v>2</v>
      </c>
      <c r="C3" s="5" t="s">
        <v>3</v>
      </c>
      <c r="G3" s="3"/>
    </row>
    <row r="4" spans="1:17" x14ac:dyDescent="0.25">
      <c r="G4" s="3"/>
    </row>
    <row r="5" spans="1:17" s="1" customFormat="1" ht="15.75" thickBot="1" x14ac:dyDescent="0.3">
      <c r="B5" s="1" t="s">
        <v>4</v>
      </c>
      <c r="G5" s="6"/>
      <c r="M5" s="1" t="s">
        <v>5</v>
      </c>
    </row>
    <row r="6" spans="1:17" ht="15.75" thickBot="1" x14ac:dyDescent="0.3">
      <c r="B6" s="7" t="s">
        <v>6</v>
      </c>
      <c r="C6" s="7" t="s">
        <v>7</v>
      </c>
      <c r="D6" s="7" t="s">
        <v>8</v>
      </c>
      <c r="E6" s="7" t="s">
        <v>9</v>
      </c>
      <c r="F6" s="7" t="s">
        <v>10</v>
      </c>
      <c r="G6" s="7"/>
      <c r="M6" s="7" t="s">
        <v>11</v>
      </c>
    </row>
    <row r="7" spans="1:17" ht="15.75" thickBot="1" x14ac:dyDescent="0.3">
      <c r="B7" s="8" t="str">
        <f ca="1">MID(CELL("filename",A1),FIND("]",CELL("filename",A1))+1,255)</f>
        <v>MF Clothes Washer</v>
      </c>
      <c r="C7" s="9" t="s">
        <v>12</v>
      </c>
      <c r="D7" s="4" t="s">
        <v>13</v>
      </c>
      <c r="E7" s="4">
        <f>C132</f>
        <v>14</v>
      </c>
      <c r="F7" s="4" t="s">
        <v>14</v>
      </c>
      <c r="M7" s="10" t="s">
        <v>15</v>
      </c>
      <c r="N7" s="11" t="s">
        <v>16</v>
      </c>
      <c r="O7" s="11" t="s">
        <v>17</v>
      </c>
      <c r="P7" s="11" t="s">
        <v>18</v>
      </c>
      <c r="Q7" s="11" t="s">
        <v>19</v>
      </c>
    </row>
    <row r="8" spans="1:17" x14ac:dyDescent="0.25">
      <c r="M8" s="10" t="s">
        <v>20</v>
      </c>
      <c r="N8" s="11" t="s">
        <v>21</v>
      </c>
      <c r="O8" s="11" t="s">
        <v>22</v>
      </c>
      <c r="P8" s="11" t="s">
        <v>23</v>
      </c>
      <c r="Q8" s="11" t="s">
        <v>24</v>
      </c>
    </row>
    <row r="9" spans="1:17" ht="15.75" thickBot="1" x14ac:dyDescent="0.3">
      <c r="A9" s="1"/>
      <c r="B9" s="1" t="s">
        <v>25</v>
      </c>
      <c r="C9" s="1"/>
      <c r="D9" s="1"/>
      <c r="E9" s="1"/>
      <c r="F9" s="1"/>
      <c r="G9" s="12" t="s">
        <v>26</v>
      </c>
      <c r="H9" s="12" t="s">
        <v>26</v>
      </c>
      <c r="I9" s="1"/>
      <c r="J9" s="1"/>
    </row>
    <row r="10" spans="1:17" x14ac:dyDescent="0.25">
      <c r="A10" s="7" t="s">
        <v>27</v>
      </c>
      <c r="B10" s="7" t="s">
        <v>28</v>
      </c>
      <c r="C10" s="7" t="s">
        <v>29</v>
      </c>
      <c r="D10" s="7" t="s">
        <v>30</v>
      </c>
      <c r="E10" s="7" t="s">
        <v>31</v>
      </c>
      <c r="F10" s="7" t="s">
        <v>32</v>
      </c>
      <c r="G10" s="7" t="s">
        <v>33</v>
      </c>
      <c r="H10" s="7" t="s">
        <v>34</v>
      </c>
      <c r="I10" s="7" t="s">
        <v>35</v>
      </c>
      <c r="J10" s="7" t="s">
        <v>7</v>
      </c>
      <c r="M10" s="7" t="s">
        <v>36</v>
      </c>
    </row>
    <row r="11" spans="1:17" x14ac:dyDescent="0.25">
      <c r="A11" s="2">
        <v>1</v>
      </c>
      <c r="B11" s="4" t="s">
        <v>16</v>
      </c>
      <c r="C11" s="4"/>
      <c r="D11" s="4" t="s">
        <v>37</v>
      </c>
      <c r="E11" s="13" t="s">
        <v>38</v>
      </c>
      <c r="F11" s="13"/>
      <c r="G11" s="5" t="str">
        <f t="shared" ref="G11:G20" si="0">IF(B11="","",HLOOKUP(B11,$N$7:$Q$8,2,FALSE)) &amp; IF(C11="","","/" &amp; HLOOKUP(C11,$N$7:$Q$8,2,FALSE))</f>
        <v>E</v>
      </c>
      <c r="H11" s="5" t="str">
        <f t="shared" ref="H11:H20" si="1">IF(B11="","",IFERROR(HLOOKUP(D11,$N$22:$AE$23,2,FALSE),HLOOKUP(D11,$N$22:$AE$23,2,FALSE)))</f>
        <v>Appl</v>
      </c>
      <c r="I11" s="5" t="str">
        <f t="shared" ref="I11:I20" ca="1" si="2">IF(B11="","", CONCATENATE($B$7, "_", IFERROR(HLOOKUP($D$7, $N$11:$P$12, 2, FALSE), "INSERT SECTOR"), ", ", IF(G11="", "INSERT FUEL(S)", G11), " - ", IF(H11="", "INSERT END USE", H11), IF(F11="", "", CONCATENATE(" [", F11, "]")), " (", IF(E11="", "INSERT MARKET", E11), ")"))</f>
        <v>MF Clothes Washer_Res, E - Appl (MD)</v>
      </c>
      <c r="J11" s="5" t="str">
        <f t="shared" ref="J11:J20" si="3">IF(B11="","",CONCATENATE($C$7,IF(C11="","",CONCATENATE(" with ",C11," Secondary Fuel"))))</f>
        <v>Multifamily Common Area Clothes Washer</v>
      </c>
      <c r="K11" s="5"/>
      <c r="M11" s="10" t="s">
        <v>36</v>
      </c>
      <c r="N11" s="11" t="s">
        <v>13</v>
      </c>
      <c r="O11" s="11" t="s">
        <v>39</v>
      </c>
    </row>
    <row r="12" spans="1:17" x14ac:dyDescent="0.25">
      <c r="A12" s="2">
        <v>2</v>
      </c>
      <c r="B12" s="4" t="s">
        <v>16</v>
      </c>
      <c r="C12" s="4"/>
      <c r="D12" s="9" t="s">
        <v>40</v>
      </c>
      <c r="E12" s="13" t="s">
        <v>38</v>
      </c>
      <c r="F12" s="13"/>
      <c r="G12" s="5" t="str">
        <f t="shared" si="0"/>
        <v>E</v>
      </c>
      <c r="H12" s="5" t="str">
        <f t="shared" si="1"/>
        <v xml:space="preserve">HWat </v>
      </c>
      <c r="I12" s="5" t="str">
        <f t="shared" ca="1" si="2"/>
        <v>MF Clothes Washer_Res, E - HWat  (MD)</v>
      </c>
      <c r="J12" s="5" t="str">
        <f t="shared" si="3"/>
        <v>Multifamily Common Area Clothes Washer</v>
      </c>
      <c r="K12" s="5"/>
      <c r="M12" s="10" t="s">
        <v>20</v>
      </c>
      <c r="N12" s="11" t="s">
        <v>41</v>
      </c>
      <c r="O12" s="11" t="s">
        <v>42</v>
      </c>
    </row>
    <row r="13" spans="1:17" x14ac:dyDescent="0.25">
      <c r="A13" s="2">
        <v>3</v>
      </c>
      <c r="B13" s="4" t="s">
        <v>16</v>
      </c>
      <c r="C13" s="4" t="s">
        <v>19</v>
      </c>
      <c r="D13" s="4" t="s">
        <v>37</v>
      </c>
      <c r="E13" s="13" t="s">
        <v>38</v>
      </c>
      <c r="F13" s="13"/>
      <c r="G13" s="5" t="str">
        <f t="shared" si="0"/>
        <v>E/P</v>
      </c>
      <c r="H13" s="5" t="str">
        <f t="shared" si="1"/>
        <v>Appl</v>
      </c>
      <c r="I13" s="5" t="str">
        <f t="shared" ca="1" si="2"/>
        <v>MF Clothes Washer_Res, E/P - Appl (MD)</v>
      </c>
      <c r="J13" s="5" t="str">
        <f t="shared" si="3"/>
        <v>Multifamily Common Area Clothes Washer with Propane Secondary Fuel</v>
      </c>
      <c r="K13" s="5"/>
    </row>
    <row r="14" spans="1:17" x14ac:dyDescent="0.25">
      <c r="A14" s="2">
        <v>4</v>
      </c>
      <c r="B14" s="9"/>
      <c r="C14" s="4"/>
      <c r="D14" s="9"/>
      <c r="E14" s="13"/>
      <c r="F14" s="13"/>
      <c r="G14" s="5" t="str">
        <f t="shared" si="0"/>
        <v/>
      </c>
      <c r="H14" s="5" t="str">
        <f t="shared" si="1"/>
        <v/>
      </c>
      <c r="I14" s="5" t="str">
        <f t="shared" si="2"/>
        <v/>
      </c>
      <c r="J14" s="5" t="str">
        <f t="shared" si="3"/>
        <v/>
      </c>
      <c r="K14" s="5"/>
      <c r="M14" s="7" t="s">
        <v>43</v>
      </c>
    </row>
    <row r="15" spans="1:17" x14ac:dyDescent="0.25">
      <c r="A15" s="2">
        <v>5</v>
      </c>
      <c r="B15" s="4"/>
      <c r="C15" s="4"/>
      <c r="D15" s="4"/>
      <c r="E15" s="13"/>
      <c r="F15" s="13"/>
      <c r="G15" s="5" t="str">
        <f t="shared" si="0"/>
        <v/>
      </c>
      <c r="H15" s="5" t="str">
        <f t="shared" si="1"/>
        <v/>
      </c>
      <c r="I15" s="5" t="str">
        <f t="shared" si="2"/>
        <v/>
      </c>
      <c r="J15" s="5" t="str">
        <f t="shared" si="3"/>
        <v/>
      </c>
      <c r="K15" s="5"/>
      <c r="M15" s="10" t="s">
        <v>43</v>
      </c>
      <c r="N15" s="11" t="s">
        <v>44</v>
      </c>
      <c r="O15" s="11" t="s">
        <v>45</v>
      </c>
    </row>
    <row r="16" spans="1:17" x14ac:dyDescent="0.25">
      <c r="A16" s="2">
        <v>6</v>
      </c>
      <c r="B16" s="4"/>
      <c r="C16" s="4"/>
      <c r="D16" s="4"/>
      <c r="E16" s="13"/>
      <c r="F16" s="9"/>
      <c r="G16" s="5" t="str">
        <f t="shared" si="0"/>
        <v/>
      </c>
      <c r="H16" s="5" t="str">
        <f t="shared" si="1"/>
        <v/>
      </c>
      <c r="I16" s="5" t="str">
        <f t="shared" si="2"/>
        <v/>
      </c>
      <c r="J16" s="5" t="str">
        <f t="shared" si="3"/>
        <v/>
      </c>
      <c r="K16" s="5"/>
      <c r="M16" s="10" t="s">
        <v>20</v>
      </c>
      <c r="N16" s="11" t="s">
        <v>46</v>
      </c>
      <c r="O16" s="11" t="s">
        <v>38</v>
      </c>
    </row>
    <row r="17" spans="1:43" x14ac:dyDescent="0.25">
      <c r="A17" s="2">
        <v>7</v>
      </c>
      <c r="B17" s="9"/>
      <c r="C17" s="4"/>
      <c r="D17" s="9"/>
      <c r="E17" s="13"/>
      <c r="F17" s="9"/>
      <c r="G17" s="5" t="str">
        <f t="shared" si="0"/>
        <v/>
      </c>
      <c r="H17" s="5" t="str">
        <f t="shared" si="1"/>
        <v/>
      </c>
      <c r="I17" s="5" t="str">
        <f t="shared" si="2"/>
        <v/>
      </c>
      <c r="J17" s="5" t="str">
        <f t="shared" si="3"/>
        <v/>
      </c>
      <c r="K17" s="5"/>
    </row>
    <row r="18" spans="1:43" x14ac:dyDescent="0.25">
      <c r="A18" s="2">
        <v>8</v>
      </c>
      <c r="B18" s="4"/>
      <c r="C18" s="4"/>
      <c r="D18" s="4"/>
      <c r="E18" s="13"/>
      <c r="F18" s="9"/>
      <c r="G18" s="5" t="str">
        <f t="shared" si="0"/>
        <v/>
      </c>
      <c r="H18" s="5" t="str">
        <f t="shared" si="1"/>
        <v/>
      </c>
      <c r="I18" s="5" t="str">
        <f t="shared" si="2"/>
        <v/>
      </c>
      <c r="J18" s="5" t="str">
        <f t="shared" si="3"/>
        <v/>
      </c>
      <c r="K18" s="5"/>
      <c r="M18" s="7" t="s">
        <v>47</v>
      </c>
    </row>
    <row r="19" spans="1:43" x14ac:dyDescent="0.25">
      <c r="A19" s="2">
        <v>9</v>
      </c>
      <c r="B19" s="4"/>
      <c r="C19" s="4"/>
      <c r="D19" s="4"/>
      <c r="E19" s="14"/>
      <c r="F19" s="14"/>
      <c r="G19" s="5" t="str">
        <f t="shared" si="0"/>
        <v/>
      </c>
      <c r="H19" s="5" t="str">
        <f t="shared" si="1"/>
        <v/>
      </c>
      <c r="I19" s="5" t="str">
        <f t="shared" si="2"/>
        <v/>
      </c>
      <c r="J19" s="5" t="str">
        <f t="shared" si="3"/>
        <v/>
      </c>
      <c r="K19" s="5"/>
      <c r="M19" s="10" t="s">
        <v>47</v>
      </c>
      <c r="N19" s="11" t="s">
        <v>48</v>
      </c>
      <c r="O19" s="11" t="s">
        <v>49</v>
      </c>
      <c r="P19" s="11" t="s">
        <v>50</v>
      </c>
      <c r="Q19" s="11" t="s">
        <v>51</v>
      </c>
      <c r="R19" s="11" t="s">
        <v>52</v>
      </c>
      <c r="S19" s="11" t="s">
        <v>53</v>
      </c>
      <c r="T19" s="11" t="s">
        <v>54</v>
      </c>
      <c r="U19" s="11" t="s">
        <v>55</v>
      </c>
      <c r="V19" s="11" t="s">
        <v>56</v>
      </c>
      <c r="W19" s="11" t="s">
        <v>57</v>
      </c>
      <c r="X19" s="11" t="s">
        <v>58</v>
      </c>
      <c r="Y19" s="11" t="s">
        <v>59</v>
      </c>
      <c r="Z19" s="11" t="s">
        <v>60</v>
      </c>
      <c r="AA19" s="11" t="s">
        <v>61</v>
      </c>
      <c r="AB19" s="11" t="s">
        <v>62</v>
      </c>
      <c r="AC19" s="11" t="s">
        <v>63</v>
      </c>
      <c r="AD19" s="11" t="s">
        <v>64</v>
      </c>
      <c r="AE19" s="11" t="s">
        <v>65</v>
      </c>
      <c r="AF19" s="11" t="s">
        <v>66</v>
      </c>
      <c r="AG19" s="11" t="s">
        <v>67</v>
      </c>
      <c r="AH19" s="11" t="s">
        <v>68</v>
      </c>
      <c r="AI19" s="11" t="s">
        <v>69</v>
      </c>
      <c r="AJ19" s="11" t="s">
        <v>70</v>
      </c>
      <c r="AK19" s="11" t="s">
        <v>71</v>
      </c>
      <c r="AL19" s="11" t="s">
        <v>72</v>
      </c>
      <c r="AM19" s="11" t="s">
        <v>73</v>
      </c>
      <c r="AN19" s="11" t="s">
        <v>74</v>
      </c>
      <c r="AO19" s="11" t="s">
        <v>75</v>
      </c>
      <c r="AP19" s="11" t="s">
        <v>76</v>
      </c>
      <c r="AQ19" s="11" t="s">
        <v>77</v>
      </c>
    </row>
    <row r="20" spans="1:43" x14ac:dyDescent="0.25">
      <c r="A20" s="2">
        <v>10</v>
      </c>
      <c r="B20" s="4"/>
      <c r="C20" s="4"/>
      <c r="D20" s="4"/>
      <c r="E20" s="14"/>
      <c r="F20" s="14"/>
      <c r="G20" s="5" t="str">
        <f t="shared" si="0"/>
        <v/>
      </c>
      <c r="H20" s="5" t="str">
        <f t="shared" si="1"/>
        <v/>
      </c>
      <c r="I20" s="5" t="str">
        <f t="shared" si="2"/>
        <v/>
      </c>
      <c r="J20" s="5" t="str">
        <f t="shared" si="3"/>
        <v/>
      </c>
      <c r="K20" s="5"/>
      <c r="M20" s="7"/>
    </row>
    <row r="21" spans="1:43" x14ac:dyDescent="0.25">
      <c r="M21" s="7" t="s">
        <v>30</v>
      </c>
    </row>
    <row r="22" spans="1:43" x14ac:dyDescent="0.25">
      <c r="M22" s="10" t="s">
        <v>30</v>
      </c>
      <c r="N22" s="11" t="s">
        <v>37</v>
      </c>
      <c r="O22" s="11" t="s">
        <v>78</v>
      </c>
      <c r="P22" s="11" t="s">
        <v>79</v>
      </c>
      <c r="Q22" s="11" t="s">
        <v>80</v>
      </c>
      <c r="R22" s="11" t="s">
        <v>81</v>
      </c>
      <c r="S22" s="11" t="s">
        <v>82</v>
      </c>
      <c r="T22" s="11" t="s">
        <v>83</v>
      </c>
      <c r="U22" s="11" t="s">
        <v>84</v>
      </c>
      <c r="V22" s="11" t="s">
        <v>85</v>
      </c>
      <c r="W22" s="11" t="s">
        <v>86</v>
      </c>
      <c r="X22" s="11" t="s">
        <v>40</v>
      </c>
      <c r="Y22" s="11" t="s">
        <v>87</v>
      </c>
      <c r="Z22" s="11" t="s">
        <v>88</v>
      </c>
      <c r="AA22" s="11" t="s">
        <v>89</v>
      </c>
      <c r="AB22" s="11" t="s">
        <v>90</v>
      </c>
      <c r="AC22" s="11" t="s">
        <v>91</v>
      </c>
      <c r="AD22" s="11" t="s">
        <v>92</v>
      </c>
      <c r="AE22" s="11" t="s">
        <v>93</v>
      </c>
    </row>
    <row r="23" spans="1:43" x14ac:dyDescent="0.25">
      <c r="M23" s="10" t="s">
        <v>20</v>
      </c>
      <c r="N23" s="11" t="s">
        <v>94</v>
      </c>
      <c r="O23" s="11" t="s">
        <v>95</v>
      </c>
      <c r="P23" s="11" t="s">
        <v>96</v>
      </c>
      <c r="Q23" s="11" t="s">
        <v>97</v>
      </c>
      <c r="R23" s="11" t="s">
        <v>98</v>
      </c>
      <c r="S23" s="11" t="s">
        <v>99</v>
      </c>
      <c r="T23" s="11" t="s">
        <v>100</v>
      </c>
      <c r="U23" s="11" t="s">
        <v>101</v>
      </c>
      <c r="V23" s="11" t="s">
        <v>102</v>
      </c>
      <c r="W23" s="11" t="s">
        <v>103</v>
      </c>
      <c r="X23" s="11" t="s">
        <v>104</v>
      </c>
      <c r="Y23" s="11" t="s">
        <v>105</v>
      </c>
      <c r="Z23" s="11" t="s">
        <v>106</v>
      </c>
      <c r="AA23" s="11" t="s">
        <v>107</v>
      </c>
      <c r="AB23" s="11" t="s">
        <v>108</v>
      </c>
      <c r="AC23" s="11" t="s">
        <v>109</v>
      </c>
      <c r="AD23" s="11" t="s">
        <v>110</v>
      </c>
      <c r="AE23" s="11" t="s">
        <v>111</v>
      </c>
    </row>
    <row r="24" spans="1:43" x14ac:dyDescent="0.25">
      <c r="B24" s="15" t="s">
        <v>112</v>
      </c>
      <c r="C24" s="15"/>
      <c r="D24" s="15"/>
      <c r="E24" s="15"/>
      <c r="M24" s="16"/>
    </row>
    <row r="25" spans="1:43" x14ac:dyDescent="0.25">
      <c r="B25" s="17" t="s">
        <v>113</v>
      </c>
      <c r="C25" s="5"/>
      <c r="D25" s="5"/>
      <c r="E25" s="5"/>
      <c r="M25" s="16"/>
    </row>
    <row r="26" spans="1:43" x14ac:dyDescent="0.25">
      <c r="B26" s="18" t="s">
        <v>114</v>
      </c>
      <c r="C26" s="19"/>
      <c r="D26" s="19"/>
      <c r="E26" s="19"/>
    </row>
    <row r="29" spans="1:43" s="1" customFormat="1" ht="15.75" thickBot="1" x14ac:dyDescent="0.3">
      <c r="B29" s="1" t="s">
        <v>115</v>
      </c>
    </row>
    <row r="30" spans="1:43" x14ac:dyDescent="0.25">
      <c r="B30" s="20"/>
      <c r="C30" s="20"/>
      <c r="D30" s="20"/>
      <c r="E30" s="20"/>
      <c r="F30" s="20"/>
      <c r="G30" s="20"/>
      <c r="H30" s="20"/>
      <c r="I30" s="20"/>
      <c r="J30" s="20"/>
      <c r="K30" s="20"/>
      <c r="L30" s="20"/>
      <c r="M30" s="21" t="s">
        <v>116</v>
      </c>
      <c r="N30" s="21"/>
      <c r="O30" s="21"/>
      <c r="P30" s="21"/>
      <c r="Q30" s="21"/>
      <c r="R30" s="21"/>
      <c r="S30" s="22"/>
      <c r="T30" s="22"/>
      <c r="U30" s="23"/>
      <c r="V30" s="24"/>
      <c r="W30" s="25"/>
    </row>
    <row r="31" spans="1:43" x14ac:dyDescent="0.25">
      <c r="B31" s="2" t="s">
        <v>117</v>
      </c>
      <c r="C31" s="2">
        <v>1</v>
      </c>
      <c r="D31" s="2">
        <v>2</v>
      </c>
      <c r="E31" s="2">
        <v>3</v>
      </c>
      <c r="F31" s="2">
        <v>4</v>
      </c>
      <c r="G31" s="2">
        <v>5</v>
      </c>
      <c r="H31" s="2">
        <v>6</v>
      </c>
      <c r="I31" s="2">
        <v>7</v>
      </c>
      <c r="J31" s="2">
        <v>8</v>
      </c>
      <c r="K31" s="2">
        <v>9</v>
      </c>
      <c r="L31" s="2">
        <v>10</v>
      </c>
      <c r="M31" s="26">
        <f t="shared" ref="M31:V31" si="4">C31</f>
        <v>1</v>
      </c>
      <c r="N31" s="26">
        <f t="shared" si="4"/>
        <v>2</v>
      </c>
      <c r="O31" s="26">
        <f t="shared" si="4"/>
        <v>3</v>
      </c>
      <c r="P31" s="26">
        <f t="shared" si="4"/>
        <v>4</v>
      </c>
      <c r="Q31" s="26">
        <f t="shared" si="4"/>
        <v>5</v>
      </c>
      <c r="R31" s="26">
        <f t="shared" si="4"/>
        <v>6</v>
      </c>
      <c r="S31" s="26">
        <f t="shared" si="4"/>
        <v>7</v>
      </c>
      <c r="T31" s="26">
        <f t="shared" si="4"/>
        <v>8</v>
      </c>
      <c r="U31" s="26">
        <f t="shared" si="4"/>
        <v>9</v>
      </c>
      <c r="V31" s="26">
        <f t="shared" si="4"/>
        <v>10</v>
      </c>
    </row>
    <row r="32" spans="1:43" x14ac:dyDescent="0.25">
      <c r="M32" s="26"/>
      <c r="S32" s="27" t="str">
        <f>IF(S$30="","","-")</f>
        <v/>
      </c>
      <c r="T32" s="27" t="str">
        <f>IF(T$30="","","-")</f>
        <v/>
      </c>
    </row>
    <row r="33" spans="1:23" x14ac:dyDescent="0.25">
      <c r="A33" s="2">
        <v>1</v>
      </c>
      <c r="B33" s="5" t="s">
        <v>118</v>
      </c>
      <c r="C33" s="5" t="str">
        <f t="shared" ref="C33:L33" ca="1" si="5">IF(VLOOKUP(C$31,$A$11:$K$20,9,FALSE)="","",VLOOKUP(C$31,$A$11:$K$20,9,FALSE))</f>
        <v>MF Clothes Washer_Res, E - Appl (MD)</v>
      </c>
      <c r="D33" s="5" t="str">
        <f t="shared" ca="1" si="5"/>
        <v>MF Clothes Washer_Res, E - HWat  (MD)</v>
      </c>
      <c r="E33" s="5" t="str">
        <f t="shared" ca="1" si="5"/>
        <v>MF Clothes Washer_Res, E/P - Appl (MD)</v>
      </c>
      <c r="F33" s="5" t="str">
        <f t="shared" si="5"/>
        <v/>
      </c>
      <c r="G33" s="5" t="str">
        <f t="shared" si="5"/>
        <v/>
      </c>
      <c r="H33" s="5" t="str">
        <f t="shared" si="5"/>
        <v/>
      </c>
      <c r="I33" s="5" t="str">
        <f t="shared" si="5"/>
        <v/>
      </c>
      <c r="J33" s="5" t="str">
        <f t="shared" si="5"/>
        <v/>
      </c>
      <c r="K33" s="5" t="str">
        <f t="shared" si="5"/>
        <v/>
      </c>
      <c r="L33" s="5" t="str">
        <f t="shared" si="5"/>
        <v/>
      </c>
      <c r="M33" s="26" t="str">
        <f t="shared" ref="M33:V33" ca="1" si="6">C33</f>
        <v>MF Clothes Washer_Res, E - Appl (MD)</v>
      </c>
      <c r="N33" s="26" t="str">
        <f t="shared" ca="1" si="6"/>
        <v>MF Clothes Washer_Res, E - HWat  (MD)</v>
      </c>
      <c r="O33" s="26" t="str">
        <f t="shared" ca="1" si="6"/>
        <v>MF Clothes Washer_Res, E/P - Appl (MD)</v>
      </c>
      <c r="P33" s="26" t="str">
        <f t="shared" si="6"/>
        <v/>
      </c>
      <c r="Q33" s="26" t="str">
        <f t="shared" si="6"/>
        <v/>
      </c>
      <c r="R33" s="26" t="str">
        <f t="shared" si="6"/>
        <v/>
      </c>
      <c r="S33" s="26" t="str">
        <f t="shared" si="6"/>
        <v/>
      </c>
      <c r="T33" s="26" t="str">
        <f t="shared" si="6"/>
        <v/>
      </c>
      <c r="U33" s="26" t="str">
        <f t="shared" si="6"/>
        <v/>
      </c>
      <c r="V33" s="26" t="str">
        <f t="shared" si="6"/>
        <v/>
      </c>
      <c r="W33" s="26"/>
    </row>
    <row r="34" spans="1:23" x14ac:dyDescent="0.25">
      <c r="A34" s="2">
        <f t="shared" ref="A34:A87" si="7">A33+1</f>
        <v>2</v>
      </c>
      <c r="B34" s="5" t="s">
        <v>119</v>
      </c>
      <c r="C34" s="5" t="str">
        <f t="shared" ref="C34:L34" si="8">IF(VLOOKUP(C$31,$A$11:$K$20,10,FALSE)="","",VLOOKUP(C$31,$A$11:$K$20,10,FALSE))</f>
        <v>Multifamily Common Area Clothes Washer</v>
      </c>
      <c r="D34" s="5" t="str">
        <f t="shared" si="8"/>
        <v>Multifamily Common Area Clothes Washer</v>
      </c>
      <c r="E34" s="5" t="str">
        <f t="shared" si="8"/>
        <v>Multifamily Common Area Clothes Washer with Propane Secondary Fuel</v>
      </c>
      <c r="F34" s="5" t="str">
        <f t="shared" si="8"/>
        <v/>
      </c>
      <c r="G34" s="5" t="str">
        <f t="shared" si="8"/>
        <v/>
      </c>
      <c r="H34" s="5" t="str">
        <f t="shared" si="8"/>
        <v/>
      </c>
      <c r="I34" s="5" t="str">
        <f t="shared" si="8"/>
        <v/>
      </c>
      <c r="J34" s="5" t="str">
        <f t="shared" si="8"/>
        <v/>
      </c>
      <c r="K34" s="5" t="str">
        <f t="shared" si="8"/>
        <v/>
      </c>
      <c r="L34" s="5" t="str">
        <f t="shared" si="8"/>
        <v/>
      </c>
      <c r="M34" s="27" t="str">
        <f t="shared" ref="M34:V49" ca="1" si="9">IF(M$33="","","-")</f>
        <v>-</v>
      </c>
      <c r="N34" s="27" t="str">
        <f t="shared" ca="1" si="9"/>
        <v>-</v>
      </c>
      <c r="O34" s="27" t="str">
        <f t="shared" ca="1" si="9"/>
        <v>-</v>
      </c>
      <c r="P34" s="27" t="str">
        <f t="shared" si="9"/>
        <v/>
      </c>
      <c r="Q34" s="27" t="str">
        <f t="shared" si="9"/>
        <v/>
      </c>
      <c r="R34" s="27" t="str">
        <f t="shared" si="9"/>
        <v/>
      </c>
      <c r="S34" s="27" t="str">
        <f t="shared" si="9"/>
        <v/>
      </c>
      <c r="T34" s="27" t="str">
        <f t="shared" si="9"/>
        <v/>
      </c>
      <c r="U34" s="27" t="str">
        <f t="shared" si="9"/>
        <v/>
      </c>
      <c r="V34" s="27" t="str">
        <f t="shared" si="9"/>
        <v/>
      </c>
    </row>
    <row r="35" spans="1:23" x14ac:dyDescent="0.25">
      <c r="A35" s="2">
        <f t="shared" si="7"/>
        <v>3</v>
      </c>
      <c r="B35" s="19" t="s">
        <v>120</v>
      </c>
      <c r="C35" s="18" t="s">
        <v>121</v>
      </c>
      <c r="D35" s="18" t="s">
        <v>121</v>
      </c>
      <c r="E35" s="18" t="s">
        <v>122</v>
      </c>
      <c r="F35" s="18"/>
      <c r="G35" s="18"/>
      <c r="H35" s="18"/>
      <c r="I35" s="18"/>
      <c r="J35" s="19"/>
      <c r="K35" s="19"/>
      <c r="L35" s="19"/>
      <c r="M35" s="27" t="str">
        <f t="shared" ca="1" si="9"/>
        <v>-</v>
      </c>
      <c r="N35" s="27" t="str">
        <f t="shared" ca="1" si="9"/>
        <v>-</v>
      </c>
      <c r="O35" s="27" t="str">
        <f t="shared" ca="1" si="9"/>
        <v>-</v>
      </c>
      <c r="P35" s="27" t="str">
        <f t="shared" si="9"/>
        <v/>
      </c>
      <c r="Q35" s="27" t="str">
        <f t="shared" si="9"/>
        <v/>
      </c>
      <c r="R35" s="27" t="str">
        <f t="shared" si="9"/>
        <v/>
      </c>
      <c r="S35" s="27" t="str">
        <f t="shared" si="9"/>
        <v/>
      </c>
      <c r="T35" s="27" t="str">
        <f t="shared" si="9"/>
        <v/>
      </c>
      <c r="U35" s="27" t="str">
        <f t="shared" si="9"/>
        <v/>
      </c>
      <c r="V35" s="27" t="str">
        <f t="shared" si="9"/>
        <v/>
      </c>
    </row>
    <row r="36" spans="1:23" x14ac:dyDescent="0.25">
      <c r="A36" s="2">
        <f t="shared" si="7"/>
        <v>4</v>
      </c>
      <c r="B36" s="19" t="s">
        <v>123</v>
      </c>
      <c r="C36" s="19" t="str">
        <f>C34</f>
        <v>Multifamily Common Area Clothes Washer</v>
      </c>
      <c r="D36" s="19" t="str">
        <f>D34</f>
        <v>Multifamily Common Area Clothes Washer</v>
      </c>
      <c r="E36" s="19" t="str">
        <f>E34</f>
        <v>Multifamily Common Area Clothes Washer with Propane Secondary Fuel</v>
      </c>
      <c r="F36" s="19"/>
      <c r="G36" s="19"/>
      <c r="H36" s="19"/>
      <c r="I36" s="19"/>
      <c r="J36" s="19"/>
      <c r="K36" s="19"/>
      <c r="L36" s="19"/>
      <c r="M36" s="27" t="str">
        <f t="shared" ca="1" si="9"/>
        <v>-</v>
      </c>
      <c r="N36" s="27" t="str">
        <f t="shared" ca="1" si="9"/>
        <v>-</v>
      </c>
      <c r="O36" s="27" t="str">
        <f t="shared" ca="1" si="9"/>
        <v>-</v>
      </c>
      <c r="P36" s="27" t="str">
        <f t="shared" si="9"/>
        <v/>
      </c>
      <c r="Q36" s="27" t="str">
        <f t="shared" si="9"/>
        <v/>
      </c>
      <c r="R36" s="27" t="str">
        <f t="shared" si="9"/>
        <v/>
      </c>
      <c r="S36" s="27" t="str">
        <f t="shared" si="9"/>
        <v/>
      </c>
      <c r="T36" s="27" t="str">
        <f t="shared" si="9"/>
        <v/>
      </c>
      <c r="U36" s="27" t="str">
        <f t="shared" si="9"/>
        <v/>
      </c>
      <c r="V36" s="27" t="str">
        <f t="shared" si="9"/>
        <v/>
      </c>
    </row>
    <row r="37" spans="1:23" x14ac:dyDescent="0.25">
      <c r="A37" s="2">
        <f t="shared" si="7"/>
        <v>5</v>
      </c>
      <c r="B37" s="5" t="s">
        <v>36</v>
      </c>
      <c r="C37" s="5" t="str">
        <f t="shared" ref="C37:L37" si="10">IF(VLOOKUP(C$31,$A$11:$K$20,2,FALSE)="","",IF($D$7="","",$D$7))</f>
        <v>Residential</v>
      </c>
      <c r="D37" s="5" t="str">
        <f t="shared" si="10"/>
        <v>Residential</v>
      </c>
      <c r="E37" s="5" t="str">
        <f t="shared" si="10"/>
        <v>Residential</v>
      </c>
      <c r="F37" s="5"/>
      <c r="G37" s="5"/>
      <c r="H37" s="5"/>
      <c r="I37" s="5"/>
      <c r="J37" s="5"/>
      <c r="K37" s="5" t="str">
        <f t="shared" si="10"/>
        <v/>
      </c>
      <c r="L37" s="5" t="str">
        <f t="shared" si="10"/>
        <v/>
      </c>
      <c r="M37" s="27" t="str">
        <f t="shared" ca="1" si="9"/>
        <v>-</v>
      </c>
      <c r="N37" s="27" t="str">
        <f t="shared" ca="1" si="9"/>
        <v>-</v>
      </c>
      <c r="O37" s="27" t="str">
        <f t="shared" ca="1" si="9"/>
        <v>-</v>
      </c>
      <c r="P37" s="27" t="str">
        <f t="shared" si="9"/>
        <v/>
      </c>
      <c r="Q37" s="27" t="str">
        <f t="shared" si="9"/>
        <v/>
      </c>
      <c r="R37" s="27" t="str">
        <f t="shared" si="9"/>
        <v/>
      </c>
      <c r="S37" s="27" t="str">
        <f t="shared" si="9"/>
        <v/>
      </c>
      <c r="T37" s="27" t="str">
        <f t="shared" si="9"/>
        <v/>
      </c>
      <c r="U37" s="27" t="str">
        <f t="shared" si="9"/>
        <v/>
      </c>
      <c r="V37" s="27" t="str">
        <f t="shared" si="9"/>
        <v/>
      </c>
    </row>
    <row r="38" spans="1:23" x14ac:dyDescent="0.25">
      <c r="A38" s="2">
        <f t="shared" si="7"/>
        <v>6</v>
      </c>
      <c r="B38" s="19" t="s">
        <v>124</v>
      </c>
      <c r="C38" s="18" t="s">
        <v>125</v>
      </c>
      <c r="D38" s="18" t="s">
        <v>125</v>
      </c>
      <c r="E38" s="18" t="s">
        <v>126</v>
      </c>
      <c r="F38" s="18"/>
      <c r="G38" s="18"/>
      <c r="H38" s="18"/>
      <c r="I38" s="18"/>
      <c r="J38" s="19"/>
      <c r="K38" s="19"/>
      <c r="L38" s="19"/>
      <c r="M38" s="27" t="str">
        <f t="shared" ca="1" si="9"/>
        <v>-</v>
      </c>
      <c r="N38" s="27" t="str">
        <f t="shared" ca="1" si="9"/>
        <v>-</v>
      </c>
      <c r="O38" s="27" t="str">
        <f t="shared" ca="1" si="9"/>
        <v>-</v>
      </c>
      <c r="P38" s="27" t="str">
        <f t="shared" si="9"/>
        <v/>
      </c>
      <c r="Q38" s="27" t="str">
        <f t="shared" si="9"/>
        <v/>
      </c>
      <c r="R38" s="27" t="str">
        <f t="shared" si="9"/>
        <v/>
      </c>
      <c r="S38" s="27" t="str">
        <f t="shared" si="9"/>
        <v/>
      </c>
      <c r="T38" s="27" t="str">
        <f t="shared" si="9"/>
        <v/>
      </c>
      <c r="U38" s="27" t="str">
        <f t="shared" si="9"/>
        <v/>
      </c>
      <c r="V38" s="27" t="str">
        <f t="shared" si="9"/>
        <v/>
      </c>
    </row>
    <row r="39" spans="1:23" x14ac:dyDescent="0.25">
      <c r="A39" s="2">
        <f t="shared" si="7"/>
        <v>7</v>
      </c>
      <c r="B39" s="5" t="s">
        <v>9</v>
      </c>
      <c r="C39" s="5">
        <f t="shared" ref="C39:L39" si="11">IF(VLOOKUP(C$31,$A$11:$K$20,2,FALSE)="","",IF($E$7="","",$E$7))</f>
        <v>14</v>
      </c>
      <c r="D39" s="5">
        <f t="shared" si="11"/>
        <v>14</v>
      </c>
      <c r="E39" s="5">
        <f t="shared" si="11"/>
        <v>14</v>
      </c>
      <c r="F39" s="5"/>
      <c r="G39" s="5"/>
      <c r="H39" s="5"/>
      <c r="I39" s="5"/>
      <c r="J39" s="5"/>
      <c r="K39" s="5" t="str">
        <f t="shared" si="11"/>
        <v/>
      </c>
      <c r="L39" s="5" t="str">
        <f t="shared" si="11"/>
        <v/>
      </c>
      <c r="M39" s="27" t="str">
        <f t="shared" ca="1" si="9"/>
        <v>-</v>
      </c>
      <c r="N39" s="27" t="str">
        <f t="shared" ca="1" si="9"/>
        <v>-</v>
      </c>
      <c r="O39" s="27" t="str">
        <f t="shared" ca="1" si="9"/>
        <v>-</v>
      </c>
      <c r="P39" s="27" t="str">
        <f t="shared" si="9"/>
        <v/>
      </c>
      <c r="Q39" s="27" t="str">
        <f t="shared" si="9"/>
        <v/>
      </c>
      <c r="R39" s="27" t="str">
        <f t="shared" si="9"/>
        <v/>
      </c>
      <c r="S39" s="27" t="str">
        <f t="shared" si="9"/>
        <v/>
      </c>
      <c r="T39" s="27" t="str">
        <f t="shared" si="9"/>
        <v/>
      </c>
      <c r="U39" s="27" t="str">
        <f t="shared" si="9"/>
        <v/>
      </c>
      <c r="V39" s="27" t="str">
        <f t="shared" si="9"/>
        <v/>
      </c>
    </row>
    <row r="40" spans="1:23" x14ac:dyDescent="0.25">
      <c r="A40" s="2">
        <f t="shared" si="7"/>
        <v>8</v>
      </c>
      <c r="B40" s="19" t="s">
        <v>127</v>
      </c>
      <c r="C40" s="19"/>
      <c r="D40" s="19"/>
      <c r="E40" s="19"/>
      <c r="F40" s="19"/>
      <c r="G40" s="19"/>
      <c r="H40" s="19"/>
      <c r="I40" s="19"/>
      <c r="J40" s="19"/>
      <c r="K40" s="19"/>
      <c r="L40" s="19"/>
      <c r="M40" s="27" t="str">
        <f t="shared" ca="1" si="9"/>
        <v>-</v>
      </c>
      <c r="N40" s="27" t="str">
        <f t="shared" ca="1" si="9"/>
        <v>-</v>
      </c>
      <c r="O40" s="27" t="str">
        <f t="shared" ca="1" si="9"/>
        <v>-</v>
      </c>
      <c r="P40" s="27" t="str">
        <f t="shared" si="9"/>
        <v/>
      </c>
      <c r="Q40" s="27" t="str">
        <f t="shared" si="9"/>
        <v/>
      </c>
      <c r="R40" s="27" t="str">
        <f t="shared" si="9"/>
        <v/>
      </c>
      <c r="S40" s="27" t="str">
        <f t="shared" si="9"/>
        <v/>
      </c>
      <c r="T40" s="27" t="str">
        <f t="shared" si="9"/>
        <v/>
      </c>
      <c r="U40" s="27" t="str">
        <f t="shared" si="9"/>
        <v/>
      </c>
      <c r="V40" s="27" t="str">
        <f t="shared" si="9"/>
        <v/>
      </c>
    </row>
    <row r="41" spans="1:23" x14ac:dyDescent="0.25">
      <c r="A41" s="2">
        <f t="shared" si="7"/>
        <v>9</v>
      </c>
      <c r="B41" s="5" t="s">
        <v>28</v>
      </c>
      <c r="C41" s="5" t="str">
        <f t="shared" ref="C41:L41" si="12">IF(IF(VLOOKUP(C$31,$A$11:$K$20,2,FALSE)="","",HLOOKUP(VLOOKUP(C$31,$A$11:$K$20,2,FALSE),$N$7:$Q$8,2,FALSE))="P", "Prp", IF(VLOOKUP(C$31,$A$11:$K$20,2,FALSE)="","",HLOOKUP(VLOOKUP(C$31,$A$11:$K$20,2,FALSE),$N$7:$Q$8,2,FALSE)))</f>
        <v>E</v>
      </c>
      <c r="D41" s="5" t="str">
        <f t="shared" si="12"/>
        <v>E</v>
      </c>
      <c r="E41" s="5" t="str">
        <f t="shared" si="12"/>
        <v>E</v>
      </c>
      <c r="F41" s="5"/>
      <c r="G41" s="5"/>
      <c r="H41" s="5"/>
      <c r="I41" s="5"/>
      <c r="J41" s="5"/>
      <c r="K41" s="5" t="str">
        <f t="shared" si="12"/>
        <v/>
      </c>
      <c r="L41" s="5" t="str">
        <f t="shared" si="12"/>
        <v/>
      </c>
      <c r="M41" s="27" t="str">
        <f t="shared" ca="1" si="9"/>
        <v>-</v>
      </c>
      <c r="N41" s="27" t="str">
        <f t="shared" ca="1" si="9"/>
        <v>-</v>
      </c>
      <c r="O41" s="27" t="str">
        <f t="shared" ca="1" si="9"/>
        <v>-</v>
      </c>
      <c r="P41" s="27" t="str">
        <f t="shared" si="9"/>
        <v/>
      </c>
      <c r="Q41" s="27" t="str">
        <f t="shared" si="9"/>
        <v/>
      </c>
      <c r="R41" s="27" t="str">
        <f t="shared" si="9"/>
        <v/>
      </c>
      <c r="S41" s="27" t="str">
        <f t="shared" si="9"/>
        <v/>
      </c>
      <c r="T41" s="27" t="str">
        <f t="shared" si="9"/>
        <v/>
      </c>
      <c r="U41" s="27" t="str">
        <f t="shared" si="9"/>
        <v/>
      </c>
      <c r="V41" s="27" t="str">
        <f t="shared" si="9"/>
        <v/>
      </c>
    </row>
    <row r="42" spans="1:23" x14ac:dyDescent="0.25">
      <c r="A42" s="2">
        <f t="shared" si="7"/>
        <v>10</v>
      </c>
      <c r="B42" s="5" t="s">
        <v>128</v>
      </c>
      <c r="C42" s="5" t="str">
        <f t="shared" ref="C42:L42" si="13">IF(IF(VLOOKUP(C$31,$A$11:$K$20,3,FALSE)="","",HLOOKUP(VLOOKUP(C$31,$A$11:$K$20,3,FALSE),$N$7:$Q$8,2,FALSE))="P", "Prp", IF(VLOOKUP(C$31,$A$11:$K$20,3,FALSE)="","",HLOOKUP(VLOOKUP(C$31,$A$11:$K$20,3,FALSE),$N$7:$Q$8,2,FALSE)))</f>
        <v/>
      </c>
      <c r="D42" s="5" t="str">
        <f t="shared" si="13"/>
        <v/>
      </c>
      <c r="E42" s="5" t="str">
        <f t="shared" si="13"/>
        <v>Prp</v>
      </c>
      <c r="F42" s="5"/>
      <c r="G42" s="5"/>
      <c r="H42" s="5"/>
      <c r="I42" s="5"/>
      <c r="J42" s="5"/>
      <c r="K42" s="5" t="str">
        <f t="shared" si="13"/>
        <v/>
      </c>
      <c r="L42" s="5" t="str">
        <f t="shared" si="13"/>
        <v/>
      </c>
      <c r="M42" s="27" t="str">
        <f t="shared" ca="1" si="9"/>
        <v>-</v>
      </c>
      <c r="N42" s="27" t="str">
        <f t="shared" ca="1" si="9"/>
        <v>-</v>
      </c>
      <c r="O42" s="27" t="str">
        <f t="shared" ca="1" si="9"/>
        <v>-</v>
      </c>
      <c r="P42" s="27" t="str">
        <f t="shared" si="9"/>
        <v/>
      </c>
      <c r="Q42" s="27" t="str">
        <f t="shared" si="9"/>
        <v/>
      </c>
      <c r="R42" s="27" t="str">
        <f t="shared" si="9"/>
        <v/>
      </c>
      <c r="S42" s="27" t="str">
        <f t="shared" si="9"/>
        <v/>
      </c>
      <c r="T42" s="27" t="str">
        <f t="shared" si="9"/>
        <v/>
      </c>
      <c r="U42" s="27" t="str">
        <f t="shared" si="9"/>
        <v/>
      </c>
      <c r="V42" s="27" t="str">
        <f t="shared" si="9"/>
        <v/>
      </c>
    </row>
    <row r="43" spans="1:23" x14ac:dyDescent="0.25">
      <c r="A43" s="2">
        <f t="shared" si="7"/>
        <v>11</v>
      </c>
      <c r="B43" s="5" t="s">
        <v>129</v>
      </c>
      <c r="C43" s="5" t="str">
        <f t="shared" ref="C43:L43" si="14">IF(VLOOKUP(C$31,$A$11:$K$20,4,FALSE)="","",VLOOKUP(C$31,$A$11:$K$20,4,FALSE))</f>
        <v>Appliances</v>
      </c>
      <c r="D43" s="5" t="str">
        <f t="shared" si="14"/>
        <v>Water Heating</v>
      </c>
      <c r="E43" s="5" t="str">
        <f t="shared" si="14"/>
        <v>Appliances</v>
      </c>
      <c r="F43" s="5"/>
      <c r="G43" s="5"/>
      <c r="H43" s="5"/>
      <c r="I43" s="5"/>
      <c r="J43" s="5"/>
      <c r="K43" s="5" t="str">
        <f t="shared" si="14"/>
        <v/>
      </c>
      <c r="L43" s="5" t="str">
        <f t="shared" si="14"/>
        <v/>
      </c>
      <c r="M43" s="27" t="str">
        <f t="shared" ca="1" si="9"/>
        <v>-</v>
      </c>
      <c r="N43" s="27" t="str">
        <f t="shared" ca="1" si="9"/>
        <v>-</v>
      </c>
      <c r="O43" s="27" t="str">
        <f t="shared" ca="1" si="9"/>
        <v>-</v>
      </c>
      <c r="P43" s="27" t="str">
        <f t="shared" si="9"/>
        <v/>
      </c>
      <c r="Q43" s="27" t="str">
        <f t="shared" si="9"/>
        <v/>
      </c>
      <c r="R43" s="27" t="str">
        <f t="shared" si="9"/>
        <v/>
      </c>
      <c r="S43" s="27" t="str">
        <f t="shared" si="9"/>
        <v/>
      </c>
      <c r="T43" s="27" t="str">
        <f t="shared" si="9"/>
        <v/>
      </c>
      <c r="U43" s="27" t="str">
        <f t="shared" si="9"/>
        <v/>
      </c>
      <c r="V43" s="27" t="str">
        <f t="shared" si="9"/>
        <v/>
      </c>
    </row>
    <row r="44" spans="1:23" x14ac:dyDescent="0.25">
      <c r="A44" s="2">
        <f t="shared" si="7"/>
        <v>12</v>
      </c>
      <c r="B44" s="19" t="s">
        <v>130</v>
      </c>
      <c r="C44" s="18"/>
      <c r="D44" s="18"/>
      <c r="E44" s="18" t="s">
        <v>40</v>
      </c>
      <c r="F44" s="18"/>
      <c r="G44" s="18"/>
      <c r="H44" s="18"/>
      <c r="I44" s="18"/>
      <c r="J44" s="18"/>
      <c r="K44" s="19"/>
      <c r="L44" s="19"/>
      <c r="M44" s="27" t="str">
        <f t="shared" ca="1" si="9"/>
        <v>-</v>
      </c>
      <c r="N44" s="27" t="str">
        <f t="shared" ca="1" si="9"/>
        <v>-</v>
      </c>
      <c r="O44" s="27" t="str">
        <f t="shared" ca="1" si="9"/>
        <v>-</v>
      </c>
      <c r="P44" s="27" t="str">
        <f t="shared" si="9"/>
        <v/>
      </c>
      <c r="Q44" s="27" t="str">
        <f t="shared" si="9"/>
        <v/>
      </c>
      <c r="R44" s="27" t="str">
        <f t="shared" si="9"/>
        <v/>
      </c>
      <c r="S44" s="27" t="str">
        <f t="shared" si="9"/>
        <v/>
      </c>
      <c r="T44" s="27" t="str">
        <f t="shared" si="9"/>
        <v/>
      </c>
      <c r="U44" s="27" t="str">
        <f t="shared" si="9"/>
        <v/>
      </c>
      <c r="V44" s="27" t="str">
        <f t="shared" si="9"/>
        <v/>
      </c>
    </row>
    <row r="45" spans="1:23" x14ac:dyDescent="0.25">
      <c r="A45" s="2">
        <f t="shared" si="7"/>
        <v>13</v>
      </c>
      <c r="B45" s="19" t="s">
        <v>131</v>
      </c>
      <c r="C45" s="19"/>
      <c r="D45" s="19"/>
      <c r="E45" s="19"/>
      <c r="F45" s="19"/>
      <c r="G45" s="19"/>
      <c r="H45" s="19"/>
      <c r="I45" s="19"/>
      <c r="J45" s="19"/>
      <c r="K45" s="19"/>
      <c r="L45" s="19"/>
      <c r="M45" s="27" t="str">
        <f t="shared" ca="1" si="9"/>
        <v>-</v>
      </c>
      <c r="N45" s="27" t="str">
        <f t="shared" ca="1" si="9"/>
        <v>-</v>
      </c>
      <c r="O45" s="27" t="str">
        <f t="shared" ca="1" si="9"/>
        <v>-</v>
      </c>
      <c r="P45" s="27" t="str">
        <f t="shared" si="9"/>
        <v/>
      </c>
      <c r="Q45" s="27" t="str">
        <f t="shared" si="9"/>
        <v/>
      </c>
      <c r="R45" s="27" t="str">
        <f t="shared" si="9"/>
        <v/>
      </c>
      <c r="S45" s="27" t="str">
        <f t="shared" si="9"/>
        <v/>
      </c>
      <c r="T45" s="27" t="str">
        <f t="shared" si="9"/>
        <v/>
      </c>
      <c r="U45" s="27" t="str">
        <f t="shared" si="9"/>
        <v/>
      </c>
      <c r="V45" s="27" t="str">
        <f t="shared" si="9"/>
        <v/>
      </c>
    </row>
    <row r="46" spans="1:23" x14ac:dyDescent="0.25">
      <c r="A46" s="2">
        <f t="shared" si="7"/>
        <v>14</v>
      </c>
      <c r="B46" s="19" t="s">
        <v>132</v>
      </c>
      <c r="C46" s="19"/>
      <c r="D46" s="19"/>
      <c r="E46" s="19"/>
      <c r="F46" s="19"/>
      <c r="G46" s="19"/>
      <c r="H46" s="19"/>
      <c r="I46" s="19"/>
      <c r="J46" s="19"/>
      <c r="K46" s="19"/>
      <c r="L46" s="19"/>
      <c r="M46" s="27" t="str">
        <f t="shared" ca="1" si="9"/>
        <v>-</v>
      </c>
      <c r="N46" s="27" t="str">
        <f t="shared" ca="1" si="9"/>
        <v>-</v>
      </c>
      <c r="O46" s="27" t="str">
        <f t="shared" ca="1" si="9"/>
        <v>-</v>
      </c>
      <c r="P46" s="27" t="str">
        <f t="shared" si="9"/>
        <v/>
      </c>
      <c r="Q46" s="27" t="str">
        <f t="shared" si="9"/>
        <v/>
      </c>
      <c r="R46" s="27" t="str">
        <f t="shared" si="9"/>
        <v/>
      </c>
      <c r="S46" s="27" t="str">
        <f t="shared" si="9"/>
        <v/>
      </c>
      <c r="T46" s="27" t="str">
        <f t="shared" si="9"/>
        <v/>
      </c>
      <c r="U46" s="27" t="str">
        <f t="shared" si="9"/>
        <v/>
      </c>
      <c r="V46" s="27" t="str">
        <f t="shared" si="9"/>
        <v/>
      </c>
    </row>
    <row r="47" spans="1:23" x14ac:dyDescent="0.25">
      <c r="A47" s="2">
        <f t="shared" si="7"/>
        <v>15</v>
      </c>
      <c r="B47" s="19" t="s">
        <v>133</v>
      </c>
      <c r="C47" s="19"/>
      <c r="D47" s="19"/>
      <c r="E47" s="19"/>
      <c r="F47" s="19"/>
      <c r="G47" s="19"/>
      <c r="H47" s="19"/>
      <c r="I47" s="19"/>
      <c r="J47" s="19"/>
      <c r="K47" s="19"/>
      <c r="L47" s="19"/>
      <c r="M47" s="27" t="str">
        <f t="shared" ca="1" si="9"/>
        <v>-</v>
      </c>
      <c r="N47" s="27" t="str">
        <f t="shared" ca="1" si="9"/>
        <v>-</v>
      </c>
      <c r="O47" s="27" t="str">
        <f t="shared" ca="1" si="9"/>
        <v>-</v>
      </c>
      <c r="P47" s="27" t="str">
        <f t="shared" si="9"/>
        <v/>
      </c>
      <c r="Q47" s="27" t="str">
        <f t="shared" si="9"/>
        <v/>
      </c>
      <c r="R47" s="27" t="str">
        <f t="shared" si="9"/>
        <v/>
      </c>
      <c r="S47" s="27" t="str">
        <f t="shared" si="9"/>
        <v/>
      </c>
      <c r="T47" s="27" t="str">
        <f t="shared" si="9"/>
        <v/>
      </c>
      <c r="U47" s="27" t="str">
        <f t="shared" si="9"/>
        <v/>
      </c>
      <c r="V47" s="27" t="str">
        <f t="shared" si="9"/>
        <v/>
      </c>
    </row>
    <row r="48" spans="1:23" x14ac:dyDescent="0.25">
      <c r="A48" s="2">
        <f t="shared" si="7"/>
        <v>16</v>
      </c>
      <c r="B48" s="19" t="s">
        <v>134</v>
      </c>
      <c r="C48" s="19"/>
      <c r="D48" s="19"/>
      <c r="E48" s="19"/>
      <c r="F48" s="19"/>
      <c r="G48" s="19"/>
      <c r="H48" s="19"/>
      <c r="I48" s="19"/>
      <c r="J48" s="19"/>
      <c r="K48" s="19"/>
      <c r="L48" s="19"/>
      <c r="M48" s="27" t="str">
        <f t="shared" ca="1" si="9"/>
        <v>-</v>
      </c>
      <c r="N48" s="27" t="str">
        <f t="shared" ca="1" si="9"/>
        <v>-</v>
      </c>
      <c r="O48" s="27" t="str">
        <f t="shared" ca="1" si="9"/>
        <v>-</v>
      </c>
      <c r="P48" s="27" t="str">
        <f t="shared" si="9"/>
        <v/>
      </c>
      <c r="Q48" s="27" t="str">
        <f t="shared" si="9"/>
        <v/>
      </c>
      <c r="R48" s="27" t="str">
        <f t="shared" si="9"/>
        <v/>
      </c>
      <c r="S48" s="27" t="str">
        <f t="shared" si="9"/>
        <v/>
      </c>
      <c r="T48" s="27" t="str">
        <f t="shared" si="9"/>
        <v/>
      </c>
      <c r="U48" s="27" t="str">
        <f t="shared" si="9"/>
        <v/>
      </c>
      <c r="V48" s="27" t="str">
        <f t="shared" si="9"/>
        <v/>
      </c>
    </row>
    <row r="49" spans="1:22" x14ac:dyDescent="0.25">
      <c r="A49" s="2">
        <f t="shared" si="7"/>
        <v>17</v>
      </c>
      <c r="B49" s="19" t="s">
        <v>135</v>
      </c>
      <c r="C49" s="19" t="str">
        <f ca="1">C33</f>
        <v>MF Clothes Washer_Res, E - Appl (MD)</v>
      </c>
      <c r="D49" s="19" t="str">
        <f ca="1">C33</f>
        <v>MF Clothes Washer_Res, E - Appl (MD)</v>
      </c>
      <c r="E49" s="19" t="str">
        <f ca="1">E33</f>
        <v>MF Clothes Washer_Res, E/P - Appl (MD)</v>
      </c>
      <c r="F49" s="19"/>
      <c r="G49" s="19"/>
      <c r="H49" s="19"/>
      <c r="I49" s="19"/>
      <c r="J49" s="19"/>
      <c r="K49" s="19"/>
      <c r="L49" s="19"/>
      <c r="M49" s="27" t="str">
        <f t="shared" ca="1" si="9"/>
        <v>-</v>
      </c>
      <c r="N49" s="27" t="str">
        <f t="shared" ca="1" si="9"/>
        <v>-</v>
      </c>
      <c r="O49" s="27" t="str">
        <f t="shared" ca="1" si="9"/>
        <v>-</v>
      </c>
      <c r="P49" s="27" t="str">
        <f t="shared" si="9"/>
        <v/>
      </c>
      <c r="Q49" s="27" t="str">
        <f t="shared" si="9"/>
        <v/>
      </c>
      <c r="R49" s="27" t="str">
        <f t="shared" si="9"/>
        <v/>
      </c>
      <c r="S49" s="27" t="str">
        <f t="shared" si="9"/>
        <v/>
      </c>
      <c r="T49" s="27" t="str">
        <f t="shared" si="9"/>
        <v/>
      </c>
      <c r="U49" s="27" t="str">
        <f t="shared" si="9"/>
        <v/>
      </c>
      <c r="V49" s="27" t="str">
        <f t="shared" si="9"/>
        <v/>
      </c>
    </row>
    <row r="50" spans="1:22" x14ac:dyDescent="0.25">
      <c r="A50" s="2">
        <f t="shared" si="7"/>
        <v>18</v>
      </c>
      <c r="B50" s="19" t="s">
        <v>136</v>
      </c>
      <c r="C50" s="19"/>
      <c r="D50" s="19"/>
      <c r="E50" s="19"/>
      <c r="F50" s="19"/>
      <c r="G50" s="19"/>
      <c r="H50" s="19"/>
      <c r="I50" s="19"/>
      <c r="J50" s="19"/>
      <c r="K50" s="19"/>
      <c r="L50" s="19"/>
      <c r="M50" s="27" t="str">
        <f t="shared" ref="M50:V65" ca="1" si="15">IF(M$33="","","-")</f>
        <v>-</v>
      </c>
      <c r="N50" s="27" t="str">
        <f t="shared" ca="1" si="15"/>
        <v>-</v>
      </c>
      <c r="O50" s="27" t="str">
        <f t="shared" ca="1" si="15"/>
        <v>-</v>
      </c>
      <c r="P50" s="27" t="str">
        <f t="shared" si="15"/>
        <v/>
      </c>
      <c r="Q50" s="27" t="str">
        <f t="shared" si="15"/>
        <v/>
      </c>
      <c r="R50" s="27" t="str">
        <f t="shared" si="15"/>
        <v/>
      </c>
      <c r="S50" s="27" t="str">
        <f t="shared" si="15"/>
        <v/>
      </c>
      <c r="T50" s="27" t="str">
        <f t="shared" si="15"/>
        <v/>
      </c>
      <c r="U50" s="27" t="str">
        <f t="shared" si="15"/>
        <v/>
      </c>
      <c r="V50" s="27" t="str">
        <f t="shared" si="15"/>
        <v/>
      </c>
    </row>
    <row r="51" spans="1:22" x14ac:dyDescent="0.25">
      <c r="A51" s="2">
        <f t="shared" si="7"/>
        <v>19</v>
      </c>
      <c r="M51" s="27" t="str">
        <f t="shared" ca="1" si="15"/>
        <v>-</v>
      </c>
      <c r="N51" s="27" t="str">
        <f t="shared" ca="1" si="15"/>
        <v>-</v>
      </c>
      <c r="O51" s="27" t="str">
        <f t="shared" ca="1" si="15"/>
        <v>-</v>
      </c>
      <c r="P51" s="27" t="str">
        <f t="shared" si="15"/>
        <v/>
      </c>
      <c r="Q51" s="27" t="str">
        <f t="shared" si="15"/>
        <v/>
      </c>
      <c r="R51" s="27" t="str">
        <f t="shared" si="15"/>
        <v/>
      </c>
      <c r="S51" s="27" t="str">
        <f t="shared" si="15"/>
        <v/>
      </c>
      <c r="T51" s="27" t="str">
        <f t="shared" si="15"/>
        <v/>
      </c>
      <c r="U51" s="27" t="str">
        <f t="shared" si="15"/>
        <v/>
      </c>
      <c r="V51" s="27" t="str">
        <f t="shared" si="15"/>
        <v/>
      </c>
    </row>
    <row r="52" spans="1:22" x14ac:dyDescent="0.25">
      <c r="A52" s="2">
        <f t="shared" si="7"/>
        <v>20</v>
      </c>
      <c r="B52" s="2" t="s">
        <v>137</v>
      </c>
      <c r="C52" s="28" t="str">
        <f t="shared" ref="C52:L52" si="16">IF(C34="","",C34)</f>
        <v>Multifamily Common Area Clothes Washer</v>
      </c>
      <c r="D52" s="28" t="str">
        <f t="shared" si="16"/>
        <v>Multifamily Common Area Clothes Washer</v>
      </c>
      <c r="E52" s="28" t="str">
        <f t="shared" si="16"/>
        <v>Multifamily Common Area Clothes Washer with Propane Secondary Fuel</v>
      </c>
      <c r="F52" s="28" t="str">
        <f t="shared" si="16"/>
        <v/>
      </c>
      <c r="G52" s="28" t="str">
        <f t="shared" si="16"/>
        <v/>
      </c>
      <c r="H52" s="28" t="str">
        <f t="shared" si="16"/>
        <v/>
      </c>
      <c r="I52" s="28" t="str">
        <f t="shared" si="16"/>
        <v/>
      </c>
      <c r="J52" s="28" t="str">
        <f t="shared" si="16"/>
        <v/>
      </c>
      <c r="K52" s="28" t="str">
        <f t="shared" si="16"/>
        <v/>
      </c>
      <c r="L52" s="28" t="str">
        <f t="shared" si="16"/>
        <v/>
      </c>
      <c r="M52" s="27" t="str">
        <f t="shared" ca="1" si="15"/>
        <v>-</v>
      </c>
      <c r="N52" s="27" t="str">
        <f t="shared" ca="1" si="15"/>
        <v>-</v>
      </c>
      <c r="O52" s="27" t="str">
        <f t="shared" ca="1" si="15"/>
        <v>-</v>
      </c>
      <c r="P52" s="27" t="str">
        <f t="shared" si="15"/>
        <v/>
      </c>
      <c r="Q52" s="27" t="str">
        <f t="shared" si="15"/>
        <v/>
      </c>
      <c r="R52" s="27" t="str">
        <f t="shared" si="15"/>
        <v/>
      </c>
      <c r="S52" s="27" t="str">
        <f t="shared" si="15"/>
        <v/>
      </c>
      <c r="T52" s="27" t="str">
        <f t="shared" si="15"/>
        <v/>
      </c>
      <c r="U52" s="27" t="str">
        <f t="shared" si="15"/>
        <v/>
      </c>
      <c r="V52" s="27" t="str">
        <f t="shared" si="15"/>
        <v/>
      </c>
    </row>
    <row r="53" spans="1:22" x14ac:dyDescent="0.25">
      <c r="A53" s="2">
        <f t="shared" si="7"/>
        <v>21</v>
      </c>
      <c r="B53" s="5" t="s">
        <v>138</v>
      </c>
      <c r="C53" s="5" t="str">
        <f t="shared" ref="C53:L53" si="17">IF(VLOOKUP(C$31,$A$11:$K$20,5,FALSE)="","",VLOOKUP(C$31,$A$11:$K$20,5,FALSE))</f>
        <v>MD</v>
      </c>
      <c r="D53" s="5" t="str">
        <f t="shared" si="17"/>
        <v>MD</v>
      </c>
      <c r="E53" s="5" t="str">
        <f t="shared" si="17"/>
        <v>MD</v>
      </c>
      <c r="F53" s="5" t="str">
        <f t="shared" si="17"/>
        <v/>
      </c>
      <c r="G53" s="5" t="str">
        <f t="shared" si="17"/>
        <v/>
      </c>
      <c r="H53" s="5" t="str">
        <f t="shared" si="17"/>
        <v/>
      </c>
      <c r="I53" s="5" t="str">
        <f t="shared" si="17"/>
        <v/>
      </c>
      <c r="J53" s="5" t="str">
        <f t="shared" si="17"/>
        <v/>
      </c>
      <c r="K53" s="5" t="str">
        <f t="shared" si="17"/>
        <v/>
      </c>
      <c r="L53" s="5" t="str">
        <f t="shared" si="17"/>
        <v/>
      </c>
      <c r="M53" s="27" t="str">
        <f t="shared" ca="1" si="15"/>
        <v>-</v>
      </c>
      <c r="N53" s="27" t="str">
        <f t="shared" ca="1" si="15"/>
        <v>-</v>
      </c>
      <c r="O53" s="27" t="str">
        <f t="shared" ca="1" si="15"/>
        <v>-</v>
      </c>
      <c r="P53" s="27" t="str">
        <f t="shared" si="15"/>
        <v/>
      </c>
      <c r="Q53" s="27" t="str">
        <f t="shared" si="15"/>
        <v/>
      </c>
      <c r="R53" s="27" t="str">
        <f t="shared" si="15"/>
        <v/>
      </c>
      <c r="S53" s="27" t="str">
        <f t="shared" si="15"/>
        <v/>
      </c>
      <c r="T53" s="27" t="str">
        <f t="shared" si="15"/>
        <v/>
      </c>
      <c r="U53" s="27" t="str">
        <f t="shared" si="15"/>
        <v/>
      </c>
      <c r="V53" s="27" t="str">
        <f t="shared" si="15"/>
        <v/>
      </c>
    </row>
    <row r="54" spans="1:22" x14ac:dyDescent="0.25">
      <c r="A54" s="2">
        <f t="shared" si="7"/>
        <v>22</v>
      </c>
      <c r="B54" s="19" t="s">
        <v>139</v>
      </c>
      <c r="C54" s="18" t="s">
        <v>300</v>
      </c>
      <c r="D54" s="18" t="s">
        <v>300</v>
      </c>
      <c r="E54" s="19" t="s">
        <v>300</v>
      </c>
      <c r="F54" s="19"/>
      <c r="G54" s="19"/>
      <c r="H54" s="19"/>
      <c r="I54" s="19"/>
      <c r="J54" s="19"/>
      <c r="K54" s="19"/>
      <c r="L54" s="19"/>
      <c r="M54" s="27" t="str">
        <f t="shared" ca="1" si="15"/>
        <v>-</v>
      </c>
      <c r="N54" s="27" t="str">
        <f t="shared" ca="1" si="15"/>
        <v>-</v>
      </c>
      <c r="O54" s="27" t="str">
        <f t="shared" ca="1" si="15"/>
        <v>-</v>
      </c>
      <c r="P54" s="27" t="str">
        <f t="shared" si="15"/>
        <v/>
      </c>
      <c r="Q54" s="27" t="str">
        <f t="shared" si="15"/>
        <v/>
      </c>
      <c r="R54" s="27" t="str">
        <f t="shared" si="15"/>
        <v/>
      </c>
      <c r="S54" s="27" t="str">
        <f t="shared" si="15"/>
        <v/>
      </c>
      <c r="T54" s="27" t="str">
        <f t="shared" si="15"/>
        <v/>
      </c>
      <c r="U54" s="27" t="str">
        <f t="shared" si="15"/>
        <v/>
      </c>
      <c r="V54" s="27" t="str">
        <f t="shared" si="15"/>
        <v/>
      </c>
    </row>
    <row r="55" spans="1:22" x14ac:dyDescent="0.25">
      <c r="A55" s="2">
        <f t="shared" si="7"/>
        <v>23</v>
      </c>
      <c r="B55" s="19" t="s">
        <v>140</v>
      </c>
      <c r="C55" s="19" t="s">
        <v>141</v>
      </c>
      <c r="D55" s="19" t="s">
        <v>141</v>
      </c>
      <c r="E55" s="19" t="s">
        <v>142</v>
      </c>
      <c r="F55" s="19"/>
      <c r="G55" s="19"/>
      <c r="H55" s="19"/>
      <c r="I55" s="19"/>
      <c r="J55" s="19"/>
      <c r="K55" s="19"/>
      <c r="L55" s="19"/>
      <c r="M55" s="27" t="str">
        <f t="shared" ca="1" si="15"/>
        <v>-</v>
      </c>
      <c r="N55" s="27" t="str">
        <f t="shared" ca="1" si="15"/>
        <v>-</v>
      </c>
      <c r="O55" s="27" t="str">
        <f t="shared" ca="1" si="15"/>
        <v>-</v>
      </c>
      <c r="P55" s="27" t="str">
        <f t="shared" si="15"/>
        <v/>
      </c>
      <c r="Q55" s="27" t="str">
        <f t="shared" si="15"/>
        <v/>
      </c>
      <c r="R55" s="27" t="str">
        <f t="shared" si="15"/>
        <v/>
      </c>
      <c r="S55" s="27" t="str">
        <f t="shared" si="15"/>
        <v/>
      </c>
      <c r="T55" s="27" t="str">
        <f t="shared" si="15"/>
        <v/>
      </c>
      <c r="U55" s="27" t="str">
        <f t="shared" si="15"/>
        <v/>
      </c>
      <c r="V55" s="27" t="str">
        <f t="shared" si="15"/>
        <v/>
      </c>
    </row>
    <row r="56" spans="1:22" x14ac:dyDescent="0.25">
      <c r="A56" s="2">
        <f t="shared" si="7"/>
        <v>24</v>
      </c>
      <c r="B56" s="19" t="s">
        <v>143</v>
      </c>
      <c r="C56" s="18" t="s">
        <v>144</v>
      </c>
      <c r="D56" s="18" t="s">
        <v>144</v>
      </c>
      <c r="E56" s="18" t="s">
        <v>145</v>
      </c>
      <c r="F56" s="18"/>
      <c r="G56" s="18"/>
      <c r="H56" s="18"/>
      <c r="I56" s="18"/>
      <c r="J56" s="19"/>
      <c r="K56" s="19"/>
      <c r="L56" s="19"/>
      <c r="M56" s="27" t="str">
        <f t="shared" ca="1" si="15"/>
        <v>-</v>
      </c>
      <c r="N56" s="27" t="str">
        <f t="shared" ca="1" si="15"/>
        <v>-</v>
      </c>
      <c r="O56" s="27" t="str">
        <f t="shared" ca="1" si="15"/>
        <v>-</v>
      </c>
      <c r="P56" s="27" t="str">
        <f t="shared" si="15"/>
        <v/>
      </c>
      <c r="Q56" s="27" t="str">
        <f t="shared" si="15"/>
        <v/>
      </c>
      <c r="R56" s="27" t="str">
        <f t="shared" si="15"/>
        <v/>
      </c>
      <c r="S56" s="27" t="str">
        <f t="shared" si="15"/>
        <v/>
      </c>
      <c r="T56" s="27" t="str">
        <f t="shared" si="15"/>
        <v/>
      </c>
      <c r="U56" s="27" t="str">
        <f t="shared" si="15"/>
        <v/>
      </c>
      <c r="V56" s="27" t="str">
        <f t="shared" si="15"/>
        <v/>
      </c>
    </row>
    <row r="57" spans="1:22" x14ac:dyDescent="0.25">
      <c r="A57" s="2">
        <f t="shared" si="7"/>
        <v>25</v>
      </c>
      <c r="B57" s="19" t="s">
        <v>146</v>
      </c>
      <c r="C57" s="19">
        <v>2024</v>
      </c>
      <c r="D57" s="19">
        <v>2024</v>
      </c>
      <c r="E57" s="19">
        <v>2024</v>
      </c>
      <c r="F57" s="19"/>
      <c r="G57" s="19"/>
      <c r="H57" s="19"/>
      <c r="I57" s="19"/>
      <c r="J57" s="19"/>
      <c r="K57" s="19"/>
      <c r="L57" s="19"/>
      <c r="M57" s="27" t="str">
        <f t="shared" ca="1" si="15"/>
        <v>-</v>
      </c>
      <c r="N57" s="27" t="str">
        <f t="shared" ca="1" si="15"/>
        <v>-</v>
      </c>
      <c r="O57" s="27" t="str">
        <f t="shared" ca="1" si="15"/>
        <v>-</v>
      </c>
      <c r="P57" s="27" t="str">
        <f t="shared" si="15"/>
        <v/>
      </c>
      <c r="Q57" s="27" t="str">
        <f t="shared" si="15"/>
        <v/>
      </c>
      <c r="R57" s="27" t="str">
        <f t="shared" si="15"/>
        <v/>
      </c>
      <c r="S57" s="27" t="str">
        <f t="shared" si="15"/>
        <v/>
      </c>
      <c r="T57" s="27" t="str">
        <f t="shared" si="15"/>
        <v/>
      </c>
      <c r="U57" s="27" t="str">
        <f t="shared" si="15"/>
        <v/>
      </c>
      <c r="V57" s="27" t="str">
        <f t="shared" si="15"/>
        <v/>
      </c>
    </row>
    <row r="58" spans="1:22" x14ac:dyDescent="0.25">
      <c r="A58" s="2">
        <f t="shared" si="7"/>
        <v>26</v>
      </c>
      <c r="B58" s="19" t="s">
        <v>147</v>
      </c>
      <c r="C58" s="19">
        <v>2024</v>
      </c>
      <c r="D58" s="19">
        <v>2027</v>
      </c>
      <c r="E58" s="19">
        <v>2027</v>
      </c>
      <c r="F58" s="19"/>
      <c r="G58" s="19"/>
      <c r="H58" s="19"/>
      <c r="I58" s="19"/>
      <c r="J58" s="19"/>
      <c r="K58" s="19"/>
      <c r="L58" s="19"/>
      <c r="M58" s="27" t="str">
        <f t="shared" ca="1" si="15"/>
        <v>-</v>
      </c>
      <c r="N58" s="27" t="str">
        <f t="shared" ca="1" si="15"/>
        <v>-</v>
      </c>
      <c r="O58" s="27" t="str">
        <f t="shared" ca="1" si="15"/>
        <v>-</v>
      </c>
      <c r="P58" s="27" t="str">
        <f t="shared" si="15"/>
        <v/>
      </c>
      <c r="Q58" s="27" t="str">
        <f t="shared" si="15"/>
        <v/>
      </c>
      <c r="R58" s="27" t="str">
        <f t="shared" si="15"/>
        <v/>
      </c>
      <c r="S58" s="27" t="str">
        <f t="shared" si="15"/>
        <v/>
      </c>
      <c r="T58" s="27" t="str">
        <f t="shared" si="15"/>
        <v/>
      </c>
      <c r="U58" s="27" t="str">
        <f t="shared" si="15"/>
        <v/>
      </c>
      <c r="V58" s="27" t="str">
        <f t="shared" si="15"/>
        <v/>
      </c>
    </row>
    <row r="59" spans="1:22" x14ac:dyDescent="0.25">
      <c r="A59" s="2">
        <f t="shared" si="7"/>
        <v>27</v>
      </c>
      <c r="B59" s="19" t="s">
        <v>148</v>
      </c>
      <c r="C59" s="18" t="s">
        <v>49</v>
      </c>
      <c r="D59" s="18" t="s">
        <v>49</v>
      </c>
      <c r="E59" s="19" t="str">
        <f>C59</f>
        <v>Multifamily</v>
      </c>
      <c r="F59" s="19"/>
      <c r="G59" s="19"/>
      <c r="H59" s="19"/>
      <c r="I59" s="19"/>
      <c r="J59" s="19"/>
      <c r="K59" s="19"/>
      <c r="L59" s="19"/>
      <c r="M59" s="27" t="str">
        <f t="shared" ca="1" si="15"/>
        <v>-</v>
      </c>
      <c r="N59" s="27" t="str">
        <f t="shared" ca="1" si="15"/>
        <v>-</v>
      </c>
      <c r="O59" s="27" t="str">
        <f t="shared" ca="1" si="15"/>
        <v>-</v>
      </c>
      <c r="P59" s="27" t="str">
        <f t="shared" si="15"/>
        <v/>
      </c>
      <c r="Q59" s="27" t="str">
        <f t="shared" si="15"/>
        <v/>
      </c>
      <c r="R59" s="27" t="str">
        <f t="shared" si="15"/>
        <v/>
      </c>
      <c r="S59" s="27" t="str">
        <f t="shared" si="15"/>
        <v/>
      </c>
      <c r="T59" s="27" t="str">
        <f t="shared" si="15"/>
        <v/>
      </c>
      <c r="U59" s="27" t="str">
        <f t="shared" si="15"/>
        <v/>
      </c>
      <c r="V59" s="27" t="str">
        <f t="shared" si="15"/>
        <v/>
      </c>
    </row>
    <row r="60" spans="1:22" x14ac:dyDescent="0.25">
      <c r="A60" s="2">
        <f t="shared" si="7"/>
        <v>28</v>
      </c>
      <c r="B60" s="19" t="s">
        <v>149</v>
      </c>
      <c r="C60" s="18" t="s">
        <v>150</v>
      </c>
      <c r="D60" s="18" t="s">
        <v>150</v>
      </c>
      <c r="E60" s="19" t="str">
        <f>C60</f>
        <v>per washer</v>
      </c>
      <c r="F60" s="19"/>
      <c r="G60" s="19"/>
      <c r="H60" s="19"/>
      <c r="I60" s="19"/>
      <c r="J60" s="19"/>
      <c r="K60" s="19"/>
      <c r="L60" s="19"/>
      <c r="M60" s="27" t="str">
        <f t="shared" ca="1" si="15"/>
        <v>-</v>
      </c>
      <c r="N60" s="27" t="str">
        <f t="shared" ca="1" si="15"/>
        <v>-</v>
      </c>
      <c r="O60" s="27" t="str">
        <f t="shared" ca="1" si="15"/>
        <v>-</v>
      </c>
      <c r="P60" s="27" t="str">
        <f t="shared" si="15"/>
        <v/>
      </c>
      <c r="Q60" s="27" t="str">
        <f t="shared" si="15"/>
        <v/>
      </c>
      <c r="R60" s="27" t="str">
        <f t="shared" si="15"/>
        <v/>
      </c>
      <c r="S60" s="27" t="str">
        <f t="shared" si="15"/>
        <v/>
      </c>
      <c r="T60" s="27" t="str">
        <f t="shared" si="15"/>
        <v/>
      </c>
      <c r="U60" s="27" t="str">
        <f t="shared" si="15"/>
        <v/>
      </c>
      <c r="V60" s="27" t="str">
        <f t="shared" si="15"/>
        <v/>
      </c>
    </row>
    <row r="61" spans="1:22" x14ac:dyDescent="0.25">
      <c r="A61" s="2">
        <f t="shared" si="7"/>
        <v>29</v>
      </c>
      <c r="B61" s="19" t="s">
        <v>151</v>
      </c>
      <c r="C61" s="19"/>
      <c r="D61" s="29"/>
      <c r="E61" s="19"/>
      <c r="F61" s="19"/>
      <c r="G61" s="19"/>
      <c r="H61" s="19"/>
      <c r="I61" s="19"/>
      <c r="J61" s="19"/>
      <c r="K61" s="19"/>
      <c r="L61" s="19"/>
      <c r="M61" s="27" t="str">
        <f t="shared" ca="1" si="15"/>
        <v>-</v>
      </c>
      <c r="N61" s="27" t="str">
        <f t="shared" ca="1" si="15"/>
        <v>-</v>
      </c>
      <c r="O61" s="27" t="str">
        <f t="shared" ca="1" si="15"/>
        <v>-</v>
      </c>
      <c r="P61" s="27" t="str">
        <f t="shared" si="15"/>
        <v/>
      </c>
      <c r="Q61" s="27" t="str">
        <f t="shared" si="15"/>
        <v/>
      </c>
      <c r="R61" s="27" t="str">
        <f t="shared" si="15"/>
        <v/>
      </c>
      <c r="S61" s="27" t="str">
        <f t="shared" si="15"/>
        <v/>
      </c>
      <c r="T61" s="27" t="str">
        <f t="shared" si="15"/>
        <v/>
      </c>
      <c r="U61" s="27" t="str">
        <f t="shared" si="15"/>
        <v/>
      </c>
      <c r="V61" s="27" t="str">
        <f t="shared" si="15"/>
        <v/>
      </c>
    </row>
    <row r="62" spans="1:22" x14ac:dyDescent="0.25">
      <c r="A62" s="2">
        <f t="shared" si="7"/>
        <v>30</v>
      </c>
      <c r="B62" s="19" t="s">
        <v>152</v>
      </c>
      <c r="C62" s="19"/>
      <c r="D62" s="29"/>
      <c r="E62" s="19"/>
      <c r="F62" s="19"/>
      <c r="G62" s="19"/>
      <c r="H62" s="19"/>
      <c r="I62" s="19"/>
      <c r="J62" s="19"/>
      <c r="K62" s="19"/>
      <c r="L62" s="19"/>
      <c r="M62" s="27" t="str">
        <f t="shared" ca="1" si="15"/>
        <v>-</v>
      </c>
      <c r="N62" s="27" t="str">
        <f t="shared" ca="1" si="15"/>
        <v>-</v>
      </c>
      <c r="O62" s="27" t="str">
        <f t="shared" ca="1" si="15"/>
        <v>-</v>
      </c>
      <c r="P62" s="27" t="str">
        <f t="shared" si="15"/>
        <v/>
      </c>
      <c r="Q62" s="27" t="str">
        <f t="shared" si="15"/>
        <v/>
      </c>
      <c r="R62" s="27" t="str">
        <f t="shared" si="15"/>
        <v/>
      </c>
      <c r="S62" s="27" t="str">
        <f t="shared" si="15"/>
        <v/>
      </c>
      <c r="T62" s="27" t="str">
        <f t="shared" si="15"/>
        <v/>
      </c>
      <c r="U62" s="27" t="str">
        <f t="shared" si="15"/>
        <v/>
      </c>
      <c r="V62" s="27" t="str">
        <f t="shared" si="15"/>
        <v/>
      </c>
    </row>
    <row r="63" spans="1:22" x14ac:dyDescent="0.25">
      <c r="A63" s="2">
        <f t="shared" si="7"/>
        <v>31</v>
      </c>
      <c r="B63" s="19" t="s">
        <v>153</v>
      </c>
      <c r="C63" s="30"/>
      <c r="D63" s="31"/>
      <c r="E63" s="30"/>
      <c r="F63" s="30"/>
      <c r="G63" s="30"/>
      <c r="H63" s="30"/>
      <c r="I63" s="30"/>
      <c r="J63" s="30"/>
      <c r="K63" s="19"/>
      <c r="L63" s="19"/>
      <c r="M63" s="27" t="str">
        <f t="shared" ca="1" si="15"/>
        <v>-</v>
      </c>
      <c r="N63" s="27" t="str">
        <f t="shared" ca="1" si="15"/>
        <v>-</v>
      </c>
      <c r="O63" s="27" t="str">
        <f t="shared" ca="1" si="15"/>
        <v>-</v>
      </c>
      <c r="P63" s="27" t="str">
        <f t="shared" si="15"/>
        <v/>
      </c>
      <c r="Q63" s="27" t="str">
        <f t="shared" si="15"/>
        <v/>
      </c>
      <c r="R63" s="27" t="str">
        <f t="shared" si="15"/>
        <v/>
      </c>
      <c r="S63" s="27" t="str">
        <f t="shared" si="15"/>
        <v/>
      </c>
      <c r="T63" s="27" t="str">
        <f t="shared" si="15"/>
        <v/>
      </c>
      <c r="U63" s="27" t="str">
        <f t="shared" si="15"/>
        <v/>
      </c>
      <c r="V63" s="27" t="str">
        <f t="shared" si="15"/>
        <v/>
      </c>
    </row>
    <row r="64" spans="1:22" x14ac:dyDescent="0.25">
      <c r="A64" s="2">
        <f t="shared" si="7"/>
        <v>32</v>
      </c>
      <c r="B64" s="19" t="s">
        <v>154</v>
      </c>
      <c r="C64" s="32">
        <f>K167+K179</f>
        <v>152.82069340496997</v>
      </c>
      <c r="D64" s="33">
        <f>K173</f>
        <v>55.614554043800453</v>
      </c>
      <c r="E64" s="32">
        <f>K167+K179</f>
        <v>152.82069340496997</v>
      </c>
      <c r="F64" s="34"/>
      <c r="G64" s="32"/>
      <c r="H64" s="35"/>
      <c r="I64" s="35"/>
      <c r="J64" s="35"/>
      <c r="K64" s="19"/>
      <c r="L64" s="19"/>
      <c r="M64" s="27" t="str">
        <f t="shared" ca="1" si="15"/>
        <v>-</v>
      </c>
      <c r="N64" s="27" t="str">
        <f t="shared" ca="1" si="15"/>
        <v>-</v>
      </c>
      <c r="O64" s="27" t="str">
        <f t="shared" ca="1" si="15"/>
        <v>-</v>
      </c>
      <c r="P64" s="27" t="str">
        <f t="shared" si="15"/>
        <v/>
      </c>
      <c r="Q64" s="27" t="str">
        <f t="shared" si="15"/>
        <v/>
      </c>
      <c r="R64" s="27" t="str">
        <f t="shared" si="15"/>
        <v/>
      </c>
      <c r="S64" s="27" t="str">
        <f t="shared" si="15"/>
        <v/>
      </c>
      <c r="T64" s="27" t="str">
        <f t="shared" si="15"/>
        <v/>
      </c>
      <c r="U64" s="27" t="str">
        <f t="shared" si="15"/>
        <v/>
      </c>
      <c r="V64" s="27" t="str">
        <f t="shared" si="15"/>
        <v/>
      </c>
    </row>
    <row r="65" spans="1:22" x14ac:dyDescent="0.25">
      <c r="A65" s="2">
        <f t="shared" si="7"/>
        <v>33</v>
      </c>
      <c r="B65" s="19" t="s">
        <v>155</v>
      </c>
      <c r="C65" s="36">
        <f>(K167*L167/(K167+K173))+(K173*L173/(K167+K173))</f>
        <v>0.53665856391605682</v>
      </c>
      <c r="D65" s="36">
        <f>L173</f>
        <v>0.58819191660286163</v>
      </c>
      <c r="E65" s="36">
        <f>(K167*L167/(K167+K179+K186))+(K186*L186/(K167+K179+K186))+(K179*L179/(K167+K179+K186))</f>
        <v>0.30861477935843917</v>
      </c>
      <c r="F65" s="36"/>
      <c r="G65" s="36"/>
      <c r="H65" s="36"/>
      <c r="I65" s="36"/>
      <c r="J65" s="37"/>
      <c r="K65" s="19"/>
      <c r="L65" s="19"/>
      <c r="M65" s="38" t="s">
        <v>156</v>
      </c>
      <c r="N65" s="38" t="s">
        <v>156</v>
      </c>
      <c r="O65" s="38" t="s">
        <v>156</v>
      </c>
      <c r="P65" s="38" t="s">
        <v>156</v>
      </c>
      <c r="Q65" s="38" t="s">
        <v>156</v>
      </c>
      <c r="R65" s="38" t="s">
        <v>156</v>
      </c>
      <c r="S65" s="38" t="s">
        <v>156</v>
      </c>
      <c r="T65" s="38" t="str">
        <f t="shared" si="15"/>
        <v/>
      </c>
      <c r="U65" s="38" t="str">
        <f t="shared" si="15"/>
        <v/>
      </c>
      <c r="V65" s="38" t="str">
        <f t="shared" si="15"/>
        <v/>
      </c>
    </row>
    <row r="66" spans="1:22" x14ac:dyDescent="0.25">
      <c r="A66" s="2">
        <f t="shared" si="7"/>
        <v>34</v>
      </c>
      <c r="B66" s="19" t="s">
        <v>157</v>
      </c>
      <c r="C66" s="19"/>
      <c r="D66" s="39"/>
      <c r="E66" s="19"/>
      <c r="F66" s="19"/>
      <c r="G66" s="19"/>
      <c r="H66" s="19"/>
      <c r="I66" s="19"/>
      <c r="J66" s="19"/>
      <c r="K66" s="19"/>
      <c r="L66" s="19"/>
      <c r="M66" s="27" t="str">
        <f t="shared" ref="M66:V81" ca="1" si="18">IF(M$33="","","-")</f>
        <v>-</v>
      </c>
      <c r="N66" s="27" t="str">
        <f t="shared" ca="1" si="18"/>
        <v>-</v>
      </c>
      <c r="O66" s="27" t="str">
        <f t="shared" ca="1" si="18"/>
        <v>-</v>
      </c>
      <c r="P66" s="27" t="str">
        <f t="shared" si="18"/>
        <v/>
      </c>
      <c r="Q66" s="27" t="str">
        <f t="shared" si="18"/>
        <v/>
      </c>
      <c r="R66" s="27" t="str">
        <f t="shared" si="18"/>
        <v/>
      </c>
      <c r="S66" s="27" t="str">
        <f t="shared" si="18"/>
        <v/>
      </c>
      <c r="T66" s="27" t="str">
        <f t="shared" si="18"/>
        <v/>
      </c>
      <c r="U66" s="27" t="str">
        <f t="shared" si="18"/>
        <v/>
      </c>
      <c r="V66" s="27" t="str">
        <f t="shared" si="18"/>
        <v/>
      </c>
    </row>
    <row r="67" spans="1:22" x14ac:dyDescent="0.25">
      <c r="A67" s="2">
        <f t="shared" si="7"/>
        <v>35</v>
      </c>
      <c r="B67" s="19" t="s">
        <v>158</v>
      </c>
      <c r="C67" s="19"/>
      <c r="D67" s="39"/>
      <c r="E67" s="19"/>
      <c r="F67" s="19"/>
      <c r="G67" s="19"/>
      <c r="H67" s="19"/>
      <c r="I67" s="19"/>
      <c r="J67" s="19"/>
      <c r="K67" s="19"/>
      <c r="L67" s="19"/>
      <c r="M67" s="27" t="str">
        <f t="shared" ca="1" si="18"/>
        <v>-</v>
      </c>
      <c r="N67" s="27" t="str">
        <f t="shared" ca="1" si="18"/>
        <v>-</v>
      </c>
      <c r="O67" s="27" t="str">
        <f t="shared" ca="1" si="18"/>
        <v>-</v>
      </c>
      <c r="P67" s="27" t="str">
        <f t="shared" si="18"/>
        <v/>
      </c>
      <c r="Q67" s="27" t="str">
        <f t="shared" si="18"/>
        <v/>
      </c>
      <c r="R67" s="27" t="str">
        <f t="shared" si="18"/>
        <v/>
      </c>
      <c r="S67" s="27" t="str">
        <f t="shared" si="18"/>
        <v/>
      </c>
      <c r="T67" s="27" t="str">
        <f t="shared" si="18"/>
        <v/>
      </c>
      <c r="U67" s="27" t="str">
        <f t="shared" si="18"/>
        <v/>
      </c>
      <c r="V67" s="27" t="str">
        <f t="shared" si="18"/>
        <v/>
      </c>
    </row>
    <row r="68" spans="1:22" x14ac:dyDescent="0.25">
      <c r="A68" s="2">
        <f t="shared" si="7"/>
        <v>36</v>
      </c>
      <c r="B68" s="19" t="s">
        <v>159</v>
      </c>
      <c r="C68" s="40">
        <f>H160</f>
        <v>90.333333333333329</v>
      </c>
      <c r="D68" s="40"/>
      <c r="E68" s="40">
        <f>H160</f>
        <v>90.333333333333329</v>
      </c>
      <c r="F68" s="40"/>
      <c r="G68" s="40"/>
      <c r="H68" s="40"/>
      <c r="I68" s="40"/>
      <c r="J68" s="41"/>
      <c r="K68" s="19"/>
      <c r="L68" s="19"/>
      <c r="M68" s="27" t="str">
        <f t="shared" ca="1" si="18"/>
        <v>-</v>
      </c>
      <c r="N68" s="27" t="str">
        <f t="shared" ca="1" si="18"/>
        <v>-</v>
      </c>
      <c r="O68" s="27" t="str">
        <f t="shared" ca="1" si="18"/>
        <v>-</v>
      </c>
      <c r="P68" s="27" t="str">
        <f t="shared" si="18"/>
        <v/>
      </c>
      <c r="Q68" s="27" t="str">
        <f t="shared" si="18"/>
        <v/>
      </c>
      <c r="R68" s="27" t="str">
        <f t="shared" si="18"/>
        <v/>
      </c>
      <c r="S68" s="27" t="str">
        <f t="shared" si="18"/>
        <v/>
      </c>
      <c r="T68" s="27" t="str">
        <f t="shared" si="18"/>
        <v/>
      </c>
      <c r="U68" s="27" t="str">
        <f t="shared" si="18"/>
        <v/>
      </c>
      <c r="V68" s="27" t="str">
        <f t="shared" si="18"/>
        <v/>
      </c>
    </row>
    <row r="69" spans="1:22" x14ac:dyDescent="0.25">
      <c r="A69" s="2">
        <f t="shared" si="7"/>
        <v>37</v>
      </c>
      <c r="B69" s="19" t="s">
        <v>160</v>
      </c>
      <c r="C69" s="41">
        <f>I160</f>
        <v>9.2303689607878407</v>
      </c>
      <c r="D69" s="41"/>
      <c r="E69" s="41">
        <f>I160</f>
        <v>9.2303689607878407</v>
      </c>
      <c r="F69" s="41"/>
      <c r="G69" s="41"/>
      <c r="H69" s="41"/>
      <c r="I69" s="41"/>
      <c r="J69" s="41"/>
      <c r="K69" s="41"/>
      <c r="L69" s="41" t="str">
        <f>IFERROR(L68/L64,"")</f>
        <v/>
      </c>
      <c r="M69" s="38">
        <v>4</v>
      </c>
      <c r="N69" s="38">
        <v>4</v>
      </c>
      <c r="O69" s="38">
        <v>4</v>
      </c>
      <c r="P69" s="38">
        <v>4</v>
      </c>
      <c r="Q69" s="38">
        <v>4</v>
      </c>
      <c r="R69" s="38">
        <v>4</v>
      </c>
      <c r="S69" s="38">
        <v>4</v>
      </c>
      <c r="T69" s="38" t="str">
        <f t="shared" si="18"/>
        <v/>
      </c>
      <c r="U69" s="38" t="str">
        <f t="shared" si="18"/>
        <v/>
      </c>
      <c r="V69" s="38" t="str">
        <f t="shared" si="18"/>
        <v/>
      </c>
    </row>
    <row r="70" spans="1:22" x14ac:dyDescent="0.25">
      <c r="A70" s="2">
        <f t="shared" si="7"/>
        <v>38</v>
      </c>
      <c r="M70" s="27" t="str">
        <f t="shared" ref="M70:V85" ca="1" si="19">IF(M$33="","","-")</f>
        <v>-</v>
      </c>
      <c r="N70" s="27" t="str">
        <f t="shared" ca="1" si="19"/>
        <v>-</v>
      </c>
      <c r="O70" s="27" t="str">
        <f t="shared" ca="1" si="19"/>
        <v>-</v>
      </c>
      <c r="P70" s="27" t="str">
        <f t="shared" si="19"/>
        <v/>
      </c>
      <c r="Q70" s="27" t="str">
        <f t="shared" si="19"/>
        <v/>
      </c>
      <c r="R70" s="27" t="str">
        <f t="shared" si="19"/>
        <v/>
      </c>
      <c r="S70" s="27" t="str">
        <f t="shared" si="19"/>
        <v/>
      </c>
      <c r="T70" s="27" t="str">
        <f t="shared" si="18"/>
        <v/>
      </c>
      <c r="U70" s="27" t="str">
        <f t="shared" si="18"/>
        <v/>
      </c>
      <c r="V70" s="27" t="str">
        <f t="shared" si="18"/>
        <v/>
      </c>
    </row>
    <row r="71" spans="1:22" x14ac:dyDescent="0.25">
      <c r="A71" s="2">
        <f t="shared" si="7"/>
        <v>39</v>
      </c>
      <c r="B71" s="2" t="s">
        <v>161</v>
      </c>
      <c r="C71" s="28" t="str">
        <f t="shared" ref="C71:L71" si="20">C52</f>
        <v>Multifamily Common Area Clothes Washer</v>
      </c>
      <c r="D71" s="28" t="str">
        <f t="shared" si="20"/>
        <v>Multifamily Common Area Clothes Washer</v>
      </c>
      <c r="E71" s="28" t="str">
        <f t="shared" si="20"/>
        <v>Multifamily Common Area Clothes Washer with Propane Secondary Fuel</v>
      </c>
      <c r="F71" s="28" t="str">
        <f t="shared" si="20"/>
        <v/>
      </c>
      <c r="G71" s="28" t="str">
        <f t="shared" si="20"/>
        <v/>
      </c>
      <c r="H71" s="28" t="str">
        <f t="shared" si="20"/>
        <v/>
      </c>
      <c r="I71" s="28" t="str">
        <f t="shared" si="20"/>
        <v/>
      </c>
      <c r="J71" s="28" t="str">
        <f t="shared" si="20"/>
        <v/>
      </c>
      <c r="K71" s="28" t="str">
        <f t="shared" si="20"/>
        <v/>
      </c>
      <c r="L71" s="28" t="str">
        <f t="shared" si="20"/>
        <v/>
      </c>
      <c r="M71" s="27" t="str">
        <f t="shared" ca="1" si="19"/>
        <v>-</v>
      </c>
      <c r="N71" s="27" t="str">
        <f t="shared" ca="1" si="19"/>
        <v>-</v>
      </c>
      <c r="O71" s="27" t="str">
        <f t="shared" ca="1" si="19"/>
        <v>-</v>
      </c>
      <c r="P71" s="27" t="str">
        <f t="shared" si="19"/>
        <v/>
      </c>
      <c r="Q71" s="27" t="str">
        <f t="shared" si="19"/>
        <v/>
      </c>
      <c r="R71" s="27" t="str">
        <f t="shared" si="19"/>
        <v/>
      </c>
      <c r="S71" s="27" t="str">
        <f t="shared" si="19"/>
        <v/>
      </c>
      <c r="T71" s="27" t="str">
        <f t="shared" si="18"/>
        <v/>
      </c>
      <c r="U71" s="27" t="str">
        <f t="shared" si="18"/>
        <v/>
      </c>
      <c r="V71" s="27" t="str">
        <f t="shared" si="18"/>
        <v/>
      </c>
    </row>
    <row r="72" spans="1:22" x14ac:dyDescent="0.25">
      <c r="A72" s="2">
        <f t="shared" si="7"/>
        <v>40</v>
      </c>
      <c r="B72" s="19" t="s">
        <v>162</v>
      </c>
      <c r="C72" s="35"/>
      <c r="D72" s="19"/>
      <c r="E72" s="42">
        <f>K186</f>
        <v>2.3909364158078339</v>
      </c>
      <c r="F72" s="19"/>
      <c r="G72" s="35"/>
      <c r="H72" s="35"/>
      <c r="I72" s="35"/>
      <c r="J72" s="35"/>
      <c r="K72" s="19"/>
      <c r="L72" s="19"/>
      <c r="M72" s="27" t="str">
        <f t="shared" ca="1" si="19"/>
        <v>-</v>
      </c>
      <c r="N72" s="27" t="str">
        <f t="shared" ca="1" si="19"/>
        <v>-</v>
      </c>
      <c r="O72" s="27" t="str">
        <f t="shared" ca="1" si="19"/>
        <v>-</v>
      </c>
      <c r="P72" s="27" t="str">
        <f t="shared" si="19"/>
        <v/>
      </c>
      <c r="Q72" s="27" t="str">
        <f t="shared" si="19"/>
        <v/>
      </c>
      <c r="R72" s="27" t="str">
        <f t="shared" si="19"/>
        <v/>
      </c>
      <c r="S72" s="27" t="str">
        <f t="shared" si="19"/>
        <v/>
      </c>
      <c r="T72" s="27" t="str">
        <f t="shared" si="18"/>
        <v/>
      </c>
      <c r="U72" s="27" t="str">
        <f t="shared" si="18"/>
        <v/>
      </c>
      <c r="V72" s="27" t="str">
        <f t="shared" si="18"/>
        <v/>
      </c>
    </row>
    <row r="73" spans="1:22" x14ac:dyDescent="0.25">
      <c r="A73" s="2">
        <f t="shared" si="7"/>
        <v>41</v>
      </c>
      <c r="B73" s="19" t="s">
        <v>163</v>
      </c>
      <c r="C73" s="35"/>
      <c r="D73" s="19"/>
      <c r="E73" s="42">
        <f>E72/C64</f>
        <v>1.5645370810299417E-2</v>
      </c>
      <c r="F73" s="19"/>
      <c r="G73" s="42"/>
      <c r="H73" s="35"/>
      <c r="I73" s="35"/>
      <c r="J73" s="35"/>
      <c r="K73" s="19"/>
      <c r="L73" s="19"/>
      <c r="M73" s="27" t="str">
        <f t="shared" ca="1" si="19"/>
        <v>-</v>
      </c>
      <c r="N73" s="27" t="str">
        <f t="shared" ca="1" si="19"/>
        <v>-</v>
      </c>
      <c r="O73" s="27" t="str">
        <f t="shared" ca="1" si="19"/>
        <v>-</v>
      </c>
      <c r="P73" s="27" t="str">
        <f t="shared" si="19"/>
        <v/>
      </c>
      <c r="Q73" s="27" t="str">
        <f t="shared" si="19"/>
        <v/>
      </c>
      <c r="R73" s="27" t="str">
        <f t="shared" si="19"/>
        <v/>
      </c>
      <c r="S73" s="27" t="str">
        <f t="shared" si="19"/>
        <v/>
      </c>
      <c r="T73" s="27" t="str">
        <f t="shared" si="18"/>
        <v/>
      </c>
      <c r="U73" s="27" t="str">
        <f t="shared" si="18"/>
        <v/>
      </c>
      <c r="V73" s="27" t="str">
        <f t="shared" si="18"/>
        <v/>
      </c>
    </row>
    <row r="74" spans="1:22" x14ac:dyDescent="0.25">
      <c r="A74" s="2">
        <f t="shared" si="7"/>
        <v>42</v>
      </c>
      <c r="M74" s="27" t="str">
        <f t="shared" ca="1" si="19"/>
        <v>-</v>
      </c>
      <c r="N74" s="27" t="str">
        <f t="shared" ca="1" si="19"/>
        <v>-</v>
      </c>
      <c r="O74" s="27" t="str">
        <f t="shared" ca="1" si="19"/>
        <v>-</v>
      </c>
      <c r="P74" s="27" t="str">
        <f t="shared" si="19"/>
        <v/>
      </c>
      <c r="Q74" s="27" t="str">
        <f t="shared" si="19"/>
        <v/>
      </c>
      <c r="R74" s="27" t="str">
        <f t="shared" si="19"/>
        <v/>
      </c>
      <c r="S74" s="27" t="str">
        <f t="shared" si="19"/>
        <v/>
      </c>
      <c r="T74" s="27" t="str">
        <f t="shared" si="18"/>
        <v/>
      </c>
      <c r="U74" s="27" t="str">
        <f t="shared" si="18"/>
        <v/>
      </c>
      <c r="V74" s="27" t="str">
        <f t="shared" si="18"/>
        <v/>
      </c>
    </row>
    <row r="75" spans="1:22" x14ac:dyDescent="0.25">
      <c r="A75" s="2">
        <f t="shared" si="7"/>
        <v>43</v>
      </c>
      <c r="B75" s="2" t="s">
        <v>164</v>
      </c>
      <c r="M75" s="27" t="str">
        <f t="shared" ca="1" si="19"/>
        <v>-</v>
      </c>
      <c r="N75" s="27" t="str">
        <f t="shared" ca="1" si="19"/>
        <v>-</v>
      </c>
      <c r="O75" s="27" t="str">
        <f t="shared" ca="1" si="19"/>
        <v>-</v>
      </c>
      <c r="P75" s="27" t="str">
        <f t="shared" si="19"/>
        <v/>
      </c>
      <c r="Q75" s="27" t="str">
        <f t="shared" si="19"/>
        <v/>
      </c>
      <c r="R75" s="27" t="str">
        <f t="shared" si="19"/>
        <v/>
      </c>
      <c r="S75" s="27" t="str">
        <f t="shared" si="19"/>
        <v/>
      </c>
      <c r="T75" s="27" t="str">
        <f t="shared" si="18"/>
        <v/>
      </c>
      <c r="U75" s="27" t="str">
        <f t="shared" si="18"/>
        <v/>
      </c>
      <c r="V75" s="27" t="str">
        <f t="shared" si="18"/>
        <v/>
      </c>
    </row>
    <row r="76" spans="1:22" x14ac:dyDescent="0.25">
      <c r="A76" s="2">
        <f t="shared" si="7"/>
        <v>44</v>
      </c>
      <c r="B76" s="19" t="s">
        <v>165</v>
      </c>
      <c r="C76" s="19">
        <v>1</v>
      </c>
      <c r="D76" s="19"/>
      <c r="E76" s="19"/>
      <c r="F76" s="19"/>
      <c r="G76" s="19"/>
      <c r="H76" s="19"/>
      <c r="I76" s="19"/>
      <c r="J76" s="19"/>
      <c r="K76" s="19"/>
      <c r="L76" s="19"/>
      <c r="M76" s="27" t="str">
        <f t="shared" ca="1" si="19"/>
        <v>-</v>
      </c>
      <c r="N76" s="27" t="str">
        <f t="shared" ca="1" si="19"/>
        <v>-</v>
      </c>
      <c r="O76" s="27" t="str">
        <f t="shared" ca="1" si="19"/>
        <v>-</v>
      </c>
      <c r="P76" s="27" t="str">
        <f t="shared" si="19"/>
        <v/>
      </c>
      <c r="Q76" s="27" t="str">
        <f t="shared" si="19"/>
        <v/>
      </c>
      <c r="R76" s="27" t="str">
        <f t="shared" si="19"/>
        <v/>
      </c>
      <c r="S76" s="27" t="str">
        <f t="shared" si="19"/>
        <v/>
      </c>
      <c r="T76" s="27" t="str">
        <f t="shared" si="18"/>
        <v/>
      </c>
      <c r="U76" s="27" t="str">
        <f t="shared" si="18"/>
        <v/>
      </c>
      <c r="V76" s="27" t="str">
        <f t="shared" si="18"/>
        <v/>
      </c>
    </row>
    <row r="77" spans="1:22" x14ac:dyDescent="0.25">
      <c r="A77" s="2">
        <f t="shared" si="7"/>
        <v>45</v>
      </c>
      <c r="B77" s="19" t="s">
        <v>166</v>
      </c>
      <c r="C77" s="19">
        <v>1</v>
      </c>
      <c r="D77" s="19"/>
      <c r="E77" s="19"/>
      <c r="F77" s="19"/>
      <c r="G77" s="19"/>
      <c r="H77" s="19"/>
      <c r="I77" s="19"/>
      <c r="J77" s="19"/>
      <c r="K77" s="19"/>
      <c r="L77" s="19"/>
      <c r="M77" s="27" t="str">
        <f t="shared" ca="1" si="19"/>
        <v>-</v>
      </c>
      <c r="N77" s="27" t="str">
        <f t="shared" ca="1" si="19"/>
        <v>-</v>
      </c>
      <c r="O77" s="27" t="str">
        <f t="shared" ca="1" si="19"/>
        <v>-</v>
      </c>
      <c r="P77" s="27" t="str">
        <f t="shared" si="19"/>
        <v/>
      </c>
      <c r="Q77" s="27" t="str">
        <f t="shared" si="19"/>
        <v/>
      </c>
      <c r="R77" s="27" t="str">
        <f t="shared" si="19"/>
        <v/>
      </c>
      <c r="S77" s="27" t="str">
        <f t="shared" si="19"/>
        <v/>
      </c>
      <c r="T77" s="27" t="str">
        <f t="shared" si="18"/>
        <v/>
      </c>
      <c r="U77" s="27" t="str">
        <f t="shared" si="18"/>
        <v/>
      </c>
      <c r="V77" s="27" t="str">
        <f t="shared" si="18"/>
        <v/>
      </c>
    </row>
    <row r="78" spans="1:22" x14ac:dyDescent="0.25">
      <c r="A78" s="2">
        <f t="shared" si="7"/>
        <v>46</v>
      </c>
      <c r="B78" s="19" t="s">
        <v>167</v>
      </c>
      <c r="C78" s="19"/>
      <c r="D78" s="19"/>
      <c r="E78" s="19"/>
      <c r="F78" s="19"/>
      <c r="G78" s="19"/>
      <c r="H78" s="19"/>
      <c r="I78" s="19"/>
      <c r="J78" s="19"/>
      <c r="K78" s="19"/>
      <c r="L78" s="19"/>
      <c r="M78" s="27" t="str">
        <f t="shared" ca="1" si="19"/>
        <v>-</v>
      </c>
      <c r="N78" s="27" t="str">
        <f t="shared" ca="1" si="19"/>
        <v>-</v>
      </c>
      <c r="O78" s="27" t="str">
        <f t="shared" ca="1" si="19"/>
        <v>-</v>
      </c>
      <c r="P78" s="27" t="str">
        <f t="shared" si="19"/>
        <v/>
      </c>
      <c r="Q78" s="27" t="str">
        <f t="shared" si="19"/>
        <v/>
      </c>
      <c r="R78" s="27" t="str">
        <f t="shared" si="19"/>
        <v/>
      </c>
      <c r="S78" s="27" t="str">
        <f t="shared" si="19"/>
        <v/>
      </c>
      <c r="T78" s="27" t="str">
        <f t="shared" si="18"/>
        <v/>
      </c>
      <c r="U78" s="27" t="str">
        <f t="shared" si="18"/>
        <v/>
      </c>
      <c r="V78" s="27" t="str">
        <f t="shared" si="18"/>
        <v/>
      </c>
    </row>
    <row r="79" spans="1:22" x14ac:dyDescent="0.25">
      <c r="A79" s="2">
        <f t="shared" si="7"/>
        <v>47</v>
      </c>
      <c r="B79" s="19" t="s">
        <v>168</v>
      </c>
      <c r="C79" s="19"/>
      <c r="D79" s="19"/>
      <c r="E79" s="19"/>
      <c r="F79" s="19"/>
      <c r="G79" s="19"/>
      <c r="H79" s="19"/>
      <c r="I79" s="19"/>
      <c r="J79" s="19"/>
      <c r="K79" s="19"/>
      <c r="L79" s="19"/>
      <c r="M79" s="27" t="str">
        <f t="shared" ca="1" si="19"/>
        <v>-</v>
      </c>
      <c r="N79" s="27" t="str">
        <f t="shared" ca="1" si="19"/>
        <v>-</v>
      </c>
      <c r="O79" s="27" t="str">
        <f t="shared" ca="1" si="19"/>
        <v>-</v>
      </c>
      <c r="P79" s="27" t="str">
        <f t="shared" si="19"/>
        <v/>
      </c>
      <c r="Q79" s="27" t="str">
        <f t="shared" si="19"/>
        <v/>
      </c>
      <c r="R79" s="27" t="str">
        <f t="shared" si="19"/>
        <v/>
      </c>
      <c r="S79" s="27" t="str">
        <f t="shared" si="19"/>
        <v/>
      </c>
      <c r="T79" s="27" t="str">
        <f t="shared" si="18"/>
        <v/>
      </c>
      <c r="U79" s="27" t="str">
        <f t="shared" si="18"/>
        <v/>
      </c>
      <c r="V79" s="27" t="str">
        <f t="shared" si="18"/>
        <v/>
      </c>
    </row>
    <row r="80" spans="1:22" x14ac:dyDescent="0.25">
      <c r="A80" s="2">
        <f t="shared" si="7"/>
        <v>48</v>
      </c>
      <c r="B80" s="19" t="s">
        <v>169</v>
      </c>
      <c r="C80" s="19"/>
      <c r="D80" s="19"/>
      <c r="E80" s="19"/>
      <c r="F80" s="19"/>
      <c r="G80" s="19"/>
      <c r="H80" s="19"/>
      <c r="I80" s="19"/>
      <c r="J80" s="19"/>
      <c r="K80" s="19"/>
      <c r="L80" s="19"/>
      <c r="M80" s="27" t="str">
        <f t="shared" ca="1" si="19"/>
        <v>-</v>
      </c>
      <c r="N80" s="27" t="str">
        <f t="shared" ca="1" si="19"/>
        <v>-</v>
      </c>
      <c r="O80" s="27" t="str">
        <f t="shared" ca="1" si="19"/>
        <v>-</v>
      </c>
      <c r="P80" s="27" t="str">
        <f t="shared" si="19"/>
        <v/>
      </c>
      <c r="Q80" s="27" t="str">
        <f t="shared" si="19"/>
        <v/>
      </c>
      <c r="R80" s="27" t="str">
        <f t="shared" si="19"/>
        <v/>
      </c>
      <c r="S80" s="27" t="str">
        <f t="shared" si="19"/>
        <v/>
      </c>
      <c r="T80" s="27" t="str">
        <f t="shared" si="18"/>
        <v/>
      </c>
      <c r="U80" s="27" t="str">
        <f t="shared" si="18"/>
        <v/>
      </c>
      <c r="V80" s="27" t="str">
        <f t="shared" si="18"/>
        <v/>
      </c>
    </row>
    <row r="81" spans="1:22" x14ac:dyDescent="0.25">
      <c r="A81" s="2">
        <f t="shared" si="7"/>
        <v>49</v>
      </c>
      <c r="M81" s="27" t="str">
        <f t="shared" ca="1" si="19"/>
        <v>-</v>
      </c>
      <c r="N81" s="27" t="str">
        <f t="shared" ca="1" si="19"/>
        <v>-</v>
      </c>
      <c r="O81" s="27" t="str">
        <f t="shared" ca="1" si="19"/>
        <v>-</v>
      </c>
      <c r="P81" s="27" t="str">
        <f t="shared" si="19"/>
        <v/>
      </c>
      <c r="Q81" s="27" t="str">
        <f t="shared" si="19"/>
        <v/>
      </c>
      <c r="R81" s="27" t="str">
        <f t="shared" si="19"/>
        <v/>
      </c>
      <c r="S81" s="27" t="str">
        <f t="shared" si="19"/>
        <v/>
      </c>
      <c r="T81" s="27" t="str">
        <f t="shared" si="18"/>
        <v/>
      </c>
      <c r="U81" s="27" t="str">
        <f t="shared" si="18"/>
        <v/>
      </c>
      <c r="V81" s="27" t="str">
        <f t="shared" si="18"/>
        <v/>
      </c>
    </row>
    <row r="82" spans="1:22" x14ac:dyDescent="0.25">
      <c r="A82" s="2">
        <f t="shared" si="7"/>
        <v>50</v>
      </c>
      <c r="B82" s="2" t="s">
        <v>170</v>
      </c>
      <c r="C82" s="28"/>
      <c r="D82" s="28"/>
      <c r="E82" s="28"/>
      <c r="F82" s="28" t="str">
        <f t="shared" ref="F82:L82" si="21">F71</f>
        <v/>
      </c>
      <c r="G82" s="28" t="str">
        <f t="shared" si="21"/>
        <v/>
      </c>
      <c r="H82" s="28" t="str">
        <f t="shared" si="21"/>
        <v/>
      </c>
      <c r="I82" s="28" t="str">
        <f t="shared" si="21"/>
        <v/>
      </c>
      <c r="J82" s="28" t="str">
        <f t="shared" si="21"/>
        <v/>
      </c>
      <c r="K82" s="28" t="str">
        <f t="shared" si="21"/>
        <v/>
      </c>
      <c r="L82" s="28" t="str">
        <f t="shared" si="21"/>
        <v/>
      </c>
      <c r="M82" s="27" t="str">
        <f t="shared" ca="1" si="19"/>
        <v>-</v>
      </c>
      <c r="N82" s="27" t="str">
        <f t="shared" ca="1" si="19"/>
        <v>-</v>
      </c>
      <c r="O82" s="27" t="str">
        <f t="shared" ca="1" si="19"/>
        <v>-</v>
      </c>
      <c r="P82" s="27" t="str">
        <f t="shared" si="19"/>
        <v/>
      </c>
      <c r="Q82" s="27" t="str">
        <f t="shared" si="19"/>
        <v/>
      </c>
      <c r="R82" s="27" t="str">
        <f t="shared" si="19"/>
        <v/>
      </c>
      <c r="S82" s="27" t="str">
        <f t="shared" si="19"/>
        <v/>
      </c>
      <c r="T82" s="27" t="str">
        <f t="shared" si="19"/>
        <v/>
      </c>
      <c r="U82" s="27" t="str">
        <f t="shared" si="19"/>
        <v/>
      </c>
      <c r="V82" s="27" t="str">
        <f t="shared" si="19"/>
        <v/>
      </c>
    </row>
    <row r="83" spans="1:22" x14ac:dyDescent="0.25">
      <c r="A83" s="2">
        <f t="shared" si="7"/>
        <v>51</v>
      </c>
      <c r="B83" s="19" t="s">
        <v>171</v>
      </c>
      <c r="C83" s="19"/>
      <c r="D83" s="19"/>
      <c r="E83" s="19"/>
      <c r="F83" s="19"/>
      <c r="G83" s="19"/>
      <c r="H83" s="19"/>
      <c r="I83" s="19"/>
      <c r="J83" s="19"/>
      <c r="K83" s="19"/>
      <c r="L83" s="19"/>
      <c r="M83" s="27" t="str">
        <f t="shared" ca="1" si="19"/>
        <v>-</v>
      </c>
      <c r="N83" s="27" t="str">
        <f t="shared" ca="1" si="19"/>
        <v>-</v>
      </c>
      <c r="O83" s="27" t="str">
        <f t="shared" ca="1" si="19"/>
        <v>-</v>
      </c>
      <c r="P83" s="27" t="str">
        <f t="shared" si="19"/>
        <v/>
      </c>
      <c r="Q83" s="27" t="str">
        <f t="shared" si="19"/>
        <v/>
      </c>
      <c r="R83" s="27" t="str">
        <f t="shared" si="19"/>
        <v/>
      </c>
      <c r="S83" s="27" t="str">
        <f t="shared" si="19"/>
        <v/>
      </c>
      <c r="T83" s="27" t="str">
        <f t="shared" si="19"/>
        <v/>
      </c>
      <c r="U83" s="27" t="str">
        <f t="shared" si="19"/>
        <v/>
      </c>
      <c r="V83" s="27" t="str">
        <f t="shared" si="19"/>
        <v/>
      </c>
    </row>
    <row r="84" spans="1:22" x14ac:dyDescent="0.25">
      <c r="A84" s="2">
        <f t="shared" si="7"/>
        <v>52</v>
      </c>
      <c r="B84" s="19" t="s">
        <v>172</v>
      </c>
      <c r="C84" s="19"/>
      <c r="D84" s="19"/>
      <c r="E84" s="19"/>
      <c r="F84" s="19"/>
      <c r="G84" s="19"/>
      <c r="H84" s="19"/>
      <c r="I84" s="19"/>
      <c r="J84" s="19"/>
      <c r="K84" s="19"/>
      <c r="L84" s="19"/>
      <c r="M84" s="27" t="str">
        <f t="shared" ca="1" si="19"/>
        <v>-</v>
      </c>
      <c r="N84" s="27" t="str">
        <f t="shared" ca="1" si="19"/>
        <v>-</v>
      </c>
      <c r="O84" s="27" t="str">
        <f t="shared" ca="1" si="19"/>
        <v>-</v>
      </c>
      <c r="P84" s="27" t="str">
        <f t="shared" si="19"/>
        <v/>
      </c>
      <c r="Q84" s="27" t="str">
        <f t="shared" si="19"/>
        <v/>
      </c>
      <c r="R84" s="27" t="str">
        <f t="shared" si="19"/>
        <v/>
      </c>
      <c r="S84" s="27" t="str">
        <f t="shared" si="19"/>
        <v/>
      </c>
      <c r="T84" s="27" t="str">
        <f t="shared" si="19"/>
        <v/>
      </c>
      <c r="U84" s="27" t="str">
        <f t="shared" si="19"/>
        <v/>
      </c>
      <c r="V84" s="27" t="str">
        <f t="shared" si="19"/>
        <v/>
      </c>
    </row>
    <row r="85" spans="1:22" x14ac:dyDescent="0.25">
      <c r="A85" s="2">
        <f t="shared" si="7"/>
        <v>53</v>
      </c>
      <c r="B85" s="19" t="s">
        <v>173</v>
      </c>
      <c r="C85" s="19"/>
      <c r="D85" s="19"/>
      <c r="E85" s="19"/>
      <c r="F85" s="19"/>
      <c r="G85" s="19"/>
      <c r="H85" s="19"/>
      <c r="I85" s="19"/>
      <c r="J85" s="19"/>
      <c r="K85" s="19"/>
      <c r="L85" s="19"/>
      <c r="M85" s="27" t="str">
        <f t="shared" ca="1" si="19"/>
        <v>-</v>
      </c>
      <c r="N85" s="27" t="str">
        <f t="shared" ca="1" si="19"/>
        <v>-</v>
      </c>
      <c r="O85" s="27" t="str">
        <f t="shared" ca="1" si="19"/>
        <v>-</v>
      </c>
      <c r="P85" s="27" t="str">
        <f t="shared" si="19"/>
        <v/>
      </c>
      <c r="Q85" s="27" t="str">
        <f t="shared" si="19"/>
        <v/>
      </c>
      <c r="R85" s="27" t="str">
        <f t="shared" si="19"/>
        <v/>
      </c>
      <c r="S85" s="27" t="str">
        <f t="shared" si="19"/>
        <v/>
      </c>
      <c r="T85" s="27" t="str">
        <f t="shared" si="19"/>
        <v/>
      </c>
      <c r="U85" s="27" t="str">
        <f t="shared" si="19"/>
        <v/>
      </c>
      <c r="V85" s="27" t="str">
        <f t="shared" si="19"/>
        <v/>
      </c>
    </row>
    <row r="86" spans="1:22" x14ac:dyDescent="0.25">
      <c r="A86" s="2">
        <f t="shared" si="7"/>
        <v>54</v>
      </c>
      <c r="B86" s="19" t="s">
        <v>174</v>
      </c>
      <c r="C86" s="19"/>
      <c r="D86" s="19"/>
      <c r="E86" s="19"/>
      <c r="F86" s="19"/>
      <c r="G86" s="19"/>
      <c r="H86" s="19"/>
      <c r="I86" s="19"/>
      <c r="J86" s="19"/>
      <c r="K86" s="19"/>
      <c r="L86" s="19"/>
      <c r="M86" s="27" t="str">
        <f t="shared" ref="M86:V101" ca="1" si="22">IF(M$33="","","-")</f>
        <v>-</v>
      </c>
      <c r="N86" s="27" t="str">
        <f t="shared" ca="1" si="22"/>
        <v>-</v>
      </c>
      <c r="O86" s="27" t="str">
        <f t="shared" ca="1" si="22"/>
        <v>-</v>
      </c>
      <c r="P86" s="27" t="str">
        <f t="shared" si="22"/>
        <v/>
      </c>
      <c r="Q86" s="27" t="str">
        <f t="shared" si="22"/>
        <v/>
      </c>
      <c r="R86" s="27" t="str">
        <f t="shared" si="22"/>
        <v/>
      </c>
      <c r="S86" s="27" t="str">
        <f t="shared" si="22"/>
        <v/>
      </c>
      <c r="T86" s="27" t="str">
        <f t="shared" si="22"/>
        <v/>
      </c>
      <c r="U86" s="27" t="str">
        <f t="shared" si="22"/>
        <v/>
      </c>
      <c r="V86" s="27" t="str">
        <f t="shared" si="22"/>
        <v/>
      </c>
    </row>
    <row r="87" spans="1:22" x14ac:dyDescent="0.25">
      <c r="A87" s="2">
        <f t="shared" si="7"/>
        <v>55</v>
      </c>
      <c r="B87" s="19" t="s">
        <v>175</v>
      </c>
      <c r="C87" s="19"/>
      <c r="D87" s="19"/>
      <c r="E87" s="19"/>
      <c r="F87" s="19"/>
      <c r="G87" s="19"/>
      <c r="H87" s="19"/>
      <c r="I87" s="19"/>
      <c r="J87" s="19"/>
      <c r="K87" s="19"/>
      <c r="L87" s="19"/>
      <c r="M87" s="27" t="str">
        <f t="shared" ca="1" si="22"/>
        <v>-</v>
      </c>
      <c r="N87" s="27" t="str">
        <f t="shared" ca="1" si="22"/>
        <v>-</v>
      </c>
      <c r="O87" s="27" t="str">
        <f t="shared" ca="1" si="22"/>
        <v>-</v>
      </c>
      <c r="P87" s="27" t="str">
        <f t="shared" si="22"/>
        <v/>
      </c>
      <c r="Q87" s="27" t="str">
        <f t="shared" si="22"/>
        <v/>
      </c>
      <c r="R87" s="27" t="str">
        <f t="shared" si="22"/>
        <v/>
      </c>
      <c r="S87" s="27" t="str">
        <f t="shared" si="22"/>
        <v/>
      </c>
      <c r="T87" s="27" t="str">
        <f t="shared" si="22"/>
        <v/>
      </c>
      <c r="U87" s="27" t="str">
        <f t="shared" si="22"/>
        <v/>
      </c>
      <c r="V87" s="27" t="str">
        <f t="shared" si="22"/>
        <v/>
      </c>
    </row>
    <row r="88" spans="1:22" s="20" customFormat="1" x14ac:dyDescent="0.25">
      <c r="M88" s="27" t="str">
        <f t="shared" ca="1" si="22"/>
        <v>-</v>
      </c>
      <c r="N88" s="27" t="str">
        <f t="shared" ca="1" si="22"/>
        <v>-</v>
      </c>
      <c r="O88" s="27" t="str">
        <f t="shared" ca="1" si="22"/>
        <v>-</v>
      </c>
      <c r="P88" s="27" t="str">
        <f t="shared" si="22"/>
        <v/>
      </c>
      <c r="Q88" s="27" t="str">
        <f t="shared" si="22"/>
        <v/>
      </c>
      <c r="R88" s="27" t="str">
        <f t="shared" si="22"/>
        <v/>
      </c>
      <c r="S88" s="27" t="str">
        <f t="shared" si="22"/>
        <v/>
      </c>
      <c r="T88" s="27" t="str">
        <f t="shared" si="22"/>
        <v/>
      </c>
      <c r="U88" s="27" t="str">
        <f t="shared" si="22"/>
        <v/>
      </c>
      <c r="V88" s="27" t="str">
        <f t="shared" si="22"/>
        <v/>
      </c>
    </row>
    <row r="89" spans="1:22" s="20" customFormat="1" x14ac:dyDescent="0.25">
      <c r="M89" s="27" t="str">
        <f t="shared" ca="1" si="22"/>
        <v>-</v>
      </c>
      <c r="N89" s="27" t="str">
        <f t="shared" ca="1" si="22"/>
        <v>-</v>
      </c>
      <c r="O89" s="27" t="str">
        <f t="shared" ca="1" si="22"/>
        <v>-</v>
      </c>
      <c r="P89" s="27" t="str">
        <f t="shared" si="22"/>
        <v/>
      </c>
      <c r="Q89" s="27" t="str">
        <f t="shared" si="22"/>
        <v/>
      </c>
      <c r="R89" s="27" t="str">
        <f t="shared" si="22"/>
        <v/>
      </c>
      <c r="S89" s="27" t="str">
        <f t="shared" si="22"/>
        <v/>
      </c>
      <c r="T89" s="27" t="str">
        <f t="shared" si="22"/>
        <v/>
      </c>
      <c r="U89" s="27" t="str">
        <f t="shared" si="22"/>
        <v/>
      </c>
      <c r="V89" s="27" t="str">
        <f t="shared" si="22"/>
        <v/>
      </c>
    </row>
    <row r="90" spans="1:22" x14ac:dyDescent="0.25">
      <c r="A90" s="2">
        <f>A87+1</f>
        <v>56</v>
      </c>
      <c r="B90" s="19" t="s">
        <v>176</v>
      </c>
      <c r="C90" s="19"/>
      <c r="D90" s="19"/>
      <c r="E90" s="19"/>
      <c r="F90" s="19"/>
      <c r="G90" s="19"/>
      <c r="H90" s="19"/>
      <c r="I90" s="19"/>
      <c r="J90" s="19"/>
      <c r="K90" s="19"/>
      <c r="L90" s="19"/>
      <c r="M90" s="27" t="str">
        <f t="shared" ca="1" si="22"/>
        <v>-</v>
      </c>
      <c r="N90" s="27" t="str">
        <f t="shared" ca="1" si="22"/>
        <v>-</v>
      </c>
      <c r="O90" s="27" t="str">
        <f t="shared" ca="1" si="22"/>
        <v>-</v>
      </c>
      <c r="P90" s="27" t="str">
        <f t="shared" si="22"/>
        <v/>
      </c>
      <c r="Q90" s="27" t="str">
        <f t="shared" si="22"/>
        <v/>
      </c>
      <c r="R90" s="27" t="str">
        <f t="shared" si="22"/>
        <v/>
      </c>
      <c r="S90" s="27" t="str">
        <f t="shared" si="22"/>
        <v/>
      </c>
      <c r="T90" s="27" t="str">
        <f t="shared" si="22"/>
        <v/>
      </c>
      <c r="U90" s="27" t="str">
        <f t="shared" si="22"/>
        <v/>
      </c>
      <c r="V90" s="27" t="str">
        <f t="shared" si="22"/>
        <v/>
      </c>
    </row>
    <row r="91" spans="1:22" x14ac:dyDescent="0.25">
      <c r="A91" s="2">
        <f t="shared" ref="A91:A105" si="23">A90+1</f>
        <v>57</v>
      </c>
      <c r="B91" s="19" t="s">
        <v>177</v>
      </c>
      <c r="C91" s="19"/>
      <c r="D91" s="19"/>
      <c r="E91" s="19"/>
      <c r="F91" s="19"/>
      <c r="G91" s="19"/>
      <c r="H91" s="19"/>
      <c r="I91" s="19"/>
      <c r="J91" s="19"/>
      <c r="K91" s="19"/>
      <c r="L91" s="19"/>
      <c r="M91" s="27" t="str">
        <f t="shared" ca="1" si="22"/>
        <v>-</v>
      </c>
      <c r="N91" s="27" t="str">
        <f t="shared" ca="1" si="22"/>
        <v>-</v>
      </c>
      <c r="O91" s="27" t="str">
        <f t="shared" ca="1" si="22"/>
        <v>-</v>
      </c>
      <c r="P91" s="27" t="str">
        <f t="shared" si="22"/>
        <v/>
      </c>
      <c r="Q91" s="27" t="str">
        <f t="shared" si="22"/>
        <v/>
      </c>
      <c r="R91" s="27" t="str">
        <f t="shared" si="22"/>
        <v/>
      </c>
      <c r="S91" s="27" t="str">
        <f t="shared" si="22"/>
        <v/>
      </c>
      <c r="T91" s="27" t="str">
        <f t="shared" si="22"/>
        <v/>
      </c>
      <c r="U91" s="27" t="str">
        <f t="shared" si="22"/>
        <v/>
      </c>
      <c r="V91" s="27" t="str">
        <f t="shared" si="22"/>
        <v/>
      </c>
    </row>
    <row r="92" spans="1:22" x14ac:dyDescent="0.25">
      <c r="A92" s="2">
        <f t="shared" si="23"/>
        <v>58</v>
      </c>
      <c r="B92" s="19" t="s">
        <v>178</v>
      </c>
      <c r="C92" s="19"/>
      <c r="D92" s="19"/>
      <c r="E92" s="19"/>
      <c r="F92" s="19"/>
      <c r="G92" s="19"/>
      <c r="H92" s="19"/>
      <c r="I92" s="19"/>
      <c r="J92" s="19"/>
      <c r="K92" s="19"/>
      <c r="L92" s="19"/>
      <c r="M92" s="27" t="str">
        <f t="shared" ca="1" si="22"/>
        <v>-</v>
      </c>
      <c r="N92" s="27" t="str">
        <f t="shared" ca="1" si="22"/>
        <v>-</v>
      </c>
      <c r="O92" s="27" t="str">
        <f t="shared" ca="1" si="22"/>
        <v>-</v>
      </c>
      <c r="P92" s="27" t="str">
        <f t="shared" si="22"/>
        <v/>
      </c>
      <c r="Q92" s="27" t="str">
        <f t="shared" si="22"/>
        <v/>
      </c>
      <c r="R92" s="27" t="str">
        <f t="shared" si="22"/>
        <v/>
      </c>
      <c r="S92" s="27" t="str">
        <f t="shared" si="22"/>
        <v/>
      </c>
      <c r="T92" s="27" t="str">
        <f t="shared" si="22"/>
        <v/>
      </c>
      <c r="U92" s="27" t="str">
        <f t="shared" si="22"/>
        <v/>
      </c>
      <c r="V92" s="27" t="str">
        <f t="shared" si="22"/>
        <v/>
      </c>
    </row>
    <row r="93" spans="1:22" x14ac:dyDescent="0.25">
      <c r="A93" s="2">
        <f t="shared" si="23"/>
        <v>59</v>
      </c>
      <c r="B93" s="19" t="s">
        <v>179</v>
      </c>
      <c r="C93" s="19"/>
      <c r="D93" s="19"/>
      <c r="E93" s="19"/>
      <c r="F93" s="19"/>
      <c r="G93" s="19"/>
      <c r="H93" s="19"/>
      <c r="I93" s="19"/>
      <c r="J93" s="19"/>
      <c r="K93" s="19"/>
      <c r="L93" s="19"/>
      <c r="M93" s="27" t="str">
        <f t="shared" ca="1" si="22"/>
        <v>-</v>
      </c>
      <c r="N93" s="27" t="str">
        <f t="shared" ca="1" si="22"/>
        <v>-</v>
      </c>
      <c r="O93" s="27" t="str">
        <f t="shared" ca="1" si="22"/>
        <v>-</v>
      </c>
      <c r="P93" s="27" t="str">
        <f t="shared" si="22"/>
        <v/>
      </c>
      <c r="Q93" s="27" t="str">
        <f t="shared" si="22"/>
        <v/>
      </c>
      <c r="R93" s="27" t="str">
        <f t="shared" si="22"/>
        <v/>
      </c>
      <c r="S93" s="27" t="str">
        <f t="shared" si="22"/>
        <v/>
      </c>
      <c r="T93" s="27" t="str">
        <f t="shared" si="22"/>
        <v/>
      </c>
      <c r="U93" s="27" t="str">
        <f t="shared" si="22"/>
        <v/>
      </c>
      <c r="V93" s="27" t="str">
        <f t="shared" si="22"/>
        <v/>
      </c>
    </row>
    <row r="94" spans="1:22" x14ac:dyDescent="0.25">
      <c r="A94" s="2">
        <f t="shared" si="23"/>
        <v>60</v>
      </c>
      <c r="B94" s="19" t="s">
        <v>180</v>
      </c>
      <c r="C94" s="19"/>
      <c r="D94" s="19"/>
      <c r="E94" s="19"/>
      <c r="F94" s="19"/>
      <c r="G94" s="19"/>
      <c r="H94" s="19"/>
      <c r="I94" s="19"/>
      <c r="J94" s="19"/>
      <c r="K94" s="19"/>
      <c r="L94" s="19"/>
      <c r="M94" s="27" t="str">
        <f t="shared" ca="1" si="22"/>
        <v>-</v>
      </c>
      <c r="N94" s="27" t="str">
        <f t="shared" ca="1" si="22"/>
        <v>-</v>
      </c>
      <c r="O94" s="27" t="str">
        <f t="shared" ca="1" si="22"/>
        <v>-</v>
      </c>
      <c r="P94" s="27" t="str">
        <f t="shared" si="22"/>
        <v/>
      </c>
      <c r="Q94" s="27" t="str">
        <f t="shared" si="22"/>
        <v/>
      </c>
      <c r="R94" s="27" t="str">
        <f t="shared" si="22"/>
        <v/>
      </c>
      <c r="S94" s="27" t="str">
        <f t="shared" si="22"/>
        <v/>
      </c>
      <c r="T94" s="27" t="str">
        <f t="shared" si="22"/>
        <v/>
      </c>
      <c r="U94" s="27" t="str">
        <f t="shared" si="22"/>
        <v/>
      </c>
      <c r="V94" s="27" t="str">
        <f t="shared" si="22"/>
        <v/>
      </c>
    </row>
    <row r="95" spans="1:22" x14ac:dyDescent="0.25">
      <c r="A95" s="2">
        <f t="shared" si="23"/>
        <v>61</v>
      </c>
      <c r="B95" s="19" t="s">
        <v>181</v>
      </c>
      <c r="C95" s="19"/>
      <c r="D95" s="19"/>
      <c r="E95" s="19"/>
      <c r="F95" s="19"/>
      <c r="G95" s="19"/>
      <c r="H95" s="19"/>
      <c r="I95" s="19"/>
      <c r="J95" s="19"/>
      <c r="K95" s="19"/>
      <c r="L95" s="19"/>
      <c r="M95" s="27" t="str">
        <f t="shared" ca="1" si="22"/>
        <v>-</v>
      </c>
      <c r="N95" s="27" t="str">
        <f t="shared" ca="1" si="22"/>
        <v>-</v>
      </c>
      <c r="O95" s="27" t="str">
        <f t="shared" ca="1" si="22"/>
        <v>-</v>
      </c>
      <c r="P95" s="27" t="str">
        <f t="shared" si="22"/>
        <v/>
      </c>
      <c r="Q95" s="27" t="str">
        <f t="shared" si="22"/>
        <v/>
      </c>
      <c r="R95" s="27" t="str">
        <f t="shared" si="22"/>
        <v/>
      </c>
      <c r="S95" s="27" t="str">
        <f t="shared" si="22"/>
        <v/>
      </c>
      <c r="T95" s="27" t="str">
        <f t="shared" si="22"/>
        <v/>
      </c>
      <c r="U95" s="27" t="str">
        <f t="shared" si="22"/>
        <v/>
      </c>
      <c r="V95" s="27" t="str">
        <f t="shared" si="22"/>
        <v/>
      </c>
    </row>
    <row r="96" spans="1:22" x14ac:dyDescent="0.25">
      <c r="A96" s="2">
        <f t="shared" si="23"/>
        <v>62</v>
      </c>
      <c r="B96" s="19" t="s">
        <v>182</v>
      </c>
      <c r="C96" s="19"/>
      <c r="D96" s="19"/>
      <c r="E96" s="19"/>
      <c r="F96" s="19"/>
      <c r="G96" s="19"/>
      <c r="H96" s="19"/>
      <c r="I96" s="19"/>
      <c r="J96" s="19"/>
      <c r="K96" s="19"/>
      <c r="L96" s="19"/>
      <c r="M96" s="27" t="str">
        <f t="shared" ca="1" si="22"/>
        <v>-</v>
      </c>
      <c r="N96" s="27" t="str">
        <f t="shared" ca="1" si="22"/>
        <v>-</v>
      </c>
      <c r="O96" s="27" t="str">
        <f t="shared" ca="1" si="22"/>
        <v>-</v>
      </c>
      <c r="P96" s="27" t="str">
        <f t="shared" si="22"/>
        <v/>
      </c>
      <c r="Q96" s="27" t="str">
        <f t="shared" si="22"/>
        <v/>
      </c>
      <c r="R96" s="27" t="str">
        <f t="shared" si="22"/>
        <v/>
      </c>
      <c r="S96" s="27" t="str">
        <f t="shared" si="22"/>
        <v/>
      </c>
      <c r="T96" s="27" t="str">
        <f t="shared" si="22"/>
        <v/>
      </c>
      <c r="U96" s="27" t="str">
        <f t="shared" si="22"/>
        <v/>
      </c>
      <c r="V96" s="27" t="str">
        <f t="shared" si="22"/>
        <v/>
      </c>
    </row>
    <row r="97" spans="1:22" x14ac:dyDescent="0.25">
      <c r="A97" s="2">
        <f t="shared" si="23"/>
        <v>63</v>
      </c>
      <c r="B97" s="19" t="s">
        <v>183</v>
      </c>
      <c r="C97" s="19"/>
      <c r="D97" s="19"/>
      <c r="E97" s="19"/>
      <c r="F97" s="19"/>
      <c r="G97" s="19"/>
      <c r="H97" s="19"/>
      <c r="I97" s="19"/>
      <c r="J97" s="19"/>
      <c r="K97" s="19"/>
      <c r="L97" s="19"/>
      <c r="M97" s="27" t="str">
        <f t="shared" ca="1" si="22"/>
        <v>-</v>
      </c>
      <c r="N97" s="27" t="str">
        <f t="shared" ca="1" si="22"/>
        <v>-</v>
      </c>
      <c r="O97" s="27" t="str">
        <f t="shared" ca="1" si="22"/>
        <v>-</v>
      </c>
      <c r="P97" s="27" t="str">
        <f t="shared" si="22"/>
        <v/>
      </c>
      <c r="Q97" s="27" t="str">
        <f t="shared" si="22"/>
        <v/>
      </c>
      <c r="R97" s="27" t="str">
        <f t="shared" si="22"/>
        <v/>
      </c>
      <c r="S97" s="27" t="str">
        <f t="shared" si="22"/>
        <v/>
      </c>
      <c r="T97" s="27" t="str">
        <f t="shared" si="22"/>
        <v/>
      </c>
      <c r="U97" s="27" t="str">
        <f t="shared" si="22"/>
        <v/>
      </c>
      <c r="V97" s="27" t="str">
        <f t="shared" si="22"/>
        <v/>
      </c>
    </row>
    <row r="98" spans="1:22" x14ac:dyDescent="0.25">
      <c r="A98" s="2">
        <f t="shared" si="23"/>
        <v>64</v>
      </c>
      <c r="B98" s="19" t="s">
        <v>184</v>
      </c>
      <c r="C98" s="19"/>
      <c r="D98" s="19"/>
      <c r="E98" s="19"/>
      <c r="F98" s="19"/>
      <c r="G98" s="19"/>
      <c r="H98" s="19"/>
      <c r="I98" s="19"/>
      <c r="J98" s="19"/>
      <c r="K98" s="19"/>
      <c r="L98" s="19"/>
      <c r="M98" s="27" t="str">
        <f t="shared" ca="1" si="22"/>
        <v>-</v>
      </c>
      <c r="N98" s="27" t="str">
        <f t="shared" ca="1" si="22"/>
        <v>-</v>
      </c>
      <c r="O98" s="27" t="str">
        <f t="shared" ca="1" si="22"/>
        <v>-</v>
      </c>
      <c r="P98" s="27" t="str">
        <f t="shared" si="22"/>
        <v/>
      </c>
      <c r="Q98" s="27" t="str">
        <f t="shared" si="22"/>
        <v/>
      </c>
      <c r="R98" s="27" t="str">
        <f t="shared" si="22"/>
        <v/>
      </c>
      <c r="S98" s="27" t="str">
        <f t="shared" si="22"/>
        <v/>
      </c>
      <c r="T98" s="27" t="str">
        <f t="shared" si="22"/>
        <v/>
      </c>
      <c r="U98" s="27" t="str">
        <f t="shared" si="22"/>
        <v/>
      </c>
      <c r="V98" s="27" t="str">
        <f t="shared" si="22"/>
        <v/>
      </c>
    </row>
    <row r="99" spans="1:22" x14ac:dyDescent="0.25">
      <c r="A99" s="2">
        <f t="shared" si="23"/>
        <v>65</v>
      </c>
      <c r="B99" s="19" t="s">
        <v>185</v>
      </c>
      <c r="C99" s="19"/>
      <c r="D99" s="19"/>
      <c r="E99" s="19"/>
      <c r="F99" s="19"/>
      <c r="G99" s="19"/>
      <c r="H99" s="19"/>
      <c r="I99" s="19"/>
      <c r="J99" s="19"/>
      <c r="K99" s="19"/>
      <c r="L99" s="19"/>
      <c r="M99" s="27" t="str">
        <f t="shared" ca="1" si="22"/>
        <v>-</v>
      </c>
      <c r="N99" s="27" t="str">
        <f t="shared" ca="1" si="22"/>
        <v>-</v>
      </c>
      <c r="O99" s="27" t="str">
        <f t="shared" ca="1" si="22"/>
        <v>-</v>
      </c>
      <c r="P99" s="27" t="str">
        <f t="shared" si="22"/>
        <v/>
      </c>
      <c r="Q99" s="27" t="str">
        <f t="shared" si="22"/>
        <v/>
      </c>
      <c r="R99" s="27" t="str">
        <f t="shared" si="22"/>
        <v/>
      </c>
      <c r="S99" s="27" t="str">
        <f t="shared" si="22"/>
        <v/>
      </c>
      <c r="T99" s="27" t="str">
        <f t="shared" si="22"/>
        <v/>
      </c>
      <c r="U99" s="27" t="str">
        <f t="shared" si="22"/>
        <v/>
      </c>
      <c r="V99" s="27" t="str">
        <f t="shared" si="22"/>
        <v/>
      </c>
    </row>
    <row r="100" spans="1:22" x14ac:dyDescent="0.25">
      <c r="A100" s="2">
        <f t="shared" si="23"/>
        <v>66</v>
      </c>
      <c r="B100" s="19" t="s">
        <v>186</v>
      </c>
      <c r="C100" s="19"/>
      <c r="D100" s="19"/>
      <c r="E100" s="19"/>
      <c r="F100" s="19"/>
      <c r="G100" s="19"/>
      <c r="H100" s="19"/>
      <c r="I100" s="19"/>
      <c r="J100" s="19"/>
      <c r="K100" s="19"/>
      <c r="L100" s="19"/>
      <c r="M100" s="27" t="str">
        <f t="shared" ca="1" si="22"/>
        <v>-</v>
      </c>
      <c r="N100" s="27" t="str">
        <f t="shared" ca="1" si="22"/>
        <v>-</v>
      </c>
      <c r="O100" s="27" t="str">
        <f t="shared" ca="1" si="22"/>
        <v>-</v>
      </c>
      <c r="P100" s="27" t="str">
        <f t="shared" si="22"/>
        <v/>
      </c>
      <c r="Q100" s="27" t="str">
        <f t="shared" si="22"/>
        <v/>
      </c>
      <c r="R100" s="27" t="str">
        <f t="shared" si="22"/>
        <v/>
      </c>
      <c r="S100" s="27" t="str">
        <f t="shared" si="22"/>
        <v/>
      </c>
      <c r="T100" s="27" t="str">
        <f t="shared" si="22"/>
        <v/>
      </c>
      <c r="U100" s="27" t="str">
        <f t="shared" si="22"/>
        <v/>
      </c>
      <c r="V100" s="27" t="str">
        <f t="shared" si="22"/>
        <v/>
      </c>
    </row>
    <row r="101" spans="1:22" x14ac:dyDescent="0.25">
      <c r="A101" s="2">
        <f t="shared" si="23"/>
        <v>67</v>
      </c>
      <c r="B101" s="19" t="s">
        <v>187</v>
      </c>
      <c r="C101" s="19"/>
      <c r="D101" s="19"/>
      <c r="E101" s="19"/>
      <c r="F101" s="19"/>
      <c r="G101" s="19"/>
      <c r="H101" s="19"/>
      <c r="I101" s="19"/>
      <c r="J101" s="19"/>
      <c r="K101" s="19"/>
      <c r="L101" s="19"/>
      <c r="M101" s="27" t="str">
        <f t="shared" ca="1" si="22"/>
        <v>-</v>
      </c>
      <c r="N101" s="27" t="str">
        <f t="shared" ca="1" si="22"/>
        <v>-</v>
      </c>
      <c r="O101" s="27" t="str">
        <f t="shared" ca="1" si="22"/>
        <v>-</v>
      </c>
      <c r="P101" s="27" t="str">
        <f t="shared" si="22"/>
        <v/>
      </c>
      <c r="Q101" s="27" t="str">
        <f t="shared" si="22"/>
        <v/>
      </c>
      <c r="R101" s="27" t="str">
        <f t="shared" si="22"/>
        <v/>
      </c>
      <c r="S101" s="27" t="str">
        <f t="shared" si="22"/>
        <v/>
      </c>
      <c r="T101" s="27" t="str">
        <f t="shared" si="22"/>
        <v/>
      </c>
      <c r="U101" s="27" t="str">
        <f t="shared" si="22"/>
        <v/>
      </c>
      <c r="V101" s="27" t="str">
        <f t="shared" si="22"/>
        <v/>
      </c>
    </row>
    <row r="102" spans="1:22" x14ac:dyDescent="0.25">
      <c r="A102" s="2">
        <f t="shared" si="23"/>
        <v>68</v>
      </c>
      <c r="M102" s="27" t="str">
        <f t="shared" ref="M102:V105" ca="1" si="24">IF(M$33="","","-")</f>
        <v>-</v>
      </c>
      <c r="N102" s="27" t="str">
        <f t="shared" ca="1" si="24"/>
        <v>-</v>
      </c>
      <c r="O102" s="27" t="str">
        <f t="shared" ca="1" si="24"/>
        <v>-</v>
      </c>
      <c r="P102" s="27" t="str">
        <f t="shared" si="24"/>
        <v/>
      </c>
      <c r="Q102" s="27" t="str">
        <f t="shared" si="24"/>
        <v/>
      </c>
      <c r="R102" s="27" t="str">
        <f t="shared" si="24"/>
        <v/>
      </c>
      <c r="S102" s="27" t="str">
        <f t="shared" si="24"/>
        <v/>
      </c>
      <c r="T102" s="27" t="str">
        <f t="shared" si="24"/>
        <v/>
      </c>
      <c r="U102" s="27" t="str">
        <f t="shared" si="24"/>
        <v/>
      </c>
      <c r="V102" s="27" t="str">
        <f t="shared" si="24"/>
        <v/>
      </c>
    </row>
    <row r="103" spans="1:22" x14ac:dyDescent="0.25">
      <c r="A103" s="2">
        <f t="shared" si="23"/>
        <v>69</v>
      </c>
      <c r="B103" s="2" t="s">
        <v>188</v>
      </c>
      <c r="M103" s="27" t="str">
        <f t="shared" ca="1" si="24"/>
        <v>-</v>
      </c>
      <c r="N103" s="27" t="str">
        <f t="shared" ca="1" si="24"/>
        <v>-</v>
      </c>
      <c r="O103" s="27" t="str">
        <f t="shared" ca="1" si="24"/>
        <v>-</v>
      </c>
      <c r="P103" s="27" t="str">
        <f t="shared" si="24"/>
        <v/>
      </c>
      <c r="Q103" s="27" t="str">
        <f t="shared" si="24"/>
        <v/>
      </c>
      <c r="R103" s="27" t="str">
        <f t="shared" si="24"/>
        <v/>
      </c>
      <c r="S103" s="27" t="str">
        <f t="shared" si="24"/>
        <v/>
      </c>
      <c r="T103" s="27" t="str">
        <f t="shared" si="24"/>
        <v/>
      </c>
      <c r="U103" s="27" t="str">
        <f t="shared" si="24"/>
        <v/>
      </c>
      <c r="V103" s="27" t="str">
        <f t="shared" si="24"/>
        <v/>
      </c>
    </row>
    <row r="104" spans="1:22" x14ac:dyDescent="0.25">
      <c r="A104" s="2">
        <f t="shared" si="23"/>
        <v>70</v>
      </c>
      <c r="B104" s="19" t="s">
        <v>189</v>
      </c>
      <c r="C104" s="19">
        <v>2</v>
      </c>
      <c r="D104" s="19"/>
      <c r="E104" s="19"/>
      <c r="F104" s="19"/>
      <c r="G104" s="19"/>
      <c r="H104" s="19"/>
      <c r="I104" s="19"/>
      <c r="J104" s="19"/>
      <c r="K104" s="19"/>
      <c r="L104" s="19"/>
      <c r="M104" s="27" t="str">
        <f t="shared" ca="1" si="24"/>
        <v>-</v>
      </c>
      <c r="N104" s="27" t="str">
        <f t="shared" ca="1" si="24"/>
        <v>-</v>
      </c>
      <c r="O104" s="27" t="str">
        <f t="shared" ca="1" si="24"/>
        <v>-</v>
      </c>
      <c r="P104" s="27" t="str">
        <f t="shared" si="24"/>
        <v/>
      </c>
      <c r="Q104" s="27" t="str">
        <f t="shared" si="24"/>
        <v/>
      </c>
      <c r="R104" s="27" t="str">
        <f t="shared" si="24"/>
        <v/>
      </c>
      <c r="S104" s="27" t="str">
        <f t="shared" si="24"/>
        <v/>
      </c>
      <c r="T104" s="27" t="str">
        <f t="shared" si="24"/>
        <v/>
      </c>
      <c r="U104" s="27" t="str">
        <f t="shared" si="24"/>
        <v/>
      </c>
      <c r="V104" s="27" t="str">
        <f t="shared" si="24"/>
        <v/>
      </c>
    </row>
    <row r="105" spans="1:22" x14ac:dyDescent="0.25">
      <c r="A105" s="2">
        <f t="shared" si="23"/>
        <v>71</v>
      </c>
      <c r="B105" s="19" t="s">
        <v>190</v>
      </c>
      <c r="C105" s="19">
        <v>2</v>
      </c>
      <c r="D105" s="19"/>
      <c r="E105" s="19"/>
      <c r="F105" s="19"/>
      <c r="G105" s="19"/>
      <c r="H105" s="19"/>
      <c r="I105" s="19"/>
      <c r="J105" s="19"/>
      <c r="K105" s="19"/>
      <c r="L105" s="19"/>
      <c r="M105" s="27" t="str">
        <f t="shared" ca="1" si="24"/>
        <v>-</v>
      </c>
      <c r="N105" s="27" t="str">
        <f t="shared" ca="1" si="24"/>
        <v>-</v>
      </c>
      <c r="O105" s="27" t="str">
        <f t="shared" ca="1" si="24"/>
        <v>-</v>
      </c>
      <c r="P105" s="27" t="str">
        <f t="shared" si="24"/>
        <v/>
      </c>
      <c r="Q105" s="27" t="str">
        <f t="shared" si="24"/>
        <v/>
      </c>
      <c r="R105" s="27" t="str">
        <f t="shared" si="24"/>
        <v/>
      </c>
      <c r="S105" s="27" t="str">
        <f t="shared" si="24"/>
        <v/>
      </c>
      <c r="T105" s="27" t="str">
        <f t="shared" si="24"/>
        <v/>
      </c>
      <c r="U105" s="27" t="str">
        <f t="shared" si="24"/>
        <v/>
      </c>
      <c r="V105" s="27" t="str">
        <f t="shared" si="24"/>
        <v/>
      </c>
    </row>
    <row r="108" spans="1:22" s="1" customFormat="1" ht="15.75" thickBot="1" x14ac:dyDescent="0.3">
      <c r="B108" s="1" t="s">
        <v>191</v>
      </c>
    </row>
    <row r="109" spans="1:22" x14ac:dyDescent="0.25">
      <c r="B109" s="3"/>
      <c r="D109" s="3"/>
    </row>
    <row r="110" spans="1:22" x14ac:dyDescent="0.25">
      <c r="B110" s="2" t="s">
        <v>192</v>
      </c>
      <c r="D110" s="3"/>
    </row>
    <row r="111" spans="1:22" x14ac:dyDescent="0.25">
      <c r="B111" t="s">
        <v>193</v>
      </c>
      <c r="D111" s="3"/>
    </row>
    <row r="112" spans="1:22" x14ac:dyDescent="0.25">
      <c r="B112" s="2" t="s">
        <v>194</v>
      </c>
      <c r="D112" s="3"/>
    </row>
    <row r="113" spans="1:16" x14ac:dyDescent="0.25">
      <c r="A113" s="20"/>
      <c r="B113" s="20"/>
      <c r="C113" s="20"/>
      <c r="D113" s="20"/>
      <c r="E113" s="20"/>
      <c r="F113" s="43"/>
      <c r="G113" s="20"/>
      <c r="H113" s="20"/>
      <c r="I113" s="20"/>
      <c r="J113" s="20"/>
      <c r="K113" s="20"/>
    </row>
    <row r="114" spans="1:16" ht="18.75" x14ac:dyDescent="0.3">
      <c r="A114" s="20"/>
      <c r="B114" s="44" t="s">
        <v>195</v>
      </c>
      <c r="C114" s="45"/>
      <c r="D114" s="45"/>
      <c r="E114" s="45"/>
      <c r="F114" s="45"/>
      <c r="G114" s="45"/>
      <c r="H114" s="45"/>
      <c r="I114" s="45"/>
      <c r="J114" s="45"/>
      <c r="K114" s="45"/>
      <c r="L114" s="45"/>
      <c r="M114" s="45"/>
      <c r="N114" s="45"/>
      <c r="O114"/>
      <c r="P114"/>
    </row>
    <row r="115" spans="1:16" x14ac:dyDescent="0.25">
      <c r="A115" s="20"/>
      <c r="B115"/>
      <c r="C115"/>
      <c r="D115"/>
      <c r="E115"/>
      <c r="F115"/>
      <c r="G115"/>
      <c r="H115"/>
      <c r="I115"/>
      <c r="J115"/>
      <c r="K115"/>
      <c r="L115"/>
      <c r="M115"/>
      <c r="N115"/>
      <c r="O115"/>
      <c r="P115"/>
    </row>
    <row r="116" spans="1:16" x14ac:dyDescent="0.25">
      <c r="A116" s="20"/>
      <c r="B116" s="46" t="s">
        <v>196</v>
      </c>
      <c r="C116" s="46" t="s">
        <v>197</v>
      </c>
      <c r="D116" s="46" t="s">
        <v>198</v>
      </c>
      <c r="E116" s="46" t="s">
        <v>199</v>
      </c>
      <c r="F116" s="20"/>
      <c r="G116" s="20"/>
      <c r="H116" s="20"/>
      <c r="I116" s="20"/>
      <c r="J116" s="20"/>
      <c r="K116" s="20"/>
      <c r="L116" s="20"/>
      <c r="M116" s="20"/>
      <c r="N116" s="47"/>
      <c r="O116" s="47"/>
      <c r="P116" s="47"/>
    </row>
    <row r="117" spans="1:16" x14ac:dyDescent="0.25">
      <c r="B117" s="48" t="s">
        <v>200</v>
      </c>
      <c r="C117" s="48">
        <v>3.55</v>
      </c>
      <c r="D117" s="48" t="s">
        <v>201</v>
      </c>
      <c r="E117" s="48" t="s">
        <v>202</v>
      </c>
      <c r="F117" s="20"/>
      <c r="G117" s="20"/>
      <c r="H117" s="20"/>
      <c r="I117" s="20"/>
      <c r="J117" s="20"/>
      <c r="K117" s="20"/>
      <c r="L117" s="20"/>
      <c r="M117" s="20"/>
      <c r="N117" s="47"/>
      <c r="O117" s="47"/>
      <c r="P117" s="47"/>
    </row>
    <row r="118" spans="1:16" x14ac:dyDescent="0.25">
      <c r="B118" s="48" t="s">
        <v>203</v>
      </c>
      <c r="C118" s="48">
        <v>1.71</v>
      </c>
      <c r="D118" s="48" t="s">
        <v>201</v>
      </c>
      <c r="E118" s="48" t="s">
        <v>204</v>
      </c>
      <c r="F118" s="20"/>
      <c r="G118" s="20"/>
      <c r="H118" s="20"/>
      <c r="I118" s="20"/>
      <c r="J118" s="20"/>
      <c r="K118" s="20"/>
      <c r="L118" s="20"/>
      <c r="M118" s="20"/>
      <c r="N118" s="47"/>
      <c r="O118" s="47"/>
      <c r="P118" s="47"/>
    </row>
    <row r="119" spans="1:16" x14ac:dyDescent="0.25">
      <c r="B119" s="48" t="s">
        <v>205</v>
      </c>
      <c r="C119" s="48" t="s">
        <v>206</v>
      </c>
      <c r="D119" s="48" t="s">
        <v>201</v>
      </c>
      <c r="E119" s="48" t="s">
        <v>207</v>
      </c>
      <c r="F119" s="20"/>
      <c r="G119" s="20"/>
      <c r="H119" s="20"/>
      <c r="I119" s="20"/>
      <c r="J119" s="20"/>
      <c r="K119" s="20"/>
      <c r="L119" s="20"/>
      <c r="M119" s="20"/>
      <c r="N119" s="47"/>
      <c r="O119" s="47"/>
      <c r="P119" s="47"/>
    </row>
    <row r="120" spans="1:16" x14ac:dyDescent="0.25">
      <c r="B120" s="48" t="s">
        <v>208</v>
      </c>
      <c r="C120" s="48">
        <v>295</v>
      </c>
      <c r="D120" s="48" t="s">
        <v>201</v>
      </c>
      <c r="E120" s="48" t="s">
        <v>209</v>
      </c>
      <c r="F120" s="20"/>
      <c r="G120" s="20"/>
      <c r="H120" s="20"/>
      <c r="I120" s="20"/>
      <c r="J120" s="20"/>
      <c r="K120" s="20"/>
      <c r="L120" s="20"/>
      <c r="M120" s="20"/>
      <c r="N120" s="47"/>
      <c r="O120" s="47"/>
      <c r="P120" s="47"/>
    </row>
    <row r="121" spans="1:16" x14ac:dyDescent="0.25">
      <c r="B121" s="48" t="s">
        <v>210</v>
      </c>
      <c r="C121" s="48" t="s">
        <v>206</v>
      </c>
      <c r="D121" s="48" t="s">
        <v>201</v>
      </c>
      <c r="E121" s="48" t="s">
        <v>211</v>
      </c>
      <c r="F121" s="20"/>
      <c r="G121" s="20"/>
      <c r="H121" s="20"/>
      <c r="I121" s="20"/>
      <c r="J121" s="20"/>
      <c r="K121" s="20"/>
      <c r="L121" s="20"/>
      <c r="M121" s="20"/>
      <c r="N121" s="47"/>
      <c r="O121" s="47"/>
      <c r="P121" s="47"/>
    </row>
    <row r="122" spans="1:16" x14ac:dyDescent="0.25">
      <c r="B122" s="49" t="s">
        <v>212</v>
      </c>
      <c r="C122" s="48" t="s">
        <v>206</v>
      </c>
      <c r="D122" s="48" t="s">
        <v>201</v>
      </c>
      <c r="E122" s="48" t="s">
        <v>213</v>
      </c>
      <c r="F122" s="20"/>
      <c r="K122" s="20"/>
      <c r="L122" s="20"/>
      <c r="M122" s="20"/>
      <c r="N122" s="47"/>
      <c r="O122" s="47"/>
      <c r="P122" s="47"/>
    </row>
    <row r="123" spans="1:16" x14ac:dyDescent="0.25">
      <c r="B123" s="48" t="s">
        <v>214</v>
      </c>
      <c r="C123" s="50">
        <v>1</v>
      </c>
      <c r="D123" s="48" t="s">
        <v>201</v>
      </c>
      <c r="E123" s="48" t="s">
        <v>215</v>
      </c>
      <c r="F123" s="20"/>
      <c r="K123" s="20"/>
      <c r="L123" s="20"/>
      <c r="M123" s="20"/>
      <c r="N123" s="47"/>
      <c r="O123" s="47"/>
      <c r="P123" s="47"/>
    </row>
    <row r="124" spans="1:16" x14ac:dyDescent="0.25">
      <c r="B124" s="49" t="s">
        <v>216</v>
      </c>
      <c r="C124" s="48" t="s">
        <v>206</v>
      </c>
      <c r="D124" s="48" t="s">
        <v>201</v>
      </c>
      <c r="E124" s="49" t="s">
        <v>217</v>
      </c>
      <c r="F124" s="20"/>
      <c r="L124" s="20"/>
      <c r="M124" s="20"/>
      <c r="N124" s="47"/>
      <c r="O124" s="47"/>
      <c r="P124" s="47"/>
    </row>
    <row r="125" spans="1:16" x14ac:dyDescent="0.25">
      <c r="B125" s="49" t="s">
        <v>218</v>
      </c>
      <c r="C125" s="50">
        <v>1</v>
      </c>
      <c r="D125" s="48" t="s">
        <v>201</v>
      </c>
      <c r="E125" s="49" t="s">
        <v>219</v>
      </c>
      <c r="F125" s="20"/>
      <c r="K125" s="20"/>
      <c r="L125" s="20"/>
      <c r="M125" s="20"/>
      <c r="N125" s="47"/>
      <c r="O125" s="47"/>
      <c r="P125" s="47"/>
    </row>
    <row r="126" spans="1:16" x14ac:dyDescent="0.25">
      <c r="B126" s="48" t="s">
        <v>220</v>
      </c>
      <c r="C126" s="48" t="s">
        <v>206</v>
      </c>
      <c r="D126" s="48" t="s">
        <v>201</v>
      </c>
      <c r="E126" s="48" t="s">
        <v>221</v>
      </c>
      <c r="F126"/>
      <c r="K126"/>
      <c r="L126"/>
      <c r="M126"/>
      <c r="N126"/>
      <c r="O126"/>
      <c r="P126"/>
    </row>
    <row r="127" spans="1:16" x14ac:dyDescent="0.25">
      <c r="B127" s="49" t="s">
        <v>222</v>
      </c>
      <c r="C127" s="48" t="s">
        <v>206</v>
      </c>
      <c r="D127" s="48" t="s">
        <v>201</v>
      </c>
      <c r="E127" s="48" t="s">
        <v>223</v>
      </c>
      <c r="F127"/>
      <c r="K127"/>
      <c r="L127"/>
      <c r="M127"/>
      <c r="N127"/>
      <c r="O127"/>
      <c r="P127"/>
    </row>
    <row r="128" spans="1:16" x14ac:dyDescent="0.25">
      <c r="B128" s="49" t="s">
        <v>224</v>
      </c>
      <c r="C128" s="48" t="s">
        <v>206</v>
      </c>
      <c r="D128" s="48" t="s">
        <v>201</v>
      </c>
      <c r="E128" s="49" t="s">
        <v>225</v>
      </c>
      <c r="F128"/>
      <c r="G128"/>
      <c r="H128"/>
      <c r="I128"/>
      <c r="J128"/>
      <c r="K128"/>
      <c r="L128"/>
      <c r="M128"/>
      <c r="N128"/>
      <c r="O128"/>
      <c r="P128"/>
    </row>
    <row r="129" spans="2:16" x14ac:dyDescent="0.25">
      <c r="B129" s="49" t="s">
        <v>226</v>
      </c>
      <c r="C129" s="49"/>
      <c r="D129" s="48" t="s">
        <v>201</v>
      </c>
      <c r="E129" s="49" t="s">
        <v>227</v>
      </c>
      <c r="F129"/>
      <c r="G129"/>
      <c r="H129"/>
      <c r="I129"/>
      <c r="J129"/>
      <c r="K129"/>
      <c r="L129"/>
      <c r="M129"/>
      <c r="N129"/>
      <c r="O129"/>
      <c r="P129"/>
    </row>
    <row r="130" spans="2:16" x14ac:dyDescent="0.25">
      <c r="B130" s="48" t="s">
        <v>159</v>
      </c>
      <c r="C130" s="51" t="s">
        <v>206</v>
      </c>
      <c r="D130" s="48" t="s">
        <v>201</v>
      </c>
      <c r="E130" s="49"/>
      <c r="F130"/>
      <c r="G130"/>
      <c r="H130"/>
      <c r="I130"/>
      <c r="J130"/>
      <c r="K130"/>
      <c r="L130"/>
      <c r="M130"/>
      <c r="N130"/>
      <c r="O130"/>
      <c r="P130"/>
    </row>
    <row r="131" spans="2:16" x14ac:dyDescent="0.25">
      <c r="B131" s="49" t="s">
        <v>228</v>
      </c>
      <c r="C131" s="52">
        <v>3.7999999999999999E-2</v>
      </c>
      <c r="D131" s="48" t="s">
        <v>201</v>
      </c>
      <c r="E131" s="49" t="s">
        <v>229</v>
      </c>
      <c r="F131"/>
      <c r="G131"/>
      <c r="H131"/>
      <c r="I131"/>
      <c r="J131"/>
      <c r="K131"/>
      <c r="L131"/>
      <c r="M131"/>
      <c r="N131"/>
      <c r="O131"/>
      <c r="P131"/>
    </row>
    <row r="132" spans="2:16" x14ac:dyDescent="0.25">
      <c r="B132" s="48" t="s">
        <v>230</v>
      </c>
      <c r="C132" s="48">
        <v>14</v>
      </c>
      <c r="D132" s="48" t="s">
        <v>201</v>
      </c>
      <c r="E132" s="49" t="s">
        <v>231</v>
      </c>
      <c r="F132"/>
      <c r="G132"/>
      <c r="H132"/>
      <c r="I132"/>
      <c r="J132"/>
      <c r="K132"/>
      <c r="L132"/>
      <c r="M132"/>
      <c r="N132"/>
      <c r="O132"/>
      <c r="P132"/>
    </row>
    <row r="133" spans="2:16" x14ac:dyDescent="0.25">
      <c r="B133" s="48" t="s">
        <v>232</v>
      </c>
      <c r="C133" s="53">
        <v>5010</v>
      </c>
      <c r="D133" s="48" t="s">
        <v>201</v>
      </c>
      <c r="E133" s="49"/>
      <c r="F133"/>
      <c r="G133"/>
      <c r="H133"/>
      <c r="I133"/>
      <c r="J133"/>
      <c r="K133"/>
      <c r="L133"/>
      <c r="M133"/>
      <c r="N133"/>
      <c r="O133"/>
      <c r="P133"/>
    </row>
    <row r="134" spans="2:16" x14ac:dyDescent="0.25">
      <c r="B134" s="48" t="s">
        <v>233</v>
      </c>
      <c r="C134" s="48" t="s">
        <v>206</v>
      </c>
      <c r="D134" s="48" t="s">
        <v>201</v>
      </c>
      <c r="E134"/>
      <c r="F134"/>
      <c r="G134"/>
      <c r="H134"/>
      <c r="I134"/>
      <c r="J134"/>
      <c r="K134"/>
      <c r="L134"/>
      <c r="M134"/>
      <c r="N134"/>
      <c r="O134"/>
      <c r="P134"/>
    </row>
    <row r="135" spans="2:16" x14ac:dyDescent="0.25">
      <c r="B135" s="48" t="s">
        <v>234</v>
      </c>
      <c r="C135" s="48">
        <v>1.26</v>
      </c>
      <c r="D135" s="48" t="s">
        <v>201</v>
      </c>
      <c r="E135"/>
      <c r="F135"/>
      <c r="G135"/>
      <c r="H135"/>
      <c r="I135"/>
      <c r="J135"/>
      <c r="K135"/>
      <c r="L135"/>
      <c r="M135"/>
      <c r="N135"/>
      <c r="O135"/>
      <c r="P135"/>
    </row>
    <row r="136" spans="2:16" x14ac:dyDescent="0.25">
      <c r="B136" s="48" t="s">
        <v>235</v>
      </c>
      <c r="C136" s="49">
        <v>3.4119999999999998E-2</v>
      </c>
      <c r="D136" s="48" t="s">
        <v>201</v>
      </c>
      <c r="E136"/>
      <c r="F136"/>
      <c r="G136"/>
      <c r="H136"/>
      <c r="I136"/>
      <c r="J136"/>
      <c r="K136"/>
      <c r="L136"/>
      <c r="M136"/>
      <c r="N136"/>
      <c r="O136"/>
      <c r="P136"/>
    </row>
    <row r="137" spans="2:16" x14ac:dyDescent="0.25">
      <c r="B137" s="48"/>
      <c r="C137" s="49"/>
      <c r="D137"/>
      <c r="E137"/>
      <c r="F137"/>
      <c r="G137"/>
      <c r="H137"/>
      <c r="I137"/>
      <c r="J137"/>
      <c r="K137"/>
      <c r="L137"/>
      <c r="M137"/>
      <c r="N137"/>
      <c r="O137"/>
      <c r="P137"/>
    </row>
    <row r="138" spans="2:16" x14ac:dyDescent="0.25">
      <c r="B138" s="54" t="s">
        <v>236</v>
      </c>
      <c r="F138" s="20"/>
      <c r="G138" s="20"/>
      <c r="H138" s="20"/>
      <c r="I138" s="20"/>
      <c r="J138" s="20"/>
      <c r="K138" s="20"/>
      <c r="L138" s="20"/>
      <c r="M138" s="20"/>
      <c r="N138" s="47"/>
      <c r="O138" s="47"/>
      <c r="P138" s="47"/>
    </row>
    <row r="139" spans="2:16" x14ac:dyDescent="0.25">
      <c r="B139" s="55" t="s">
        <v>237</v>
      </c>
      <c r="C139" s="56" t="s">
        <v>203</v>
      </c>
      <c r="D139" s="56" t="s">
        <v>238</v>
      </c>
      <c r="E139" s="57" t="s">
        <v>159</v>
      </c>
      <c r="F139" s="58"/>
      <c r="G139" s="58"/>
      <c r="H139" s="58"/>
      <c r="I139" s="58"/>
      <c r="J139" s="58"/>
      <c r="K139" s="58"/>
      <c r="L139" s="20"/>
      <c r="M139" s="20"/>
      <c r="N139" s="47"/>
      <c r="O139" s="47"/>
      <c r="P139" s="47"/>
    </row>
    <row r="140" spans="2:16" x14ac:dyDescent="0.25">
      <c r="B140" s="59" t="s">
        <v>239</v>
      </c>
      <c r="C140" s="60">
        <v>1.75</v>
      </c>
      <c r="D140" s="60">
        <v>0</v>
      </c>
      <c r="E140" s="61"/>
      <c r="F140" s="58"/>
      <c r="G140" s="58"/>
      <c r="H140" s="58"/>
      <c r="I140" s="58"/>
      <c r="J140" s="58"/>
      <c r="K140" s="58"/>
      <c r="L140" s="20"/>
      <c r="M140" s="20"/>
      <c r="N140" s="47"/>
      <c r="O140" s="47"/>
      <c r="P140" s="47"/>
    </row>
    <row r="141" spans="2:16" x14ac:dyDescent="0.25">
      <c r="B141" s="59" t="s">
        <v>240</v>
      </c>
      <c r="C141" s="60">
        <v>2.21</v>
      </c>
      <c r="D141" s="60">
        <v>139.6</v>
      </c>
      <c r="E141" s="62">
        <v>87</v>
      </c>
      <c r="F141" s="58"/>
      <c r="G141" s="58"/>
      <c r="H141" s="58"/>
      <c r="I141" s="58"/>
      <c r="J141" s="58"/>
      <c r="K141" s="58"/>
      <c r="L141" s="20"/>
      <c r="M141" s="20"/>
      <c r="N141" s="47"/>
      <c r="O141" s="47"/>
      <c r="P141" s="47"/>
    </row>
    <row r="142" spans="2:16" x14ac:dyDescent="0.25">
      <c r="B142" s="59" t="s">
        <v>241</v>
      </c>
      <c r="C142" s="63">
        <v>2.92</v>
      </c>
      <c r="D142" s="63">
        <v>254.8</v>
      </c>
      <c r="E142" s="64">
        <v>85</v>
      </c>
      <c r="F142" s="58"/>
      <c r="G142" s="58"/>
      <c r="H142" s="58"/>
      <c r="I142" s="58"/>
      <c r="J142" s="58"/>
      <c r="K142" s="58"/>
      <c r="L142" s="20"/>
      <c r="M142" s="20"/>
      <c r="N142" s="47"/>
      <c r="O142" s="47"/>
      <c r="P142" s="47"/>
    </row>
    <row r="143" spans="2:16" x14ac:dyDescent="0.25">
      <c r="B143" s="65" t="s">
        <v>242</v>
      </c>
      <c r="C143" s="66">
        <v>3.1</v>
      </c>
      <c r="D143" s="66">
        <v>275.60000000000002</v>
      </c>
      <c r="E143" s="67">
        <v>99</v>
      </c>
      <c r="F143" s="58"/>
      <c r="G143" s="58"/>
      <c r="H143" s="58"/>
      <c r="I143" s="58"/>
      <c r="J143" s="58"/>
      <c r="K143" s="58"/>
      <c r="L143" s="20"/>
      <c r="M143" s="20"/>
      <c r="N143" s="47"/>
      <c r="O143" s="47"/>
      <c r="P143" s="47"/>
    </row>
    <row r="144" spans="2:16" ht="14.65" customHeight="1" x14ac:dyDescent="0.25">
      <c r="B144" s="68"/>
      <c r="C144" s="69"/>
      <c r="D144" s="69"/>
      <c r="E144" s="69"/>
      <c r="F144" s="58"/>
      <c r="G144" s="58"/>
      <c r="H144" s="58"/>
      <c r="I144" s="58"/>
      <c r="J144" s="58"/>
      <c r="K144" s="58"/>
      <c r="L144" s="20"/>
      <c r="M144" s="20"/>
      <c r="N144" s="47"/>
      <c r="O144" s="47"/>
      <c r="P144" s="47"/>
    </row>
    <row r="145" spans="2:16" ht="18" customHeight="1" x14ac:dyDescent="0.25">
      <c r="B145" s="70" t="s">
        <v>243</v>
      </c>
      <c r="C145" s="71" t="s">
        <v>244</v>
      </c>
      <c r="D145" s="71" t="s">
        <v>245</v>
      </c>
      <c r="E145" s="71" t="s">
        <v>246</v>
      </c>
      <c r="F145" s="72" t="s">
        <v>233</v>
      </c>
      <c r="G145" s="58"/>
      <c r="H145" s="58"/>
      <c r="I145" s="58"/>
      <c r="J145" s="58"/>
      <c r="K145" s="58"/>
      <c r="L145" s="20"/>
      <c r="M145" s="20"/>
      <c r="N145" s="47"/>
      <c r="O145" s="47"/>
      <c r="P145" s="47"/>
    </row>
    <row r="146" spans="2:16" x14ac:dyDescent="0.25">
      <c r="B146" s="73" t="s">
        <v>247</v>
      </c>
      <c r="C146" s="74">
        <v>6.7000000000000004E-2</v>
      </c>
      <c r="D146" s="74">
        <v>0.158</v>
      </c>
      <c r="E146" s="74">
        <v>0.77500000000000002</v>
      </c>
      <c r="F146" s="75"/>
      <c r="G146" s="58"/>
      <c r="H146" s="58"/>
      <c r="I146" s="58"/>
      <c r="J146" s="58"/>
      <c r="K146" s="58"/>
      <c r="L146" s="20"/>
      <c r="M146" s="20"/>
      <c r="N146" s="47"/>
      <c r="O146" s="47"/>
      <c r="P146" s="47"/>
    </row>
    <row r="147" spans="2:16" x14ac:dyDescent="0.25">
      <c r="B147" s="59" t="s">
        <v>240</v>
      </c>
      <c r="C147" s="76">
        <v>6.6000000000000003E-2</v>
      </c>
      <c r="D147" s="76">
        <v>0.13</v>
      </c>
      <c r="E147" s="77">
        <v>0.80400000000000005</v>
      </c>
      <c r="F147" s="78">
        <v>1595</v>
      </c>
      <c r="G147" s="58"/>
      <c r="H147" s="58"/>
      <c r="I147" s="58"/>
      <c r="J147" s="58"/>
      <c r="K147" s="58"/>
      <c r="L147" s="20"/>
      <c r="M147" s="20"/>
      <c r="N147" s="47"/>
      <c r="O147" s="47"/>
      <c r="P147" s="47"/>
    </row>
    <row r="148" spans="2:16" x14ac:dyDescent="0.25">
      <c r="B148" s="79" t="s">
        <v>241</v>
      </c>
      <c r="C148" s="80">
        <v>8.2000000000000003E-2</v>
      </c>
      <c r="D148" s="80">
        <v>8.7999999999999995E-2</v>
      </c>
      <c r="E148" s="80">
        <v>0.82899999999999996</v>
      </c>
      <c r="F148" s="81">
        <v>2500</v>
      </c>
      <c r="G148" s="146"/>
      <c r="H148" s="146"/>
      <c r="I148" s="83"/>
      <c r="J148" s="84"/>
      <c r="K148" s="83"/>
      <c r="L148" s="20"/>
      <c r="M148" s="20"/>
      <c r="N148" s="47"/>
      <c r="O148" s="47"/>
      <c r="P148" s="47"/>
    </row>
    <row r="149" spans="2:16" x14ac:dyDescent="0.25">
      <c r="B149" s="85" t="s">
        <v>242</v>
      </c>
      <c r="C149" s="86">
        <v>8.8999999999999996E-2</v>
      </c>
      <c r="D149" s="86">
        <v>7.0000000000000007E-2</v>
      </c>
      <c r="E149" s="86">
        <v>0.84099999999999997</v>
      </c>
      <c r="F149" s="87">
        <v>2709</v>
      </c>
      <c r="G149" s="82"/>
      <c r="H149" s="82"/>
      <c r="I149" s="82"/>
      <c r="J149" s="82"/>
      <c r="K149" s="82"/>
      <c r="L149" s="20"/>
      <c r="M149" s="20"/>
      <c r="N149" s="47"/>
      <c r="O149" s="47"/>
      <c r="P149" s="47"/>
    </row>
    <row r="150" spans="2:16" x14ac:dyDescent="0.25">
      <c r="B150" s="88"/>
      <c r="C150" s="89"/>
      <c r="D150" s="90"/>
      <c r="E150" s="89"/>
      <c r="F150" s="90"/>
      <c r="G150" s="89"/>
      <c r="H150" s="90"/>
      <c r="I150" s="90"/>
      <c r="J150" s="89"/>
      <c r="K150" s="89"/>
      <c r="L150" s="20"/>
      <c r="M150" s="20"/>
      <c r="N150" s="47"/>
      <c r="O150" s="47"/>
      <c r="P150" s="47"/>
    </row>
    <row r="151" spans="2:16" x14ac:dyDescent="0.25">
      <c r="B151" s="91"/>
      <c r="C151" s="89"/>
      <c r="D151" s="90"/>
      <c r="E151" s="89"/>
      <c r="F151" s="90"/>
      <c r="G151" s="89"/>
      <c r="H151" s="90"/>
      <c r="I151" s="90"/>
      <c r="J151" s="89"/>
      <c r="K151" s="89"/>
      <c r="L151" s="20"/>
      <c r="M151" s="20"/>
      <c r="N151" s="47"/>
      <c r="O151" s="47"/>
      <c r="P151" s="47"/>
    </row>
    <row r="152" spans="2:16" x14ac:dyDescent="0.25">
      <c r="B152" s="91"/>
      <c r="C152" s="89"/>
      <c r="D152" s="90"/>
      <c r="E152" s="89"/>
      <c r="F152" s="90"/>
      <c r="G152" s="89"/>
      <c r="H152" s="90"/>
      <c r="I152" s="90"/>
      <c r="J152" s="89"/>
      <c r="K152" s="89"/>
      <c r="L152" s="20"/>
      <c r="M152" s="20"/>
      <c r="N152" s="47"/>
      <c r="O152" s="47"/>
      <c r="P152" s="47"/>
    </row>
    <row r="153" spans="2:16" x14ac:dyDescent="0.25">
      <c r="B153" s="20"/>
      <c r="C153" s="92"/>
      <c r="D153" s="93"/>
      <c r="E153" s="48"/>
      <c r="F153" s="20"/>
      <c r="G153" s="20"/>
      <c r="H153" s="20"/>
      <c r="I153" s="20"/>
      <c r="J153" s="20"/>
      <c r="K153" s="20"/>
      <c r="L153" s="20"/>
      <c r="M153" s="20"/>
      <c r="N153" s="47"/>
      <c r="O153" s="47"/>
      <c r="P153" s="47"/>
    </row>
    <row r="154" spans="2:16" x14ac:dyDescent="0.25">
      <c r="B154"/>
      <c r="C154"/>
      <c r="D154"/>
      <c r="E154"/>
      <c r="F154"/>
      <c r="G154"/>
      <c r="H154"/>
      <c r="I154"/>
      <c r="J154"/>
      <c r="K154"/>
      <c r="L154"/>
      <c r="M154"/>
      <c r="N154"/>
      <c r="O154"/>
      <c r="P154"/>
    </row>
    <row r="155" spans="2:16" x14ac:dyDescent="0.25">
      <c r="B155" s="94" t="s">
        <v>248</v>
      </c>
      <c r="C155" s="95"/>
      <c r="D155" s="95"/>
      <c r="E155" s="95"/>
      <c r="F155" s="95"/>
      <c r="G155" s="95"/>
      <c r="H155" s="58"/>
      <c r="I155" s="58"/>
      <c r="J155" s="58"/>
      <c r="K155" s="58"/>
      <c r="L155" s="58"/>
      <c r="M155" s="58"/>
      <c r="N155" s="58"/>
      <c r="O155" s="58"/>
      <c r="P155" s="58"/>
    </row>
    <row r="156" spans="2:16" x14ac:dyDescent="0.25">
      <c r="B156" s="94" t="s">
        <v>237</v>
      </c>
      <c r="C156" s="96" t="s">
        <v>200</v>
      </c>
      <c r="D156" s="96" t="s">
        <v>208</v>
      </c>
      <c r="E156" s="96" t="s">
        <v>203</v>
      </c>
      <c r="F156" s="96" t="s">
        <v>249</v>
      </c>
      <c r="G156" s="96" t="s">
        <v>250</v>
      </c>
      <c r="H156" s="96" t="s">
        <v>159</v>
      </c>
      <c r="I156" s="96" t="s">
        <v>251</v>
      </c>
      <c r="J156" s="96"/>
      <c r="K156" s="96"/>
      <c r="L156" s="96"/>
      <c r="M156" s="96"/>
      <c r="N156" s="96"/>
      <c r="O156" s="96"/>
      <c r="P156" s="96"/>
    </row>
    <row r="157" spans="2:16" x14ac:dyDescent="0.25">
      <c r="B157" s="97" t="s">
        <v>240</v>
      </c>
      <c r="C157" s="98">
        <f>$C$117</f>
        <v>3.55</v>
      </c>
      <c r="D157" s="98">
        <f>$C$120</f>
        <v>295</v>
      </c>
      <c r="E157" s="98">
        <f>$C$140</f>
        <v>1.75</v>
      </c>
      <c r="F157" s="63">
        <f>VLOOKUP(B157,$B$139:$D$143,2,FALSE)</f>
        <v>2.21</v>
      </c>
      <c r="G157" s="99">
        <f>C157*((1/E157)-(1/F157))*D157</f>
        <v>124.55979314802839</v>
      </c>
      <c r="H157" s="100">
        <f>VLOOKUP(B164,$B$139:$E$143,4,FALSE)</f>
        <v>87</v>
      </c>
      <c r="I157" s="101">
        <f>H157/K164</f>
        <v>9.8646446938789456</v>
      </c>
      <c r="J157" s="102"/>
      <c r="K157" s="103"/>
      <c r="L157" s="63"/>
      <c r="M157" s="104"/>
      <c r="N157" s="100"/>
      <c r="O157" s="101"/>
      <c r="P157" s="104"/>
    </row>
    <row r="158" spans="2:16" x14ac:dyDescent="0.25">
      <c r="B158" s="97" t="s">
        <v>241</v>
      </c>
      <c r="C158" s="98">
        <f>$C$117</f>
        <v>3.55</v>
      </c>
      <c r="D158" s="98">
        <f>$C$120</f>
        <v>295</v>
      </c>
      <c r="E158" s="98">
        <f>$C$140</f>
        <v>1.75</v>
      </c>
      <c r="F158" s="63">
        <f>VLOOKUP(B158,$B$139:$D$143,2,FALSE)</f>
        <v>2.92</v>
      </c>
      <c r="G158" s="99">
        <f>C158*((1/E158)-(1/F158))*D158</f>
        <v>239.7813111545988</v>
      </c>
      <c r="H158" s="100">
        <f>VLOOKUP(B165,$B$139:$E$143,4,FALSE)</f>
        <v>85</v>
      </c>
      <c r="I158" s="101">
        <f>H158/K165</f>
        <v>7.9546015405756574</v>
      </c>
      <c r="J158" s="102"/>
      <c r="K158" s="103"/>
      <c r="L158" s="63"/>
      <c r="M158" s="104"/>
      <c r="N158" s="100"/>
      <c r="O158" s="101"/>
      <c r="P158" s="104"/>
    </row>
    <row r="159" spans="2:16" x14ac:dyDescent="0.25">
      <c r="B159" s="97" t="s">
        <v>242</v>
      </c>
      <c r="C159" s="98">
        <f>$C$117</f>
        <v>3.55</v>
      </c>
      <c r="D159" s="98">
        <f>$C$120</f>
        <v>295</v>
      </c>
      <c r="E159" s="98">
        <f>$C$140</f>
        <v>1.75</v>
      </c>
      <c r="F159" s="63">
        <f>VLOOKUP(B159,$B$139:$D$143,2,FALSE)</f>
        <v>3.1</v>
      </c>
      <c r="G159" s="99">
        <f>C159*((1/E159)-(1/F159))*D159</f>
        <v>260.60599078341011</v>
      </c>
      <c r="H159" s="100">
        <f>VLOOKUP(B166,$B$139:$E$143,4,FALSE)</f>
        <v>99</v>
      </c>
      <c r="I159" s="101">
        <f>H159/K166</f>
        <v>9.8718606479089193</v>
      </c>
      <c r="J159" s="102"/>
      <c r="K159" s="103"/>
      <c r="L159" s="63"/>
      <c r="M159" s="104"/>
      <c r="N159" s="100"/>
      <c r="O159" s="101"/>
      <c r="P159" s="104"/>
    </row>
    <row r="160" spans="2:16" x14ac:dyDescent="0.25">
      <c r="B160" s="105" t="s">
        <v>252</v>
      </c>
      <c r="C160" s="105"/>
      <c r="D160" s="105"/>
      <c r="E160" s="105"/>
      <c r="F160" s="105"/>
      <c r="G160" s="106">
        <f>SUMPRODUCT(G156:G159,$N$163:$N$166)</f>
        <v>208.31569836201243</v>
      </c>
      <c r="H160" s="107">
        <f>SUMPRODUCT(H156:H159,$N$163:$N$166)</f>
        <v>90.333333333333329</v>
      </c>
      <c r="I160" s="108">
        <f>SUMPRODUCT(I156:I159,$N$163:$N$166)</f>
        <v>9.2303689607878407</v>
      </c>
      <c r="J160" s="109"/>
      <c r="K160" s="110"/>
      <c r="L160" s="106"/>
      <c r="M160" s="111"/>
      <c r="N160" s="107"/>
      <c r="O160" s="108"/>
      <c r="P160" s="54"/>
    </row>
    <row r="161" spans="2:20" x14ac:dyDescent="0.25">
      <c r="B161"/>
      <c r="C161"/>
      <c r="D161"/>
      <c r="E161"/>
      <c r="F161"/>
      <c r="G161"/>
      <c r="H161"/>
      <c r="I161"/>
      <c r="J161"/>
      <c r="K161"/>
      <c r="L161"/>
      <c r="M161"/>
      <c r="N161"/>
      <c r="O161"/>
      <c r="P161"/>
    </row>
    <row r="162" spans="2:20" x14ac:dyDescent="0.25">
      <c r="B162" s="94" t="s">
        <v>253</v>
      </c>
      <c r="C162" s="95"/>
      <c r="D162" s="95"/>
      <c r="E162" s="95"/>
      <c r="F162" s="95"/>
      <c r="G162" s="95"/>
      <c r="H162" s="58"/>
      <c r="I162" s="58"/>
      <c r="J162" s="58"/>
      <c r="K162" s="58"/>
      <c r="L162" s="58"/>
      <c r="M162" s="58"/>
      <c r="N162" s="58"/>
      <c r="O162" s="58"/>
      <c r="P162" s="58"/>
      <c r="Q162" s="58"/>
      <c r="R162" s="58"/>
      <c r="S162" s="58"/>
      <c r="T162" s="58"/>
    </row>
    <row r="163" spans="2:20" x14ac:dyDescent="0.25">
      <c r="B163" s="94" t="s">
        <v>254</v>
      </c>
      <c r="C163" s="96" t="s">
        <v>200</v>
      </c>
      <c r="D163" s="96" t="s">
        <v>208</v>
      </c>
      <c r="E163" s="96" t="s">
        <v>203</v>
      </c>
      <c r="F163" s="96" t="s">
        <v>210</v>
      </c>
      <c r="G163" s="96" t="s">
        <v>214</v>
      </c>
      <c r="H163" s="96" t="s">
        <v>218</v>
      </c>
      <c r="I163" s="96" t="s">
        <v>205</v>
      </c>
      <c r="J163" s="94" t="s">
        <v>220</v>
      </c>
      <c r="K163" s="96" t="s">
        <v>255</v>
      </c>
      <c r="L163" s="96" t="s">
        <v>256</v>
      </c>
      <c r="M163" s="96" t="s">
        <v>257</v>
      </c>
      <c r="N163" s="96" t="s">
        <v>258</v>
      </c>
    </row>
    <row r="164" spans="2:20" x14ac:dyDescent="0.25">
      <c r="B164" s="97" t="s">
        <v>240</v>
      </c>
      <c r="C164" s="98">
        <f>$C$117</f>
        <v>3.55</v>
      </c>
      <c r="D164" s="98">
        <f>$C$120</f>
        <v>295</v>
      </c>
      <c r="E164" s="98">
        <f>$C$140</f>
        <v>1.75</v>
      </c>
      <c r="F164" s="112">
        <f>$C$146</f>
        <v>6.7000000000000004E-2</v>
      </c>
      <c r="G164" s="104">
        <f>$C$123</f>
        <v>1</v>
      </c>
      <c r="H164" s="104">
        <f>$C$125</f>
        <v>1</v>
      </c>
      <c r="I164" s="63">
        <f>VLOOKUP(B164,$B$139:$D$143,2,FALSE)</f>
        <v>2.21</v>
      </c>
      <c r="J164" s="113">
        <f>VLOOKUP(B164,$B$145:$E$149,2,FALSE)</f>
        <v>6.6000000000000003E-2</v>
      </c>
      <c r="K164" s="102">
        <f>C164*D164*((1/E164)*(F164)-((1/I164)*(J164)))</f>
        <v>8.8193749191984452</v>
      </c>
      <c r="L164" s="114">
        <f>K164/(C164*D164*((1/E164)*(F164)))</f>
        <v>0.21996353076247713</v>
      </c>
      <c r="M164" s="103">
        <f>K164*$C$131/D164</f>
        <v>1.1360550743374268E-3</v>
      </c>
      <c r="N164" s="115">
        <f>1/COUNT($C$164:$C$166)</f>
        <v>0.33333333333333331</v>
      </c>
    </row>
    <row r="165" spans="2:20" x14ac:dyDescent="0.25">
      <c r="B165" s="97" t="s">
        <v>241</v>
      </c>
      <c r="C165" s="98">
        <f>$C$117</f>
        <v>3.55</v>
      </c>
      <c r="D165" s="98">
        <f>$C$120</f>
        <v>295</v>
      </c>
      <c r="E165" s="98">
        <f>$C$140</f>
        <v>1.75</v>
      </c>
      <c r="F165" s="112">
        <f>$C$146</f>
        <v>6.7000000000000004E-2</v>
      </c>
      <c r="G165" s="104">
        <f>$C$123</f>
        <v>1</v>
      </c>
      <c r="H165" s="104">
        <f>$C$125</f>
        <v>1</v>
      </c>
      <c r="I165" s="63">
        <f>VLOOKUP(B165,$B$139:$D$143,2,FALSE)</f>
        <v>2.92</v>
      </c>
      <c r="J165" s="113">
        <f>VLOOKUP(B165,$B$145:$E$149,2,FALSE)</f>
        <v>8.2000000000000003E-2</v>
      </c>
      <c r="K165" s="102">
        <f>C165*D165*((1/E165)*(F165)-((1/I165)*(J165)))</f>
        <v>10.685638943248531</v>
      </c>
      <c r="L165" s="114">
        <f>K165/(C165*D165*((1/E165)*(F165)))</f>
        <v>0.26650991617256181</v>
      </c>
      <c r="M165" s="103">
        <f>K165*$C$131/D165</f>
        <v>1.3764551859099803E-3</v>
      </c>
      <c r="N165" s="115">
        <f>1/COUNT($C$164:$C$166)</f>
        <v>0.33333333333333331</v>
      </c>
    </row>
    <row r="166" spans="2:20" x14ac:dyDescent="0.25">
      <c r="B166" s="97" t="s">
        <v>242</v>
      </c>
      <c r="C166" s="98">
        <f>$C$117</f>
        <v>3.55</v>
      </c>
      <c r="D166" s="98">
        <f>$C$120</f>
        <v>295</v>
      </c>
      <c r="E166" s="98">
        <f>$C$140</f>
        <v>1.75</v>
      </c>
      <c r="F166" s="112">
        <f>$C$146</f>
        <v>6.7000000000000004E-2</v>
      </c>
      <c r="G166" s="104">
        <f>$C$123</f>
        <v>1</v>
      </c>
      <c r="H166" s="104">
        <f>$C$125</f>
        <v>1</v>
      </c>
      <c r="I166" s="63">
        <f>VLOOKUP(B166,$B$139:$D$143,2,FALSE)</f>
        <v>3.1</v>
      </c>
      <c r="J166" s="113">
        <f>VLOOKUP(B166,$B$145:$E$149,2,FALSE)</f>
        <v>8.8999999999999996E-2</v>
      </c>
      <c r="K166" s="102">
        <f>C166*D166*((1/E166)*(F166)-((1/I166)*(J166)))</f>
        <v>10.028504608294933</v>
      </c>
      <c r="L166" s="114">
        <f>K166/(C166*D166*((1/E166)*(F166)))</f>
        <v>0.25012036591237369</v>
      </c>
      <c r="M166" s="103">
        <f>K166*$C$131/D166</f>
        <v>1.2918073732718896E-3</v>
      </c>
      <c r="N166" s="115">
        <f>1/COUNT($C$164:$C$166)</f>
        <v>0.33333333333333331</v>
      </c>
    </row>
    <row r="167" spans="2:20" x14ac:dyDescent="0.25">
      <c r="B167" s="105" t="s">
        <v>252</v>
      </c>
      <c r="C167" s="105"/>
      <c r="D167" s="105"/>
      <c r="E167" s="105"/>
      <c r="F167" s="105"/>
      <c r="G167" s="109"/>
      <c r="H167" s="109"/>
      <c r="I167" s="109"/>
      <c r="J167" s="109"/>
      <c r="K167" s="106">
        <f>SUMPRODUCT(K163:K166,$N$163:$N$166)</f>
        <v>9.8445061569139689</v>
      </c>
      <c r="L167" s="111">
        <f>SUMPRODUCT(L164:L166,$N$164:$N$166)</f>
        <v>0.24553127094913751</v>
      </c>
      <c r="M167" s="110">
        <f>SUMPRODUCT(M163:M166,$N$163:$N$166)</f>
        <v>1.2681058778397656E-3</v>
      </c>
      <c r="T167" s="54"/>
    </row>
    <row r="168" spans="2:20" x14ac:dyDescent="0.25">
      <c r="B168" s="54"/>
      <c r="C168" s="54"/>
      <c r="D168" s="54"/>
      <c r="E168" s="54"/>
      <c r="F168" s="54"/>
      <c r="G168" s="54"/>
      <c r="H168" s="116"/>
      <c r="I168" s="116"/>
    </row>
    <row r="169" spans="2:20" x14ac:dyDescent="0.25">
      <c r="B169" s="94" t="s">
        <v>259</v>
      </c>
      <c r="C169" s="96" t="s">
        <v>200</v>
      </c>
      <c r="D169" s="96" t="s">
        <v>208</v>
      </c>
      <c r="E169" s="96" t="s">
        <v>203</v>
      </c>
      <c r="F169" s="96" t="s">
        <v>212</v>
      </c>
      <c r="G169" s="96" t="s">
        <v>214</v>
      </c>
      <c r="H169" s="96" t="s">
        <v>218</v>
      </c>
      <c r="I169" s="96" t="s">
        <v>205</v>
      </c>
      <c r="J169" s="96" t="s">
        <v>222</v>
      </c>
      <c r="K169" s="96" t="s">
        <v>260</v>
      </c>
      <c r="L169" s="96" t="s">
        <v>256</v>
      </c>
      <c r="M169" s="96" t="s">
        <v>257</v>
      </c>
    </row>
    <row r="170" spans="2:20" x14ac:dyDescent="0.25">
      <c r="B170" s="97" t="s">
        <v>240</v>
      </c>
      <c r="C170" s="98">
        <f>$C$117</f>
        <v>3.55</v>
      </c>
      <c r="D170" s="98">
        <f>$C$120</f>
        <v>295</v>
      </c>
      <c r="E170" s="98">
        <f>$C$140</f>
        <v>1.75</v>
      </c>
      <c r="F170" s="117">
        <f>$D$146</f>
        <v>0.158</v>
      </c>
      <c r="G170" s="104">
        <f>$C$123</f>
        <v>1</v>
      </c>
      <c r="H170" s="104">
        <f>$C$125</f>
        <v>1</v>
      </c>
      <c r="I170" s="63">
        <f>VLOOKUP(B170,$B$139:$D$143,2,FALSE)</f>
        <v>2.21</v>
      </c>
      <c r="J170" s="113">
        <f>VLOOKUP(B164,$B$145:$E$149,3,FALSE)</f>
        <v>0.13</v>
      </c>
      <c r="K170" s="102">
        <f>C170*D170*((1/E170)*(F170*G170)-((1/I170)*(J170*G170)))</f>
        <v>32.948773109243689</v>
      </c>
      <c r="L170" s="114">
        <f>K170/(C170*D170*((1/E170)*(F170*G170)))</f>
        <v>0.34847356664184659</v>
      </c>
      <c r="M170" s="103">
        <f>K170*$C$131/D170</f>
        <v>4.244248739495797E-3</v>
      </c>
    </row>
    <row r="171" spans="2:20" x14ac:dyDescent="0.25">
      <c r="B171" s="97" t="s">
        <v>241</v>
      </c>
      <c r="C171" s="98">
        <f>$C$117</f>
        <v>3.55</v>
      </c>
      <c r="D171" s="98">
        <f>$C$120</f>
        <v>295</v>
      </c>
      <c r="E171" s="98">
        <f>$C$140</f>
        <v>1.75</v>
      </c>
      <c r="F171" s="117">
        <f>$D$146</f>
        <v>0.158</v>
      </c>
      <c r="G171" s="104">
        <f>$C$123</f>
        <v>1</v>
      </c>
      <c r="H171" s="104">
        <f>$C$125</f>
        <v>1</v>
      </c>
      <c r="I171" s="63">
        <f>VLOOKUP(B171,$B$139:$D$143,2,FALSE)</f>
        <v>2.92</v>
      </c>
      <c r="J171" s="113">
        <f>VLOOKUP(B165,$B$145:$E$149,3,FALSE)</f>
        <v>8.7999999999999995E-2</v>
      </c>
      <c r="K171" s="102">
        <f>C171*D171*((1/E171)*(F171*G171)-((1/I171)*(J171*G171)))</f>
        <v>62.990755381604686</v>
      </c>
      <c r="L171" s="114">
        <f>K171/(C171*D171*((1/E171)*(F171*G171)))</f>
        <v>0.6662042656493844</v>
      </c>
      <c r="M171" s="103">
        <f>K171*$C$131/D171</f>
        <v>8.1140634050880598E-3</v>
      </c>
    </row>
    <row r="172" spans="2:20" x14ac:dyDescent="0.25">
      <c r="B172" s="97" t="s">
        <v>242</v>
      </c>
      <c r="C172" s="98">
        <f>$C$117</f>
        <v>3.55</v>
      </c>
      <c r="D172" s="98">
        <f>$C$120</f>
        <v>295</v>
      </c>
      <c r="E172" s="98">
        <f>$C$140</f>
        <v>1.75</v>
      </c>
      <c r="F172" s="117">
        <f>$D$146</f>
        <v>0.158</v>
      </c>
      <c r="G172" s="104">
        <f>$C$123</f>
        <v>1</v>
      </c>
      <c r="H172" s="104">
        <f>$C$125</f>
        <v>1</v>
      </c>
      <c r="I172" s="63">
        <f>VLOOKUP(B172,$B$139:$D$143,2,FALSE)</f>
        <v>3.1</v>
      </c>
      <c r="J172" s="113">
        <f>VLOOKUP(B166,$B$145:$E$149,3,FALSE)</f>
        <v>7.0000000000000007E-2</v>
      </c>
      <c r="K172" s="102">
        <f>C172*D172*((1/E172)*(F172*G172)-((1/I172)*(J172*G172)))</f>
        <v>70.904133640552985</v>
      </c>
      <c r="L172" s="114">
        <f>K172/(C172*D172*((1/E172)*(F172*G172)))</f>
        <v>0.74989791751735402</v>
      </c>
      <c r="M172" s="103">
        <f>K172*$C$131/D172</f>
        <v>9.1334138248847906E-3</v>
      </c>
    </row>
    <row r="173" spans="2:20" x14ac:dyDescent="0.25">
      <c r="B173" s="105" t="s">
        <v>252</v>
      </c>
      <c r="C173" s="105"/>
      <c r="D173" s="105"/>
      <c r="E173" s="105"/>
      <c r="F173" s="109"/>
      <c r="G173" s="109"/>
      <c r="H173" s="109"/>
      <c r="I173" s="109"/>
      <c r="J173" s="109"/>
      <c r="K173" s="106">
        <f>SUMPRODUCT(K169:K172,$N$163:$N$166)</f>
        <v>55.614554043800453</v>
      </c>
      <c r="L173" s="111">
        <f>SUMPRODUCT(L170:L172,$N$164:$N$166)</f>
        <v>0.58819191660286163</v>
      </c>
      <c r="M173" s="110">
        <f>SUMPRODUCT(M169:M172,$N$163:$N$166)</f>
        <v>7.1639086564895486E-3</v>
      </c>
    </row>
    <row r="175" spans="2:20" x14ac:dyDescent="0.25">
      <c r="B175" s="94" t="s">
        <v>261</v>
      </c>
      <c r="C175" s="96" t="s">
        <v>200</v>
      </c>
      <c r="D175" s="96" t="s">
        <v>208</v>
      </c>
      <c r="E175" s="96" t="s">
        <v>203</v>
      </c>
      <c r="F175" s="96" t="s">
        <v>216</v>
      </c>
      <c r="G175" s="96" t="s">
        <v>214</v>
      </c>
      <c r="H175" s="96" t="s">
        <v>218</v>
      </c>
      <c r="I175" s="96" t="s">
        <v>205</v>
      </c>
      <c r="J175" s="96" t="s">
        <v>224</v>
      </c>
      <c r="K175" s="96" t="s">
        <v>262</v>
      </c>
      <c r="L175" s="96" t="s">
        <v>256</v>
      </c>
      <c r="M175" s="96" t="s">
        <v>257</v>
      </c>
    </row>
    <row r="176" spans="2:20" x14ac:dyDescent="0.25">
      <c r="B176" s="97" t="s">
        <v>240</v>
      </c>
      <c r="C176" s="98">
        <f>$C$117</f>
        <v>3.55</v>
      </c>
      <c r="D176" s="98">
        <f>$C$120</f>
        <v>295</v>
      </c>
      <c r="E176" s="98">
        <f>$C$140</f>
        <v>1.75</v>
      </c>
      <c r="F176" s="118">
        <f>$E$146</f>
        <v>0.77500000000000002</v>
      </c>
      <c r="G176" s="104">
        <f>$C$123</f>
        <v>1</v>
      </c>
      <c r="H176" s="104">
        <f>$C$125</f>
        <v>1</v>
      </c>
      <c r="I176" s="63">
        <f>VLOOKUP(B176,$B$139:$D$143,2,FALSE)</f>
        <v>2.21</v>
      </c>
      <c r="J176" s="113">
        <f>VLOOKUP(B164,$B$145:$E$149,4,FALSE)</f>
        <v>0.80400000000000005</v>
      </c>
      <c r="K176" s="102">
        <f>C176*D176*((1/E176)*(F176*H176)-((1/I176)*(J176*H176)))</f>
        <v>82.791645119586235</v>
      </c>
      <c r="L176" s="114">
        <f>K176/(C176*D176*((1/E176)*(F176*H176)))</f>
        <v>0.17851408553495826</v>
      </c>
      <c r="M176" s="103">
        <f>K176*$C$131/D176</f>
        <v>1.0664686489980599E-2</v>
      </c>
    </row>
    <row r="177" spans="2:13" x14ac:dyDescent="0.25">
      <c r="B177" s="97" t="s">
        <v>241</v>
      </c>
      <c r="C177" s="98">
        <f>$C$117</f>
        <v>3.55</v>
      </c>
      <c r="D177" s="98">
        <f>$C$120</f>
        <v>295</v>
      </c>
      <c r="E177" s="98">
        <f>$C$140</f>
        <v>1.75</v>
      </c>
      <c r="F177" s="118">
        <f>$E$146</f>
        <v>0.77500000000000002</v>
      </c>
      <c r="G177" s="104">
        <f>$C$123</f>
        <v>1</v>
      </c>
      <c r="H177" s="104">
        <f>$C$125</f>
        <v>1</v>
      </c>
      <c r="I177" s="63">
        <f>VLOOKUP(B177,$B$139:$D$143,2,FALSE)</f>
        <v>2.92</v>
      </c>
      <c r="J177" s="113">
        <f>VLOOKUP(B165,$B$145:$E$149,4,FALSE)</f>
        <v>0.82899999999999996</v>
      </c>
      <c r="K177" s="102">
        <f>C177*D177*((1/E177)*(F177*H177)-((1/I177)*(J177*H177)))</f>
        <v>166.46356409001959</v>
      </c>
      <c r="L177" s="114">
        <f>K177/(C177*D177*((1/E177)*(F177*H177)))</f>
        <v>0.35892620415377824</v>
      </c>
      <c r="M177" s="103">
        <f>K177*$C$131/D177</f>
        <v>2.144276418786693E-2</v>
      </c>
    </row>
    <row r="178" spans="2:13" x14ac:dyDescent="0.25">
      <c r="B178" s="97" t="s">
        <v>242</v>
      </c>
      <c r="C178" s="98">
        <f>$C$117</f>
        <v>3.55</v>
      </c>
      <c r="D178" s="98">
        <f>$C$120</f>
        <v>295</v>
      </c>
      <c r="E178" s="98">
        <f>$C$140</f>
        <v>1.75</v>
      </c>
      <c r="F178" s="118">
        <f>$E$146</f>
        <v>0.77500000000000002</v>
      </c>
      <c r="G178" s="104">
        <f>$C$123</f>
        <v>1</v>
      </c>
      <c r="H178" s="104">
        <f>$C$125</f>
        <v>1</v>
      </c>
      <c r="I178" s="63">
        <f>VLOOKUP(B178,$B$139:$D$143,2,FALSE)</f>
        <v>3.1</v>
      </c>
      <c r="J178" s="113">
        <f>VLOOKUP(B166,$B$145:$E$149,4,FALSE)</f>
        <v>0.84099999999999997</v>
      </c>
      <c r="K178" s="102">
        <f>C178*D178*((1/E178)*(F178*H178)-((1/I178)*(J178*H178)))</f>
        <v>179.67335253456218</v>
      </c>
      <c r="L178" s="114">
        <f>K178/(C178*D178*((1/E178)*(F178*H178)))</f>
        <v>0.38740894901144635</v>
      </c>
      <c r="M178" s="103">
        <f>K178*$C$131/D178</f>
        <v>2.3144364055299536E-2</v>
      </c>
    </row>
    <row r="179" spans="2:13" x14ac:dyDescent="0.25">
      <c r="B179" s="105" t="s">
        <v>252</v>
      </c>
      <c r="C179" s="105"/>
      <c r="D179" s="105"/>
      <c r="E179" s="105"/>
      <c r="F179" s="109"/>
      <c r="G179" s="109"/>
      <c r="H179" s="109"/>
      <c r="I179" s="109"/>
      <c r="J179" s="109"/>
      <c r="K179" s="106">
        <f>SUMPRODUCT(K175:K178,$N$163:$N$166)</f>
        <v>142.97618724805599</v>
      </c>
      <c r="L179" s="111">
        <f>SUMPRODUCT(L176:L178,$N$164:$N$166)</f>
        <v>0.30828307956672762</v>
      </c>
      <c r="M179" s="110">
        <f>SUMPRODUCT(M175:M178,$N$163:$N$166)</f>
        <v>1.8417271577715687E-2</v>
      </c>
    </row>
    <row r="181" spans="2:13" x14ac:dyDescent="0.25">
      <c r="B181" s="94" t="s">
        <v>263</v>
      </c>
      <c r="C181" s="95"/>
      <c r="D181" s="95"/>
      <c r="E181" s="95"/>
      <c r="F181" s="95"/>
      <c r="G181" s="95"/>
      <c r="H181" s="58"/>
      <c r="I181" s="58"/>
      <c r="J181" s="58"/>
      <c r="K181" s="58"/>
      <c r="L181" s="58"/>
      <c r="M181" s="58"/>
    </row>
    <row r="182" spans="2:13" x14ac:dyDescent="0.25">
      <c r="B182" s="94" t="s">
        <v>259</v>
      </c>
      <c r="C182" s="96" t="s">
        <v>200</v>
      </c>
      <c r="D182" s="96" t="s">
        <v>208</v>
      </c>
      <c r="E182" s="96" t="s">
        <v>203</v>
      </c>
      <c r="F182" s="96" t="s">
        <v>212</v>
      </c>
      <c r="G182" s="96" t="s">
        <v>264</v>
      </c>
      <c r="H182" s="96" t="s">
        <v>265</v>
      </c>
      <c r="I182" s="96" t="s">
        <v>205</v>
      </c>
      <c r="J182" s="96" t="s">
        <v>222</v>
      </c>
      <c r="K182" s="96" t="s">
        <v>266</v>
      </c>
      <c r="L182" s="96" t="s">
        <v>256</v>
      </c>
      <c r="M182" s="96" t="s">
        <v>257</v>
      </c>
    </row>
    <row r="183" spans="2:13" x14ac:dyDescent="0.25">
      <c r="B183" s="97" t="s">
        <v>240</v>
      </c>
      <c r="C183" s="98">
        <f>$C$117</f>
        <v>3.55</v>
      </c>
      <c r="D183" s="98">
        <f>$C$120</f>
        <v>295</v>
      </c>
      <c r="E183" s="98">
        <f>$C$140</f>
        <v>1.75</v>
      </c>
      <c r="F183" s="117">
        <f>$D$146</f>
        <v>0.158</v>
      </c>
      <c r="G183" s="104">
        <f>$C$123</f>
        <v>1</v>
      </c>
      <c r="H183" s="104">
        <f>$C$125</f>
        <v>1</v>
      </c>
      <c r="I183" s="63">
        <f>VLOOKUP(B183,$B$139:$D$143,2,FALSE)</f>
        <v>2.21</v>
      </c>
      <c r="J183" s="113">
        <f>VLOOKUP(B183,$B$145:$E$149,3,FALSE)</f>
        <v>0.13</v>
      </c>
      <c r="K183" s="63">
        <f>C183*D183*((1/E183)*(F183*G183)-((1/I183)*(J183*G183)))*$C$135*$C$136</f>
        <v>1.4165072944941171</v>
      </c>
      <c r="L183" s="114">
        <f>K183/(C183*D183*((1/E183)*(F183*G183))*$C$135*$C$136)</f>
        <v>0.34847356664184659</v>
      </c>
      <c r="M183" s="103"/>
    </row>
    <row r="184" spans="2:13" x14ac:dyDescent="0.25">
      <c r="B184" s="97" t="s">
        <v>241</v>
      </c>
      <c r="C184" s="98">
        <f>$C$117</f>
        <v>3.55</v>
      </c>
      <c r="D184" s="98">
        <f>$C$120</f>
        <v>295</v>
      </c>
      <c r="E184" s="98">
        <f>$C$140</f>
        <v>1.75</v>
      </c>
      <c r="F184" s="117">
        <f>$D$146</f>
        <v>0.158</v>
      </c>
      <c r="G184" s="104">
        <f>$C$123</f>
        <v>1</v>
      </c>
      <c r="H184" s="104">
        <f>$C$125</f>
        <v>1</v>
      </c>
      <c r="I184" s="63">
        <f>VLOOKUP(B184,$B$139:$D$143,2,FALSE)</f>
        <v>2.92</v>
      </c>
      <c r="J184" s="113">
        <f>VLOOKUP(B184,$B$145:$E$149,3,FALSE)</f>
        <v>8.7999999999999995E-2</v>
      </c>
      <c r="K184" s="63">
        <f>C184*D184*((1/E184)*(F184*G184)-((1/I184)*(J184*G184)))*$C$135*$C$136</f>
        <v>2.7080481627616435</v>
      </c>
      <c r="L184" s="114">
        <f>K184/(C184*D184*((1/E184)*(F184*G184))*$C$135*$C$136)</f>
        <v>0.66620426564938451</v>
      </c>
      <c r="M184" s="103"/>
    </row>
    <row r="185" spans="2:13" x14ac:dyDescent="0.25">
      <c r="B185" s="97" t="s">
        <v>242</v>
      </c>
      <c r="C185" s="98">
        <f>$C$117</f>
        <v>3.55</v>
      </c>
      <c r="D185" s="98">
        <f>$C$120</f>
        <v>295</v>
      </c>
      <c r="E185" s="98">
        <f>$C$140</f>
        <v>1.75</v>
      </c>
      <c r="F185" s="117">
        <f>$D$146</f>
        <v>0.158</v>
      </c>
      <c r="G185" s="104">
        <f>$C$123</f>
        <v>1</v>
      </c>
      <c r="H185" s="104">
        <f>$C$125</f>
        <v>1</v>
      </c>
      <c r="I185" s="63">
        <f>VLOOKUP(B185,$B$139:$D$143,2,FALSE)</f>
        <v>3.1</v>
      </c>
      <c r="J185" s="113">
        <f>VLOOKUP(B185,$B$145:$E$149,3,FALSE)</f>
        <v>7.0000000000000007E-2</v>
      </c>
      <c r="K185" s="63">
        <f>C185*D185*((1/E185)*(F185*G185)-((1/I185)*(J185*G185)))*$C$135*$C$136</f>
        <v>3.0482537901677413</v>
      </c>
      <c r="L185" s="114">
        <f>K185/(C185*D185*((1/E185)*(F185*G185))*$C$135*$C$136)</f>
        <v>0.74989791751735413</v>
      </c>
      <c r="M185" s="103"/>
    </row>
    <row r="186" spans="2:13" x14ac:dyDescent="0.25">
      <c r="B186" s="105" t="s">
        <v>252</v>
      </c>
      <c r="C186" s="105"/>
      <c r="D186" s="105"/>
      <c r="E186" s="105"/>
      <c r="F186" s="109"/>
      <c r="G186" s="109"/>
      <c r="H186" s="109"/>
      <c r="I186" s="109"/>
      <c r="J186" s="109"/>
      <c r="K186" s="106">
        <f>SUMPRODUCT(K182:K185,$N$163:$N$166)</f>
        <v>2.3909364158078339</v>
      </c>
      <c r="L186" s="119">
        <f>SUMPRODUCT(L183:L185,$N$164:$N$166)</f>
        <v>0.58819191660286174</v>
      </c>
      <c r="M186" s="110">
        <f>SUMPRODUCT(M182:M185,$N$163:$N$166)</f>
        <v>0</v>
      </c>
    </row>
    <row r="191" spans="2:13" x14ac:dyDescent="0.25">
      <c r="B191" s="7" t="s">
        <v>267</v>
      </c>
    </row>
    <row r="192" spans="2:13" x14ac:dyDescent="0.25">
      <c r="B192" s="94" t="s">
        <v>268</v>
      </c>
      <c r="C192" s="94"/>
      <c r="D192" s="94"/>
      <c r="E192" s="94"/>
      <c r="F192" s="94"/>
      <c r="G192" s="94"/>
      <c r="H192" s="94"/>
      <c r="I192" s="94"/>
      <c r="J192" s="94"/>
      <c r="K192" s="94"/>
    </row>
    <row r="193" spans="2:11" ht="40.5" x14ac:dyDescent="0.25">
      <c r="B193" s="94" t="s">
        <v>269</v>
      </c>
      <c r="C193" s="94" t="s">
        <v>233</v>
      </c>
      <c r="D193" s="94" t="s">
        <v>232</v>
      </c>
      <c r="E193" s="94" t="s">
        <v>270</v>
      </c>
      <c r="F193" s="94" t="s">
        <v>271</v>
      </c>
      <c r="G193" s="94" t="s">
        <v>272</v>
      </c>
      <c r="H193" s="120" t="s">
        <v>273</v>
      </c>
      <c r="I193" s="120" t="s">
        <v>274</v>
      </c>
      <c r="J193" s="120" t="s">
        <v>275</v>
      </c>
      <c r="K193" s="120" t="s">
        <v>258</v>
      </c>
    </row>
    <row r="194" spans="2:11" x14ac:dyDescent="0.25">
      <c r="B194" s="97" t="s">
        <v>240</v>
      </c>
      <c r="C194" s="121">
        <f>VLOOKUP(B194,$B$145:$F$149,5,FALSE)</f>
        <v>1595</v>
      </c>
      <c r="D194" s="121">
        <f>$C$133</f>
        <v>5010</v>
      </c>
      <c r="E194" s="122">
        <f>C194*D194/1000000</f>
        <v>7.9909499999999998</v>
      </c>
      <c r="F194" s="122">
        <f>E194*$C$131/$C$120</f>
        <v>1.0293427118644068E-3</v>
      </c>
      <c r="G194" s="122">
        <f>E194/$C$120</f>
        <v>2.7087966101694914E-2</v>
      </c>
      <c r="H194" s="123"/>
      <c r="I194" s="58">
        <f>E194/F194</f>
        <v>7763.1578947368416</v>
      </c>
      <c r="J194" s="124">
        <f>VLOOKUP(B194,$B$139:$E$143,4,FALSE)/E194</f>
        <v>10.887316276537833</v>
      </c>
      <c r="K194" s="115">
        <f>1/COUNT($C$194:$C$196)</f>
        <v>0.33333333333333331</v>
      </c>
    </row>
    <row r="195" spans="2:11" x14ac:dyDescent="0.25">
      <c r="B195" s="97" t="s">
        <v>241</v>
      </c>
      <c r="C195" s="121">
        <f>VLOOKUP(B195,$B$145:$F$149,5,FALSE)</f>
        <v>2500</v>
      </c>
      <c r="D195" s="121">
        <f>$C$133</f>
        <v>5010</v>
      </c>
      <c r="E195" s="122">
        <f>C195*D195/1000000</f>
        <v>12.525</v>
      </c>
      <c r="F195" s="122">
        <f>E195*$C$131/$C$120</f>
        <v>1.6133898305084745E-3</v>
      </c>
      <c r="G195" s="122">
        <f>E195/$C$120</f>
        <v>4.2457627118644072E-2</v>
      </c>
      <c r="H195" s="123"/>
      <c r="I195" s="58">
        <f>E195/F195</f>
        <v>7763.1578947368425</v>
      </c>
      <c r="J195" s="124">
        <f>VLOOKUP(B195,$B$139:$E$143,4,FALSE)/E195</f>
        <v>6.7864271457085827</v>
      </c>
      <c r="K195" s="115">
        <f>1/COUNT($C$194:$C$196)</f>
        <v>0.33333333333333331</v>
      </c>
    </row>
    <row r="196" spans="2:11" x14ac:dyDescent="0.25">
      <c r="B196" s="97" t="s">
        <v>242</v>
      </c>
      <c r="C196" s="121">
        <f>VLOOKUP(B196,$B$145:$F$149,5,FALSE)</f>
        <v>2709</v>
      </c>
      <c r="D196" s="121">
        <f>$C$133</f>
        <v>5010</v>
      </c>
      <c r="E196" s="122">
        <f>C196*D196/1000000</f>
        <v>13.572089999999999</v>
      </c>
      <c r="F196" s="122">
        <f>E196*$C$131/$C$120</f>
        <v>1.7482692203389829E-3</v>
      </c>
      <c r="G196" s="122">
        <f>E196/$C$120</f>
        <v>4.6007084745762712E-2</v>
      </c>
      <c r="H196" s="123"/>
      <c r="I196" s="58">
        <f>E196/F196</f>
        <v>7763.1578947368425</v>
      </c>
      <c r="J196" s="124">
        <f>VLOOKUP(B196,$B$139:$E$143,4,FALSE)/E196</f>
        <v>7.2943813369937871</v>
      </c>
      <c r="K196" s="115">
        <f>1/COUNT($C$194:$C$196)</f>
        <v>0.33333333333333331</v>
      </c>
    </row>
    <row r="197" spans="2:11" x14ac:dyDescent="0.25">
      <c r="B197" s="105" t="s">
        <v>252</v>
      </c>
      <c r="C197" s="125">
        <f>SUMPRODUCT(K194:K196,C194:C196)</f>
        <v>2268</v>
      </c>
      <c r="D197" s="125">
        <f>SUMPRODUCT(D194:D196,K194:K196)</f>
        <v>5010</v>
      </c>
      <c r="E197" s="105">
        <f>SUMPRODUCT(E194:E196,K194:K196)</f>
        <v>11.362679999999999</v>
      </c>
      <c r="F197" s="126">
        <f>SUMPRODUCT(F194:F196,K194:K196)</f>
        <v>1.463667254237288E-3</v>
      </c>
      <c r="G197" s="126">
        <f>SUMPRODUCT(G194:G196,K194:K196)</f>
        <v>3.8517559322033899E-2</v>
      </c>
      <c r="H197" s="127">
        <f>SUMPRODUCT(H194:H196,K194:K196)</f>
        <v>0</v>
      </c>
      <c r="I197" s="128">
        <f>SUMPRODUCT(I194:I196,K194:K196)</f>
        <v>7763.1578947368416</v>
      </c>
      <c r="J197" s="129">
        <f>SUMPRODUCT(J194:J196,K194:K196)</f>
        <v>8.3227082530800658</v>
      </c>
      <c r="K197" s="125"/>
    </row>
  </sheetData>
  <mergeCells count="1">
    <mergeCell ref="G148:H148"/>
  </mergeCells>
  <dataValidations count="5">
    <dataValidation type="list" allowBlank="1" showInputMessage="1" showErrorMessage="1" sqref="C59:L59" xr:uid="{D3561940-59F1-4661-8A17-5B8BC39EDD18}">
      <formula1>$N$19:$AQ$19</formula1>
    </dataValidation>
    <dataValidation type="list" allowBlank="1" showInputMessage="1" showErrorMessage="1" sqref="E11:E20" xr:uid="{B436748E-DE7E-475F-8372-8A0986F034BE}">
      <formula1>$N$16:$O$16</formula1>
    </dataValidation>
    <dataValidation type="list" allowBlank="1" showInputMessage="1" showErrorMessage="1" sqref="D11:D20" xr:uid="{518FD843-1F32-40FA-AD6F-4E21C7C0A5E0}">
      <formula1>$N$22:$AE$22</formula1>
    </dataValidation>
    <dataValidation type="list" allowBlank="1" showInputMessage="1" showErrorMessage="1" sqref="B11:C20" xr:uid="{3D7FE9D9-A2EF-4F42-8B10-42C9032BEFFE}">
      <formula1>$N$7:$Q$7</formula1>
    </dataValidation>
    <dataValidation type="list" allowBlank="1" showInputMessage="1" showErrorMessage="1" sqref="D7" xr:uid="{89872EFB-68E4-46A4-A683-08FA66CFE112}">
      <formula1>$N$11:$O$11</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6DD1E-B219-403C-973C-E1B20B328261}">
  <dimension ref="A1:AQ129"/>
  <sheetViews>
    <sheetView tabSelected="1" topLeftCell="A29" workbookViewId="0">
      <selection activeCell="C40" sqref="C40"/>
    </sheetView>
  </sheetViews>
  <sheetFormatPr defaultColWidth="8.85546875" defaultRowHeight="15" x14ac:dyDescent="0.25"/>
  <cols>
    <col min="1" max="1" width="3.5703125" style="2" customWidth="1"/>
    <col min="2" max="2" width="33" style="2" bestFit="1" customWidth="1"/>
    <col min="3" max="3" width="34" style="2" customWidth="1"/>
    <col min="4" max="4" width="21.42578125" style="2" customWidth="1"/>
    <col min="5" max="5" width="18.140625" style="2" customWidth="1"/>
    <col min="6" max="6" width="21.42578125" style="2" customWidth="1"/>
    <col min="7" max="7" width="19.85546875" style="2" customWidth="1"/>
    <col min="8" max="8" width="16.42578125" style="2" customWidth="1"/>
    <col min="9" max="9" width="48.5703125" style="2" customWidth="1"/>
    <col min="10" max="10" width="12.85546875" style="2" customWidth="1"/>
    <col min="11" max="11" width="20.42578125" style="2" bestFit="1" customWidth="1"/>
    <col min="12" max="12" width="19.85546875" style="2" bestFit="1" customWidth="1"/>
    <col min="13" max="13" width="20.5703125" style="2" customWidth="1"/>
    <col min="14" max="14" width="19.5703125" style="2" bestFit="1" customWidth="1"/>
    <col min="15" max="15" width="20.42578125" style="2" bestFit="1" customWidth="1"/>
    <col min="16" max="16" width="14.42578125" style="2" bestFit="1" customWidth="1"/>
    <col min="17" max="17" width="20.5703125" style="2" bestFit="1" customWidth="1"/>
    <col min="18" max="18" width="11.42578125" style="2" customWidth="1"/>
    <col min="19" max="19" width="10.42578125" style="2" customWidth="1"/>
    <col min="20" max="16384" width="8.85546875" style="2"/>
  </cols>
  <sheetData>
    <row r="1" spans="1:17" s="1" customFormat="1" ht="15.75" thickBot="1" x14ac:dyDescent="0.3">
      <c r="B1" s="1" t="s">
        <v>0</v>
      </c>
      <c r="F1" s="1" t="s">
        <v>1</v>
      </c>
      <c r="G1" s="1" t="e">
        <f ca="1">INDIRECT("RegionTable!$B$2")</f>
        <v>#REF!</v>
      </c>
    </row>
    <row r="2" spans="1:17" x14ac:dyDescent="0.25">
      <c r="F2" s="3"/>
    </row>
    <row r="3" spans="1:17" x14ac:dyDescent="0.25">
      <c r="B3" s="4" t="s">
        <v>2</v>
      </c>
      <c r="C3" s="5" t="s">
        <v>3</v>
      </c>
      <c r="G3" s="3"/>
    </row>
    <row r="4" spans="1:17" x14ac:dyDescent="0.25">
      <c r="G4" s="3"/>
    </row>
    <row r="5" spans="1:17" s="1" customFormat="1" ht="15.75" thickBot="1" x14ac:dyDescent="0.3">
      <c r="B5" s="1" t="s">
        <v>4</v>
      </c>
      <c r="G5" s="6"/>
      <c r="M5" s="1" t="s">
        <v>5</v>
      </c>
    </row>
    <row r="6" spans="1:17" ht="15.75" thickBot="1" x14ac:dyDescent="0.3">
      <c r="B6" s="7" t="s">
        <v>6</v>
      </c>
      <c r="C6" s="7" t="s">
        <v>7</v>
      </c>
      <c r="D6" s="7" t="s">
        <v>8</v>
      </c>
      <c r="E6" s="7" t="s">
        <v>9</v>
      </c>
      <c r="F6" s="7" t="s">
        <v>10</v>
      </c>
      <c r="G6" s="7"/>
      <c r="M6" s="7" t="s">
        <v>11</v>
      </c>
    </row>
    <row r="7" spans="1:17" ht="15.75" thickBot="1" x14ac:dyDescent="0.3">
      <c r="B7" s="8" t="str">
        <f ca="1">MID(CELL("filename",A1),FIND("]",CELL("filename",A1))+1,255)</f>
        <v>ECM Circulators CW</v>
      </c>
      <c r="C7" s="9" t="s">
        <v>276</v>
      </c>
      <c r="D7" s="4" t="s">
        <v>13</v>
      </c>
      <c r="E7" s="4">
        <f>C117</f>
        <v>15</v>
      </c>
      <c r="F7" s="4" t="s">
        <v>277</v>
      </c>
      <c r="M7" s="10" t="s">
        <v>15</v>
      </c>
      <c r="N7" s="11" t="s">
        <v>16</v>
      </c>
      <c r="O7" s="11" t="s">
        <v>17</v>
      </c>
      <c r="P7" s="11" t="s">
        <v>18</v>
      </c>
      <c r="Q7" s="11" t="s">
        <v>19</v>
      </c>
    </row>
    <row r="8" spans="1:17" x14ac:dyDescent="0.25">
      <c r="M8" s="10" t="s">
        <v>20</v>
      </c>
      <c r="N8" s="11" t="s">
        <v>21</v>
      </c>
      <c r="O8" s="11" t="s">
        <v>22</v>
      </c>
      <c r="P8" s="11" t="s">
        <v>23</v>
      </c>
      <c r="Q8" s="11" t="s">
        <v>24</v>
      </c>
    </row>
    <row r="9" spans="1:17" ht="15.75" thickBot="1" x14ac:dyDescent="0.3">
      <c r="A9" s="1"/>
      <c r="B9" s="1" t="s">
        <v>25</v>
      </c>
      <c r="C9" s="1"/>
      <c r="D9" s="1"/>
      <c r="E9" s="1"/>
      <c r="F9" s="1"/>
      <c r="G9" s="12" t="s">
        <v>26</v>
      </c>
      <c r="H9" s="12" t="s">
        <v>26</v>
      </c>
      <c r="I9" s="1"/>
      <c r="J9" s="1"/>
    </row>
    <row r="10" spans="1:17" x14ac:dyDescent="0.25">
      <c r="A10" s="7" t="s">
        <v>27</v>
      </c>
      <c r="B10" s="7" t="s">
        <v>28</v>
      </c>
      <c r="C10" s="7" t="s">
        <v>29</v>
      </c>
      <c r="D10" s="7" t="s">
        <v>30</v>
      </c>
      <c r="E10" s="7" t="s">
        <v>31</v>
      </c>
      <c r="F10" s="7" t="s">
        <v>32</v>
      </c>
      <c r="G10" s="7" t="s">
        <v>33</v>
      </c>
      <c r="H10" s="7" t="s">
        <v>34</v>
      </c>
      <c r="I10" s="7" t="s">
        <v>35</v>
      </c>
      <c r="J10" s="7" t="s">
        <v>7</v>
      </c>
      <c r="M10" s="7" t="s">
        <v>36</v>
      </c>
    </row>
    <row r="11" spans="1:17" x14ac:dyDescent="0.25">
      <c r="A11" s="2">
        <v>1</v>
      </c>
      <c r="B11" s="4" t="s">
        <v>16</v>
      </c>
      <c r="C11" s="4"/>
      <c r="D11" s="4" t="s">
        <v>82</v>
      </c>
      <c r="E11" s="13" t="s">
        <v>38</v>
      </c>
      <c r="F11" s="13"/>
      <c r="G11" s="5" t="str">
        <f t="shared" ref="G11:G20" si="0">IF(B11="","",HLOOKUP(B11,$N$7:$Q$8,2,FALSE)) &amp; IF(C11="","","/" &amp; HLOOKUP(C11,$N$7:$Q$8,2,FALSE))</f>
        <v>E</v>
      </c>
      <c r="H11" s="17" t="str">
        <f t="shared" ref="H11:H20" si="1">IF(B11="","",IFERROR(HLOOKUP(D11,$N$22:$AE$23,2,FALSE),HLOOKUP(D11,$N$22:$AE$23,2,FALSE)))</f>
        <v>Oth</v>
      </c>
      <c r="I11" s="5" t="str">
        <f t="shared" ref="I11:I20" ca="1" si="2">IF(B11="","", CONCATENATE($B$7, "_", IFERROR(HLOOKUP($D$7, $N$11:$P$12, 2, FALSE), "INSERT SECTOR"), ", ", IF(G11="", "INSERT FUEL(S)", G11), " - ", IF(H11="", "INSERT END USE", H11), IF(F11="", "", CONCATENATE(" [", F11, "]")), " (", IF(E11="", "INSERT MARKET", E11), ")"))</f>
        <v>ECM Circulators CW_Res, E - Oth (MD)</v>
      </c>
      <c r="J11" s="5" t="str">
        <f t="shared" ref="J11:J20" si="3">IF(B11="","",CONCATENATE($C$7,IF(C11="","",CONCATENATE(" with ",C11," Secondary Fuel"))))</f>
        <v>Electronically Commutated Motor Hydronic Circulator Pump</v>
      </c>
      <c r="K11" s="5"/>
      <c r="M11" s="10" t="s">
        <v>36</v>
      </c>
      <c r="N11" s="11" t="s">
        <v>13</v>
      </c>
      <c r="O11" s="11" t="s">
        <v>39</v>
      </c>
    </row>
    <row r="12" spans="1:17" x14ac:dyDescent="0.25">
      <c r="A12" s="2">
        <v>2</v>
      </c>
      <c r="B12" s="4"/>
      <c r="C12" s="4"/>
      <c r="D12" s="4"/>
      <c r="E12" s="13"/>
      <c r="F12" s="13"/>
      <c r="G12" s="5" t="str">
        <f t="shared" si="0"/>
        <v/>
      </c>
      <c r="H12" s="17" t="str">
        <f t="shared" si="1"/>
        <v/>
      </c>
      <c r="I12" s="5" t="str">
        <f t="shared" si="2"/>
        <v/>
      </c>
      <c r="J12" s="5" t="str">
        <f t="shared" si="3"/>
        <v/>
      </c>
      <c r="K12" s="5"/>
      <c r="M12" s="10" t="s">
        <v>20</v>
      </c>
      <c r="N12" s="11" t="s">
        <v>41</v>
      </c>
      <c r="O12" s="11" t="s">
        <v>42</v>
      </c>
    </row>
    <row r="13" spans="1:17" x14ac:dyDescent="0.25">
      <c r="A13" s="2">
        <v>3</v>
      </c>
      <c r="B13" s="4"/>
      <c r="C13" s="4"/>
      <c r="D13" s="4"/>
      <c r="E13" s="13"/>
      <c r="F13" s="13"/>
      <c r="G13" s="5" t="str">
        <f t="shared" si="0"/>
        <v/>
      </c>
      <c r="H13" s="17" t="str">
        <f t="shared" si="1"/>
        <v/>
      </c>
      <c r="I13" s="5" t="str">
        <f t="shared" si="2"/>
        <v/>
      </c>
      <c r="J13" s="5" t="str">
        <f t="shared" si="3"/>
        <v/>
      </c>
      <c r="K13" s="5"/>
    </row>
    <row r="14" spans="1:17" x14ac:dyDescent="0.25">
      <c r="A14" s="2">
        <v>4</v>
      </c>
      <c r="B14" s="4"/>
      <c r="C14" s="4"/>
      <c r="D14" s="4"/>
      <c r="E14" s="13"/>
      <c r="F14" s="13"/>
      <c r="G14" s="5" t="str">
        <f t="shared" si="0"/>
        <v/>
      </c>
      <c r="H14" s="17" t="str">
        <f t="shared" si="1"/>
        <v/>
      </c>
      <c r="I14" s="5" t="str">
        <f t="shared" si="2"/>
        <v/>
      </c>
      <c r="J14" s="5" t="str">
        <f t="shared" si="3"/>
        <v/>
      </c>
      <c r="K14" s="5"/>
      <c r="M14" s="7" t="s">
        <v>43</v>
      </c>
    </row>
    <row r="15" spans="1:17" x14ac:dyDescent="0.25">
      <c r="A15" s="2">
        <v>5</v>
      </c>
      <c r="B15" s="4"/>
      <c r="C15" s="4"/>
      <c r="D15" s="4"/>
      <c r="E15" s="14"/>
      <c r="F15" s="14"/>
      <c r="G15" s="5" t="str">
        <f t="shared" si="0"/>
        <v/>
      </c>
      <c r="H15" s="17" t="str">
        <f t="shared" si="1"/>
        <v/>
      </c>
      <c r="I15" s="5" t="str">
        <f t="shared" si="2"/>
        <v/>
      </c>
      <c r="J15" s="5" t="str">
        <f t="shared" si="3"/>
        <v/>
      </c>
      <c r="K15" s="5"/>
      <c r="M15" s="10" t="s">
        <v>43</v>
      </c>
      <c r="N15" s="11" t="s">
        <v>44</v>
      </c>
      <c r="O15" s="11" t="s">
        <v>45</v>
      </c>
    </row>
    <row r="16" spans="1:17" x14ac:dyDescent="0.25">
      <c r="A16" s="2">
        <v>6</v>
      </c>
      <c r="B16" s="4"/>
      <c r="C16" s="4"/>
      <c r="D16" s="4"/>
      <c r="E16" s="14"/>
      <c r="F16" s="14"/>
      <c r="G16" s="5" t="str">
        <f t="shared" si="0"/>
        <v/>
      </c>
      <c r="H16" s="17" t="str">
        <f t="shared" si="1"/>
        <v/>
      </c>
      <c r="I16" s="5" t="str">
        <f t="shared" si="2"/>
        <v/>
      </c>
      <c r="J16" s="5" t="str">
        <f t="shared" si="3"/>
        <v/>
      </c>
      <c r="K16" s="5"/>
      <c r="M16" s="10" t="s">
        <v>20</v>
      </c>
      <c r="N16" s="11" t="s">
        <v>46</v>
      </c>
      <c r="O16" s="11" t="s">
        <v>38</v>
      </c>
    </row>
    <row r="17" spans="1:43" x14ac:dyDescent="0.25">
      <c r="A17" s="2">
        <v>7</v>
      </c>
      <c r="B17" s="4"/>
      <c r="C17" s="4"/>
      <c r="D17" s="4"/>
      <c r="E17" s="14"/>
      <c r="F17" s="14"/>
      <c r="G17" s="5" t="str">
        <f t="shared" si="0"/>
        <v/>
      </c>
      <c r="H17" s="17" t="str">
        <f t="shared" si="1"/>
        <v/>
      </c>
      <c r="I17" s="5" t="str">
        <f t="shared" si="2"/>
        <v/>
      </c>
      <c r="J17" s="5" t="str">
        <f t="shared" si="3"/>
        <v/>
      </c>
      <c r="K17" s="5"/>
    </row>
    <row r="18" spans="1:43" x14ac:dyDescent="0.25">
      <c r="A18" s="2">
        <v>8</v>
      </c>
      <c r="B18" s="4"/>
      <c r="C18" s="4"/>
      <c r="D18" s="4"/>
      <c r="E18" s="14"/>
      <c r="F18" s="14"/>
      <c r="G18" s="5" t="str">
        <f t="shared" si="0"/>
        <v/>
      </c>
      <c r="H18" s="17" t="str">
        <f t="shared" si="1"/>
        <v/>
      </c>
      <c r="I18" s="5" t="str">
        <f t="shared" si="2"/>
        <v/>
      </c>
      <c r="J18" s="5" t="str">
        <f t="shared" si="3"/>
        <v/>
      </c>
      <c r="K18" s="5"/>
      <c r="M18" s="7" t="s">
        <v>47</v>
      </c>
    </row>
    <row r="19" spans="1:43" x14ac:dyDescent="0.25">
      <c r="A19" s="2">
        <v>9</v>
      </c>
      <c r="B19" s="4"/>
      <c r="C19" s="4"/>
      <c r="D19" s="4"/>
      <c r="E19" s="14"/>
      <c r="F19" s="14"/>
      <c r="G19" s="5" t="str">
        <f t="shared" si="0"/>
        <v/>
      </c>
      <c r="H19" s="17" t="str">
        <f t="shared" si="1"/>
        <v/>
      </c>
      <c r="I19" s="5" t="str">
        <f t="shared" si="2"/>
        <v/>
      </c>
      <c r="J19" s="5" t="str">
        <f t="shared" si="3"/>
        <v/>
      </c>
      <c r="K19" s="5"/>
      <c r="M19" s="10" t="s">
        <v>47</v>
      </c>
      <c r="N19" s="11" t="s">
        <v>48</v>
      </c>
      <c r="O19" s="11" t="s">
        <v>49</v>
      </c>
      <c r="P19" s="11" t="s">
        <v>50</v>
      </c>
      <c r="Q19" s="11" t="s">
        <v>51</v>
      </c>
      <c r="R19" s="11" t="s">
        <v>52</v>
      </c>
      <c r="S19" s="11" t="s">
        <v>53</v>
      </c>
      <c r="T19" s="11" t="s">
        <v>54</v>
      </c>
      <c r="U19" s="11" t="s">
        <v>55</v>
      </c>
      <c r="V19" s="11" t="s">
        <v>56</v>
      </c>
      <c r="W19" s="11" t="s">
        <v>57</v>
      </c>
      <c r="X19" s="11" t="s">
        <v>58</v>
      </c>
      <c r="Y19" s="11" t="s">
        <v>59</v>
      </c>
      <c r="Z19" s="11" t="s">
        <v>60</v>
      </c>
      <c r="AA19" s="11" t="s">
        <v>61</v>
      </c>
      <c r="AB19" s="11" t="s">
        <v>62</v>
      </c>
      <c r="AC19" s="11" t="s">
        <v>63</v>
      </c>
      <c r="AD19" s="11" t="s">
        <v>64</v>
      </c>
      <c r="AE19" s="11" t="s">
        <v>65</v>
      </c>
      <c r="AF19" s="11" t="s">
        <v>66</v>
      </c>
      <c r="AG19" s="11" t="s">
        <v>67</v>
      </c>
      <c r="AH19" s="11" t="s">
        <v>68</v>
      </c>
      <c r="AI19" s="11" t="s">
        <v>69</v>
      </c>
      <c r="AJ19" s="11" t="s">
        <v>70</v>
      </c>
      <c r="AK19" s="11" t="s">
        <v>71</v>
      </c>
      <c r="AL19" s="11" t="s">
        <v>72</v>
      </c>
      <c r="AM19" s="11" t="s">
        <v>73</v>
      </c>
      <c r="AN19" s="11" t="s">
        <v>74</v>
      </c>
      <c r="AO19" s="11" t="s">
        <v>75</v>
      </c>
      <c r="AP19" s="11" t="s">
        <v>76</v>
      </c>
      <c r="AQ19" s="11" t="s">
        <v>77</v>
      </c>
    </row>
    <row r="20" spans="1:43" x14ac:dyDescent="0.25">
      <c r="A20" s="2">
        <v>10</v>
      </c>
      <c r="B20" s="4"/>
      <c r="C20" s="4"/>
      <c r="D20" s="4"/>
      <c r="E20" s="14"/>
      <c r="F20" s="14"/>
      <c r="G20" s="5" t="str">
        <f t="shared" si="0"/>
        <v/>
      </c>
      <c r="H20" s="17" t="str">
        <f t="shared" si="1"/>
        <v/>
      </c>
      <c r="I20" s="5" t="str">
        <f t="shared" si="2"/>
        <v/>
      </c>
      <c r="J20" s="5" t="str">
        <f t="shared" si="3"/>
        <v/>
      </c>
      <c r="K20" s="5"/>
      <c r="M20" s="7"/>
    </row>
    <row r="21" spans="1:43" x14ac:dyDescent="0.25">
      <c r="M21" s="7" t="s">
        <v>30</v>
      </c>
    </row>
    <row r="22" spans="1:43" x14ac:dyDescent="0.25">
      <c r="M22" s="10" t="s">
        <v>30</v>
      </c>
      <c r="N22" s="11" t="s">
        <v>37</v>
      </c>
      <c r="O22" s="11" t="s">
        <v>78</v>
      </c>
      <c r="P22" s="11" t="s">
        <v>79</v>
      </c>
      <c r="Q22" s="11" t="s">
        <v>80</v>
      </c>
      <c r="R22" s="11" t="s">
        <v>81</v>
      </c>
      <c r="S22" s="11" t="s">
        <v>82</v>
      </c>
      <c r="T22" s="11" t="s">
        <v>83</v>
      </c>
      <c r="U22" s="11" t="s">
        <v>84</v>
      </c>
      <c r="V22" s="11" t="s">
        <v>85</v>
      </c>
      <c r="W22" s="11" t="s">
        <v>86</v>
      </c>
      <c r="X22" s="11" t="s">
        <v>40</v>
      </c>
      <c r="Y22" s="11" t="s">
        <v>87</v>
      </c>
      <c r="Z22" s="11" t="s">
        <v>88</v>
      </c>
      <c r="AA22" s="11" t="s">
        <v>89</v>
      </c>
      <c r="AB22" s="11" t="s">
        <v>90</v>
      </c>
      <c r="AC22" s="11" t="s">
        <v>91</v>
      </c>
      <c r="AD22" s="11" t="s">
        <v>92</v>
      </c>
      <c r="AE22" s="11" t="s">
        <v>93</v>
      </c>
    </row>
    <row r="23" spans="1:43" x14ac:dyDescent="0.25">
      <c r="M23" s="10" t="s">
        <v>20</v>
      </c>
      <c r="N23" s="11" t="s">
        <v>94</v>
      </c>
      <c r="O23" s="11" t="s">
        <v>95</v>
      </c>
      <c r="P23" s="11" t="s">
        <v>96</v>
      </c>
      <c r="Q23" s="11" t="s">
        <v>97</v>
      </c>
      <c r="R23" s="11" t="s">
        <v>98</v>
      </c>
      <c r="S23" s="11" t="s">
        <v>99</v>
      </c>
      <c r="T23" s="11" t="s">
        <v>100</v>
      </c>
      <c r="U23" s="11" t="s">
        <v>101</v>
      </c>
      <c r="V23" s="11" t="s">
        <v>102</v>
      </c>
      <c r="W23" s="11" t="s">
        <v>103</v>
      </c>
      <c r="X23" s="11" t="s">
        <v>104</v>
      </c>
      <c r="Y23" s="11" t="s">
        <v>105</v>
      </c>
      <c r="Z23" s="11" t="s">
        <v>106</v>
      </c>
      <c r="AA23" s="11" t="s">
        <v>107</v>
      </c>
      <c r="AB23" s="11" t="s">
        <v>108</v>
      </c>
      <c r="AC23" s="11" t="s">
        <v>109</v>
      </c>
      <c r="AD23" s="11" t="s">
        <v>110</v>
      </c>
      <c r="AE23" s="11" t="s">
        <v>111</v>
      </c>
    </row>
    <row r="24" spans="1:43" x14ac:dyDescent="0.25">
      <c r="B24" s="15" t="s">
        <v>112</v>
      </c>
      <c r="C24" s="15"/>
      <c r="D24" s="15"/>
      <c r="E24" s="15"/>
      <c r="M24" s="16"/>
      <c r="T24" s="3"/>
    </row>
    <row r="25" spans="1:43" x14ac:dyDescent="0.25">
      <c r="B25" s="17" t="s">
        <v>113</v>
      </c>
      <c r="C25" s="5"/>
      <c r="D25" s="5"/>
      <c r="E25" s="5"/>
      <c r="M25" s="16"/>
      <c r="T25" s="16"/>
    </row>
    <row r="26" spans="1:43" x14ac:dyDescent="0.25">
      <c r="B26" s="18" t="s">
        <v>114</v>
      </c>
      <c r="C26" s="19"/>
      <c r="D26" s="19"/>
      <c r="E26" s="19"/>
      <c r="T26" s="16"/>
    </row>
    <row r="27" spans="1:43" x14ac:dyDescent="0.25">
      <c r="S27" s="130"/>
      <c r="T27" s="130"/>
    </row>
    <row r="29" spans="1:43" s="1" customFormat="1" ht="15.75" thickBot="1" x14ac:dyDescent="0.3">
      <c r="B29" s="1" t="s">
        <v>115</v>
      </c>
    </row>
    <row r="30" spans="1:43" x14ac:dyDescent="0.25">
      <c r="B30" s="20"/>
      <c r="C30" s="20"/>
      <c r="D30" s="20"/>
      <c r="E30" s="20"/>
      <c r="F30" s="20"/>
      <c r="G30" s="20"/>
      <c r="H30" s="20"/>
      <c r="I30" s="20"/>
      <c r="J30" s="20"/>
      <c r="K30" s="20"/>
      <c r="L30" s="20"/>
      <c r="M30" s="21" t="s">
        <v>116</v>
      </c>
      <c r="N30" s="21"/>
      <c r="O30" s="21"/>
      <c r="P30" s="21"/>
      <c r="Q30" s="21"/>
      <c r="R30" s="21"/>
      <c r="S30" s="22"/>
      <c r="T30" s="22"/>
      <c r="U30" s="23"/>
      <c r="V30" s="24"/>
    </row>
    <row r="31" spans="1:43" x14ac:dyDescent="0.25">
      <c r="B31" s="2" t="s">
        <v>117</v>
      </c>
      <c r="C31" s="2">
        <v>1</v>
      </c>
      <c r="D31" s="2">
        <v>2</v>
      </c>
      <c r="E31" s="2">
        <v>3</v>
      </c>
      <c r="F31" s="2">
        <v>4</v>
      </c>
      <c r="G31" s="2">
        <v>5</v>
      </c>
      <c r="H31" s="2">
        <v>6</v>
      </c>
      <c r="I31" s="2">
        <v>7</v>
      </c>
      <c r="J31" s="2">
        <v>8</v>
      </c>
      <c r="K31" s="2">
        <v>9</v>
      </c>
      <c r="L31" s="2">
        <v>10</v>
      </c>
      <c r="M31" s="26">
        <f t="shared" ref="M31:V31" si="4">C31</f>
        <v>1</v>
      </c>
      <c r="N31" s="26">
        <f t="shared" si="4"/>
        <v>2</v>
      </c>
      <c r="O31" s="26">
        <f t="shared" si="4"/>
        <v>3</v>
      </c>
      <c r="P31" s="26">
        <f t="shared" si="4"/>
        <v>4</v>
      </c>
      <c r="Q31" s="26">
        <f t="shared" si="4"/>
        <v>5</v>
      </c>
      <c r="R31" s="26">
        <f t="shared" si="4"/>
        <v>6</v>
      </c>
      <c r="S31" s="26">
        <f t="shared" si="4"/>
        <v>7</v>
      </c>
      <c r="T31" s="26">
        <f t="shared" si="4"/>
        <v>8</v>
      </c>
      <c r="U31" s="26">
        <f t="shared" si="4"/>
        <v>9</v>
      </c>
      <c r="V31" s="26">
        <f t="shared" si="4"/>
        <v>10</v>
      </c>
    </row>
    <row r="32" spans="1:43" x14ac:dyDescent="0.25">
      <c r="M32" s="26"/>
      <c r="S32" s="27" t="str">
        <f>IF(S$30="","","-")</f>
        <v/>
      </c>
      <c r="T32" s="27" t="str">
        <f>IF(T$30="","","-")</f>
        <v/>
      </c>
    </row>
    <row r="33" spans="1:22" x14ac:dyDescent="0.25">
      <c r="A33" s="2">
        <v>1</v>
      </c>
      <c r="B33" s="5" t="s">
        <v>118</v>
      </c>
      <c r="C33" s="5" t="str">
        <f t="shared" ref="C33:L33" ca="1" si="5">IF(VLOOKUP(C$31,$A$11:$K$20,9,FALSE)="","",VLOOKUP(C$31,$A$11:$K$20,9,FALSE))</f>
        <v>ECM Circulators CW_Res, E - Oth (MD)</v>
      </c>
      <c r="D33" s="5" t="str">
        <f t="shared" si="5"/>
        <v/>
      </c>
      <c r="E33" s="5" t="str">
        <f t="shared" si="5"/>
        <v/>
      </c>
      <c r="F33" s="5" t="str">
        <f t="shared" si="5"/>
        <v/>
      </c>
      <c r="G33" s="5" t="str">
        <f t="shared" si="5"/>
        <v/>
      </c>
      <c r="H33" s="5" t="str">
        <f t="shared" si="5"/>
        <v/>
      </c>
      <c r="I33" s="5" t="str">
        <f t="shared" si="5"/>
        <v/>
      </c>
      <c r="J33" s="5" t="str">
        <f t="shared" si="5"/>
        <v/>
      </c>
      <c r="K33" s="5" t="str">
        <f t="shared" si="5"/>
        <v/>
      </c>
      <c r="L33" s="5" t="str">
        <f t="shared" si="5"/>
        <v/>
      </c>
      <c r="M33" s="26" t="str">
        <f t="shared" ref="M33:V33" ca="1" si="6">C33</f>
        <v>ECM Circulators CW_Res, E - Oth (MD)</v>
      </c>
      <c r="N33" s="26" t="str">
        <f t="shared" si="6"/>
        <v/>
      </c>
      <c r="O33" s="26" t="str">
        <f t="shared" si="6"/>
        <v/>
      </c>
      <c r="P33" s="26" t="str">
        <f t="shared" si="6"/>
        <v/>
      </c>
      <c r="Q33" s="26" t="str">
        <f t="shared" si="6"/>
        <v/>
      </c>
      <c r="R33" s="26" t="str">
        <f t="shared" si="6"/>
        <v/>
      </c>
      <c r="S33" s="26" t="str">
        <f t="shared" si="6"/>
        <v/>
      </c>
      <c r="T33" s="26" t="str">
        <f t="shared" si="6"/>
        <v/>
      </c>
      <c r="U33" s="26" t="str">
        <f t="shared" si="6"/>
        <v/>
      </c>
      <c r="V33" s="26" t="str">
        <f t="shared" si="6"/>
        <v/>
      </c>
    </row>
    <row r="34" spans="1:22" x14ac:dyDescent="0.25">
      <c r="A34" s="2">
        <f t="shared" ref="A34:A97" si="7">A33+1</f>
        <v>2</v>
      </c>
      <c r="B34" s="5" t="s">
        <v>119</v>
      </c>
      <c r="C34" s="5" t="str">
        <f t="shared" ref="C34:L34" si="8">IF(VLOOKUP(C$31,$A$11:$K$20,10,FALSE)="","",VLOOKUP(C$31,$A$11:$K$20,10,FALSE))</f>
        <v>Electronically Commutated Motor Hydronic Circulator Pump</v>
      </c>
      <c r="D34" s="5" t="str">
        <f t="shared" si="8"/>
        <v/>
      </c>
      <c r="E34" s="5" t="str">
        <f t="shared" si="8"/>
        <v/>
      </c>
      <c r="F34" s="5" t="str">
        <f t="shared" si="8"/>
        <v/>
      </c>
      <c r="G34" s="5" t="str">
        <f t="shared" si="8"/>
        <v/>
      </c>
      <c r="H34" s="5" t="str">
        <f t="shared" si="8"/>
        <v/>
      </c>
      <c r="I34" s="5" t="str">
        <f t="shared" si="8"/>
        <v/>
      </c>
      <c r="J34" s="5" t="str">
        <f t="shared" si="8"/>
        <v/>
      </c>
      <c r="K34" s="5" t="str">
        <f t="shared" si="8"/>
        <v/>
      </c>
      <c r="L34" s="5" t="str">
        <f t="shared" si="8"/>
        <v/>
      </c>
      <c r="M34" s="27" t="str">
        <f t="shared" ref="M34:V49" ca="1" si="9">IF(M$33="","","-")</f>
        <v>-</v>
      </c>
      <c r="N34" s="27" t="str">
        <f t="shared" si="9"/>
        <v/>
      </c>
      <c r="O34" s="27" t="str">
        <f t="shared" si="9"/>
        <v/>
      </c>
      <c r="P34" s="27" t="str">
        <f t="shared" si="9"/>
        <v/>
      </c>
      <c r="Q34" s="27" t="str">
        <f t="shared" si="9"/>
        <v/>
      </c>
      <c r="R34" s="27" t="str">
        <f t="shared" si="9"/>
        <v/>
      </c>
      <c r="S34" s="27" t="str">
        <f t="shared" si="9"/>
        <v/>
      </c>
      <c r="T34" s="27" t="str">
        <f t="shared" si="9"/>
        <v/>
      </c>
      <c r="U34" s="27" t="str">
        <f t="shared" si="9"/>
        <v/>
      </c>
      <c r="V34" s="27" t="str">
        <f t="shared" si="9"/>
        <v/>
      </c>
    </row>
    <row r="35" spans="1:22" x14ac:dyDescent="0.25">
      <c r="A35" s="2">
        <f t="shared" si="7"/>
        <v>3</v>
      </c>
      <c r="B35" s="19" t="s">
        <v>120</v>
      </c>
      <c r="C35" s="18" t="str">
        <f ca="1">C33</f>
        <v>ECM Circulators CW_Res, E - Oth (MD)</v>
      </c>
      <c r="D35" s="19"/>
      <c r="E35" s="19"/>
      <c r="F35" s="19"/>
      <c r="G35" s="19"/>
      <c r="H35" s="19"/>
      <c r="I35" s="19"/>
      <c r="J35" s="19"/>
      <c r="K35" s="19"/>
      <c r="L35" s="19"/>
      <c r="M35" s="27" t="str">
        <f t="shared" ca="1" si="9"/>
        <v>-</v>
      </c>
      <c r="N35" s="27" t="str">
        <f t="shared" si="9"/>
        <v/>
      </c>
      <c r="O35" s="27" t="str">
        <f t="shared" si="9"/>
        <v/>
      </c>
      <c r="P35" s="27" t="str">
        <f t="shared" si="9"/>
        <v/>
      </c>
      <c r="Q35" s="27" t="str">
        <f t="shared" si="9"/>
        <v/>
      </c>
      <c r="R35" s="27" t="str">
        <f t="shared" si="9"/>
        <v/>
      </c>
      <c r="S35" s="27" t="str">
        <f t="shared" si="9"/>
        <v/>
      </c>
      <c r="T35" s="27" t="str">
        <f t="shared" si="9"/>
        <v/>
      </c>
      <c r="U35" s="27" t="str">
        <f t="shared" si="9"/>
        <v/>
      </c>
      <c r="V35" s="27" t="str">
        <f t="shared" si="9"/>
        <v/>
      </c>
    </row>
    <row r="36" spans="1:22" x14ac:dyDescent="0.25">
      <c r="A36" s="2">
        <f t="shared" si="7"/>
        <v>4</v>
      </c>
      <c r="B36" s="19" t="s">
        <v>123</v>
      </c>
      <c r="C36" s="18" t="str">
        <f>C34</f>
        <v>Electronically Commutated Motor Hydronic Circulator Pump</v>
      </c>
      <c r="D36" s="19"/>
      <c r="E36" s="19"/>
      <c r="F36" s="19"/>
      <c r="G36" s="19"/>
      <c r="H36" s="19"/>
      <c r="I36" s="19"/>
      <c r="J36" s="19"/>
      <c r="K36" s="19"/>
      <c r="L36" s="19"/>
      <c r="M36" s="27" t="str">
        <f t="shared" ca="1" si="9"/>
        <v>-</v>
      </c>
      <c r="N36" s="27" t="str">
        <f t="shared" si="9"/>
        <v/>
      </c>
      <c r="O36" s="27" t="str">
        <f t="shared" si="9"/>
        <v/>
      </c>
      <c r="P36" s="27" t="str">
        <f t="shared" si="9"/>
        <v/>
      </c>
      <c r="Q36" s="27" t="str">
        <f t="shared" si="9"/>
        <v/>
      </c>
      <c r="R36" s="27" t="str">
        <f t="shared" si="9"/>
        <v/>
      </c>
      <c r="S36" s="27" t="str">
        <f t="shared" si="9"/>
        <v/>
      </c>
      <c r="T36" s="27" t="str">
        <f t="shared" si="9"/>
        <v/>
      </c>
      <c r="U36" s="27" t="str">
        <f t="shared" si="9"/>
        <v/>
      </c>
      <c r="V36" s="27" t="str">
        <f t="shared" si="9"/>
        <v/>
      </c>
    </row>
    <row r="37" spans="1:22" x14ac:dyDescent="0.25">
      <c r="A37" s="2">
        <f t="shared" si="7"/>
        <v>5</v>
      </c>
      <c r="B37" s="5" t="s">
        <v>36</v>
      </c>
      <c r="C37" s="5" t="s">
        <v>301</v>
      </c>
      <c r="D37" s="5" t="str">
        <f t="shared" ref="C37:L37" si="10">IF(VLOOKUP(D$31,$A$11:$K$20,2,FALSE)="","",IF($D$7="","",$D$7))</f>
        <v/>
      </c>
      <c r="E37" s="5" t="str">
        <f t="shared" si="10"/>
        <v/>
      </c>
      <c r="F37" s="5" t="str">
        <f t="shared" si="10"/>
        <v/>
      </c>
      <c r="G37" s="5" t="str">
        <f t="shared" si="10"/>
        <v/>
      </c>
      <c r="H37" s="5" t="str">
        <f t="shared" si="10"/>
        <v/>
      </c>
      <c r="I37" s="5" t="str">
        <f t="shared" si="10"/>
        <v/>
      </c>
      <c r="J37" s="5" t="str">
        <f t="shared" si="10"/>
        <v/>
      </c>
      <c r="K37" s="5" t="str">
        <f t="shared" si="10"/>
        <v/>
      </c>
      <c r="L37" s="5" t="str">
        <f t="shared" si="10"/>
        <v/>
      </c>
      <c r="M37" s="27" t="str">
        <f t="shared" ca="1" si="9"/>
        <v>-</v>
      </c>
      <c r="N37" s="27" t="str">
        <f t="shared" si="9"/>
        <v/>
      </c>
      <c r="O37" s="27" t="str">
        <f t="shared" si="9"/>
        <v/>
      </c>
      <c r="P37" s="27" t="str">
        <f t="shared" si="9"/>
        <v/>
      </c>
      <c r="Q37" s="27" t="str">
        <f t="shared" si="9"/>
        <v/>
      </c>
      <c r="R37" s="27" t="str">
        <f t="shared" si="9"/>
        <v/>
      </c>
      <c r="S37" s="27" t="str">
        <f t="shared" si="9"/>
        <v/>
      </c>
      <c r="T37" s="27" t="str">
        <f t="shared" si="9"/>
        <v/>
      </c>
      <c r="U37" s="27" t="str">
        <f t="shared" si="9"/>
        <v/>
      </c>
      <c r="V37" s="27" t="str">
        <f t="shared" si="9"/>
        <v/>
      </c>
    </row>
    <row r="38" spans="1:22" x14ac:dyDescent="0.25">
      <c r="A38" s="2">
        <f t="shared" si="7"/>
        <v>6</v>
      </c>
      <c r="B38" s="19" t="s">
        <v>124</v>
      </c>
      <c r="C38" s="19" t="s">
        <v>278</v>
      </c>
      <c r="D38" s="19"/>
      <c r="E38" s="19"/>
      <c r="F38" s="19"/>
      <c r="G38" s="19"/>
      <c r="H38" s="19"/>
      <c r="I38" s="19"/>
      <c r="J38" s="19"/>
      <c r="K38" s="19"/>
      <c r="L38" s="19"/>
      <c r="M38" s="27" t="str">
        <f t="shared" ca="1" si="9"/>
        <v>-</v>
      </c>
      <c r="N38" s="27" t="str">
        <f t="shared" si="9"/>
        <v/>
      </c>
      <c r="O38" s="27" t="str">
        <f t="shared" si="9"/>
        <v/>
      </c>
      <c r="P38" s="27" t="str">
        <f t="shared" si="9"/>
        <v/>
      </c>
      <c r="Q38" s="27" t="str">
        <f t="shared" si="9"/>
        <v/>
      </c>
      <c r="R38" s="27" t="str">
        <f t="shared" si="9"/>
        <v/>
      </c>
      <c r="S38" s="27" t="str">
        <f t="shared" si="9"/>
        <v/>
      </c>
      <c r="T38" s="27" t="str">
        <f t="shared" si="9"/>
        <v/>
      </c>
      <c r="U38" s="27" t="str">
        <f t="shared" si="9"/>
        <v/>
      </c>
      <c r="V38" s="27" t="str">
        <f t="shared" si="9"/>
        <v/>
      </c>
    </row>
    <row r="39" spans="1:22" x14ac:dyDescent="0.25">
      <c r="A39" s="2">
        <f t="shared" si="7"/>
        <v>7</v>
      </c>
      <c r="B39" s="5" t="s">
        <v>9</v>
      </c>
      <c r="C39" s="5">
        <v>15</v>
      </c>
      <c r="D39" s="5" t="str">
        <f t="shared" ref="D39:L39" si="11">IF(VLOOKUP(D$31,$A$11:$K$20,2,FALSE)="","",IF($E$7="","",$E$7))</f>
        <v/>
      </c>
      <c r="E39" s="5" t="str">
        <f t="shared" si="11"/>
        <v/>
      </c>
      <c r="F39" s="5" t="str">
        <f t="shared" si="11"/>
        <v/>
      </c>
      <c r="G39" s="5" t="str">
        <f t="shared" si="11"/>
        <v/>
      </c>
      <c r="H39" s="5" t="str">
        <f t="shared" si="11"/>
        <v/>
      </c>
      <c r="I39" s="5" t="str">
        <f t="shared" si="11"/>
        <v/>
      </c>
      <c r="J39" s="5" t="str">
        <f t="shared" si="11"/>
        <v/>
      </c>
      <c r="K39" s="5" t="str">
        <f t="shared" si="11"/>
        <v/>
      </c>
      <c r="L39" s="5" t="str">
        <f t="shared" si="11"/>
        <v/>
      </c>
      <c r="M39" s="27" t="str">
        <f t="shared" ca="1" si="9"/>
        <v>-</v>
      </c>
      <c r="N39" s="27" t="str">
        <f t="shared" si="9"/>
        <v/>
      </c>
      <c r="O39" s="27" t="str">
        <f t="shared" si="9"/>
        <v/>
      </c>
      <c r="P39" s="27" t="str">
        <f t="shared" si="9"/>
        <v/>
      </c>
      <c r="Q39" s="27" t="str">
        <f t="shared" si="9"/>
        <v/>
      </c>
      <c r="R39" s="27" t="str">
        <f t="shared" si="9"/>
        <v/>
      </c>
      <c r="S39" s="27" t="str">
        <f t="shared" si="9"/>
        <v/>
      </c>
      <c r="T39" s="27" t="str">
        <f t="shared" si="9"/>
        <v/>
      </c>
      <c r="U39" s="27" t="str">
        <f t="shared" si="9"/>
        <v/>
      </c>
      <c r="V39" s="27" t="str">
        <f t="shared" si="9"/>
        <v/>
      </c>
    </row>
    <row r="40" spans="1:22" x14ac:dyDescent="0.25">
      <c r="A40" s="2">
        <f t="shared" si="7"/>
        <v>8</v>
      </c>
      <c r="B40" s="19" t="s">
        <v>127</v>
      </c>
      <c r="C40" s="19"/>
      <c r="D40" s="19"/>
      <c r="E40" s="19"/>
      <c r="F40" s="19"/>
      <c r="G40" s="19"/>
      <c r="H40" s="19"/>
      <c r="I40" s="19"/>
      <c r="J40" s="19"/>
      <c r="K40" s="19"/>
      <c r="L40" s="19"/>
      <c r="M40" s="27" t="str">
        <f t="shared" ca="1" si="9"/>
        <v>-</v>
      </c>
      <c r="N40" s="27" t="str">
        <f t="shared" si="9"/>
        <v/>
      </c>
      <c r="O40" s="27" t="str">
        <f t="shared" si="9"/>
        <v/>
      </c>
      <c r="P40" s="27" t="str">
        <f t="shared" si="9"/>
        <v/>
      </c>
      <c r="Q40" s="27" t="str">
        <f t="shared" si="9"/>
        <v/>
      </c>
      <c r="R40" s="27" t="str">
        <f t="shared" si="9"/>
        <v/>
      </c>
      <c r="S40" s="27" t="str">
        <f t="shared" si="9"/>
        <v/>
      </c>
      <c r="T40" s="27" t="str">
        <f t="shared" si="9"/>
        <v/>
      </c>
      <c r="U40" s="27" t="str">
        <f t="shared" si="9"/>
        <v/>
      </c>
      <c r="V40" s="27" t="str">
        <f t="shared" si="9"/>
        <v/>
      </c>
    </row>
    <row r="41" spans="1:22" x14ac:dyDescent="0.25">
      <c r="A41" s="2">
        <f t="shared" si="7"/>
        <v>9</v>
      </c>
      <c r="B41" s="5" t="s">
        <v>28</v>
      </c>
      <c r="C41" s="5" t="str">
        <f t="shared" ref="C41:L41" si="12">IF(IF(VLOOKUP(C$31,$A$11:$K$20,2,FALSE)="","",HLOOKUP(VLOOKUP(C$31,$A$11:$K$20,2,FALSE),$N$7:$Q$8,2,FALSE))="P", "Prp", IF(VLOOKUP(C$31,$A$11:$K$20,2,FALSE)="","",HLOOKUP(VLOOKUP(C$31,$A$11:$K$20,2,FALSE),$N$7:$Q$8,2,FALSE)))</f>
        <v>E</v>
      </c>
      <c r="D41" s="5" t="str">
        <f t="shared" si="12"/>
        <v/>
      </c>
      <c r="E41" s="5" t="str">
        <f t="shared" si="12"/>
        <v/>
      </c>
      <c r="F41" s="5" t="str">
        <f t="shared" si="12"/>
        <v/>
      </c>
      <c r="G41" s="5" t="str">
        <f t="shared" si="12"/>
        <v/>
      </c>
      <c r="H41" s="5" t="str">
        <f t="shared" si="12"/>
        <v/>
      </c>
      <c r="I41" s="5" t="str">
        <f t="shared" si="12"/>
        <v/>
      </c>
      <c r="J41" s="5" t="str">
        <f t="shared" si="12"/>
        <v/>
      </c>
      <c r="K41" s="5" t="str">
        <f t="shared" si="12"/>
        <v/>
      </c>
      <c r="L41" s="5" t="str">
        <f t="shared" si="12"/>
        <v/>
      </c>
      <c r="M41" s="27" t="str">
        <f t="shared" ca="1" si="9"/>
        <v>-</v>
      </c>
      <c r="N41" s="27" t="str">
        <f t="shared" si="9"/>
        <v/>
      </c>
      <c r="O41" s="27" t="str">
        <f t="shared" si="9"/>
        <v/>
      </c>
      <c r="P41" s="27" t="str">
        <f t="shared" si="9"/>
        <v/>
      </c>
      <c r="Q41" s="27" t="str">
        <f t="shared" si="9"/>
        <v/>
      </c>
      <c r="R41" s="27" t="str">
        <f t="shared" si="9"/>
        <v/>
      </c>
      <c r="S41" s="27" t="str">
        <f t="shared" si="9"/>
        <v/>
      </c>
      <c r="T41" s="27" t="str">
        <f t="shared" si="9"/>
        <v/>
      </c>
      <c r="U41" s="27" t="str">
        <f t="shared" si="9"/>
        <v/>
      </c>
      <c r="V41" s="27" t="str">
        <f t="shared" si="9"/>
        <v/>
      </c>
    </row>
    <row r="42" spans="1:22" x14ac:dyDescent="0.25">
      <c r="A42" s="2">
        <f t="shared" si="7"/>
        <v>10</v>
      </c>
      <c r="B42" s="5" t="s">
        <v>128</v>
      </c>
      <c r="C42" s="5" t="str">
        <f t="shared" ref="C42:L42" si="13">IF(IF(VLOOKUP(C$31,$A$11:$K$20,3,FALSE)="","",HLOOKUP(VLOOKUP(C$31,$A$11:$K$20,3,FALSE),$N$7:$Q$8,2,FALSE))="P", "Prp", IF(VLOOKUP(C$31,$A$11:$K$20,3,FALSE)="","",HLOOKUP(VLOOKUP(C$31,$A$11:$K$20,3,FALSE),$N$7:$Q$8,2,FALSE)))</f>
        <v/>
      </c>
      <c r="D42" s="5" t="str">
        <f t="shared" si="13"/>
        <v/>
      </c>
      <c r="E42" s="5" t="str">
        <f t="shared" si="13"/>
        <v/>
      </c>
      <c r="F42" s="5" t="str">
        <f t="shared" si="13"/>
        <v/>
      </c>
      <c r="G42" s="5" t="str">
        <f t="shared" si="13"/>
        <v/>
      </c>
      <c r="H42" s="5" t="str">
        <f t="shared" si="13"/>
        <v/>
      </c>
      <c r="I42" s="5" t="str">
        <f t="shared" si="13"/>
        <v/>
      </c>
      <c r="J42" s="5" t="str">
        <f t="shared" si="13"/>
        <v/>
      </c>
      <c r="K42" s="5" t="str">
        <f t="shared" si="13"/>
        <v/>
      </c>
      <c r="L42" s="5" t="str">
        <f t="shared" si="13"/>
        <v/>
      </c>
      <c r="M42" s="27" t="str">
        <f t="shared" ca="1" si="9"/>
        <v>-</v>
      </c>
      <c r="N42" s="27" t="str">
        <f t="shared" si="9"/>
        <v/>
      </c>
      <c r="O42" s="27" t="str">
        <f t="shared" si="9"/>
        <v/>
      </c>
      <c r="P42" s="27" t="str">
        <f t="shared" si="9"/>
        <v/>
      </c>
      <c r="Q42" s="27" t="str">
        <f t="shared" si="9"/>
        <v/>
      </c>
      <c r="R42" s="27" t="str">
        <f t="shared" si="9"/>
        <v/>
      </c>
      <c r="S42" s="27" t="str">
        <f t="shared" si="9"/>
        <v/>
      </c>
      <c r="T42" s="27" t="str">
        <f t="shared" si="9"/>
        <v/>
      </c>
      <c r="U42" s="27" t="str">
        <f t="shared" si="9"/>
        <v/>
      </c>
      <c r="V42" s="27" t="str">
        <f t="shared" si="9"/>
        <v/>
      </c>
    </row>
    <row r="43" spans="1:22" x14ac:dyDescent="0.25">
      <c r="A43" s="2">
        <f t="shared" si="7"/>
        <v>11</v>
      </c>
      <c r="B43" s="5" t="s">
        <v>129</v>
      </c>
      <c r="C43" s="5" t="str">
        <f t="shared" ref="C43:L43" si="14">IF(VLOOKUP(C$31,$A$11:$K$20,4,FALSE)="","",VLOOKUP(C$31,$A$11:$K$20,4,FALSE))</f>
        <v>Other</v>
      </c>
      <c r="D43" s="5" t="str">
        <f t="shared" si="14"/>
        <v/>
      </c>
      <c r="E43" s="5" t="str">
        <f t="shared" si="14"/>
        <v/>
      </c>
      <c r="F43" s="5" t="str">
        <f t="shared" si="14"/>
        <v/>
      </c>
      <c r="G43" s="5" t="str">
        <f t="shared" si="14"/>
        <v/>
      </c>
      <c r="H43" s="5" t="str">
        <f t="shared" si="14"/>
        <v/>
      </c>
      <c r="I43" s="5" t="str">
        <f t="shared" si="14"/>
        <v/>
      </c>
      <c r="J43" s="5" t="str">
        <f t="shared" si="14"/>
        <v/>
      </c>
      <c r="K43" s="5" t="str">
        <f t="shared" si="14"/>
        <v/>
      </c>
      <c r="L43" s="5" t="str">
        <f t="shared" si="14"/>
        <v/>
      </c>
      <c r="M43" s="27" t="str">
        <f t="shared" ca="1" si="9"/>
        <v>-</v>
      </c>
      <c r="N43" s="27" t="str">
        <f t="shared" si="9"/>
        <v/>
      </c>
      <c r="O43" s="27" t="str">
        <f t="shared" si="9"/>
        <v/>
      </c>
      <c r="P43" s="27" t="str">
        <f t="shared" si="9"/>
        <v/>
      </c>
      <c r="Q43" s="27" t="str">
        <f t="shared" si="9"/>
        <v/>
      </c>
      <c r="R43" s="27" t="str">
        <f t="shared" si="9"/>
        <v/>
      </c>
      <c r="S43" s="27" t="str">
        <f t="shared" si="9"/>
        <v/>
      </c>
      <c r="T43" s="27" t="str">
        <f t="shared" si="9"/>
        <v/>
      </c>
      <c r="U43" s="27" t="str">
        <f t="shared" si="9"/>
        <v/>
      </c>
      <c r="V43" s="27" t="str">
        <f t="shared" si="9"/>
        <v/>
      </c>
    </row>
    <row r="44" spans="1:22" x14ac:dyDescent="0.25">
      <c r="A44" s="2">
        <f t="shared" si="7"/>
        <v>12</v>
      </c>
      <c r="B44" s="19" t="s">
        <v>130</v>
      </c>
      <c r="C44" s="19"/>
      <c r="D44" s="19"/>
      <c r="E44" s="19"/>
      <c r="F44" s="19"/>
      <c r="G44" s="19"/>
      <c r="H44" s="19"/>
      <c r="I44" s="19"/>
      <c r="J44" s="19"/>
      <c r="K44" s="19"/>
      <c r="L44" s="19"/>
      <c r="M44" s="27" t="str">
        <f t="shared" ca="1" si="9"/>
        <v>-</v>
      </c>
      <c r="N44" s="27" t="str">
        <f t="shared" si="9"/>
        <v/>
      </c>
      <c r="O44" s="27" t="str">
        <f t="shared" si="9"/>
        <v/>
      </c>
      <c r="P44" s="27" t="str">
        <f t="shared" si="9"/>
        <v/>
      </c>
      <c r="Q44" s="27" t="str">
        <f t="shared" si="9"/>
        <v/>
      </c>
      <c r="R44" s="27" t="str">
        <f t="shared" si="9"/>
        <v/>
      </c>
      <c r="S44" s="27" t="str">
        <f t="shared" si="9"/>
        <v/>
      </c>
      <c r="T44" s="27" t="str">
        <f t="shared" si="9"/>
        <v/>
      </c>
      <c r="U44" s="27" t="str">
        <f t="shared" si="9"/>
        <v/>
      </c>
      <c r="V44" s="27" t="str">
        <f t="shared" si="9"/>
        <v/>
      </c>
    </row>
    <row r="45" spans="1:22" x14ac:dyDescent="0.25">
      <c r="A45" s="2">
        <f t="shared" si="7"/>
        <v>13</v>
      </c>
      <c r="B45" s="19" t="s">
        <v>131</v>
      </c>
      <c r="C45" s="19"/>
      <c r="D45" s="19"/>
      <c r="E45" s="19"/>
      <c r="F45" s="19"/>
      <c r="G45" s="19"/>
      <c r="H45" s="19"/>
      <c r="I45" s="19"/>
      <c r="J45" s="19"/>
      <c r="K45" s="19"/>
      <c r="L45" s="19"/>
      <c r="M45" s="27" t="str">
        <f t="shared" ca="1" si="9"/>
        <v>-</v>
      </c>
      <c r="N45" s="27" t="str">
        <f t="shared" si="9"/>
        <v/>
      </c>
      <c r="O45" s="27" t="str">
        <f t="shared" si="9"/>
        <v/>
      </c>
      <c r="P45" s="27" t="str">
        <f t="shared" si="9"/>
        <v/>
      </c>
      <c r="Q45" s="27" t="str">
        <f t="shared" si="9"/>
        <v/>
      </c>
      <c r="R45" s="27" t="str">
        <f t="shared" si="9"/>
        <v/>
      </c>
      <c r="S45" s="27" t="str">
        <f t="shared" si="9"/>
        <v/>
      </c>
      <c r="T45" s="27" t="str">
        <f t="shared" si="9"/>
        <v/>
      </c>
      <c r="U45" s="27" t="str">
        <f t="shared" si="9"/>
        <v/>
      </c>
      <c r="V45" s="27" t="str">
        <f t="shared" si="9"/>
        <v/>
      </c>
    </row>
    <row r="46" spans="1:22" x14ac:dyDescent="0.25">
      <c r="A46" s="2">
        <f t="shared" si="7"/>
        <v>14</v>
      </c>
      <c r="B46" s="19" t="s">
        <v>132</v>
      </c>
      <c r="C46" s="18" t="s">
        <v>298</v>
      </c>
      <c r="D46" s="19"/>
      <c r="E46" s="19"/>
      <c r="F46" s="19"/>
      <c r="G46" s="19"/>
      <c r="H46" s="19"/>
      <c r="I46" s="19"/>
      <c r="J46" s="19"/>
      <c r="K46" s="19"/>
      <c r="L46" s="19"/>
      <c r="M46" s="27" t="str">
        <f t="shared" ca="1" si="9"/>
        <v>-</v>
      </c>
      <c r="N46" s="27" t="str">
        <f t="shared" si="9"/>
        <v/>
      </c>
      <c r="O46" s="27" t="str">
        <f t="shared" si="9"/>
        <v/>
      </c>
      <c r="P46" s="27" t="str">
        <f t="shared" si="9"/>
        <v/>
      </c>
      <c r="Q46" s="27" t="str">
        <f t="shared" si="9"/>
        <v/>
      </c>
      <c r="R46" s="27" t="str">
        <f t="shared" si="9"/>
        <v/>
      </c>
      <c r="S46" s="27" t="str">
        <f t="shared" si="9"/>
        <v/>
      </c>
      <c r="T46" s="27" t="str">
        <f t="shared" si="9"/>
        <v/>
      </c>
      <c r="U46" s="27" t="str">
        <f t="shared" si="9"/>
        <v/>
      </c>
      <c r="V46" s="27" t="str">
        <f t="shared" si="9"/>
        <v/>
      </c>
    </row>
    <row r="47" spans="1:22" x14ac:dyDescent="0.25">
      <c r="A47" s="2">
        <f t="shared" si="7"/>
        <v>15</v>
      </c>
      <c r="B47" s="19" t="s">
        <v>133</v>
      </c>
      <c r="C47" s="18"/>
      <c r="D47" s="19"/>
      <c r="E47" s="19"/>
      <c r="F47" s="19"/>
      <c r="G47" s="19"/>
      <c r="H47" s="19"/>
      <c r="I47" s="19"/>
      <c r="J47" s="19"/>
      <c r="K47" s="19"/>
      <c r="L47" s="19"/>
      <c r="M47" s="27" t="str">
        <f t="shared" ca="1" si="9"/>
        <v>-</v>
      </c>
      <c r="N47" s="27" t="str">
        <f t="shared" si="9"/>
        <v/>
      </c>
      <c r="O47" s="27" t="str">
        <f t="shared" si="9"/>
        <v/>
      </c>
      <c r="P47" s="27" t="str">
        <f t="shared" si="9"/>
        <v/>
      </c>
      <c r="Q47" s="27" t="str">
        <f t="shared" si="9"/>
        <v/>
      </c>
      <c r="R47" s="27" t="str">
        <f t="shared" si="9"/>
        <v/>
      </c>
      <c r="S47" s="27" t="str">
        <f t="shared" si="9"/>
        <v/>
      </c>
      <c r="T47" s="27" t="str">
        <f t="shared" si="9"/>
        <v/>
      </c>
      <c r="U47" s="27" t="str">
        <f t="shared" si="9"/>
        <v/>
      </c>
      <c r="V47" s="27" t="str">
        <f t="shared" si="9"/>
        <v/>
      </c>
    </row>
    <row r="48" spans="1:22" x14ac:dyDescent="0.25">
      <c r="A48" s="2">
        <f t="shared" si="7"/>
        <v>16</v>
      </c>
      <c r="B48" s="19" t="s">
        <v>134</v>
      </c>
      <c r="C48" s="19"/>
      <c r="D48" s="19"/>
      <c r="E48" s="19"/>
      <c r="F48" s="19"/>
      <c r="G48" s="19"/>
      <c r="H48" s="19"/>
      <c r="I48" s="19"/>
      <c r="J48" s="19"/>
      <c r="K48" s="19"/>
      <c r="L48" s="19"/>
      <c r="M48" s="27" t="str">
        <f t="shared" ca="1" si="9"/>
        <v>-</v>
      </c>
      <c r="N48" s="27" t="str">
        <f t="shared" si="9"/>
        <v/>
      </c>
      <c r="O48" s="27" t="str">
        <f t="shared" si="9"/>
        <v/>
      </c>
      <c r="P48" s="27" t="str">
        <f t="shared" si="9"/>
        <v/>
      </c>
      <c r="Q48" s="27" t="str">
        <f t="shared" si="9"/>
        <v/>
      </c>
      <c r="R48" s="27" t="str">
        <f t="shared" si="9"/>
        <v/>
      </c>
      <c r="S48" s="27" t="str">
        <f t="shared" si="9"/>
        <v/>
      </c>
      <c r="T48" s="27" t="str">
        <f t="shared" si="9"/>
        <v/>
      </c>
      <c r="U48" s="27" t="str">
        <f t="shared" si="9"/>
        <v/>
      </c>
      <c r="V48" s="27" t="str">
        <f t="shared" si="9"/>
        <v/>
      </c>
    </row>
    <row r="49" spans="1:22" x14ac:dyDescent="0.25">
      <c r="A49" s="2">
        <f t="shared" si="7"/>
        <v>17</v>
      </c>
      <c r="B49" s="19" t="s">
        <v>135</v>
      </c>
      <c r="C49" s="19" t="s">
        <v>299</v>
      </c>
      <c r="D49" s="19"/>
      <c r="E49" s="19"/>
      <c r="F49" s="19"/>
      <c r="G49" s="19"/>
      <c r="H49" s="19"/>
      <c r="I49" s="19"/>
      <c r="J49" s="19"/>
      <c r="K49" s="19"/>
      <c r="L49" s="19"/>
      <c r="M49" s="27" t="str">
        <f t="shared" ca="1" si="9"/>
        <v>-</v>
      </c>
      <c r="N49" s="27" t="str">
        <f t="shared" si="9"/>
        <v/>
      </c>
      <c r="O49" s="27" t="str">
        <f t="shared" si="9"/>
        <v/>
      </c>
      <c r="P49" s="27" t="str">
        <f t="shared" si="9"/>
        <v/>
      </c>
      <c r="Q49" s="27" t="str">
        <f t="shared" si="9"/>
        <v/>
      </c>
      <c r="R49" s="27" t="str">
        <f t="shared" si="9"/>
        <v/>
      </c>
      <c r="S49" s="27" t="str">
        <f t="shared" si="9"/>
        <v/>
      </c>
      <c r="T49" s="27" t="str">
        <f t="shared" si="9"/>
        <v/>
      </c>
      <c r="U49" s="27" t="str">
        <f t="shared" si="9"/>
        <v/>
      </c>
      <c r="V49" s="27" t="str">
        <f t="shared" si="9"/>
        <v/>
      </c>
    </row>
    <row r="50" spans="1:22" x14ac:dyDescent="0.25">
      <c r="A50" s="2">
        <f t="shared" si="7"/>
        <v>18</v>
      </c>
      <c r="B50" s="19" t="s">
        <v>136</v>
      </c>
      <c r="C50" s="19"/>
      <c r="D50" s="19"/>
      <c r="E50" s="19"/>
      <c r="F50" s="19"/>
      <c r="G50" s="19"/>
      <c r="H50" s="19"/>
      <c r="I50" s="19"/>
      <c r="J50" s="19"/>
      <c r="K50" s="19"/>
      <c r="L50" s="19"/>
      <c r="M50" s="27" t="str">
        <f t="shared" ref="M50:V64" ca="1" si="15">IF(M$33="","","-")</f>
        <v>-</v>
      </c>
      <c r="N50" s="27" t="str">
        <f t="shared" si="15"/>
        <v/>
      </c>
      <c r="O50" s="27" t="str">
        <f t="shared" si="15"/>
        <v/>
      </c>
      <c r="P50" s="27" t="str">
        <f t="shared" si="15"/>
        <v/>
      </c>
      <c r="Q50" s="27" t="str">
        <f t="shared" si="15"/>
        <v/>
      </c>
      <c r="R50" s="27" t="str">
        <f t="shared" si="15"/>
        <v/>
      </c>
      <c r="S50" s="27" t="str">
        <f t="shared" si="15"/>
        <v/>
      </c>
      <c r="T50" s="27" t="str">
        <f t="shared" si="15"/>
        <v/>
      </c>
      <c r="U50" s="27" t="str">
        <f t="shared" si="15"/>
        <v/>
      </c>
      <c r="V50" s="27" t="str">
        <f t="shared" si="15"/>
        <v/>
      </c>
    </row>
    <row r="51" spans="1:22" x14ac:dyDescent="0.25">
      <c r="A51" s="2">
        <f t="shared" si="7"/>
        <v>19</v>
      </c>
      <c r="M51" s="27" t="str">
        <f t="shared" ca="1" si="15"/>
        <v>-</v>
      </c>
      <c r="N51" s="27" t="str">
        <f t="shared" si="15"/>
        <v/>
      </c>
      <c r="O51" s="27" t="str">
        <f t="shared" si="15"/>
        <v/>
      </c>
      <c r="P51" s="27" t="str">
        <f t="shared" si="15"/>
        <v/>
      </c>
      <c r="Q51" s="27" t="str">
        <f t="shared" si="15"/>
        <v/>
      </c>
      <c r="R51" s="27" t="str">
        <f t="shared" si="15"/>
        <v/>
      </c>
      <c r="S51" s="27" t="str">
        <f t="shared" si="15"/>
        <v/>
      </c>
      <c r="T51" s="27" t="str">
        <f t="shared" si="15"/>
        <v/>
      </c>
      <c r="U51" s="27" t="str">
        <f t="shared" si="15"/>
        <v/>
      </c>
      <c r="V51" s="27" t="str">
        <f t="shared" si="15"/>
        <v/>
      </c>
    </row>
    <row r="52" spans="1:22" x14ac:dyDescent="0.25">
      <c r="A52" s="2">
        <f t="shared" si="7"/>
        <v>20</v>
      </c>
      <c r="B52" s="2" t="s">
        <v>137</v>
      </c>
      <c r="C52" s="28" t="str">
        <f t="shared" ref="C52:L52" si="16">IF(C34="","",C34)</f>
        <v>Electronically Commutated Motor Hydronic Circulator Pump</v>
      </c>
      <c r="D52" s="28" t="str">
        <f t="shared" si="16"/>
        <v/>
      </c>
      <c r="E52" s="28" t="str">
        <f t="shared" si="16"/>
        <v/>
      </c>
      <c r="F52" s="28" t="str">
        <f t="shared" si="16"/>
        <v/>
      </c>
      <c r="G52" s="28" t="str">
        <f t="shared" si="16"/>
        <v/>
      </c>
      <c r="H52" s="28" t="str">
        <f t="shared" si="16"/>
        <v/>
      </c>
      <c r="I52" s="28" t="str">
        <f t="shared" si="16"/>
        <v/>
      </c>
      <c r="J52" s="28" t="str">
        <f t="shared" si="16"/>
        <v/>
      </c>
      <c r="K52" s="28" t="str">
        <f t="shared" si="16"/>
        <v/>
      </c>
      <c r="L52" s="28" t="str">
        <f t="shared" si="16"/>
        <v/>
      </c>
      <c r="M52" s="27" t="str">
        <f t="shared" ca="1" si="15"/>
        <v>-</v>
      </c>
      <c r="N52" s="27" t="str">
        <f t="shared" si="15"/>
        <v/>
      </c>
      <c r="O52" s="27" t="str">
        <f t="shared" si="15"/>
        <v/>
      </c>
      <c r="P52" s="27" t="str">
        <f t="shared" si="15"/>
        <v/>
      </c>
      <c r="Q52" s="27" t="str">
        <f t="shared" si="15"/>
        <v/>
      </c>
      <c r="R52" s="27" t="str">
        <f t="shared" si="15"/>
        <v/>
      </c>
      <c r="S52" s="27" t="str">
        <f t="shared" si="15"/>
        <v/>
      </c>
      <c r="T52" s="27" t="str">
        <f t="shared" si="15"/>
        <v/>
      </c>
      <c r="U52" s="27" t="str">
        <f t="shared" si="15"/>
        <v/>
      </c>
      <c r="V52" s="27" t="str">
        <f t="shared" si="15"/>
        <v/>
      </c>
    </row>
    <row r="53" spans="1:22" x14ac:dyDescent="0.25">
      <c r="A53" s="2">
        <f t="shared" si="7"/>
        <v>21</v>
      </c>
      <c r="B53" s="5" t="s">
        <v>138</v>
      </c>
      <c r="C53" s="5" t="str">
        <f t="shared" ref="C53:L53" si="17">IF(VLOOKUP(C$31,$A$11:$K$20,5,FALSE)="","",VLOOKUP(C$31,$A$11:$K$20,5,FALSE))</f>
        <v>MD</v>
      </c>
      <c r="D53" s="5" t="str">
        <f t="shared" si="17"/>
        <v/>
      </c>
      <c r="E53" s="5" t="str">
        <f t="shared" si="17"/>
        <v/>
      </c>
      <c r="F53" s="5" t="str">
        <f t="shared" si="17"/>
        <v/>
      </c>
      <c r="G53" s="5" t="str">
        <f t="shared" si="17"/>
        <v/>
      </c>
      <c r="H53" s="5" t="str">
        <f t="shared" si="17"/>
        <v/>
      </c>
      <c r="I53" s="5" t="str">
        <f t="shared" si="17"/>
        <v/>
      </c>
      <c r="J53" s="5" t="str">
        <f t="shared" si="17"/>
        <v/>
      </c>
      <c r="K53" s="5" t="str">
        <f t="shared" si="17"/>
        <v/>
      </c>
      <c r="L53" s="5" t="str">
        <f t="shared" si="17"/>
        <v/>
      </c>
      <c r="M53" s="27" t="str">
        <f t="shared" ca="1" si="15"/>
        <v>-</v>
      </c>
      <c r="N53" s="27" t="str">
        <f t="shared" si="15"/>
        <v/>
      </c>
      <c r="O53" s="27" t="str">
        <f t="shared" si="15"/>
        <v/>
      </c>
      <c r="P53" s="27" t="str">
        <f t="shared" si="15"/>
        <v/>
      </c>
      <c r="Q53" s="27" t="str">
        <f t="shared" si="15"/>
        <v/>
      </c>
      <c r="R53" s="27" t="str">
        <f t="shared" si="15"/>
        <v/>
      </c>
      <c r="S53" s="27" t="str">
        <f t="shared" si="15"/>
        <v/>
      </c>
      <c r="T53" s="27" t="str">
        <f t="shared" si="15"/>
        <v/>
      </c>
      <c r="U53" s="27" t="str">
        <f t="shared" si="15"/>
        <v/>
      </c>
      <c r="V53" s="27" t="str">
        <f t="shared" si="15"/>
        <v/>
      </c>
    </row>
    <row r="54" spans="1:22" x14ac:dyDescent="0.25">
      <c r="A54" s="2">
        <f t="shared" si="7"/>
        <v>22</v>
      </c>
      <c r="B54" s="19" t="s">
        <v>139</v>
      </c>
      <c r="C54" s="18" t="s">
        <v>300</v>
      </c>
      <c r="D54" s="19"/>
      <c r="E54" s="19"/>
      <c r="F54" s="19"/>
      <c r="G54" s="19"/>
      <c r="H54" s="19"/>
      <c r="I54" s="19"/>
      <c r="J54" s="19"/>
      <c r="K54" s="19"/>
      <c r="L54" s="19"/>
      <c r="M54" s="27" t="str">
        <f t="shared" ca="1" si="15"/>
        <v>-</v>
      </c>
      <c r="N54" s="27" t="str">
        <f t="shared" si="15"/>
        <v/>
      </c>
      <c r="O54" s="27" t="str">
        <f t="shared" si="15"/>
        <v/>
      </c>
      <c r="P54" s="27" t="str">
        <f t="shared" si="15"/>
        <v/>
      </c>
      <c r="Q54" s="27" t="str">
        <f t="shared" si="15"/>
        <v/>
      </c>
      <c r="R54" s="27" t="str">
        <f t="shared" si="15"/>
        <v/>
      </c>
      <c r="S54" s="27" t="str">
        <f t="shared" si="15"/>
        <v/>
      </c>
      <c r="T54" s="27" t="str">
        <f t="shared" si="15"/>
        <v/>
      </c>
      <c r="U54" s="27" t="str">
        <f t="shared" si="15"/>
        <v/>
      </c>
      <c r="V54" s="27" t="str">
        <f t="shared" si="15"/>
        <v/>
      </c>
    </row>
    <row r="55" spans="1:22" x14ac:dyDescent="0.25">
      <c r="A55" s="2">
        <f t="shared" si="7"/>
        <v>23</v>
      </c>
      <c r="B55" s="19" t="s">
        <v>140</v>
      </c>
      <c r="C55" s="19" t="s">
        <v>279</v>
      </c>
      <c r="D55" s="19"/>
      <c r="E55" s="19"/>
      <c r="F55" s="19"/>
      <c r="G55" s="19"/>
      <c r="H55" s="19"/>
      <c r="I55" s="19"/>
      <c r="J55" s="19"/>
      <c r="K55" s="19"/>
      <c r="L55" s="19"/>
      <c r="M55" s="27" t="str">
        <f t="shared" ca="1" si="15"/>
        <v>-</v>
      </c>
      <c r="N55" s="27" t="str">
        <f t="shared" si="15"/>
        <v/>
      </c>
      <c r="O55" s="27" t="str">
        <f t="shared" si="15"/>
        <v/>
      </c>
      <c r="P55" s="27" t="str">
        <f t="shared" si="15"/>
        <v/>
      </c>
      <c r="Q55" s="27" t="str">
        <f t="shared" si="15"/>
        <v/>
      </c>
      <c r="R55" s="27" t="str">
        <f t="shared" si="15"/>
        <v/>
      </c>
      <c r="S55" s="27" t="str">
        <f t="shared" si="15"/>
        <v/>
      </c>
      <c r="T55" s="27" t="str">
        <f t="shared" si="15"/>
        <v/>
      </c>
      <c r="U55" s="27" t="str">
        <f t="shared" si="15"/>
        <v/>
      </c>
      <c r="V55" s="27" t="str">
        <f t="shared" si="15"/>
        <v/>
      </c>
    </row>
    <row r="56" spans="1:22" x14ac:dyDescent="0.25">
      <c r="A56" s="2">
        <f t="shared" si="7"/>
        <v>24</v>
      </c>
      <c r="B56" s="19" t="s">
        <v>143</v>
      </c>
      <c r="C56" s="19" t="s">
        <v>280</v>
      </c>
      <c r="D56" s="19"/>
      <c r="E56" s="19"/>
      <c r="F56" s="19"/>
      <c r="G56" s="19"/>
      <c r="H56" s="19"/>
      <c r="I56" s="19"/>
      <c r="J56" s="19"/>
      <c r="K56" s="19"/>
      <c r="L56" s="19"/>
      <c r="M56" s="27" t="str">
        <f t="shared" ca="1" si="15"/>
        <v>-</v>
      </c>
      <c r="N56" s="27" t="str">
        <f t="shared" si="15"/>
        <v/>
      </c>
      <c r="O56" s="27" t="str">
        <f t="shared" si="15"/>
        <v/>
      </c>
      <c r="P56" s="27" t="str">
        <f t="shared" si="15"/>
        <v/>
      </c>
      <c r="Q56" s="27" t="str">
        <f t="shared" si="15"/>
        <v/>
      </c>
      <c r="R56" s="27" t="str">
        <f t="shared" si="15"/>
        <v/>
      </c>
      <c r="S56" s="27" t="str">
        <f t="shared" si="15"/>
        <v/>
      </c>
      <c r="T56" s="27" t="str">
        <f t="shared" si="15"/>
        <v/>
      </c>
      <c r="U56" s="27" t="str">
        <f t="shared" si="15"/>
        <v/>
      </c>
      <c r="V56" s="27" t="str">
        <f t="shared" si="15"/>
        <v/>
      </c>
    </row>
    <row r="57" spans="1:22" x14ac:dyDescent="0.25">
      <c r="A57" s="2">
        <f t="shared" si="7"/>
        <v>25</v>
      </c>
      <c r="B57" s="19" t="s">
        <v>146</v>
      </c>
      <c r="C57" s="19">
        <v>2000</v>
      </c>
      <c r="D57" s="19"/>
      <c r="E57" s="19"/>
      <c r="F57" s="19"/>
      <c r="G57" s="19"/>
      <c r="H57" s="19"/>
      <c r="I57" s="19"/>
      <c r="J57" s="19"/>
      <c r="K57" s="19"/>
      <c r="L57" s="19"/>
      <c r="M57" s="27" t="str">
        <f t="shared" ca="1" si="15"/>
        <v>-</v>
      </c>
      <c r="N57" s="27" t="str">
        <f t="shared" si="15"/>
        <v/>
      </c>
      <c r="O57" s="27" t="str">
        <f t="shared" si="15"/>
        <v/>
      </c>
      <c r="P57" s="27" t="str">
        <f t="shared" si="15"/>
        <v/>
      </c>
      <c r="Q57" s="27" t="str">
        <f t="shared" si="15"/>
        <v/>
      </c>
      <c r="R57" s="27" t="str">
        <f t="shared" si="15"/>
        <v/>
      </c>
      <c r="S57" s="27" t="str">
        <f t="shared" si="15"/>
        <v/>
      </c>
      <c r="T57" s="27" t="str">
        <f t="shared" si="15"/>
        <v/>
      </c>
      <c r="U57" s="27" t="str">
        <f t="shared" si="15"/>
        <v/>
      </c>
      <c r="V57" s="27" t="str">
        <f t="shared" si="15"/>
        <v/>
      </c>
    </row>
    <row r="58" spans="1:22" x14ac:dyDescent="0.25">
      <c r="A58" s="2">
        <f t="shared" si="7"/>
        <v>26</v>
      </c>
      <c r="B58" s="19" t="s">
        <v>147</v>
      </c>
      <c r="C58" s="19">
        <v>2024</v>
      </c>
      <c r="D58" s="19"/>
      <c r="E58" s="19"/>
      <c r="F58" s="19"/>
      <c r="G58" s="19"/>
      <c r="H58" s="19"/>
      <c r="I58" s="19"/>
      <c r="J58" s="19"/>
      <c r="K58" s="19"/>
      <c r="L58" s="19"/>
      <c r="M58" s="27" t="str">
        <f t="shared" ca="1" si="15"/>
        <v>-</v>
      </c>
      <c r="N58" s="27" t="str">
        <f t="shared" si="15"/>
        <v/>
      </c>
      <c r="O58" s="27" t="str">
        <f t="shared" si="15"/>
        <v/>
      </c>
      <c r="P58" s="27" t="str">
        <f t="shared" si="15"/>
        <v/>
      </c>
      <c r="Q58" s="27" t="str">
        <f t="shared" si="15"/>
        <v/>
      </c>
      <c r="R58" s="27" t="str">
        <f t="shared" si="15"/>
        <v/>
      </c>
      <c r="S58" s="27" t="str">
        <f t="shared" si="15"/>
        <v/>
      </c>
      <c r="T58" s="27" t="str">
        <f t="shared" si="15"/>
        <v/>
      </c>
      <c r="U58" s="27" t="str">
        <f t="shared" si="15"/>
        <v/>
      </c>
      <c r="V58" s="27" t="str">
        <f t="shared" si="15"/>
        <v/>
      </c>
    </row>
    <row r="59" spans="1:22" x14ac:dyDescent="0.25">
      <c r="A59" s="2">
        <f t="shared" si="7"/>
        <v>27</v>
      </c>
      <c r="B59" s="19" t="s">
        <v>148</v>
      </c>
      <c r="C59" s="18" t="s">
        <v>48</v>
      </c>
      <c r="D59" s="19"/>
      <c r="E59" s="19"/>
      <c r="F59" s="19"/>
      <c r="G59" s="19"/>
      <c r="H59" s="19"/>
      <c r="I59" s="19"/>
      <c r="J59" s="19"/>
      <c r="K59" s="19"/>
      <c r="L59" s="19"/>
      <c r="M59" s="27" t="str">
        <f t="shared" ca="1" si="15"/>
        <v>-</v>
      </c>
      <c r="N59" s="27" t="str">
        <f t="shared" si="15"/>
        <v/>
      </c>
      <c r="O59" s="27" t="str">
        <f t="shared" si="15"/>
        <v/>
      </c>
      <c r="P59" s="27" t="str">
        <f t="shared" si="15"/>
        <v/>
      </c>
      <c r="Q59" s="27" t="str">
        <f t="shared" si="15"/>
        <v/>
      </c>
      <c r="R59" s="27" t="str">
        <f t="shared" si="15"/>
        <v/>
      </c>
      <c r="S59" s="27" t="str">
        <f t="shared" si="15"/>
        <v/>
      </c>
      <c r="T59" s="27" t="str">
        <f t="shared" si="15"/>
        <v/>
      </c>
      <c r="U59" s="27" t="str">
        <f t="shared" si="15"/>
        <v/>
      </c>
      <c r="V59" s="27" t="str">
        <f t="shared" si="15"/>
        <v/>
      </c>
    </row>
    <row r="60" spans="1:22" x14ac:dyDescent="0.25">
      <c r="A60" s="2">
        <f t="shared" si="7"/>
        <v>28</v>
      </c>
      <c r="B60" s="19" t="s">
        <v>149</v>
      </c>
      <c r="C60" s="19"/>
      <c r="D60" s="19"/>
      <c r="E60" s="19"/>
      <c r="F60" s="19"/>
      <c r="G60" s="19"/>
      <c r="H60" s="19"/>
      <c r="I60" s="19"/>
      <c r="J60" s="19"/>
      <c r="K60" s="19"/>
      <c r="L60" s="19"/>
      <c r="M60" s="27" t="str">
        <f t="shared" ca="1" si="15"/>
        <v>-</v>
      </c>
      <c r="N60" s="27" t="str">
        <f t="shared" si="15"/>
        <v/>
      </c>
      <c r="O60" s="27" t="str">
        <f t="shared" si="15"/>
        <v/>
      </c>
      <c r="P60" s="27" t="str">
        <f t="shared" si="15"/>
        <v/>
      </c>
      <c r="Q60" s="27" t="str">
        <f t="shared" si="15"/>
        <v/>
      </c>
      <c r="R60" s="27" t="str">
        <f t="shared" si="15"/>
        <v/>
      </c>
      <c r="S60" s="27" t="str">
        <f t="shared" si="15"/>
        <v/>
      </c>
      <c r="T60" s="27" t="str">
        <f t="shared" si="15"/>
        <v/>
      </c>
      <c r="U60" s="27" t="str">
        <f t="shared" si="15"/>
        <v/>
      </c>
      <c r="V60" s="27" t="str">
        <f t="shared" si="15"/>
        <v/>
      </c>
    </row>
    <row r="61" spans="1:22" x14ac:dyDescent="0.25">
      <c r="A61" s="2">
        <f t="shared" si="7"/>
        <v>29</v>
      </c>
      <c r="B61" s="19" t="s">
        <v>151</v>
      </c>
      <c r="C61" s="19">
        <v>1000</v>
      </c>
      <c r="D61" s="19"/>
      <c r="E61" s="19"/>
      <c r="F61" s="19"/>
      <c r="G61" s="19"/>
      <c r="H61" s="19"/>
      <c r="I61" s="19"/>
      <c r="J61" s="19"/>
      <c r="K61" s="19"/>
      <c r="L61" s="19"/>
      <c r="M61" s="27" t="str">
        <f t="shared" ca="1" si="15"/>
        <v>-</v>
      </c>
      <c r="N61" s="27" t="str">
        <f t="shared" si="15"/>
        <v/>
      </c>
      <c r="O61" s="27" t="str">
        <f t="shared" si="15"/>
        <v/>
      </c>
      <c r="P61" s="27" t="str">
        <f t="shared" si="15"/>
        <v/>
      </c>
      <c r="Q61" s="27" t="str">
        <f t="shared" si="15"/>
        <v/>
      </c>
      <c r="R61" s="27" t="str">
        <f t="shared" si="15"/>
        <v/>
      </c>
      <c r="S61" s="27" t="str">
        <f t="shared" si="15"/>
        <v/>
      </c>
      <c r="T61" s="27" t="str">
        <f t="shared" si="15"/>
        <v/>
      </c>
      <c r="U61" s="27" t="str">
        <f t="shared" si="15"/>
        <v/>
      </c>
      <c r="V61" s="27" t="str">
        <f t="shared" si="15"/>
        <v/>
      </c>
    </row>
    <row r="62" spans="1:22" x14ac:dyDescent="0.25">
      <c r="A62" s="2">
        <f t="shared" si="7"/>
        <v>30</v>
      </c>
      <c r="B62" s="19" t="s">
        <v>152</v>
      </c>
      <c r="C62" s="19">
        <v>2000</v>
      </c>
      <c r="D62" s="19"/>
      <c r="E62" s="19"/>
      <c r="F62" s="19"/>
      <c r="G62" s="19"/>
      <c r="H62" s="19"/>
      <c r="I62" s="19"/>
      <c r="J62" s="19"/>
      <c r="K62" s="19"/>
      <c r="L62" s="19"/>
      <c r="M62" s="27" t="str">
        <f t="shared" ca="1" si="15"/>
        <v>-</v>
      </c>
      <c r="N62" s="27" t="str">
        <f t="shared" si="15"/>
        <v/>
      </c>
      <c r="O62" s="27" t="str">
        <f t="shared" si="15"/>
        <v/>
      </c>
      <c r="P62" s="27" t="str">
        <f t="shared" si="15"/>
        <v/>
      </c>
      <c r="Q62" s="27" t="str">
        <f t="shared" si="15"/>
        <v/>
      </c>
      <c r="R62" s="27" t="str">
        <f t="shared" si="15"/>
        <v/>
      </c>
      <c r="S62" s="27" t="str">
        <f t="shared" si="15"/>
        <v/>
      </c>
      <c r="T62" s="27" t="str">
        <f t="shared" si="15"/>
        <v/>
      </c>
      <c r="U62" s="27" t="str">
        <f t="shared" si="15"/>
        <v/>
      </c>
      <c r="V62" s="27" t="str">
        <f t="shared" si="15"/>
        <v/>
      </c>
    </row>
    <row r="63" spans="1:22" x14ac:dyDescent="0.25">
      <c r="A63" s="2">
        <f t="shared" si="7"/>
        <v>31</v>
      </c>
      <c r="B63" s="19" t="s">
        <v>153</v>
      </c>
      <c r="C63" s="19">
        <v>300</v>
      </c>
      <c r="D63" s="19"/>
      <c r="E63" s="19"/>
      <c r="F63" s="19"/>
      <c r="G63" s="19"/>
      <c r="H63" s="19"/>
      <c r="I63" s="19"/>
      <c r="J63" s="19"/>
      <c r="K63" s="19"/>
      <c r="L63" s="19"/>
      <c r="M63" s="27" t="str">
        <f t="shared" ca="1" si="15"/>
        <v>-</v>
      </c>
      <c r="N63" s="27" t="str">
        <f t="shared" si="15"/>
        <v/>
      </c>
      <c r="O63" s="27" t="str">
        <f t="shared" si="15"/>
        <v/>
      </c>
      <c r="P63" s="27" t="str">
        <f t="shared" si="15"/>
        <v/>
      </c>
      <c r="Q63" s="27" t="str">
        <f t="shared" si="15"/>
        <v/>
      </c>
      <c r="R63" s="27" t="str">
        <f t="shared" si="15"/>
        <v/>
      </c>
      <c r="S63" s="27" t="str">
        <f t="shared" si="15"/>
        <v/>
      </c>
      <c r="T63" s="27" t="str">
        <f t="shared" si="15"/>
        <v/>
      </c>
      <c r="U63" s="27" t="str">
        <f t="shared" si="15"/>
        <v/>
      </c>
      <c r="V63" s="27" t="str">
        <f t="shared" si="15"/>
        <v/>
      </c>
    </row>
    <row r="64" spans="1:22" x14ac:dyDescent="0.25">
      <c r="A64" s="2">
        <f t="shared" si="7"/>
        <v>32</v>
      </c>
      <c r="B64" s="19" t="s">
        <v>154</v>
      </c>
      <c r="C64" s="131">
        <f>F129</f>
        <v>267.44400000000002</v>
      </c>
      <c r="D64" s="35"/>
      <c r="E64" s="35"/>
      <c r="F64" s="19"/>
      <c r="G64" s="19"/>
      <c r="H64" s="19"/>
      <c r="I64" s="19"/>
      <c r="J64" s="19"/>
      <c r="K64" s="19"/>
      <c r="L64" s="19"/>
      <c r="M64" s="27" t="str">
        <f t="shared" ca="1" si="15"/>
        <v>-</v>
      </c>
      <c r="N64" s="27" t="str">
        <f t="shared" si="15"/>
        <v/>
      </c>
      <c r="O64" s="27" t="str">
        <f t="shared" si="15"/>
        <v/>
      </c>
      <c r="P64" s="27" t="str">
        <f t="shared" si="15"/>
        <v/>
      </c>
      <c r="Q64" s="27" t="str">
        <f t="shared" si="15"/>
        <v/>
      </c>
      <c r="R64" s="27" t="str">
        <f t="shared" si="15"/>
        <v/>
      </c>
      <c r="S64" s="27" t="str">
        <f t="shared" si="15"/>
        <v/>
      </c>
      <c r="T64" s="27" t="str">
        <f t="shared" si="15"/>
        <v/>
      </c>
      <c r="U64" s="27" t="str">
        <f t="shared" si="15"/>
        <v/>
      </c>
      <c r="V64" s="27" t="str">
        <f t="shared" si="15"/>
        <v/>
      </c>
    </row>
    <row r="65" spans="1:22" x14ac:dyDescent="0.25">
      <c r="A65" s="2">
        <f t="shared" si="7"/>
        <v>33</v>
      </c>
      <c r="B65" s="19" t="s">
        <v>155</v>
      </c>
      <c r="C65" s="36">
        <f>H129</f>
        <v>0.56072225449684421</v>
      </c>
      <c r="D65" s="35"/>
      <c r="E65" s="35"/>
      <c r="F65" s="19"/>
      <c r="G65" s="19"/>
      <c r="H65" s="19"/>
      <c r="I65" s="19"/>
      <c r="J65" s="19"/>
      <c r="K65" s="19"/>
      <c r="L65" s="19"/>
      <c r="M65" s="38">
        <v>2</v>
      </c>
      <c r="N65" s="38"/>
      <c r="O65" s="38"/>
      <c r="P65" s="38"/>
      <c r="Q65" s="38"/>
      <c r="R65" s="38"/>
      <c r="S65" s="38"/>
      <c r="T65" s="38"/>
      <c r="U65" s="38"/>
      <c r="V65" s="38"/>
    </row>
    <row r="66" spans="1:22" x14ac:dyDescent="0.25">
      <c r="A66" s="2">
        <f t="shared" si="7"/>
        <v>34</v>
      </c>
      <c r="B66" s="19" t="s">
        <v>157</v>
      </c>
      <c r="C66" s="19">
        <v>1000</v>
      </c>
      <c r="D66" s="19"/>
      <c r="E66" s="19"/>
      <c r="F66" s="19"/>
      <c r="G66" s="19"/>
      <c r="H66" s="19"/>
      <c r="I66" s="19"/>
      <c r="J66" s="19"/>
      <c r="K66" s="19"/>
      <c r="L66" s="19"/>
      <c r="M66" s="27" t="str">
        <f t="shared" ref="M66:V68" ca="1" si="18">IF(M$33="","","-")</f>
        <v>-</v>
      </c>
      <c r="N66" s="27" t="str">
        <f t="shared" si="18"/>
        <v/>
      </c>
      <c r="O66" s="27" t="str">
        <f t="shared" si="18"/>
        <v/>
      </c>
      <c r="P66" s="27" t="str">
        <f t="shared" si="18"/>
        <v/>
      </c>
      <c r="Q66" s="27" t="str">
        <f t="shared" si="18"/>
        <v/>
      </c>
      <c r="R66" s="27" t="str">
        <f t="shared" si="18"/>
        <v/>
      </c>
      <c r="S66" s="27" t="str">
        <f t="shared" si="18"/>
        <v/>
      </c>
      <c r="T66" s="27" t="str">
        <f t="shared" si="18"/>
        <v/>
      </c>
      <c r="U66" s="27" t="str">
        <f t="shared" si="18"/>
        <v/>
      </c>
      <c r="V66" s="27" t="str">
        <f t="shared" si="18"/>
        <v/>
      </c>
    </row>
    <row r="67" spans="1:22" x14ac:dyDescent="0.25">
      <c r="A67" s="2">
        <f t="shared" si="7"/>
        <v>35</v>
      </c>
      <c r="B67" s="19" t="s">
        <v>158</v>
      </c>
      <c r="C67" s="19">
        <v>500</v>
      </c>
      <c r="D67" s="19"/>
      <c r="E67" s="19"/>
      <c r="F67" s="19"/>
      <c r="G67" s="19"/>
      <c r="H67" s="19"/>
      <c r="I67" s="19"/>
      <c r="J67" s="19"/>
      <c r="K67" s="19"/>
      <c r="L67" s="19"/>
      <c r="M67" s="27" t="str">
        <f t="shared" ca="1" si="18"/>
        <v>-</v>
      </c>
      <c r="N67" s="27" t="str">
        <f t="shared" si="18"/>
        <v/>
      </c>
      <c r="O67" s="27" t="str">
        <f t="shared" si="18"/>
        <v/>
      </c>
      <c r="P67" s="27" t="str">
        <f t="shared" si="18"/>
        <v/>
      </c>
      <c r="Q67" s="27" t="str">
        <f t="shared" si="18"/>
        <v/>
      </c>
      <c r="R67" s="27" t="str">
        <f t="shared" si="18"/>
        <v/>
      </c>
      <c r="S67" s="27" t="str">
        <f t="shared" si="18"/>
        <v/>
      </c>
      <c r="T67" s="27" t="str">
        <f t="shared" si="18"/>
        <v/>
      </c>
      <c r="U67" s="27" t="str">
        <f t="shared" si="18"/>
        <v/>
      </c>
      <c r="V67" s="27" t="str">
        <f t="shared" si="18"/>
        <v/>
      </c>
    </row>
    <row r="68" spans="1:22" x14ac:dyDescent="0.25">
      <c r="A68" s="2">
        <f t="shared" si="7"/>
        <v>36</v>
      </c>
      <c r="B68" s="19" t="s">
        <v>159</v>
      </c>
      <c r="C68" s="41">
        <v>10</v>
      </c>
      <c r="D68" s="40"/>
      <c r="E68" s="40"/>
      <c r="F68" s="19"/>
      <c r="G68" s="19"/>
      <c r="H68" s="19"/>
      <c r="I68" s="19"/>
      <c r="J68" s="19"/>
      <c r="K68" s="19"/>
      <c r="L68" s="19"/>
      <c r="M68" s="27" t="str">
        <f t="shared" ca="1" si="18"/>
        <v>-</v>
      </c>
      <c r="N68" s="27" t="str">
        <f t="shared" si="18"/>
        <v/>
      </c>
      <c r="O68" s="27" t="str">
        <f t="shared" si="18"/>
        <v/>
      </c>
      <c r="P68" s="27" t="str">
        <f t="shared" si="18"/>
        <v/>
      </c>
      <c r="Q68" s="27" t="str">
        <f t="shared" si="18"/>
        <v/>
      </c>
      <c r="R68" s="27" t="str">
        <f t="shared" si="18"/>
        <v/>
      </c>
      <c r="S68" s="27" t="str">
        <f t="shared" si="18"/>
        <v/>
      </c>
      <c r="T68" s="27" t="str">
        <f t="shared" si="18"/>
        <v/>
      </c>
      <c r="U68" s="27" t="str">
        <f t="shared" si="18"/>
        <v/>
      </c>
      <c r="V68" s="27" t="str">
        <f t="shared" si="18"/>
        <v/>
      </c>
    </row>
    <row r="69" spans="1:22" x14ac:dyDescent="0.25">
      <c r="A69" s="2">
        <f t="shared" si="7"/>
        <v>37</v>
      </c>
      <c r="B69" s="19" t="s">
        <v>160</v>
      </c>
      <c r="C69" s="41">
        <v>10</v>
      </c>
      <c r="D69" s="41" t="str">
        <f t="shared" ref="D69:L69" si="19">IFERROR(D68/D64,"")</f>
        <v/>
      </c>
      <c r="E69" s="41" t="str">
        <f t="shared" si="19"/>
        <v/>
      </c>
      <c r="F69" s="41" t="str">
        <f t="shared" si="19"/>
        <v/>
      </c>
      <c r="G69" s="41" t="str">
        <f t="shared" si="19"/>
        <v/>
      </c>
      <c r="H69" s="41" t="str">
        <f t="shared" si="19"/>
        <v/>
      </c>
      <c r="I69" s="41" t="str">
        <f t="shared" si="19"/>
        <v/>
      </c>
      <c r="J69" s="41" t="str">
        <f t="shared" si="19"/>
        <v/>
      </c>
      <c r="K69" s="41" t="str">
        <f t="shared" si="19"/>
        <v/>
      </c>
      <c r="L69" s="41" t="str">
        <f t="shared" si="19"/>
        <v/>
      </c>
      <c r="M69" s="38">
        <v>47</v>
      </c>
      <c r="N69" s="38"/>
      <c r="O69" s="38"/>
      <c r="P69" s="38"/>
      <c r="Q69" s="38"/>
      <c r="R69" s="38"/>
      <c r="S69" s="38"/>
      <c r="T69" s="38"/>
      <c r="U69" s="38"/>
      <c r="V69" s="38"/>
    </row>
    <row r="70" spans="1:22" x14ac:dyDescent="0.25">
      <c r="A70" s="2">
        <f t="shared" si="7"/>
        <v>38</v>
      </c>
      <c r="M70" s="27" t="str">
        <f t="shared" ref="M70:V85" ca="1" si="20">IF(M$33="","","-")</f>
        <v>-</v>
      </c>
      <c r="N70" s="27" t="str">
        <f t="shared" si="20"/>
        <v/>
      </c>
      <c r="O70" s="27" t="str">
        <f t="shared" si="20"/>
        <v/>
      </c>
      <c r="P70" s="27" t="str">
        <f t="shared" si="20"/>
        <v/>
      </c>
      <c r="Q70" s="27" t="str">
        <f t="shared" si="20"/>
        <v/>
      </c>
      <c r="R70" s="27" t="str">
        <f t="shared" si="20"/>
        <v/>
      </c>
      <c r="S70" s="27" t="str">
        <f t="shared" si="20"/>
        <v/>
      </c>
      <c r="T70" s="27" t="str">
        <f t="shared" si="20"/>
        <v/>
      </c>
      <c r="U70" s="27" t="str">
        <f t="shared" si="20"/>
        <v/>
      </c>
      <c r="V70" s="27" t="str">
        <f t="shared" si="20"/>
        <v/>
      </c>
    </row>
    <row r="71" spans="1:22" x14ac:dyDescent="0.25">
      <c r="A71" s="2">
        <f t="shared" si="7"/>
        <v>39</v>
      </c>
      <c r="B71" s="2" t="s">
        <v>161</v>
      </c>
      <c r="C71" s="28" t="str">
        <f t="shared" ref="C71:L71" si="21">C52</f>
        <v>Electronically Commutated Motor Hydronic Circulator Pump</v>
      </c>
      <c r="D71" s="28" t="str">
        <f t="shared" si="21"/>
        <v/>
      </c>
      <c r="E71" s="28" t="str">
        <f t="shared" si="21"/>
        <v/>
      </c>
      <c r="F71" s="28" t="str">
        <f t="shared" si="21"/>
        <v/>
      </c>
      <c r="G71" s="28" t="str">
        <f t="shared" si="21"/>
        <v/>
      </c>
      <c r="H71" s="28" t="str">
        <f t="shared" si="21"/>
        <v/>
      </c>
      <c r="I71" s="28" t="str">
        <f t="shared" si="21"/>
        <v/>
      </c>
      <c r="J71" s="28" t="str">
        <f t="shared" si="21"/>
        <v/>
      </c>
      <c r="K71" s="28" t="str">
        <f t="shared" si="21"/>
        <v/>
      </c>
      <c r="L71" s="28" t="str">
        <f t="shared" si="21"/>
        <v/>
      </c>
      <c r="M71" s="27" t="str">
        <f t="shared" ca="1" si="20"/>
        <v>-</v>
      </c>
      <c r="N71" s="27" t="str">
        <f t="shared" si="20"/>
        <v/>
      </c>
      <c r="O71" s="27" t="str">
        <f t="shared" si="20"/>
        <v/>
      </c>
      <c r="P71" s="27" t="str">
        <f t="shared" si="20"/>
        <v/>
      </c>
      <c r="Q71" s="27" t="str">
        <f t="shared" si="20"/>
        <v/>
      </c>
      <c r="R71" s="27" t="str">
        <f t="shared" si="20"/>
        <v/>
      </c>
      <c r="S71" s="27" t="str">
        <f t="shared" si="20"/>
        <v/>
      </c>
      <c r="T71" s="27" t="str">
        <f t="shared" si="20"/>
        <v/>
      </c>
      <c r="U71" s="27" t="str">
        <f t="shared" si="20"/>
        <v/>
      </c>
      <c r="V71" s="27" t="str">
        <f t="shared" si="20"/>
        <v/>
      </c>
    </row>
    <row r="72" spans="1:22" x14ac:dyDescent="0.25">
      <c r="A72" s="2">
        <f t="shared" si="7"/>
        <v>40</v>
      </c>
      <c r="B72" s="19" t="s">
        <v>162</v>
      </c>
      <c r="C72" s="19"/>
      <c r="D72" s="19"/>
      <c r="E72" s="132"/>
      <c r="F72" s="19"/>
      <c r="G72" s="19"/>
      <c r="H72" s="19"/>
      <c r="I72" s="19"/>
      <c r="J72" s="19"/>
      <c r="K72" s="19"/>
      <c r="L72" s="19"/>
      <c r="M72" s="27" t="str">
        <f t="shared" ca="1" si="20"/>
        <v>-</v>
      </c>
      <c r="N72" s="27" t="str">
        <f t="shared" si="20"/>
        <v/>
      </c>
      <c r="O72" s="27" t="str">
        <f t="shared" si="20"/>
        <v/>
      </c>
      <c r="P72" s="27" t="str">
        <f t="shared" si="20"/>
        <v/>
      </c>
      <c r="Q72" s="27" t="str">
        <f t="shared" si="20"/>
        <v/>
      </c>
      <c r="R72" s="27" t="str">
        <f t="shared" si="20"/>
        <v/>
      </c>
      <c r="S72" s="27" t="str">
        <f t="shared" si="20"/>
        <v/>
      </c>
      <c r="T72" s="27" t="str">
        <f t="shared" si="20"/>
        <v/>
      </c>
      <c r="U72" s="27" t="str">
        <f t="shared" si="20"/>
        <v/>
      </c>
      <c r="V72" s="27" t="str">
        <f t="shared" si="20"/>
        <v/>
      </c>
    </row>
    <row r="73" spans="1:22" x14ac:dyDescent="0.25">
      <c r="A73" s="2">
        <f t="shared" si="7"/>
        <v>41</v>
      </c>
      <c r="B73" s="19" t="s">
        <v>163</v>
      </c>
      <c r="C73" s="19"/>
      <c r="D73" s="19"/>
      <c r="E73" s="132"/>
      <c r="F73" s="19"/>
      <c r="G73" s="19"/>
      <c r="H73" s="19"/>
      <c r="I73" s="19"/>
      <c r="J73" s="19"/>
      <c r="K73" s="19"/>
      <c r="L73" s="19"/>
      <c r="M73" s="27" t="str">
        <f t="shared" ca="1" si="20"/>
        <v>-</v>
      </c>
      <c r="N73" s="27" t="str">
        <f t="shared" si="20"/>
        <v/>
      </c>
      <c r="O73" s="27" t="str">
        <f t="shared" si="20"/>
        <v/>
      </c>
      <c r="P73" s="27" t="str">
        <f t="shared" si="20"/>
        <v/>
      </c>
      <c r="Q73" s="27" t="str">
        <f t="shared" si="20"/>
        <v/>
      </c>
      <c r="R73" s="27" t="str">
        <f t="shared" si="20"/>
        <v/>
      </c>
      <c r="S73" s="27" t="str">
        <f t="shared" si="20"/>
        <v/>
      </c>
      <c r="T73" s="27" t="str">
        <f t="shared" si="20"/>
        <v/>
      </c>
      <c r="U73" s="27" t="str">
        <f t="shared" si="20"/>
        <v/>
      </c>
      <c r="V73" s="27" t="str">
        <f t="shared" si="20"/>
        <v/>
      </c>
    </row>
    <row r="74" spans="1:22" x14ac:dyDescent="0.25">
      <c r="A74" s="2">
        <f t="shared" si="7"/>
        <v>42</v>
      </c>
      <c r="M74" s="27" t="str">
        <f t="shared" ca="1" si="20"/>
        <v>-</v>
      </c>
      <c r="N74" s="27" t="str">
        <f t="shared" si="20"/>
        <v/>
      </c>
      <c r="O74" s="27" t="str">
        <f t="shared" si="20"/>
        <v/>
      </c>
      <c r="P74" s="27" t="str">
        <f t="shared" si="20"/>
        <v/>
      </c>
      <c r="Q74" s="27" t="str">
        <f t="shared" si="20"/>
        <v/>
      </c>
      <c r="R74" s="27" t="str">
        <f t="shared" si="20"/>
        <v/>
      </c>
      <c r="S74" s="27" t="str">
        <f t="shared" si="20"/>
        <v/>
      </c>
      <c r="T74" s="27" t="str">
        <f t="shared" si="20"/>
        <v/>
      </c>
      <c r="U74" s="27" t="str">
        <f t="shared" si="20"/>
        <v/>
      </c>
      <c r="V74" s="27" t="str">
        <f t="shared" si="20"/>
        <v/>
      </c>
    </row>
    <row r="75" spans="1:22" x14ac:dyDescent="0.25">
      <c r="A75" s="2">
        <f t="shared" si="7"/>
        <v>43</v>
      </c>
      <c r="B75" s="2" t="s">
        <v>164</v>
      </c>
      <c r="M75" s="27" t="str">
        <f t="shared" ca="1" si="20"/>
        <v>-</v>
      </c>
      <c r="N75" s="27" t="str">
        <f t="shared" si="20"/>
        <v/>
      </c>
      <c r="O75" s="27" t="str">
        <f t="shared" si="20"/>
        <v/>
      </c>
      <c r="P75" s="27" t="str">
        <f t="shared" si="20"/>
        <v/>
      </c>
      <c r="Q75" s="27" t="str">
        <f t="shared" si="20"/>
        <v/>
      </c>
      <c r="R75" s="27" t="str">
        <f t="shared" si="20"/>
        <v/>
      </c>
      <c r="S75" s="27" t="str">
        <f t="shared" si="20"/>
        <v/>
      </c>
      <c r="T75" s="27" t="str">
        <f t="shared" si="20"/>
        <v/>
      </c>
      <c r="U75" s="27" t="str">
        <f t="shared" si="20"/>
        <v/>
      </c>
      <c r="V75" s="27" t="str">
        <f t="shared" si="20"/>
        <v/>
      </c>
    </row>
    <row r="76" spans="1:22" x14ac:dyDescent="0.25">
      <c r="A76" s="2">
        <f t="shared" si="7"/>
        <v>44</v>
      </c>
      <c r="B76" s="19" t="s">
        <v>165</v>
      </c>
      <c r="C76" s="19">
        <v>1</v>
      </c>
      <c r="D76" s="19"/>
      <c r="E76" s="19"/>
      <c r="F76" s="19"/>
      <c r="G76" s="19"/>
      <c r="H76" s="19"/>
      <c r="I76" s="19"/>
      <c r="J76" s="19"/>
      <c r="K76" s="19"/>
      <c r="L76" s="19"/>
      <c r="M76" s="27" t="str">
        <f t="shared" ca="1" si="20"/>
        <v>-</v>
      </c>
      <c r="N76" s="27" t="str">
        <f t="shared" si="20"/>
        <v/>
      </c>
      <c r="O76" s="27" t="str">
        <f t="shared" si="20"/>
        <v/>
      </c>
      <c r="P76" s="27" t="str">
        <f t="shared" si="20"/>
        <v/>
      </c>
      <c r="Q76" s="27" t="str">
        <f t="shared" si="20"/>
        <v/>
      </c>
      <c r="R76" s="27" t="str">
        <f t="shared" si="20"/>
        <v/>
      </c>
      <c r="S76" s="27" t="str">
        <f t="shared" si="20"/>
        <v/>
      </c>
      <c r="T76" s="27" t="str">
        <f t="shared" si="20"/>
        <v/>
      </c>
      <c r="U76" s="27" t="str">
        <f t="shared" si="20"/>
        <v/>
      </c>
      <c r="V76" s="27" t="str">
        <f t="shared" si="20"/>
        <v/>
      </c>
    </row>
    <row r="77" spans="1:22" x14ac:dyDescent="0.25">
      <c r="A77" s="2">
        <f t="shared" si="7"/>
        <v>45</v>
      </c>
      <c r="B77" s="19" t="s">
        <v>166</v>
      </c>
      <c r="C77" s="19">
        <v>1</v>
      </c>
      <c r="D77" s="19"/>
      <c r="E77" s="19"/>
      <c r="F77" s="19"/>
      <c r="G77" s="19"/>
      <c r="H77" s="19"/>
      <c r="I77" s="19"/>
      <c r="J77" s="19"/>
      <c r="K77" s="19"/>
      <c r="L77" s="19"/>
      <c r="M77" s="27" t="str">
        <f t="shared" ca="1" si="20"/>
        <v>-</v>
      </c>
      <c r="N77" s="27" t="str">
        <f t="shared" si="20"/>
        <v/>
      </c>
      <c r="O77" s="27" t="str">
        <f t="shared" si="20"/>
        <v/>
      </c>
      <c r="P77" s="27" t="str">
        <f t="shared" si="20"/>
        <v/>
      </c>
      <c r="Q77" s="27" t="str">
        <f t="shared" si="20"/>
        <v/>
      </c>
      <c r="R77" s="27" t="str">
        <f t="shared" si="20"/>
        <v/>
      </c>
      <c r="S77" s="27" t="str">
        <f t="shared" si="20"/>
        <v/>
      </c>
      <c r="T77" s="27" t="str">
        <f t="shared" si="20"/>
        <v/>
      </c>
      <c r="U77" s="27" t="str">
        <f t="shared" si="20"/>
        <v/>
      </c>
      <c r="V77" s="27" t="str">
        <f t="shared" si="20"/>
        <v/>
      </c>
    </row>
    <row r="78" spans="1:22" x14ac:dyDescent="0.25">
      <c r="A78" s="2">
        <f t="shared" si="7"/>
        <v>46</v>
      </c>
      <c r="B78" s="19" t="s">
        <v>167</v>
      </c>
      <c r="C78" s="19">
        <v>1</v>
      </c>
      <c r="D78" s="19"/>
      <c r="E78" s="19"/>
      <c r="F78" s="19"/>
      <c r="G78" s="19"/>
      <c r="H78" s="19"/>
      <c r="I78" s="19"/>
      <c r="J78" s="19"/>
      <c r="K78" s="19"/>
      <c r="L78" s="19"/>
      <c r="M78" s="27" t="str">
        <f t="shared" ca="1" si="20"/>
        <v>-</v>
      </c>
      <c r="N78" s="27" t="str">
        <f t="shared" si="20"/>
        <v/>
      </c>
      <c r="O78" s="27" t="str">
        <f t="shared" si="20"/>
        <v/>
      </c>
      <c r="P78" s="27" t="str">
        <f t="shared" si="20"/>
        <v/>
      </c>
      <c r="Q78" s="27" t="str">
        <f t="shared" si="20"/>
        <v/>
      </c>
      <c r="R78" s="27" t="str">
        <f t="shared" si="20"/>
        <v/>
      </c>
      <c r="S78" s="27" t="str">
        <f t="shared" si="20"/>
        <v/>
      </c>
      <c r="T78" s="27" t="str">
        <f t="shared" si="20"/>
        <v/>
      </c>
      <c r="U78" s="27" t="str">
        <f t="shared" si="20"/>
        <v/>
      </c>
      <c r="V78" s="27" t="str">
        <f t="shared" si="20"/>
        <v/>
      </c>
    </row>
    <row r="79" spans="1:22" x14ac:dyDescent="0.25">
      <c r="A79" s="2">
        <f t="shared" si="7"/>
        <v>47</v>
      </c>
      <c r="B79" s="19" t="s">
        <v>168</v>
      </c>
      <c r="C79" s="19">
        <v>1</v>
      </c>
      <c r="D79" s="19"/>
      <c r="E79" s="19"/>
      <c r="F79" s="19"/>
      <c r="G79" s="19"/>
      <c r="H79" s="19"/>
      <c r="I79" s="19"/>
      <c r="J79" s="19"/>
      <c r="K79" s="19"/>
      <c r="L79" s="19"/>
      <c r="M79" s="27" t="str">
        <f t="shared" ca="1" si="20"/>
        <v>-</v>
      </c>
      <c r="N79" s="27" t="str">
        <f t="shared" si="20"/>
        <v/>
      </c>
      <c r="O79" s="27" t="str">
        <f t="shared" si="20"/>
        <v/>
      </c>
      <c r="P79" s="27" t="str">
        <f t="shared" si="20"/>
        <v/>
      </c>
      <c r="Q79" s="27" t="str">
        <f t="shared" si="20"/>
        <v/>
      </c>
      <c r="R79" s="27" t="str">
        <f t="shared" si="20"/>
        <v/>
      </c>
      <c r="S79" s="27" t="str">
        <f t="shared" si="20"/>
        <v/>
      </c>
      <c r="T79" s="27" t="str">
        <f t="shared" si="20"/>
        <v/>
      </c>
      <c r="U79" s="27" t="str">
        <f t="shared" si="20"/>
        <v/>
      </c>
      <c r="V79" s="27" t="str">
        <f t="shared" si="20"/>
        <v/>
      </c>
    </row>
    <row r="80" spans="1:22" x14ac:dyDescent="0.25">
      <c r="A80" s="2">
        <f t="shared" si="7"/>
        <v>48</v>
      </c>
      <c r="B80" s="19" t="s">
        <v>169</v>
      </c>
      <c r="C80" s="19">
        <v>1</v>
      </c>
      <c r="D80" s="19"/>
      <c r="E80" s="19"/>
      <c r="F80" s="19"/>
      <c r="G80" s="19"/>
      <c r="H80" s="19"/>
      <c r="I80" s="19"/>
      <c r="J80" s="19"/>
      <c r="K80" s="19"/>
      <c r="L80" s="19"/>
      <c r="M80" s="27" t="str">
        <f t="shared" ca="1" si="20"/>
        <v>-</v>
      </c>
      <c r="N80" s="27" t="str">
        <f t="shared" si="20"/>
        <v/>
      </c>
      <c r="O80" s="27" t="str">
        <f t="shared" si="20"/>
        <v/>
      </c>
      <c r="P80" s="27" t="str">
        <f t="shared" si="20"/>
        <v/>
      </c>
      <c r="Q80" s="27" t="str">
        <f t="shared" si="20"/>
        <v/>
      </c>
      <c r="R80" s="27" t="str">
        <f t="shared" si="20"/>
        <v/>
      </c>
      <c r="S80" s="27" t="str">
        <f t="shared" si="20"/>
        <v/>
      </c>
      <c r="T80" s="27" t="str">
        <f t="shared" si="20"/>
        <v/>
      </c>
      <c r="U80" s="27" t="str">
        <f t="shared" si="20"/>
        <v/>
      </c>
      <c r="V80" s="27" t="str">
        <f t="shared" si="20"/>
        <v/>
      </c>
    </row>
    <row r="81" spans="1:22" x14ac:dyDescent="0.25">
      <c r="A81" s="2">
        <f t="shared" si="7"/>
        <v>49</v>
      </c>
      <c r="M81" s="27" t="str">
        <f t="shared" ca="1" si="20"/>
        <v>-</v>
      </c>
      <c r="N81" s="27" t="str">
        <f t="shared" si="20"/>
        <v/>
      </c>
      <c r="O81" s="27" t="str">
        <f t="shared" si="20"/>
        <v/>
      </c>
      <c r="P81" s="27" t="str">
        <f t="shared" si="20"/>
        <v/>
      </c>
      <c r="Q81" s="27" t="str">
        <f t="shared" si="20"/>
        <v/>
      </c>
      <c r="R81" s="27" t="str">
        <f t="shared" si="20"/>
        <v/>
      </c>
      <c r="S81" s="27" t="str">
        <f t="shared" si="20"/>
        <v/>
      </c>
      <c r="T81" s="27" t="str">
        <f t="shared" si="20"/>
        <v/>
      </c>
      <c r="U81" s="27" t="str">
        <f t="shared" si="20"/>
        <v/>
      </c>
      <c r="V81" s="27" t="str">
        <f t="shared" si="20"/>
        <v/>
      </c>
    </row>
    <row r="82" spans="1:22" x14ac:dyDescent="0.25">
      <c r="A82" s="2">
        <f t="shared" si="7"/>
        <v>50</v>
      </c>
      <c r="B82" s="2" t="s">
        <v>170</v>
      </c>
      <c r="C82" s="28"/>
      <c r="D82" s="28"/>
      <c r="E82" s="28"/>
      <c r="F82" s="28" t="str">
        <f t="shared" ref="F82:L82" si="22">F71</f>
        <v/>
      </c>
      <c r="G82" s="28" t="str">
        <f t="shared" si="22"/>
        <v/>
      </c>
      <c r="H82" s="28" t="str">
        <f t="shared" si="22"/>
        <v/>
      </c>
      <c r="I82" s="28" t="str">
        <f t="shared" si="22"/>
        <v/>
      </c>
      <c r="J82" s="28" t="str">
        <f t="shared" si="22"/>
        <v/>
      </c>
      <c r="K82" s="28" t="str">
        <f t="shared" si="22"/>
        <v/>
      </c>
      <c r="L82" s="28" t="str">
        <f t="shared" si="22"/>
        <v/>
      </c>
      <c r="M82" s="27" t="str">
        <f t="shared" ca="1" si="20"/>
        <v>-</v>
      </c>
      <c r="N82" s="27" t="str">
        <f t="shared" si="20"/>
        <v/>
      </c>
      <c r="O82" s="27" t="str">
        <f t="shared" si="20"/>
        <v/>
      </c>
      <c r="P82" s="27" t="str">
        <f t="shared" si="20"/>
        <v/>
      </c>
      <c r="Q82" s="27" t="str">
        <f t="shared" si="20"/>
        <v/>
      </c>
      <c r="R82" s="27" t="str">
        <f t="shared" si="20"/>
        <v/>
      </c>
      <c r="S82" s="27" t="str">
        <f t="shared" si="20"/>
        <v/>
      </c>
      <c r="T82" s="27" t="str">
        <f t="shared" si="20"/>
        <v/>
      </c>
      <c r="U82" s="27" t="str">
        <f t="shared" si="20"/>
        <v/>
      </c>
      <c r="V82" s="27" t="str">
        <f t="shared" si="20"/>
        <v/>
      </c>
    </row>
    <row r="83" spans="1:22" x14ac:dyDescent="0.25">
      <c r="A83" s="2">
        <f t="shared" si="7"/>
        <v>51</v>
      </c>
      <c r="B83" s="19" t="s">
        <v>171</v>
      </c>
      <c r="C83" s="19"/>
      <c r="D83" s="19"/>
      <c r="E83" s="19"/>
      <c r="F83" s="19"/>
      <c r="G83" s="19"/>
      <c r="H83" s="19"/>
      <c r="I83" s="19"/>
      <c r="J83" s="19"/>
      <c r="K83" s="19"/>
      <c r="L83" s="19"/>
      <c r="M83" s="27" t="str">
        <f t="shared" ca="1" si="20"/>
        <v>-</v>
      </c>
      <c r="N83" s="27" t="str">
        <f t="shared" si="20"/>
        <v/>
      </c>
      <c r="O83" s="27" t="str">
        <f t="shared" si="20"/>
        <v/>
      </c>
      <c r="P83" s="27" t="str">
        <f t="shared" si="20"/>
        <v/>
      </c>
      <c r="Q83" s="27" t="str">
        <f t="shared" si="20"/>
        <v/>
      </c>
      <c r="R83" s="27" t="str">
        <f t="shared" si="20"/>
        <v/>
      </c>
      <c r="S83" s="27" t="str">
        <f t="shared" si="20"/>
        <v/>
      </c>
      <c r="T83" s="27" t="str">
        <f t="shared" si="20"/>
        <v/>
      </c>
      <c r="U83" s="27" t="str">
        <f t="shared" si="20"/>
        <v/>
      </c>
      <c r="V83" s="27" t="str">
        <f t="shared" si="20"/>
        <v/>
      </c>
    </row>
    <row r="84" spans="1:22" x14ac:dyDescent="0.25">
      <c r="A84" s="2">
        <f t="shared" si="7"/>
        <v>52</v>
      </c>
      <c r="B84" s="19" t="s">
        <v>172</v>
      </c>
      <c r="C84" s="19">
        <v>1</v>
      </c>
      <c r="D84" s="19"/>
      <c r="E84" s="19"/>
      <c r="F84" s="19"/>
      <c r="G84" s="19"/>
      <c r="H84" s="19"/>
      <c r="I84" s="19"/>
      <c r="J84" s="19"/>
      <c r="K84" s="19"/>
      <c r="L84" s="19"/>
      <c r="M84" s="27" t="str">
        <f t="shared" ca="1" si="20"/>
        <v>-</v>
      </c>
      <c r="N84" s="27" t="str">
        <f t="shared" si="20"/>
        <v/>
      </c>
      <c r="O84" s="27" t="str">
        <f t="shared" si="20"/>
        <v/>
      </c>
      <c r="P84" s="27" t="str">
        <f t="shared" si="20"/>
        <v/>
      </c>
      <c r="Q84" s="27" t="str">
        <f t="shared" si="20"/>
        <v/>
      </c>
      <c r="R84" s="27" t="str">
        <f t="shared" si="20"/>
        <v/>
      </c>
      <c r="S84" s="27" t="str">
        <f t="shared" si="20"/>
        <v/>
      </c>
      <c r="T84" s="27" t="str">
        <f t="shared" si="20"/>
        <v/>
      </c>
      <c r="U84" s="27" t="str">
        <f t="shared" si="20"/>
        <v/>
      </c>
      <c r="V84" s="27" t="str">
        <f t="shared" si="20"/>
        <v/>
      </c>
    </row>
    <row r="85" spans="1:22" x14ac:dyDescent="0.25">
      <c r="A85" s="2">
        <f t="shared" si="7"/>
        <v>53</v>
      </c>
      <c r="B85" s="19" t="s">
        <v>173</v>
      </c>
      <c r="C85" s="19">
        <v>200</v>
      </c>
      <c r="D85" s="19"/>
      <c r="E85" s="19"/>
      <c r="F85" s="19"/>
      <c r="G85" s="19"/>
      <c r="H85" s="19"/>
      <c r="I85" s="19"/>
      <c r="J85" s="19"/>
      <c r="K85" s="19"/>
      <c r="L85" s="19"/>
      <c r="M85" s="27" t="str">
        <f t="shared" ca="1" si="20"/>
        <v>-</v>
      </c>
      <c r="N85" s="27" t="str">
        <f t="shared" si="20"/>
        <v/>
      </c>
      <c r="O85" s="27" t="str">
        <f t="shared" si="20"/>
        <v/>
      </c>
      <c r="P85" s="27" t="str">
        <f t="shared" si="20"/>
        <v/>
      </c>
      <c r="Q85" s="27" t="str">
        <f t="shared" si="20"/>
        <v/>
      </c>
      <c r="R85" s="27" t="str">
        <f t="shared" si="20"/>
        <v/>
      </c>
      <c r="S85" s="27" t="str">
        <f t="shared" si="20"/>
        <v/>
      </c>
      <c r="T85" s="27" t="str">
        <f t="shared" si="20"/>
        <v/>
      </c>
      <c r="U85" s="27" t="str">
        <f t="shared" si="20"/>
        <v/>
      </c>
      <c r="V85" s="27" t="str">
        <f t="shared" si="20"/>
        <v/>
      </c>
    </row>
    <row r="86" spans="1:22" x14ac:dyDescent="0.25">
      <c r="A86" s="2">
        <f t="shared" si="7"/>
        <v>54</v>
      </c>
      <c r="B86" s="19" t="s">
        <v>174</v>
      </c>
      <c r="C86" s="19"/>
      <c r="D86" s="19"/>
      <c r="E86" s="19"/>
      <c r="F86" s="19"/>
      <c r="G86" s="19"/>
      <c r="H86" s="19"/>
      <c r="I86" s="19"/>
      <c r="J86" s="19"/>
      <c r="K86" s="19"/>
      <c r="L86" s="19"/>
      <c r="M86" s="27" t="str">
        <f t="shared" ref="M86:V101" ca="1" si="23">IF(M$33="","","-")</f>
        <v>-</v>
      </c>
      <c r="N86" s="27" t="str">
        <f t="shared" si="23"/>
        <v/>
      </c>
      <c r="O86" s="27" t="str">
        <f t="shared" si="23"/>
        <v/>
      </c>
      <c r="P86" s="27" t="str">
        <f t="shared" si="23"/>
        <v/>
      </c>
      <c r="Q86" s="27" t="str">
        <f t="shared" si="23"/>
        <v/>
      </c>
      <c r="R86" s="27" t="str">
        <f t="shared" si="23"/>
        <v/>
      </c>
      <c r="S86" s="27" t="str">
        <f t="shared" si="23"/>
        <v/>
      </c>
      <c r="T86" s="27" t="str">
        <f t="shared" si="23"/>
        <v/>
      </c>
      <c r="U86" s="27" t="str">
        <f t="shared" si="23"/>
        <v/>
      </c>
      <c r="V86" s="27" t="str">
        <f t="shared" si="23"/>
        <v/>
      </c>
    </row>
    <row r="87" spans="1:22" x14ac:dyDescent="0.25">
      <c r="A87" s="2">
        <f t="shared" si="7"/>
        <v>55</v>
      </c>
      <c r="B87" s="19" t="s">
        <v>175</v>
      </c>
      <c r="C87" s="19"/>
      <c r="D87" s="19"/>
      <c r="E87" s="19"/>
      <c r="F87" s="19"/>
      <c r="G87" s="19"/>
      <c r="H87" s="19"/>
      <c r="I87" s="19"/>
      <c r="J87" s="19"/>
      <c r="K87" s="19"/>
      <c r="L87" s="19"/>
      <c r="M87" s="27" t="str">
        <f t="shared" ca="1" si="23"/>
        <v>-</v>
      </c>
      <c r="N87" s="27" t="str">
        <f t="shared" si="23"/>
        <v/>
      </c>
      <c r="O87" s="27" t="str">
        <f t="shared" si="23"/>
        <v/>
      </c>
      <c r="P87" s="27" t="str">
        <f t="shared" si="23"/>
        <v/>
      </c>
      <c r="Q87" s="27" t="str">
        <f t="shared" si="23"/>
        <v/>
      </c>
      <c r="R87" s="27" t="str">
        <f t="shared" si="23"/>
        <v/>
      </c>
      <c r="S87" s="27" t="str">
        <f t="shared" si="23"/>
        <v/>
      </c>
      <c r="T87" s="27" t="str">
        <f t="shared" si="23"/>
        <v/>
      </c>
      <c r="U87" s="27" t="str">
        <f t="shared" si="23"/>
        <v/>
      </c>
      <c r="V87" s="27" t="str">
        <f t="shared" si="23"/>
        <v/>
      </c>
    </row>
    <row r="88" spans="1:22" x14ac:dyDescent="0.25">
      <c r="A88" s="2">
        <f t="shared" si="7"/>
        <v>56</v>
      </c>
      <c r="B88" s="19" t="s">
        <v>176</v>
      </c>
      <c r="C88" s="19">
        <v>1</v>
      </c>
      <c r="D88" s="19"/>
      <c r="E88" s="19"/>
      <c r="F88" s="19"/>
      <c r="G88" s="19"/>
      <c r="H88" s="19"/>
      <c r="I88" s="19"/>
      <c r="J88" s="19"/>
      <c r="K88" s="19"/>
      <c r="L88" s="19"/>
      <c r="M88" s="27" t="str">
        <f t="shared" ca="1" si="23"/>
        <v>-</v>
      </c>
      <c r="N88" s="27" t="str">
        <f t="shared" si="23"/>
        <v/>
      </c>
      <c r="O88" s="27" t="str">
        <f t="shared" si="23"/>
        <v/>
      </c>
      <c r="P88" s="27" t="str">
        <f t="shared" si="23"/>
        <v/>
      </c>
      <c r="Q88" s="27" t="str">
        <f t="shared" si="23"/>
        <v/>
      </c>
      <c r="R88" s="27" t="str">
        <f t="shared" si="23"/>
        <v/>
      </c>
      <c r="S88" s="27" t="str">
        <f t="shared" si="23"/>
        <v/>
      </c>
      <c r="T88" s="27" t="str">
        <f t="shared" si="23"/>
        <v/>
      </c>
      <c r="U88" s="27" t="str">
        <f t="shared" si="23"/>
        <v/>
      </c>
      <c r="V88" s="27" t="str">
        <f t="shared" si="23"/>
        <v/>
      </c>
    </row>
    <row r="89" spans="1:22" x14ac:dyDescent="0.25">
      <c r="A89" s="2">
        <f t="shared" si="7"/>
        <v>57</v>
      </c>
      <c r="B89" s="19" t="s">
        <v>177</v>
      </c>
      <c r="C89" s="19">
        <v>200</v>
      </c>
      <c r="D89" s="19"/>
      <c r="E89" s="19"/>
      <c r="F89" s="19"/>
      <c r="G89" s="19"/>
      <c r="H89" s="19"/>
      <c r="I89" s="19"/>
      <c r="J89" s="19"/>
      <c r="K89" s="19"/>
      <c r="L89" s="19"/>
      <c r="M89" s="27" t="str">
        <f t="shared" ca="1" si="23"/>
        <v>-</v>
      </c>
      <c r="N89" s="27" t="str">
        <f t="shared" si="23"/>
        <v/>
      </c>
      <c r="O89" s="27" t="str">
        <f t="shared" si="23"/>
        <v/>
      </c>
      <c r="P89" s="27" t="str">
        <f t="shared" si="23"/>
        <v/>
      </c>
      <c r="Q89" s="27" t="str">
        <f t="shared" si="23"/>
        <v/>
      </c>
      <c r="R89" s="27" t="str">
        <f t="shared" si="23"/>
        <v/>
      </c>
      <c r="S89" s="27" t="str">
        <f t="shared" si="23"/>
        <v/>
      </c>
      <c r="T89" s="27" t="str">
        <f t="shared" si="23"/>
        <v/>
      </c>
      <c r="U89" s="27" t="str">
        <f t="shared" si="23"/>
        <v/>
      </c>
      <c r="V89" s="27" t="str">
        <f t="shared" si="23"/>
        <v/>
      </c>
    </row>
    <row r="90" spans="1:22" x14ac:dyDescent="0.25">
      <c r="A90" s="2">
        <f t="shared" si="7"/>
        <v>58</v>
      </c>
      <c r="B90" s="19" t="s">
        <v>178</v>
      </c>
      <c r="C90" s="19"/>
      <c r="D90" s="19"/>
      <c r="E90" s="19"/>
      <c r="F90" s="19"/>
      <c r="G90" s="19"/>
      <c r="H90" s="19"/>
      <c r="I90" s="19"/>
      <c r="J90" s="19"/>
      <c r="K90" s="19"/>
      <c r="L90" s="19"/>
      <c r="M90" s="27" t="str">
        <f t="shared" ca="1" si="23"/>
        <v>-</v>
      </c>
      <c r="N90" s="27" t="str">
        <f t="shared" si="23"/>
        <v/>
      </c>
      <c r="O90" s="27" t="str">
        <f t="shared" si="23"/>
        <v/>
      </c>
      <c r="P90" s="27" t="str">
        <f t="shared" si="23"/>
        <v/>
      </c>
      <c r="Q90" s="27" t="str">
        <f t="shared" si="23"/>
        <v/>
      </c>
      <c r="R90" s="27" t="str">
        <f t="shared" si="23"/>
        <v/>
      </c>
      <c r="S90" s="27" t="str">
        <f t="shared" si="23"/>
        <v/>
      </c>
      <c r="T90" s="27" t="str">
        <f t="shared" si="23"/>
        <v/>
      </c>
      <c r="U90" s="27" t="str">
        <f t="shared" si="23"/>
        <v/>
      </c>
      <c r="V90" s="27" t="str">
        <f t="shared" si="23"/>
        <v/>
      </c>
    </row>
    <row r="91" spans="1:22" x14ac:dyDescent="0.25">
      <c r="A91" s="2">
        <f t="shared" si="7"/>
        <v>59</v>
      </c>
      <c r="B91" s="19" t="s">
        <v>179</v>
      </c>
      <c r="C91" s="19"/>
      <c r="D91" s="19"/>
      <c r="E91" s="19"/>
      <c r="F91" s="19"/>
      <c r="G91" s="19"/>
      <c r="H91" s="19"/>
      <c r="I91" s="19"/>
      <c r="J91" s="19"/>
      <c r="K91" s="19"/>
      <c r="L91" s="19"/>
      <c r="M91" s="27" t="str">
        <f t="shared" ca="1" si="23"/>
        <v>-</v>
      </c>
      <c r="N91" s="27" t="str">
        <f t="shared" si="23"/>
        <v/>
      </c>
      <c r="O91" s="27" t="str">
        <f t="shared" si="23"/>
        <v/>
      </c>
      <c r="P91" s="27" t="str">
        <f t="shared" si="23"/>
        <v/>
      </c>
      <c r="Q91" s="27" t="str">
        <f t="shared" si="23"/>
        <v/>
      </c>
      <c r="R91" s="27" t="str">
        <f t="shared" si="23"/>
        <v/>
      </c>
      <c r="S91" s="27" t="str">
        <f t="shared" si="23"/>
        <v/>
      </c>
      <c r="T91" s="27" t="str">
        <f t="shared" si="23"/>
        <v/>
      </c>
      <c r="U91" s="27" t="str">
        <f t="shared" si="23"/>
        <v/>
      </c>
      <c r="V91" s="27" t="str">
        <f t="shared" si="23"/>
        <v/>
      </c>
    </row>
    <row r="92" spans="1:22" x14ac:dyDescent="0.25">
      <c r="A92" s="2">
        <f t="shared" si="7"/>
        <v>60</v>
      </c>
      <c r="B92" s="19" t="s">
        <v>180</v>
      </c>
      <c r="C92" s="19"/>
      <c r="D92" s="19"/>
      <c r="E92" s="19"/>
      <c r="F92" s="19"/>
      <c r="G92" s="19"/>
      <c r="H92" s="19"/>
      <c r="I92" s="19"/>
      <c r="J92" s="19"/>
      <c r="K92" s="19"/>
      <c r="L92" s="19"/>
      <c r="M92" s="27" t="str">
        <f t="shared" ca="1" si="23"/>
        <v>-</v>
      </c>
      <c r="N92" s="27" t="str">
        <f t="shared" si="23"/>
        <v/>
      </c>
      <c r="O92" s="27" t="str">
        <f t="shared" si="23"/>
        <v/>
      </c>
      <c r="P92" s="27" t="str">
        <f t="shared" si="23"/>
        <v/>
      </c>
      <c r="Q92" s="27" t="str">
        <f t="shared" si="23"/>
        <v/>
      </c>
      <c r="R92" s="27" t="str">
        <f t="shared" si="23"/>
        <v/>
      </c>
      <c r="S92" s="27" t="str">
        <f t="shared" si="23"/>
        <v/>
      </c>
      <c r="T92" s="27" t="str">
        <f t="shared" si="23"/>
        <v/>
      </c>
      <c r="U92" s="27" t="str">
        <f t="shared" si="23"/>
        <v/>
      </c>
      <c r="V92" s="27" t="str">
        <f t="shared" si="23"/>
        <v/>
      </c>
    </row>
    <row r="93" spans="1:22" x14ac:dyDescent="0.25">
      <c r="A93" s="2">
        <f t="shared" si="7"/>
        <v>61</v>
      </c>
      <c r="B93" s="19" t="s">
        <v>181</v>
      </c>
      <c r="C93" s="19"/>
      <c r="D93" s="19"/>
      <c r="E93" s="19"/>
      <c r="F93" s="19"/>
      <c r="G93" s="19"/>
      <c r="H93" s="19"/>
      <c r="I93" s="19"/>
      <c r="J93" s="19"/>
      <c r="K93" s="19"/>
      <c r="L93" s="19"/>
      <c r="M93" s="27" t="str">
        <f t="shared" ca="1" si="23"/>
        <v>-</v>
      </c>
      <c r="N93" s="27" t="str">
        <f t="shared" si="23"/>
        <v/>
      </c>
      <c r="O93" s="27" t="str">
        <f t="shared" si="23"/>
        <v/>
      </c>
      <c r="P93" s="27" t="str">
        <f t="shared" si="23"/>
        <v/>
      </c>
      <c r="Q93" s="27" t="str">
        <f t="shared" si="23"/>
        <v/>
      </c>
      <c r="R93" s="27" t="str">
        <f t="shared" si="23"/>
        <v/>
      </c>
      <c r="S93" s="27" t="str">
        <f t="shared" si="23"/>
        <v/>
      </c>
      <c r="T93" s="27" t="str">
        <f t="shared" si="23"/>
        <v/>
      </c>
      <c r="U93" s="27" t="str">
        <f t="shared" si="23"/>
        <v/>
      </c>
      <c r="V93" s="27" t="str">
        <f t="shared" si="23"/>
        <v/>
      </c>
    </row>
    <row r="94" spans="1:22" x14ac:dyDescent="0.25">
      <c r="A94" s="2">
        <f t="shared" si="7"/>
        <v>62</v>
      </c>
      <c r="B94" s="19" t="s">
        <v>182</v>
      </c>
      <c r="C94" s="19"/>
      <c r="D94" s="19"/>
      <c r="E94" s="19"/>
      <c r="F94" s="19"/>
      <c r="G94" s="19"/>
      <c r="H94" s="19"/>
      <c r="I94" s="19"/>
      <c r="J94" s="19"/>
      <c r="K94" s="19"/>
      <c r="L94" s="19"/>
      <c r="M94" s="27" t="str">
        <f t="shared" ca="1" si="23"/>
        <v>-</v>
      </c>
      <c r="N94" s="27" t="str">
        <f t="shared" si="23"/>
        <v/>
      </c>
      <c r="O94" s="27" t="str">
        <f t="shared" si="23"/>
        <v/>
      </c>
      <c r="P94" s="27" t="str">
        <f t="shared" si="23"/>
        <v/>
      </c>
      <c r="Q94" s="27" t="str">
        <f t="shared" si="23"/>
        <v/>
      </c>
      <c r="R94" s="27" t="str">
        <f t="shared" si="23"/>
        <v/>
      </c>
      <c r="S94" s="27" t="str">
        <f t="shared" si="23"/>
        <v/>
      </c>
      <c r="T94" s="27" t="str">
        <f t="shared" si="23"/>
        <v/>
      </c>
      <c r="U94" s="27" t="str">
        <f t="shared" si="23"/>
        <v/>
      </c>
      <c r="V94" s="27" t="str">
        <f t="shared" si="23"/>
        <v/>
      </c>
    </row>
    <row r="95" spans="1:22" x14ac:dyDescent="0.25">
      <c r="A95" s="2">
        <f t="shared" si="7"/>
        <v>63</v>
      </c>
      <c r="B95" s="19" t="s">
        <v>183</v>
      </c>
      <c r="C95" s="19"/>
      <c r="D95" s="19"/>
      <c r="E95" s="19"/>
      <c r="F95" s="19"/>
      <c r="G95" s="19"/>
      <c r="H95" s="19"/>
      <c r="I95" s="19"/>
      <c r="J95" s="19"/>
      <c r="K95" s="19"/>
      <c r="L95" s="19"/>
      <c r="M95" s="27" t="str">
        <f t="shared" ca="1" si="23"/>
        <v>-</v>
      </c>
      <c r="N95" s="27" t="str">
        <f t="shared" si="23"/>
        <v/>
      </c>
      <c r="O95" s="27" t="str">
        <f t="shared" si="23"/>
        <v/>
      </c>
      <c r="P95" s="27" t="str">
        <f t="shared" si="23"/>
        <v/>
      </c>
      <c r="Q95" s="27" t="str">
        <f t="shared" si="23"/>
        <v/>
      </c>
      <c r="R95" s="27" t="str">
        <f t="shared" si="23"/>
        <v/>
      </c>
      <c r="S95" s="27" t="str">
        <f t="shared" si="23"/>
        <v/>
      </c>
      <c r="T95" s="27" t="str">
        <f t="shared" si="23"/>
        <v/>
      </c>
      <c r="U95" s="27" t="str">
        <f t="shared" si="23"/>
        <v/>
      </c>
      <c r="V95" s="27" t="str">
        <f t="shared" si="23"/>
        <v/>
      </c>
    </row>
    <row r="96" spans="1:22" x14ac:dyDescent="0.25">
      <c r="A96" s="2">
        <f t="shared" si="7"/>
        <v>64</v>
      </c>
      <c r="B96" s="19" t="s">
        <v>184</v>
      </c>
      <c r="C96" s="19"/>
      <c r="D96" s="19"/>
      <c r="E96" s="19"/>
      <c r="F96" s="19"/>
      <c r="G96" s="19"/>
      <c r="H96" s="19"/>
      <c r="I96" s="19"/>
      <c r="J96" s="19"/>
      <c r="K96" s="19"/>
      <c r="L96" s="19"/>
      <c r="M96" s="27" t="str">
        <f t="shared" ca="1" si="23"/>
        <v>-</v>
      </c>
      <c r="N96" s="27" t="str">
        <f t="shared" si="23"/>
        <v/>
      </c>
      <c r="O96" s="27" t="str">
        <f t="shared" si="23"/>
        <v/>
      </c>
      <c r="P96" s="27" t="str">
        <f t="shared" si="23"/>
        <v/>
      </c>
      <c r="Q96" s="27" t="str">
        <f t="shared" si="23"/>
        <v/>
      </c>
      <c r="R96" s="27" t="str">
        <f t="shared" si="23"/>
        <v/>
      </c>
      <c r="S96" s="27" t="str">
        <f t="shared" si="23"/>
        <v/>
      </c>
      <c r="T96" s="27" t="str">
        <f t="shared" si="23"/>
        <v/>
      </c>
      <c r="U96" s="27" t="str">
        <f t="shared" si="23"/>
        <v/>
      </c>
      <c r="V96" s="27" t="str">
        <f t="shared" si="23"/>
        <v/>
      </c>
    </row>
    <row r="97" spans="1:22" x14ac:dyDescent="0.25">
      <c r="A97" s="2">
        <f t="shared" si="7"/>
        <v>65</v>
      </c>
      <c r="B97" s="19" t="s">
        <v>185</v>
      </c>
      <c r="C97" s="19"/>
      <c r="D97" s="19"/>
      <c r="E97" s="19"/>
      <c r="F97" s="19"/>
      <c r="G97" s="19"/>
      <c r="H97" s="19"/>
      <c r="I97" s="19"/>
      <c r="J97" s="19"/>
      <c r="K97" s="19"/>
      <c r="L97" s="19"/>
      <c r="M97" s="27" t="str">
        <f t="shared" ca="1" si="23"/>
        <v>-</v>
      </c>
      <c r="N97" s="27" t="str">
        <f t="shared" si="23"/>
        <v/>
      </c>
      <c r="O97" s="27" t="str">
        <f t="shared" si="23"/>
        <v/>
      </c>
      <c r="P97" s="27" t="str">
        <f t="shared" si="23"/>
        <v/>
      </c>
      <c r="Q97" s="27" t="str">
        <f t="shared" si="23"/>
        <v/>
      </c>
      <c r="R97" s="27" t="str">
        <f t="shared" si="23"/>
        <v/>
      </c>
      <c r="S97" s="27" t="str">
        <f t="shared" si="23"/>
        <v/>
      </c>
      <c r="T97" s="27" t="str">
        <f t="shared" si="23"/>
        <v/>
      </c>
      <c r="U97" s="27" t="str">
        <f t="shared" si="23"/>
        <v/>
      </c>
      <c r="V97" s="27" t="str">
        <f t="shared" si="23"/>
        <v/>
      </c>
    </row>
    <row r="98" spans="1:22" x14ac:dyDescent="0.25">
      <c r="A98" s="2">
        <f t="shared" ref="A98:A103" si="24">A97+1</f>
        <v>66</v>
      </c>
      <c r="B98" s="19" t="s">
        <v>186</v>
      </c>
      <c r="C98" s="19"/>
      <c r="D98" s="19"/>
      <c r="E98" s="19"/>
      <c r="F98" s="19"/>
      <c r="G98" s="19"/>
      <c r="H98" s="19"/>
      <c r="I98" s="19"/>
      <c r="J98" s="19"/>
      <c r="K98" s="19"/>
      <c r="L98" s="19"/>
      <c r="M98" s="27" t="str">
        <f t="shared" ca="1" si="23"/>
        <v>-</v>
      </c>
      <c r="N98" s="27" t="str">
        <f t="shared" si="23"/>
        <v/>
      </c>
      <c r="O98" s="27" t="str">
        <f t="shared" si="23"/>
        <v/>
      </c>
      <c r="P98" s="27" t="str">
        <f t="shared" si="23"/>
        <v/>
      </c>
      <c r="Q98" s="27" t="str">
        <f t="shared" si="23"/>
        <v/>
      </c>
      <c r="R98" s="27" t="str">
        <f t="shared" si="23"/>
        <v/>
      </c>
      <c r="S98" s="27" t="str">
        <f t="shared" si="23"/>
        <v/>
      </c>
      <c r="T98" s="27" t="str">
        <f t="shared" si="23"/>
        <v/>
      </c>
      <c r="U98" s="27" t="str">
        <f t="shared" si="23"/>
        <v/>
      </c>
      <c r="V98" s="27" t="str">
        <f t="shared" si="23"/>
        <v/>
      </c>
    </row>
    <row r="99" spans="1:22" x14ac:dyDescent="0.25">
      <c r="A99" s="2">
        <f t="shared" si="24"/>
        <v>67</v>
      </c>
      <c r="B99" s="19" t="s">
        <v>187</v>
      </c>
      <c r="C99" s="19"/>
      <c r="D99" s="19"/>
      <c r="E99" s="19"/>
      <c r="F99" s="19"/>
      <c r="G99" s="19"/>
      <c r="H99" s="19"/>
      <c r="I99" s="19"/>
      <c r="J99" s="19"/>
      <c r="K99" s="19"/>
      <c r="L99" s="19"/>
      <c r="M99" s="27" t="str">
        <f t="shared" ca="1" si="23"/>
        <v>-</v>
      </c>
      <c r="N99" s="27" t="str">
        <f t="shared" si="23"/>
        <v/>
      </c>
      <c r="O99" s="27" t="str">
        <f t="shared" si="23"/>
        <v/>
      </c>
      <c r="P99" s="27" t="str">
        <f t="shared" si="23"/>
        <v/>
      </c>
      <c r="Q99" s="27" t="str">
        <f t="shared" si="23"/>
        <v/>
      </c>
      <c r="R99" s="27" t="str">
        <f t="shared" si="23"/>
        <v/>
      </c>
      <c r="S99" s="27" t="str">
        <f t="shared" si="23"/>
        <v/>
      </c>
      <c r="T99" s="27" t="str">
        <f t="shared" si="23"/>
        <v/>
      </c>
      <c r="U99" s="27" t="str">
        <f t="shared" si="23"/>
        <v/>
      </c>
      <c r="V99" s="27" t="str">
        <f t="shared" si="23"/>
        <v/>
      </c>
    </row>
    <row r="100" spans="1:22" x14ac:dyDescent="0.25">
      <c r="A100" s="2">
        <f t="shared" si="24"/>
        <v>68</v>
      </c>
      <c r="M100" s="27" t="str">
        <f t="shared" ca="1" si="23"/>
        <v>-</v>
      </c>
      <c r="N100" s="27" t="str">
        <f t="shared" si="23"/>
        <v/>
      </c>
      <c r="O100" s="27" t="str">
        <f t="shared" si="23"/>
        <v/>
      </c>
      <c r="P100" s="27" t="str">
        <f t="shared" si="23"/>
        <v/>
      </c>
      <c r="Q100" s="27" t="str">
        <f t="shared" si="23"/>
        <v/>
      </c>
      <c r="R100" s="27" t="str">
        <f t="shared" si="23"/>
        <v/>
      </c>
      <c r="S100" s="27" t="str">
        <f t="shared" si="23"/>
        <v/>
      </c>
      <c r="T100" s="27" t="str">
        <f t="shared" si="23"/>
        <v/>
      </c>
      <c r="U100" s="27" t="str">
        <f t="shared" si="23"/>
        <v/>
      </c>
      <c r="V100" s="27" t="str">
        <f t="shared" si="23"/>
        <v/>
      </c>
    </row>
    <row r="101" spans="1:22" x14ac:dyDescent="0.25">
      <c r="A101" s="2">
        <f t="shared" si="24"/>
        <v>69</v>
      </c>
      <c r="B101" s="2" t="s">
        <v>188</v>
      </c>
      <c r="M101" s="27" t="str">
        <f t="shared" ca="1" si="23"/>
        <v>-</v>
      </c>
      <c r="N101" s="27" t="str">
        <f t="shared" si="23"/>
        <v/>
      </c>
      <c r="O101" s="27" t="str">
        <f t="shared" si="23"/>
        <v/>
      </c>
      <c r="P101" s="27" t="str">
        <f t="shared" si="23"/>
        <v/>
      </c>
      <c r="Q101" s="27" t="str">
        <f t="shared" si="23"/>
        <v/>
      </c>
      <c r="R101" s="27" t="str">
        <f t="shared" si="23"/>
        <v/>
      </c>
      <c r="S101" s="27" t="str">
        <f t="shared" si="23"/>
        <v/>
      </c>
      <c r="T101" s="27" t="str">
        <f t="shared" si="23"/>
        <v/>
      </c>
      <c r="U101" s="27" t="str">
        <f t="shared" si="23"/>
        <v/>
      </c>
      <c r="V101" s="27" t="str">
        <f t="shared" si="23"/>
        <v/>
      </c>
    </row>
    <row r="102" spans="1:22" x14ac:dyDescent="0.25">
      <c r="A102" s="2">
        <f t="shared" si="24"/>
        <v>70</v>
      </c>
      <c r="B102" s="19" t="s">
        <v>189</v>
      </c>
      <c r="C102" s="19">
        <v>100</v>
      </c>
      <c r="D102" s="19"/>
      <c r="E102" s="19"/>
      <c r="F102" s="19"/>
      <c r="G102" s="19"/>
      <c r="H102" s="19"/>
      <c r="I102" s="19"/>
      <c r="J102" s="19"/>
      <c r="K102" s="19"/>
      <c r="L102" s="19"/>
      <c r="M102" s="27" t="str">
        <f t="shared" ref="M102:V103" ca="1" si="25">IF(M$33="","","-")</f>
        <v>-</v>
      </c>
      <c r="N102" s="27" t="str">
        <f t="shared" si="25"/>
        <v/>
      </c>
      <c r="O102" s="27" t="str">
        <f t="shared" si="25"/>
        <v/>
      </c>
      <c r="P102" s="27" t="str">
        <f t="shared" si="25"/>
        <v/>
      </c>
      <c r="Q102" s="27" t="str">
        <f t="shared" si="25"/>
        <v/>
      </c>
      <c r="R102" s="27" t="str">
        <f t="shared" si="25"/>
        <v/>
      </c>
      <c r="S102" s="27" t="str">
        <f t="shared" si="25"/>
        <v/>
      </c>
      <c r="T102" s="27" t="str">
        <f t="shared" si="25"/>
        <v/>
      </c>
      <c r="U102" s="27" t="str">
        <f t="shared" si="25"/>
        <v/>
      </c>
      <c r="V102" s="27" t="str">
        <f t="shared" si="25"/>
        <v/>
      </c>
    </row>
    <row r="103" spans="1:22" x14ac:dyDescent="0.25">
      <c r="A103" s="2">
        <f t="shared" si="24"/>
        <v>71</v>
      </c>
      <c r="B103" s="19" t="s">
        <v>190</v>
      </c>
      <c r="C103" s="19">
        <v>100</v>
      </c>
      <c r="D103" s="19"/>
      <c r="E103" s="19"/>
      <c r="F103" s="19"/>
      <c r="G103" s="19"/>
      <c r="H103" s="19"/>
      <c r="I103" s="19"/>
      <c r="J103" s="19"/>
      <c r="K103" s="19"/>
      <c r="L103" s="19"/>
      <c r="M103" s="27" t="str">
        <f t="shared" ca="1" si="25"/>
        <v>-</v>
      </c>
      <c r="N103" s="27" t="str">
        <f t="shared" si="25"/>
        <v/>
      </c>
      <c r="O103" s="27" t="str">
        <f t="shared" si="25"/>
        <v/>
      </c>
      <c r="P103" s="27" t="str">
        <f t="shared" si="25"/>
        <v/>
      </c>
      <c r="Q103" s="27" t="str">
        <f t="shared" si="25"/>
        <v/>
      </c>
      <c r="R103" s="27" t="str">
        <f t="shared" si="25"/>
        <v/>
      </c>
      <c r="S103" s="27" t="str">
        <f t="shared" si="25"/>
        <v/>
      </c>
      <c r="T103" s="27" t="str">
        <f t="shared" si="25"/>
        <v/>
      </c>
      <c r="U103" s="27" t="str">
        <f t="shared" si="25"/>
        <v/>
      </c>
      <c r="V103" s="27" t="str">
        <f t="shared" si="25"/>
        <v/>
      </c>
    </row>
    <row r="106" spans="1:22" s="1" customFormat="1" ht="15.75" thickBot="1" x14ac:dyDescent="0.3">
      <c r="B106" s="1" t="s">
        <v>191</v>
      </c>
    </row>
    <row r="108" spans="1:22" x14ac:dyDescent="0.25">
      <c r="B108" s="7"/>
    </row>
    <row r="109" spans="1:22" x14ac:dyDescent="0.25">
      <c r="B109" s="3"/>
    </row>
    <row r="111" spans="1:22" x14ac:dyDescent="0.25">
      <c r="B111" s="46" t="s">
        <v>196</v>
      </c>
      <c r="C111" s="46" t="s">
        <v>197</v>
      </c>
      <c r="D111" s="46" t="s">
        <v>198</v>
      </c>
      <c r="E111" s="46" t="s">
        <v>199</v>
      </c>
    </row>
    <row r="112" spans="1:22" x14ac:dyDescent="0.25">
      <c r="B112" s="133" t="s">
        <v>281</v>
      </c>
      <c r="C112" s="133" t="s">
        <v>282</v>
      </c>
      <c r="D112" s="133" t="s">
        <v>283</v>
      </c>
      <c r="E112"/>
    </row>
    <row r="113" spans="2:17" x14ac:dyDescent="0.25">
      <c r="B113" s="133" t="s">
        <v>284</v>
      </c>
      <c r="C113" s="133" t="s">
        <v>282</v>
      </c>
      <c r="D113" s="133" t="s">
        <v>283</v>
      </c>
      <c r="E113"/>
    </row>
    <row r="114" spans="2:17" x14ac:dyDescent="0.25">
      <c r="B114" s="133" t="s">
        <v>285</v>
      </c>
      <c r="C114" s="134">
        <v>2208</v>
      </c>
      <c r="D114" s="133" t="s">
        <v>283</v>
      </c>
      <c r="E114" s="133"/>
    </row>
    <row r="115" spans="2:17" x14ac:dyDescent="0.25">
      <c r="B115" s="133" t="s">
        <v>286</v>
      </c>
      <c r="C115" s="134">
        <v>5256</v>
      </c>
      <c r="D115" s="133" t="s">
        <v>283</v>
      </c>
      <c r="E115" s="133"/>
    </row>
    <row r="116" spans="2:17" x14ac:dyDescent="0.25">
      <c r="B116" s="133" t="s">
        <v>228</v>
      </c>
      <c r="C116" s="133">
        <v>0.8</v>
      </c>
      <c r="D116" s="133" t="s">
        <v>283</v>
      </c>
      <c r="E116"/>
    </row>
    <row r="117" spans="2:17" x14ac:dyDescent="0.25">
      <c r="B117" s="133" t="s">
        <v>287</v>
      </c>
      <c r="C117" s="133">
        <v>15</v>
      </c>
      <c r="D117" s="133" t="s">
        <v>283</v>
      </c>
      <c r="E117"/>
    </row>
    <row r="118" spans="2:17" x14ac:dyDescent="0.25">
      <c r="B118" s="133" t="s">
        <v>288</v>
      </c>
      <c r="C118" s="133"/>
      <c r="D118" s="133" t="s">
        <v>283</v>
      </c>
      <c r="E118"/>
    </row>
    <row r="119" spans="2:17" x14ac:dyDescent="0.25">
      <c r="B119" s="46"/>
      <c r="C119" s="46"/>
      <c r="D119" s="46"/>
      <c r="E119" s="135"/>
    </row>
    <row r="120" spans="2:17" x14ac:dyDescent="0.25">
      <c r="B120" s="136" t="s">
        <v>289</v>
      </c>
      <c r="C120" s="136" t="s">
        <v>290</v>
      </c>
      <c r="D120" s="136" t="s">
        <v>281</v>
      </c>
      <c r="E120" s="136" t="s">
        <v>284</v>
      </c>
      <c r="F120" s="10" t="s">
        <v>291</v>
      </c>
      <c r="G120" s="10" t="s">
        <v>292</v>
      </c>
      <c r="H120" s="10" t="s">
        <v>256</v>
      </c>
      <c r="I120" s="10" t="s">
        <v>258</v>
      </c>
    </row>
    <row r="121" spans="2:17" x14ac:dyDescent="0.25">
      <c r="B121" s="137">
        <v>2E-3</v>
      </c>
      <c r="C121" s="138" t="s">
        <v>293</v>
      </c>
      <c r="D121" s="137">
        <v>60</v>
      </c>
      <c r="E121" s="139">
        <v>15</v>
      </c>
      <c r="F121" s="11">
        <f>(D121-E121)*$C$114/1000</f>
        <v>99.36</v>
      </c>
      <c r="G121" s="140">
        <f>(D121-E121)*$C$116/1000</f>
        <v>3.5999999999999997E-2</v>
      </c>
      <c r="H121" s="11">
        <f>(D121-E121)/D121</f>
        <v>0.75</v>
      </c>
      <c r="I121" s="11">
        <f>1/COUNT($E$121:$E$128)</f>
        <v>0.125</v>
      </c>
    </row>
    <row r="122" spans="2:17" x14ac:dyDescent="0.25">
      <c r="B122" s="137">
        <v>8.9999999999999993E-3</v>
      </c>
      <c r="C122" s="138" t="s">
        <v>293</v>
      </c>
      <c r="D122" s="137">
        <v>77</v>
      </c>
      <c r="E122" s="139">
        <v>29</v>
      </c>
      <c r="F122" s="11">
        <f t="shared" ref="F122:F128" si="26">(D122-E122)*$C$114/1000</f>
        <v>105.98399999999999</v>
      </c>
      <c r="G122" s="140">
        <f t="shared" ref="G122:G128" si="27">(D122-E122)*$C$116/1000</f>
        <v>3.8400000000000004E-2</v>
      </c>
      <c r="H122" s="11">
        <f t="shared" ref="H122:H128" si="28">(D122-E122)/D122</f>
        <v>0.62337662337662336</v>
      </c>
      <c r="I122" s="11">
        <f t="shared" ref="I122:I128" si="29">1/COUNT($E$121:$E$128)</f>
        <v>0.125</v>
      </c>
    </row>
    <row r="123" spans="2:17" x14ac:dyDescent="0.25">
      <c r="B123" s="137">
        <v>1.6E-2</v>
      </c>
      <c r="C123" s="138" t="s">
        <v>294</v>
      </c>
      <c r="D123" s="137">
        <v>96</v>
      </c>
      <c r="E123" s="139">
        <v>40</v>
      </c>
      <c r="F123" s="11">
        <f t="shared" si="26"/>
        <v>123.648</v>
      </c>
      <c r="G123" s="140">
        <f t="shared" si="27"/>
        <v>4.4800000000000006E-2</v>
      </c>
      <c r="H123" s="11">
        <f t="shared" si="28"/>
        <v>0.58333333333333337</v>
      </c>
      <c r="I123" s="11">
        <f t="shared" si="29"/>
        <v>0.125</v>
      </c>
    </row>
    <row r="124" spans="2:17" x14ac:dyDescent="0.25">
      <c r="B124" s="137">
        <v>2.3E-2</v>
      </c>
      <c r="C124" s="138" t="s">
        <v>294</v>
      </c>
      <c r="D124" s="137">
        <v>124</v>
      </c>
      <c r="E124" s="137">
        <v>53</v>
      </c>
      <c r="F124" s="11">
        <f t="shared" si="26"/>
        <v>156.768</v>
      </c>
      <c r="G124" s="140">
        <f t="shared" si="27"/>
        <v>5.6800000000000003E-2</v>
      </c>
      <c r="H124" s="11">
        <f t="shared" si="28"/>
        <v>0.57258064516129037</v>
      </c>
      <c r="I124" s="11">
        <f t="shared" si="29"/>
        <v>0.125</v>
      </c>
    </row>
    <row r="125" spans="2:17" x14ac:dyDescent="0.25">
      <c r="B125" s="137">
        <v>0.03</v>
      </c>
      <c r="C125" s="138" t="s">
        <v>295</v>
      </c>
      <c r="D125" s="137">
        <v>132</v>
      </c>
      <c r="E125" s="137">
        <v>58</v>
      </c>
      <c r="F125" s="11">
        <f t="shared" si="26"/>
        <v>163.392</v>
      </c>
      <c r="G125" s="140">
        <f t="shared" si="27"/>
        <v>5.9200000000000003E-2</v>
      </c>
      <c r="H125" s="11">
        <f t="shared" si="28"/>
        <v>0.56060606060606055</v>
      </c>
      <c r="I125" s="11">
        <f t="shared" si="29"/>
        <v>0.125</v>
      </c>
    </row>
    <row r="126" spans="2:17" x14ac:dyDescent="0.25">
      <c r="B126" s="137">
        <v>9.7000000000000003E-2</v>
      </c>
      <c r="C126" s="138" t="s">
        <v>296</v>
      </c>
      <c r="D126" s="136">
        <v>269</v>
      </c>
      <c r="E126" s="136">
        <v>138</v>
      </c>
      <c r="F126" s="11">
        <f t="shared" si="26"/>
        <v>289.24799999999999</v>
      </c>
      <c r="G126" s="140">
        <f t="shared" si="27"/>
        <v>0.10480000000000002</v>
      </c>
      <c r="H126" s="11">
        <f t="shared" si="28"/>
        <v>0.48698884758364314</v>
      </c>
      <c r="I126" s="11">
        <f t="shared" si="29"/>
        <v>0.125</v>
      </c>
    </row>
    <row r="127" spans="2:17" x14ac:dyDescent="0.25">
      <c r="B127" s="141">
        <v>9.9000000000000005E-2</v>
      </c>
      <c r="C127" s="138" t="s">
        <v>296</v>
      </c>
      <c r="D127" s="141">
        <v>282</v>
      </c>
      <c r="E127" s="141">
        <v>145</v>
      </c>
      <c r="F127" s="11">
        <f t="shared" si="26"/>
        <v>302.49599999999998</v>
      </c>
      <c r="G127" s="140">
        <f t="shared" si="27"/>
        <v>0.1096</v>
      </c>
      <c r="H127" s="11">
        <f t="shared" si="28"/>
        <v>0.48581560283687941</v>
      </c>
      <c r="I127" s="11">
        <f t="shared" si="29"/>
        <v>0.125</v>
      </c>
      <c r="J127" s="20"/>
      <c r="K127" s="20"/>
      <c r="L127" s="20"/>
      <c r="M127" s="20"/>
      <c r="N127" s="20"/>
      <c r="O127" s="47"/>
      <c r="P127" s="47"/>
      <c r="Q127" s="47"/>
    </row>
    <row r="128" spans="2:17" x14ac:dyDescent="0.25">
      <c r="B128" s="141">
        <v>0.56999999999999995</v>
      </c>
      <c r="C128" s="138" t="s">
        <v>297</v>
      </c>
      <c r="D128" s="141">
        <v>962</v>
      </c>
      <c r="E128" s="142">
        <v>555</v>
      </c>
      <c r="F128" s="11">
        <f t="shared" si="26"/>
        <v>898.65599999999995</v>
      </c>
      <c r="G128" s="140">
        <f t="shared" si="27"/>
        <v>0.3256</v>
      </c>
      <c r="H128" s="11">
        <f t="shared" si="28"/>
        <v>0.42307692307692307</v>
      </c>
      <c r="I128" s="11">
        <f t="shared" si="29"/>
        <v>0.125</v>
      </c>
      <c r="J128" s="20"/>
      <c r="K128" s="20"/>
      <c r="L128" s="20"/>
      <c r="M128" s="20"/>
      <c r="N128" s="20"/>
      <c r="O128" s="47"/>
      <c r="P128" s="47"/>
      <c r="Q128" s="47"/>
    </row>
    <row r="129" spans="2:17" x14ac:dyDescent="0.25">
      <c r="B129" s="20"/>
      <c r="C129" s="143"/>
      <c r="D129" s="20"/>
      <c r="E129" s="144"/>
      <c r="F129" s="54">
        <f>SUMPRODUCT(F121:F128,$I$121:$I$128)</f>
        <v>267.44400000000002</v>
      </c>
      <c r="G129" s="54">
        <f>SUMPRODUCT(G121:G128,$I$121:$I$128)</f>
        <v>9.69E-2</v>
      </c>
      <c r="H129" s="145">
        <f>SUMPRODUCT(H121:H128,$I$121:$I$128)</f>
        <v>0.56072225449684421</v>
      </c>
      <c r="I129" s="20"/>
      <c r="J129" s="20"/>
      <c r="K129" s="20"/>
      <c r="L129" s="20"/>
      <c r="M129" s="20"/>
      <c r="N129" s="20"/>
      <c r="O129" s="47"/>
      <c r="P129" s="47"/>
      <c r="Q129" s="47"/>
    </row>
  </sheetData>
  <dataValidations count="5">
    <dataValidation type="list" allowBlank="1" showInputMessage="1" showErrorMessage="1" sqref="C59:L59" xr:uid="{EC299B0B-E674-43D3-AA66-8E536ABC2036}">
      <formula1>$N$19:$AQ$19</formula1>
    </dataValidation>
    <dataValidation type="list" allowBlank="1" showInputMessage="1" showErrorMessage="1" sqref="E11:E20" xr:uid="{F4348DF4-F9CB-4AB7-8375-A97439C3D051}">
      <formula1>$N$16:$O$16</formula1>
    </dataValidation>
    <dataValidation type="list" allowBlank="1" showInputMessage="1" showErrorMessage="1" sqref="D11:D20" xr:uid="{420EF862-94C8-4E33-BCF0-0E7C9AA74405}">
      <formula1>$N$22:$AE$22</formula1>
    </dataValidation>
    <dataValidation type="list" allowBlank="1" showInputMessage="1" showErrorMessage="1" sqref="B11:C20" xr:uid="{D6FA8279-6E74-44AF-A4D1-BADFB68BFD3E}">
      <formula1>$N$7:$Q$7</formula1>
    </dataValidation>
    <dataValidation type="list" allowBlank="1" showInputMessage="1" showErrorMessage="1" sqref="D7" xr:uid="{47E3E201-6EF0-4AED-A245-717ADB3BF003}">
      <formula1>$N$11:$O$11</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MF Clothes Washer</vt:lpstr>
      <vt:lpstr>ECM Circulators CW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Johnson</dc:creator>
  <cp:lastModifiedBy>Andrew Johnson</cp:lastModifiedBy>
  <dcterms:created xsi:type="dcterms:W3CDTF">2024-07-22T21:13:18Z</dcterms:created>
  <dcterms:modified xsi:type="dcterms:W3CDTF">2024-07-22T21:27:46Z</dcterms:modified>
</cp:coreProperties>
</file>