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hrases" sheetId="1" r:id="rId4"/>
    <sheet state="visible" name="animalsAndColors" sheetId="2" r:id="rId5"/>
    <sheet state="visible" name="present" sheetId="3" r:id="rId6"/>
    <sheet state="visible" name="presentAndShapes" sheetId="4" r:id="rId7"/>
    <sheet state="visible" name="presentAndHome" sheetId="5" r:id="rId8"/>
  </sheets>
  <definedNames/>
  <calcPr/>
</workbook>
</file>

<file path=xl/sharedStrings.xml><?xml version="1.0" encoding="utf-8"?>
<sst xmlns="http://schemas.openxmlformats.org/spreadsheetml/2006/main" count="207" uniqueCount="126">
  <si>
    <t>English</t>
  </si>
  <si>
    <t>Afrikaans</t>
  </si>
  <si>
    <t>Irish</t>
  </si>
  <si>
    <t>Albanian</t>
  </si>
  <si>
    <t>Italian</t>
  </si>
  <si>
    <t>Arabic</t>
  </si>
  <si>
    <t>Japanese</t>
  </si>
  <si>
    <t>Korean</t>
  </si>
  <si>
    <t>Latin</t>
  </si>
  <si>
    <t>Chinese</t>
  </si>
  <si>
    <t>Malay</t>
  </si>
  <si>
    <t>Norwegian</t>
  </si>
  <si>
    <t>Persian</t>
  </si>
  <si>
    <t>Portuguese</t>
  </si>
  <si>
    <t>Danish</t>
  </si>
  <si>
    <t>Esperanto</t>
  </si>
  <si>
    <t>Filipino</t>
  </si>
  <si>
    <t>Spanish</t>
  </si>
  <si>
    <t>Hindi</t>
  </si>
  <si>
    <t>Urdu</t>
  </si>
  <si>
    <t>Vietnamese</t>
  </si>
  <si>
    <t>Indonesian</t>
  </si>
  <si>
    <t>Icelandic</t>
  </si>
  <si>
    <t>Greek</t>
  </si>
  <si>
    <t>Thai</t>
  </si>
  <si>
    <t>Russian</t>
  </si>
  <si>
    <t>The apple is red</t>
  </si>
  <si>
    <t>It is John's apple</t>
  </si>
  <si>
    <t>I give John the apple</t>
  </si>
  <si>
    <t>We give him the apple</t>
  </si>
  <si>
    <t>He gives it to John</t>
  </si>
  <si>
    <t>She gives it to him</t>
  </si>
  <si>
    <t>I must give it to him</t>
  </si>
  <si>
    <t>I want to give it to her</t>
  </si>
  <si>
    <t>I'm going to buy it tomorrow</t>
  </si>
  <si>
    <t>I can't eat the apple</t>
  </si>
  <si>
    <t>I have bought the apple</t>
  </si>
  <si>
    <t>Is the apple red</t>
  </si>
  <si>
    <t>The apples are red</t>
  </si>
  <si>
    <t>The elephant is pink</t>
  </si>
  <si>
    <t>It is John's orange elephant</t>
  </si>
  <si>
    <t>I give John the purple elephant</t>
  </si>
  <si>
    <t>We give him the green lion</t>
  </si>
  <si>
    <t>The blue lion gives it to John</t>
  </si>
  <si>
    <t>The red turtle gives it to her</t>
  </si>
  <si>
    <t>I must take it from the bird</t>
  </si>
  <si>
    <t>I want to give it to the black bird</t>
  </si>
  <si>
    <t>I'm going to see it tomorrow</t>
  </si>
  <si>
    <t>I can't eat the white dog</t>
  </si>
  <si>
    <t>I have bought the black cat</t>
  </si>
  <si>
    <t>Is the cat pink?</t>
  </si>
  <si>
    <t>The cats are red</t>
  </si>
  <si>
    <t>The rat is pink</t>
  </si>
  <si>
    <t>It is the rat's orange elephant</t>
  </si>
  <si>
    <t>I sing the green elephant a song</t>
  </si>
  <si>
    <t>We buy him the brown lion</t>
  </si>
  <si>
    <t>The yellow turtle sings it to her</t>
  </si>
  <si>
    <t xml:space="preserve">I must take it from the </t>
  </si>
  <si>
    <t>I want to read it to her</t>
  </si>
  <si>
    <t>I'm going to read it tomorrow</t>
  </si>
  <si>
    <t>I can't see the white dog</t>
  </si>
  <si>
    <t>Is the cat yellow?</t>
  </si>
  <si>
    <t>The cats are orange and black</t>
  </si>
  <si>
    <t>The monkeys are pink and brown</t>
  </si>
  <si>
    <t>It is the monkey's yellow cat</t>
  </si>
  <si>
    <t>We are going to see the purple gorilla tomorrow</t>
  </si>
  <si>
    <t>They want to buy it from the yellow crocodile</t>
  </si>
  <si>
    <t>I talk to him</t>
  </si>
  <si>
    <t>You talk to us</t>
  </si>
  <si>
    <t>He talks to her</t>
  </si>
  <si>
    <t>She talks to you all</t>
  </si>
  <si>
    <t>We talk to him</t>
  </si>
  <si>
    <t>They talk to them</t>
  </si>
  <si>
    <t>You all talk to her</t>
  </si>
  <si>
    <t>He talks to me</t>
  </si>
  <si>
    <t>I talk to you</t>
  </si>
  <si>
    <t>I eat it</t>
  </si>
  <si>
    <t>I eat them</t>
  </si>
  <si>
    <t>He eats them</t>
  </si>
  <si>
    <t>Jim eats him</t>
  </si>
  <si>
    <t>You eat us</t>
  </si>
  <si>
    <t>We eat you</t>
  </si>
  <si>
    <t>She eats us</t>
  </si>
  <si>
    <t>We eat chicken</t>
  </si>
  <si>
    <t>I eat potatoes</t>
  </si>
  <si>
    <t>They eat me</t>
  </si>
  <si>
    <t>You run to the store</t>
  </si>
  <si>
    <t>I run to the house</t>
  </si>
  <si>
    <t>He runs to the dog</t>
  </si>
  <si>
    <t>She runs to the car</t>
  </si>
  <si>
    <t>We run to the person</t>
  </si>
  <si>
    <t>They run from the dog</t>
  </si>
  <si>
    <t>We run to them</t>
  </si>
  <si>
    <t>She runs to us</t>
  </si>
  <si>
    <t>I run to them</t>
  </si>
  <si>
    <t>You run to us</t>
  </si>
  <si>
    <t>I see a yellow square</t>
  </si>
  <si>
    <t>You see a green circle</t>
  </si>
  <si>
    <t>He sees a purple rectangle</t>
  </si>
  <si>
    <t>She sees an orange pentagon</t>
  </si>
  <si>
    <t>We see a yellow star</t>
  </si>
  <si>
    <t>You all see a brown triangle</t>
  </si>
  <si>
    <t>They see a pink line</t>
  </si>
  <si>
    <t>I draw a orange circle</t>
  </si>
  <si>
    <t>You draw a purple square</t>
  </si>
  <si>
    <t>He draws a red rectangle</t>
  </si>
  <si>
    <t>She draws a blue pentagon</t>
  </si>
  <si>
    <t>We draw a yellow octagon</t>
  </si>
  <si>
    <t>You all draw a purple hexagon</t>
  </si>
  <si>
    <t>They draw magenta circle</t>
  </si>
  <si>
    <t>I go to the store to buy a square</t>
  </si>
  <si>
    <t>You go to the store to buy a rectangle</t>
  </si>
  <si>
    <t>He goes to the store to steal a circle</t>
  </si>
  <si>
    <t>She goes to the store to steal a square</t>
  </si>
  <si>
    <t>We go to the store to purchase a cylinder</t>
  </si>
  <si>
    <t>They go to the store to break a triangle</t>
  </si>
  <si>
    <t>You all go to the store to drop a triangle</t>
  </si>
  <si>
    <t>I want to eat a green circle</t>
  </si>
  <si>
    <t>You want to eat a purple square</t>
  </si>
  <si>
    <t>She wants to eat a red triangle</t>
  </si>
  <si>
    <t>He wants to eat a red rectangle</t>
  </si>
  <si>
    <t>They want to eat yellow circle</t>
  </si>
  <si>
    <t>You all want to eat orange rectangles</t>
  </si>
  <si>
    <t>We want to eat purple squares</t>
  </si>
  <si>
    <t>We want to eat foods in the shape of octagons</t>
  </si>
  <si>
    <t>They want to eat foods in the shape of triangles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</si>
</sst>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>
      <c r="A2" s="2" t="s">
        <v>26</v>
      </c>
      <c r="B2" s="3" t="str">
        <f>IFERROR(__xludf.DUMMYFUNCTION("GOOGLETRANSLATE(A2,""en"",""af"")"),"Die appel is rooi")</f>
        <v>Die appel is rooi</v>
      </c>
      <c r="C2" s="3" t="str">
        <f>IFERROR(__xludf.DUMMYFUNCTION("GOOGLETRANSLATE(A2,""en"",""ga"")"),"Tá an t-úll dearg")</f>
        <v>Tá an t-úll dearg</v>
      </c>
      <c r="D2" s="3" t="str">
        <f>IFERROR(__xludf.DUMMYFUNCTION("GOOGLETRANSLATE(A2,""en"",""sq"")"),"Molla eshte e kuqe")</f>
        <v>Molla eshte e kuqe</v>
      </c>
      <c r="E2" s="3" t="str">
        <f>IFERROR(__xludf.DUMMYFUNCTION("GOOGLETRANSLATE(A2,""en"",""it"")"),"La mela e 'rossa")</f>
        <v>La mela e 'rossa</v>
      </c>
      <c r="F2" s="3" t="str">
        <f>IFERROR(__xludf.DUMMYFUNCTION("GOOGLETRANSLATE(A2,""en"",""ar"")"),"التفاحة حمراء")</f>
        <v>التفاحة حمراء</v>
      </c>
      <c r="G2" s="3" t="str">
        <f>IFERROR(__xludf.DUMMYFUNCTION("GOOGLETRANSLATE(A2,""en"",""ja"")"),"リンゴは赤です")</f>
        <v>リンゴは赤です</v>
      </c>
      <c r="H2" s="3" t="str">
        <f>IFERROR(__xludf.DUMMYFUNCTION("GOOGLETRANSLATE(A2,""en"",""ko"")"),"사과는 레드입니다")</f>
        <v>사과는 레드입니다</v>
      </c>
      <c r="I2" s="3" t="str">
        <f>IFERROR(__xludf.DUMMYFUNCTION("GOOGLETRANSLATE(A2,""en"",""la"")"),"Et malum rubrum est")</f>
        <v>Et malum rubrum est</v>
      </c>
      <c r="J2" s="3" t="str">
        <f>IFERROR(__xludf.DUMMYFUNCTION("GOOGLETRANSLATE(A2,""en"",""zh-CN"")"),"苹果是红色的")</f>
        <v>苹果是红色的</v>
      </c>
      <c r="K2" s="3" t="str">
        <f>IFERROR(__xludf.DUMMYFUNCTION("GOOGLETRANSLATE(A2,""en"",""ms"")"),"Epal itu merah")</f>
        <v>Epal itu merah</v>
      </c>
      <c r="L2" s="3" t="str">
        <f>IFERROR(__xludf.DUMMYFUNCTION("GOOGLETRANSLATE(A2,""en"",""no"")"),"Eplet er rødt")</f>
        <v>Eplet er rødt</v>
      </c>
      <c r="M2" s="3" t="str">
        <f>IFERROR(__xludf.DUMMYFUNCTION("GOOGLETRANSLATE(A2,""en"",""fa"")"),"سیب قرمز است")</f>
        <v>سیب قرمز است</v>
      </c>
      <c r="N2" s="3" t="str">
        <f>IFERROR(__xludf.DUMMYFUNCTION("GOOGLETRANSLATE(A2,""en"",""pt"")"),"A maçã é vermelha")</f>
        <v>A maçã é vermelha</v>
      </c>
      <c r="O2" s="3" t="str">
        <f>IFERROR(__xludf.DUMMYFUNCTION("GOOGLETRANSLATE(A2,""en"",""da"")"),"Æblet er rødt")</f>
        <v>Æblet er rødt</v>
      </c>
      <c r="P2" s="3" t="str">
        <f>IFERROR(__xludf.DUMMYFUNCTION("GOOGLETRANSLATE(A2,""en"",""eo"")"),"La pomo estas ruĝa")</f>
        <v>La pomo estas ruĝa</v>
      </c>
      <c r="Q2" s="3" t="str">
        <f>IFERROR(__xludf.DUMMYFUNCTION("GOOGLETRANSLATE(A2,""en"",""tl"")"),"Ang mansanas ay pula")</f>
        <v>Ang mansanas ay pula</v>
      </c>
      <c r="R2" s="3" t="str">
        <f>IFERROR(__xludf.DUMMYFUNCTION("GOOGLETRANSLATE(A2,""en"",""es"")"),"La manzana es roja")</f>
        <v>La manzana es roja</v>
      </c>
      <c r="S2" s="3" t="str">
        <f>IFERROR(__xludf.DUMMYFUNCTION("GOOGLETRANSLATE(A2,""en"",""hi"")"),"सेब लाल है")</f>
        <v>सेब लाल है</v>
      </c>
      <c r="T2" s="3" t="str">
        <f>IFERROR(__xludf.DUMMYFUNCTION("GOOGLETRANSLATE(A2,""en"",""ur"")"),"سیب سرخ ہے")</f>
        <v>سیب سرخ ہے</v>
      </c>
      <c r="U2" s="3" t="str">
        <f>IFERROR(__xludf.DUMMYFUNCTION("GOOGLETRANSLATE(A2,""en"",""vi"")"),"Táo đỏ")</f>
        <v>Táo đỏ</v>
      </c>
      <c r="V2" s="3" t="str">
        <f>IFERROR(__xludf.DUMMYFUNCTION("GOOGLETRANSLATE(A2,""en"",""id"")"),"Apelnya merah")</f>
        <v>Apelnya merah</v>
      </c>
      <c r="W2" s="3" t="str">
        <f>IFERROR(__xludf.DUMMYFUNCTION("GOOGLETRANSLATE(A2,""en"",""is"")"),"Eplið er rautt")</f>
        <v>Eplið er rautt</v>
      </c>
      <c r="X2" s="3" t="str">
        <f>IFERROR(__xludf.DUMMYFUNCTION("GOOGLETRANSLATE(A2,""en"",""el"")"),"Το μήλο είναι κόκκινο")</f>
        <v>Το μήλο είναι κόκκινο</v>
      </c>
      <c r="Y2" s="3" t="str">
        <f>IFERROR(__xludf.DUMMYFUNCTION("GOOGLETRANSLATE(A2,""en"",""th"")"),"แอปเปิ้ลเป็นสีแดง")</f>
        <v>แอปเปิ้ลเป็นสีแดง</v>
      </c>
      <c r="Z2" s="3" t="str">
        <f>IFERROR(__xludf.DUMMYFUNCTION("GOOGLETRANSLATE(A2,""en"",""ru"")"),"Яблоко красное")</f>
        <v>Яблоко красное</v>
      </c>
    </row>
    <row r="3">
      <c r="A3" s="2" t="s">
        <v>27</v>
      </c>
      <c r="B3" s="3" t="str">
        <f>IFERROR(__xludf.DUMMYFUNCTION("GOOGLETRANSLATE(A3,""en"",""af"")"),"Dit is John se Apple")</f>
        <v>Dit is John se Apple</v>
      </c>
      <c r="C3" s="3" t="str">
        <f>IFERROR(__xludf.DUMMYFUNCTION("GOOGLETRANSLATE(A3,""en"",""ga"")"),"Is é Apple John é")</f>
        <v>Is é Apple John é</v>
      </c>
      <c r="D3" s="3" t="str">
        <f>IFERROR(__xludf.DUMMYFUNCTION("GOOGLETRANSLATE(A3,""en"",""sq"")"),"Është mollë e Gjonit")</f>
        <v>Është mollë e Gjonit</v>
      </c>
      <c r="E3" s="3" t="str">
        <f>IFERROR(__xludf.DUMMYFUNCTION("GOOGLETRANSLATE(A3,""en"",""it"")"),"È la mela di John")</f>
        <v>È la mela di John</v>
      </c>
      <c r="F3" s="3" t="str">
        <f>IFERROR(__xludf.DUMMYFUNCTION("GOOGLETRANSLATE(A3,""en"",""ar"")"),"انها john's التفاح")</f>
        <v>انها john's التفاح</v>
      </c>
      <c r="G3" s="3" t="str">
        <f>IFERROR(__xludf.DUMMYFUNCTION("GOOGLETRANSLATE(A3,""en"",""ja"")"),"ジョンのリンゴです")</f>
        <v>ジョンのリンゴです</v>
      </c>
      <c r="H3" s="3" t="str">
        <f>IFERROR(__xludf.DUMMYFUNCTION("GOOGLETRANSLATE(A3,""en"",""ko"")"),"그것은 존의 사과입니다")</f>
        <v>그것은 존의 사과입니다</v>
      </c>
      <c r="I3" s="3" t="str">
        <f>IFERROR(__xludf.DUMMYFUNCTION("GOOGLETRANSLATE(A3,""en"",""la"")"),"Est Ioannes Apple")</f>
        <v>Est Ioannes Apple</v>
      </c>
      <c r="J3" s="3" t="str">
        <f>IFERROR(__xludf.DUMMYFUNCTION("GOOGLETRANSLATE(A3,""en"",""zh-CN"")"),"这是约翰的苹果")</f>
        <v>这是约翰的苹果</v>
      </c>
      <c r="K3" s="3" t="str">
        <f>IFERROR(__xludf.DUMMYFUNCTION("GOOGLETRANSLATE(A3,""en"",""ms"")"),"Ia adalah epal John")</f>
        <v>Ia adalah epal John</v>
      </c>
      <c r="L3" s="3" t="str">
        <f>IFERROR(__xludf.DUMMYFUNCTION("GOOGLETRANSLATE(A3,""en"",""no"")"),"Det er johns eple")</f>
        <v>Det er johns eple</v>
      </c>
      <c r="M3" s="3" t="str">
        <f>IFERROR(__xludf.DUMMYFUNCTION("GOOGLETRANSLATE(A3,""en"",""fa"")"),"این اپل جان است")</f>
        <v>این اپل جان است</v>
      </c>
      <c r="N3" s="3" t="str">
        <f>IFERROR(__xludf.DUMMYFUNCTION("GOOGLETRANSLATE(A3,""en"",""pt"")"),"É a maçã de John")</f>
        <v>É a maçã de John</v>
      </c>
      <c r="O3" s="3" t="str">
        <f>IFERROR(__xludf.DUMMYFUNCTION("GOOGLETRANSLATE(A3,""en"",""da"")"),"Det er Johannes Apple")</f>
        <v>Det er Johannes Apple</v>
      </c>
      <c r="P3" s="3" t="str">
        <f>IFERROR(__xludf.DUMMYFUNCTION("GOOGLETRANSLATE(A3,""en"",""eo"")"),"Ĝi estas la pomo de Johano")</f>
        <v>Ĝi estas la pomo de Johano</v>
      </c>
      <c r="Q3" s="3" t="str">
        <f>IFERROR(__xludf.DUMMYFUNCTION("GOOGLETRANSLATE(A3,""en"",""tl"")"),"Ito ay Apple ni John.")</f>
        <v>Ito ay Apple ni John.</v>
      </c>
      <c r="R3" s="3" t="str">
        <f>IFERROR(__xludf.DUMMYFUNCTION("GOOGLETRANSLATE(A3,""en"",""es"")"),"Es la manzana de Juan")</f>
        <v>Es la manzana de Juan</v>
      </c>
      <c r="S3" s="3" t="str">
        <f>IFERROR(__xludf.DUMMYFUNCTION("GOOGLETRANSLATE(A3,""en"",""hi"")"),"यह जॉन का सेब है")</f>
        <v>यह जॉन का सेब है</v>
      </c>
      <c r="T3" s="3" t="str">
        <f>IFERROR(__xludf.DUMMYFUNCTION("GOOGLETRANSLATE(A3,""en"",""ur"")"),"یہ جان کی ایپل ہے")</f>
        <v>یہ جان کی ایپل ہے</v>
      </c>
      <c r="U3" s="3" t="str">
        <f>IFERROR(__xludf.DUMMYFUNCTION("GOOGLETRANSLATE(A3,""en"",""vi"")"),"Đó là táo của john")</f>
        <v>Đó là táo của john</v>
      </c>
      <c r="V3" s="3" t="str">
        <f>IFERROR(__xludf.DUMMYFUNCTION("GOOGLETRANSLATE(A3,""en"",""id"")"),"Ini adalah Apple John")</f>
        <v>Ini adalah Apple John</v>
      </c>
      <c r="W3" s="3" t="str">
        <f>IFERROR(__xludf.DUMMYFUNCTION("GOOGLETRANSLATE(A3,""en"",""is"")"),"Það er Apple John")</f>
        <v>Það er Apple John</v>
      </c>
      <c r="X3" s="3" t="str">
        <f>IFERROR(__xludf.DUMMYFUNCTION("GOOGLETRANSLATE(A3,""en"",""el"")"),"Είναι η Apple του Ιωάννη")</f>
        <v>Είναι η Apple του Ιωάννη</v>
      </c>
      <c r="Y3" s="3" t="str">
        <f>IFERROR(__xludf.DUMMYFUNCTION("GOOGLETRANSLATE(A3,""en"",""th"")"),"มันเป็นแอปเปิ้ลของจอห์น")</f>
        <v>มันเป็นแอปเปิ้ลของจอห์น</v>
      </c>
      <c r="Z3" s="3" t="str">
        <f>IFERROR(__xludf.DUMMYFUNCTION("GOOGLETRANSLATE(A3,""en"",""ru"")"),"Это яблоко Джона")</f>
        <v>Это яблоко Джона</v>
      </c>
    </row>
    <row r="4">
      <c r="A4" s="2" t="s">
        <v>28</v>
      </c>
      <c r="B4" s="3" t="str">
        <f>IFERROR(__xludf.DUMMYFUNCTION("GOOGLETRANSLATE(A4,""en"",""af"")"),"Ek gee John die Apple")</f>
        <v>Ek gee John die Apple</v>
      </c>
      <c r="C4" s="3" t="str">
        <f>IFERROR(__xludf.DUMMYFUNCTION("GOOGLETRANSLATE(A4,""en"",""ga"")"),"Tugaim an t-úll John")</f>
        <v>Tugaim an t-úll John</v>
      </c>
      <c r="D4" s="3" t="str">
        <f>IFERROR(__xludf.DUMMYFUNCTION("GOOGLETRANSLATE(A4,""en"",""sq"")"),"Unë i jap John Apple")</f>
        <v>Unë i jap John Apple</v>
      </c>
      <c r="E4" s="3" t="str">
        <f>IFERROR(__xludf.DUMMYFUNCTION("GOOGLETRANSLATE(A4,""en"",""it"")"),"Dò John the Apple")</f>
        <v>Dò John the Apple</v>
      </c>
      <c r="F4" s="3" t="str">
        <f>IFERROR(__xludf.DUMMYFUNCTION("GOOGLETRANSLATE(A4,""en"",""ar"")"),"أعطي جون التفاح")</f>
        <v>أعطي جون التفاح</v>
      </c>
      <c r="G4" s="3" t="str">
        <f>IFERROR(__xludf.DUMMYFUNCTION("GOOGLETRANSLATE(A4,""en"",""ja"")"),"私はヨハネを擁します")</f>
        <v>私はヨハネを擁します</v>
      </c>
      <c r="H4" s="3" t="str">
        <f>IFERROR(__xludf.DUMMYFUNCTION("GOOGLETRANSLATE(A4,""en"",""ko"")"),"나는 사과 요한을 준다")</f>
        <v>나는 사과 요한을 준다</v>
      </c>
      <c r="I4" s="3" t="str">
        <f>IFERROR(__xludf.DUMMYFUNCTION("GOOGLETRANSLATE(A4,""en"",""la"")"),"Et dabo John malum")</f>
        <v>Et dabo John malum</v>
      </c>
      <c r="J4" s="3" t="str">
        <f>IFERROR(__xludf.DUMMYFUNCTION("GOOGLETRANSLATE(A4,""en"",""zh-CN"")"),"我给了约翰苹果")</f>
        <v>我给了约翰苹果</v>
      </c>
      <c r="K4" s="3" t="str">
        <f>IFERROR(__xludf.DUMMYFUNCTION("GOOGLETRANSLATE(A4,""en"",""ms"")"),"Saya berikan john the epal")</f>
        <v>Saya berikan john the epal</v>
      </c>
      <c r="L4" s="3" t="str">
        <f>IFERROR(__xludf.DUMMYFUNCTION("GOOGLETRANSLATE(A4,""en"",""no"")"),"Jeg gir John The Apple")</f>
        <v>Jeg gir John The Apple</v>
      </c>
      <c r="M4" s="3" t="str">
        <f>IFERROR(__xludf.DUMMYFUNCTION("GOOGLETRANSLATE(A4,""en"",""fa"")"),"من جان سیب را می دهم")</f>
        <v>من جان سیب را می دهم</v>
      </c>
      <c r="N4" s="3" t="str">
        <f>IFERROR(__xludf.DUMMYFUNCTION("GOOGLETRANSLATE(A4,""en"",""pt"")"),"Eu dou John a maçã")</f>
        <v>Eu dou John a maçã</v>
      </c>
      <c r="O4" s="3" t="str">
        <f>IFERROR(__xludf.DUMMYFUNCTION("GOOGLETRANSLATE(A4,""en"",""da"")"),"Jeg giver John Apple")</f>
        <v>Jeg giver John Apple</v>
      </c>
      <c r="P4" s="3" t="str">
        <f>IFERROR(__xludf.DUMMYFUNCTION("GOOGLETRANSLATE(A4,""en"",""eo"")"),"Mi donas al Johano la pomon")</f>
        <v>Mi donas al Johano la pomon</v>
      </c>
      <c r="Q4" s="3" t="str">
        <f>IFERROR(__xludf.DUMMYFUNCTION("GOOGLETRANSLATE(A4,""en"",""tl"")"),"Ibinibigay ko si John the Apple.")</f>
        <v>Ibinibigay ko si John the Apple.</v>
      </c>
      <c r="R4" s="3" t="str">
        <f>IFERROR(__xludf.DUMMYFUNCTION("GOOGLETRANSLATE(A4,""en"",""es"")"),"Le doy a John la manzana")</f>
        <v>Le doy a John la manzana</v>
      </c>
      <c r="S4" s="3" t="str">
        <f>IFERROR(__xludf.DUMMYFUNCTION("GOOGLETRANSLATE(A4,""en"",""hi"")"),"मैं जॉन को सेब देता हूं")</f>
        <v>मैं जॉन को सेब देता हूं</v>
      </c>
      <c r="T4" s="3" t="str">
        <f>IFERROR(__xludf.DUMMYFUNCTION("GOOGLETRANSLATE(A4,""en"",""ur"")"),"میں جان سیب دیتا ہوں")</f>
        <v>میں جان سیب دیتا ہوں</v>
      </c>
      <c r="U4" s="3" t="str">
        <f>IFERROR(__xludf.DUMMYFUNCTION("GOOGLETRANSLATE(A4,""en"",""vi"")"),"Tôi cho John the Apple")</f>
        <v>Tôi cho John the Apple</v>
      </c>
      <c r="V4" s="3" t="str">
        <f>IFERROR(__xludf.DUMMYFUNCTION("GOOGLETRANSLATE(A4,""en"",""id"")"),"Saya memberi John the Apple")</f>
        <v>Saya memberi John the Apple</v>
      </c>
      <c r="W4" s="3" t="str">
        <f>IFERROR(__xludf.DUMMYFUNCTION("GOOGLETRANSLATE(A4,""en"",""is"")"),"Ég gef John Apple")</f>
        <v>Ég gef John Apple</v>
      </c>
      <c r="X4" s="3" t="str">
        <f>IFERROR(__xludf.DUMMYFUNCTION("GOOGLETRANSLATE(A4,""en"",""el"")"),"Δίνω στον Ιωάννη το μήλο")</f>
        <v>Δίνω στον Ιωάννη το μήλο</v>
      </c>
      <c r="Y4" s="3" t="str">
        <f>IFERROR(__xludf.DUMMYFUNCTION("GOOGLETRANSLATE(A4,""en"",""th"")"),"ฉันให้จอห์นแอปเปิ้ล")</f>
        <v>ฉันให้จอห์นแอปเปิ้ล</v>
      </c>
      <c r="Z4" s="3" t="str">
        <f>IFERROR(__xludf.DUMMYFUNCTION("GOOGLETRANSLATE(A4,""en"",""ru"")"),"Я даю Иоанну Apple")</f>
        <v>Я даю Иоанну Apple</v>
      </c>
    </row>
    <row r="5">
      <c r="A5" s="2" t="s">
        <v>29</v>
      </c>
      <c r="B5" s="3" t="str">
        <f>IFERROR(__xludf.DUMMYFUNCTION("GOOGLETRANSLATE(A5,""en"",""af"")"),"Ons gee hom die appel")</f>
        <v>Ons gee hom die appel</v>
      </c>
      <c r="C5" s="3" t="str">
        <f>IFERROR(__xludf.DUMMYFUNCTION("GOOGLETRANSLATE(A5,""en"",""ga"")"),"Tugaimid an t-úll dó dó")</f>
        <v>Tugaimid an t-úll dó dó</v>
      </c>
      <c r="D5" s="3" t="str">
        <f>IFERROR(__xludf.DUMMYFUNCTION("GOOGLETRANSLATE(A5,""en"",""sq"")"),"Ne i japim atij mollë")</f>
        <v>Ne i japim atij mollë</v>
      </c>
      <c r="E5" s="3" t="str">
        <f>IFERROR(__xludf.DUMMYFUNCTION("GOOGLETRANSLATE(A5,""en"",""it"")"),"Gli diamo la mela")</f>
        <v>Gli diamo la mela</v>
      </c>
      <c r="F5" s="3" t="str">
        <f>IFERROR(__xludf.DUMMYFUNCTION("GOOGLETRANSLATE(A5,""en"",""ar"")"),"نعطيه التفاح")</f>
        <v>نعطيه التفاح</v>
      </c>
      <c r="G5" s="3" t="str">
        <f>IFERROR(__xludf.DUMMYFUNCTION("GOOGLETRANSLATE(A5,""en"",""ja"")"),"私たちは彼にアップルを与えます")</f>
        <v>私たちは彼にアップルを与えます</v>
      </c>
      <c r="H5" s="3" t="str">
        <f>IFERROR(__xludf.DUMMYFUNCTION("GOOGLETRANSLATE(A5,""en"",""ko"")"),"우리는 그에게 사과를주었습니다")</f>
        <v>우리는 그에게 사과를주었습니다</v>
      </c>
      <c r="I5" s="3" t="str">
        <f>IFERROR(__xludf.DUMMYFUNCTION("GOOGLETRANSLATE(A5,""en"",""la"")"),"Damus ei malum")</f>
        <v>Damus ei malum</v>
      </c>
      <c r="J5" s="3" t="str">
        <f>IFERROR(__xludf.DUMMYFUNCTION("GOOGLETRANSLATE(A5,""en"",""zh-CN"")"),"我们给他苹果")</f>
        <v>我们给他苹果</v>
      </c>
      <c r="K5" s="3" t="str">
        <f>IFERROR(__xludf.DUMMYFUNCTION("GOOGLETRANSLATE(A5,""en"",""ms"")"),"Kami memberinya epal")</f>
        <v>Kami memberinya epal</v>
      </c>
      <c r="L5" s="3" t="str">
        <f>IFERROR(__xludf.DUMMYFUNCTION("GOOGLETRANSLATE(A5,""en"",""no"")"),"Vi gir ham epleet")</f>
        <v>Vi gir ham epleet</v>
      </c>
      <c r="M5" s="3" t="str">
        <f>IFERROR(__xludf.DUMMYFUNCTION("GOOGLETRANSLATE(A5,""en"",""fa"")"),"ما به او سیب می دهیم")</f>
        <v>ما به او سیب می دهیم</v>
      </c>
      <c r="N5" s="3" t="str">
        <f>IFERROR(__xludf.DUMMYFUNCTION("GOOGLETRANSLATE(A5,""en"",""pt"")"),"Nós damos a ele a maçã")</f>
        <v>Nós damos a ele a maçã</v>
      </c>
      <c r="O5" s="3" t="str">
        <f>IFERROR(__xludf.DUMMYFUNCTION("GOOGLETRANSLATE(A5,""en"",""da"")"),"Vi giver ham æblet")</f>
        <v>Vi giver ham æblet</v>
      </c>
      <c r="P5" s="3" t="str">
        <f>IFERROR(__xludf.DUMMYFUNCTION("GOOGLETRANSLATE(A5,""en"",""eo"")"),"Ni donas al li la pomon")</f>
        <v>Ni donas al li la pomon</v>
      </c>
      <c r="Q5" s="3" t="str">
        <f>IFERROR(__xludf.DUMMYFUNCTION("GOOGLETRANSLATE(A5,""en"",""tl"")"),"Binibigyan namin siya ng mansanas")</f>
        <v>Binibigyan namin siya ng mansanas</v>
      </c>
      <c r="R5" s="3" t="str">
        <f>IFERROR(__xludf.DUMMYFUNCTION("GOOGLETRANSLATE(A5,""en"",""es"")"),"Le damos la manzana")</f>
        <v>Le damos la manzana</v>
      </c>
      <c r="S5" s="3" t="str">
        <f>IFERROR(__xludf.DUMMYFUNCTION("GOOGLETRANSLATE(A5,""en"",""hi"")"),"हम उसे सेब देते हैं")</f>
        <v>हम उसे सेब देते हैं</v>
      </c>
      <c r="T5" s="3" t="str">
        <f>IFERROR(__xludf.DUMMYFUNCTION("GOOGLETRANSLATE(A5,""en"",""ur"")"),"ہم اسے سیب دیتے ہیں")</f>
        <v>ہم اسے سیب دیتے ہیں</v>
      </c>
      <c r="U5" s="3" t="str">
        <f>IFERROR(__xludf.DUMMYFUNCTION("GOOGLETRANSLATE(A5,""en"",""vi"")"),"Chúng tôi cho anh ấy quả táo")</f>
        <v>Chúng tôi cho anh ấy quả táo</v>
      </c>
      <c r="V5" s="3" t="str">
        <f>IFERROR(__xludf.DUMMYFUNCTION("GOOGLETRANSLATE(A5,""en"",""id"")"),"Kami memberinya apel")</f>
        <v>Kami memberinya apel</v>
      </c>
      <c r="W5" s="3" t="str">
        <f>IFERROR(__xludf.DUMMYFUNCTION("GOOGLETRANSLATE(A5,""en"",""is"")"),"Við gefum honum eplið")</f>
        <v>Við gefum honum eplið</v>
      </c>
      <c r="X5" s="3" t="str">
        <f>IFERROR(__xludf.DUMMYFUNCTION("GOOGLETRANSLATE(A5,""en"",""el"")"),"Του δίνουμε το μήλο")</f>
        <v>Του δίνουμε το μήλο</v>
      </c>
      <c r="Y5" s="3" t="str">
        <f>IFERROR(__xludf.DUMMYFUNCTION("GOOGLETRANSLATE(A5,""en"",""th"")"),"เราให้แอปเปิ้ลกับเขา")</f>
        <v>เราให้แอปเปิ้ลกับเขา</v>
      </c>
      <c r="Z5" s="3" t="str">
        <f>IFERROR(__xludf.DUMMYFUNCTION("GOOGLETRANSLATE(A5,""en"",""ru"")"),"Мы даем ему яблоко")</f>
        <v>Мы даем ему яблоко</v>
      </c>
    </row>
    <row r="6">
      <c r="A6" s="2" t="s">
        <v>30</v>
      </c>
      <c r="B6" s="3" t="str">
        <f>IFERROR(__xludf.DUMMYFUNCTION("GOOGLETRANSLATE(A6,""en"",""af"")"),"Hy gee dit aan John")</f>
        <v>Hy gee dit aan John</v>
      </c>
      <c r="C6" s="3" t="str">
        <f>IFERROR(__xludf.DUMMYFUNCTION("GOOGLETRANSLATE(A6,""en"",""ga"")"),"Tugann sé é do John")</f>
        <v>Tugann sé é do John</v>
      </c>
      <c r="D6" s="3" t="str">
        <f>IFERROR(__xludf.DUMMYFUNCTION("GOOGLETRANSLATE(A6,""en"",""sq"")"),"Ai i jep John")</f>
        <v>Ai i jep John</v>
      </c>
      <c r="E6" s="3" t="str">
        <f>IFERROR(__xludf.DUMMYFUNCTION("GOOGLETRANSLATE(A6,""en"",""it"")"),"Lo dà a John")</f>
        <v>Lo dà a John</v>
      </c>
      <c r="F6" s="3" t="str">
        <f>IFERROR(__xludf.DUMMYFUNCTION("GOOGLETRANSLATE(A6,""en"",""ar"")"),"انه يعطيها لجون")</f>
        <v>انه يعطيها لجون</v>
      </c>
      <c r="G6" s="3" t="str">
        <f>IFERROR(__xludf.DUMMYFUNCTION("GOOGLETRANSLATE(A6,""en"",""ja"")"),"彼はそれをジョンに与えます")</f>
        <v>彼はそれをジョンに与えます</v>
      </c>
      <c r="H6" s="3" t="str">
        <f>IFERROR(__xludf.DUMMYFUNCTION("GOOGLETRANSLATE(A6,""en"",""ko"")"),"그는 요한에게 그것을 준다")</f>
        <v>그는 요한에게 그것을 준다</v>
      </c>
      <c r="I6" s="3" t="str">
        <f>IFERROR(__xludf.DUMMYFUNCTION("GOOGLETRANSLATE(A6,""en"",""la"")"),"Dat ei Ioannes")</f>
        <v>Dat ei Ioannes</v>
      </c>
      <c r="J6" s="3" t="str">
        <f>IFERROR(__xludf.DUMMYFUNCTION("GOOGLETRANSLATE(A6,""en"",""zh-CN"")"),"他给了约翰")</f>
        <v>他给了约翰</v>
      </c>
      <c r="K6" s="3" t="str">
        <f>IFERROR(__xludf.DUMMYFUNCTION("GOOGLETRANSLATE(A6,""en"",""ms"")"),"Dia memberikannya kepada John")</f>
        <v>Dia memberikannya kepada John</v>
      </c>
      <c r="L6" s="3" t="str">
        <f>IFERROR(__xludf.DUMMYFUNCTION("GOOGLETRANSLATE(A6,""en"",""no"")"),"Han gir den til John")</f>
        <v>Han gir den til John</v>
      </c>
      <c r="M6" s="3" t="str">
        <f>IFERROR(__xludf.DUMMYFUNCTION("GOOGLETRANSLATE(A6,""en"",""fa"")"),"او آن را به جان می دهد")</f>
        <v>او آن را به جان می دهد</v>
      </c>
      <c r="N6" s="3" t="str">
        <f>IFERROR(__xludf.DUMMYFUNCTION("GOOGLETRANSLATE(A6,""en"",""pt"")"),"Ele dá para John")</f>
        <v>Ele dá para John</v>
      </c>
      <c r="O6" s="3" t="str">
        <f>IFERROR(__xludf.DUMMYFUNCTION("GOOGLETRANSLATE(A6,""en"",""da"")"),"Han giver det til John")</f>
        <v>Han giver det til John</v>
      </c>
      <c r="P6" s="3" t="str">
        <f>IFERROR(__xludf.DUMMYFUNCTION("GOOGLETRANSLATE(A6,""en"",""eo"")"),"Li donas ĝin al Johano")</f>
        <v>Li donas ĝin al Johano</v>
      </c>
      <c r="Q6" s="3" t="str">
        <f>IFERROR(__xludf.DUMMYFUNCTION("GOOGLETRANSLATE(A6,""en"",""tl"")"),"Ibinibigay niya ito kay Juan")</f>
        <v>Ibinibigay niya ito kay Juan</v>
      </c>
      <c r="R6" s="3" t="str">
        <f>IFERROR(__xludf.DUMMYFUNCTION("GOOGLETRANSLATE(A6,""en"",""es"")"),"Él se lo dio a John")</f>
        <v>Él se lo dio a John</v>
      </c>
      <c r="S6" s="3" t="str">
        <f>IFERROR(__xludf.DUMMYFUNCTION("GOOGLETRANSLATE(A6,""en"",""hi"")"),"वह जॉन को देता है")</f>
        <v>वह जॉन को देता है</v>
      </c>
      <c r="T6" s="3" t="str">
        <f>IFERROR(__xludf.DUMMYFUNCTION("GOOGLETRANSLATE(A6,""en"",""ur"")"),"وہ اسے جان دیتا ہے")</f>
        <v>وہ اسے جان دیتا ہے</v>
      </c>
      <c r="U6" s="3" t="str">
        <f>IFERROR(__xludf.DUMMYFUNCTION("GOOGLETRANSLATE(A6,""en"",""vi"")"),"Ông đưa nó cho John")</f>
        <v>Ông đưa nó cho John</v>
      </c>
      <c r="V6" s="3" t="str">
        <f>IFERROR(__xludf.DUMMYFUNCTION("GOOGLETRANSLATE(A6,""en"",""id"")"),"Dia memberikannya kepada John")</f>
        <v>Dia memberikannya kepada John</v>
      </c>
      <c r="W6" s="3" t="str">
        <f>IFERROR(__xludf.DUMMYFUNCTION("GOOGLETRANSLATE(A6,""en"",""is"")"),"Hann gefur það til Jóhannesar")</f>
        <v>Hann gefur það til Jóhannesar</v>
      </c>
      <c r="X6" s="3" t="str">
        <f>IFERROR(__xludf.DUMMYFUNCTION("GOOGLETRANSLATE(A6,""en"",""el"")"),"Τον δίνει στον Ιωάννη")</f>
        <v>Τον δίνει στον Ιωάννη</v>
      </c>
      <c r="Y6" s="3" t="str">
        <f>IFERROR(__xludf.DUMMYFUNCTION("GOOGLETRANSLATE(A6,""en"",""th"")"),"เขามอบให้จอห์น")</f>
        <v>เขามอบให้จอห์น</v>
      </c>
      <c r="Z6" s="3" t="str">
        <f>IFERROR(__xludf.DUMMYFUNCTION("GOOGLETRANSLATE(A6,""en"",""ru"")"),"Он дает это Джону")</f>
        <v>Он дает это Джону</v>
      </c>
    </row>
    <row r="7">
      <c r="A7" s="2" t="s">
        <v>31</v>
      </c>
      <c r="B7" s="3" t="str">
        <f>IFERROR(__xludf.DUMMYFUNCTION("GOOGLETRANSLATE(A7,""en"",""af"")"),"Sy gee dit aan hom")</f>
        <v>Sy gee dit aan hom</v>
      </c>
      <c r="C7" s="3" t="str">
        <f>IFERROR(__xludf.DUMMYFUNCTION("GOOGLETRANSLATE(A7,""en"",""ga"")"),"Tugann sí dó é")</f>
        <v>Tugann sí dó é</v>
      </c>
      <c r="D7" s="3" t="str">
        <f>IFERROR(__xludf.DUMMYFUNCTION("GOOGLETRANSLATE(A7,""en"",""sq"")"),"Ajo i jep atij")</f>
        <v>Ajo i jep atij</v>
      </c>
      <c r="E7" s="3" t="str">
        <f>IFERROR(__xludf.DUMMYFUNCTION("GOOGLETRANSLATE(A7,""en"",""it"")"),"Lei gli dà a lui")</f>
        <v>Lei gli dà a lui</v>
      </c>
      <c r="F7" s="3" t="str">
        <f>IFERROR(__xludf.DUMMYFUNCTION("GOOGLETRANSLATE(A7,""en"",""ar"")"),"هي تعطيه له")</f>
        <v>هي تعطيه له</v>
      </c>
      <c r="G7" s="3" t="str">
        <f>IFERROR(__xludf.DUMMYFUNCTION("GOOGLETRANSLATE(A7,""en"",""ja"")"),"彼女はそれを彼に与えます")</f>
        <v>彼女はそれを彼に与えます</v>
      </c>
      <c r="H7" s="3" t="str">
        <f>IFERROR(__xludf.DUMMYFUNCTION("GOOGLETRANSLATE(A7,""en"",""ko"")"),"그녀는 그에게 그것을 준다")</f>
        <v>그녀는 그에게 그것을 준다</v>
      </c>
      <c r="I7" s="3" t="str">
        <f>IFERROR(__xludf.DUMMYFUNCTION("GOOGLETRANSLATE(A7,""en"",""la"")"),"Et dat ei")</f>
        <v>Et dat ei</v>
      </c>
      <c r="J7" s="3" t="str">
        <f>IFERROR(__xludf.DUMMYFUNCTION("GOOGLETRANSLATE(A7,""en"",""zh-CN"")"),"她给了他")</f>
        <v>她给了他</v>
      </c>
      <c r="K7" s="3" t="str">
        <f>IFERROR(__xludf.DUMMYFUNCTION("GOOGLETRANSLATE(A7,""en"",""ms"")"),"Dia memberikannya kepadanya")</f>
        <v>Dia memberikannya kepadanya</v>
      </c>
      <c r="L7" s="3" t="str">
        <f>IFERROR(__xludf.DUMMYFUNCTION("GOOGLETRANSLATE(A7,""en"",""no"")"),"Hun gir den til ham")</f>
        <v>Hun gir den til ham</v>
      </c>
      <c r="M7" s="3" t="str">
        <f>IFERROR(__xludf.DUMMYFUNCTION("GOOGLETRANSLATE(A7,""en"",""fa"")"),"او به او می دهد")</f>
        <v>او به او می دهد</v>
      </c>
      <c r="N7" s="3" t="str">
        <f>IFERROR(__xludf.DUMMYFUNCTION("GOOGLETRANSLATE(A7,""en"",""pt"")"),"Ela dá a ele")</f>
        <v>Ela dá a ele</v>
      </c>
      <c r="O7" s="3" t="str">
        <f>IFERROR(__xludf.DUMMYFUNCTION("GOOGLETRANSLATE(A7,""en"",""da"")"),"Hun giver det til ham")</f>
        <v>Hun giver det til ham</v>
      </c>
      <c r="P7" s="3" t="str">
        <f>IFERROR(__xludf.DUMMYFUNCTION("GOOGLETRANSLATE(A7,""en"",""eo"")"),"Ŝi donas ĝin al li")</f>
        <v>Ŝi donas ĝin al li</v>
      </c>
      <c r="Q7" s="3" t="str">
        <f>IFERROR(__xludf.DUMMYFUNCTION("GOOGLETRANSLATE(A7,""en"",""tl"")"),"Ibinibigay niya ito sa kanya")</f>
        <v>Ibinibigay niya ito sa kanya</v>
      </c>
      <c r="R7" s="3" t="str">
        <f>IFERROR(__xludf.DUMMYFUNCTION("GOOGLETRANSLATE(A7,""en"",""es"")"),"Ella se lo dio a El")</f>
        <v>Ella se lo dio a El</v>
      </c>
      <c r="S7" s="3" t="str">
        <f>IFERROR(__xludf.DUMMYFUNCTION("GOOGLETRANSLATE(A7,""en"",""hi"")"),"वह उसे देता है")</f>
        <v>वह उसे देता है</v>
      </c>
      <c r="T7" s="3" t="str">
        <f>IFERROR(__xludf.DUMMYFUNCTION("GOOGLETRANSLATE(A7,""en"",""ur"")"),"وہ اسے دیتا ہے")</f>
        <v>وہ اسے دیتا ہے</v>
      </c>
      <c r="U7" s="3" t="str">
        <f>IFERROR(__xludf.DUMMYFUNCTION("GOOGLETRANSLATE(A7,""en"",""vi"")"),"Cô ấy đưa nó cho anh ta")</f>
        <v>Cô ấy đưa nó cho anh ta</v>
      </c>
      <c r="V7" s="3" t="str">
        <f>IFERROR(__xludf.DUMMYFUNCTION("GOOGLETRANSLATE(A7,""en"",""id"")"),"Dia memberikannya kepadanya")</f>
        <v>Dia memberikannya kepadanya</v>
      </c>
      <c r="W7" s="3" t="str">
        <f>IFERROR(__xludf.DUMMYFUNCTION("GOOGLETRANSLATE(A7,""en"",""is"")"),"Hún gefur honum það")</f>
        <v>Hún gefur honum það</v>
      </c>
      <c r="X7" s="3" t="str">
        <f>IFERROR(__xludf.DUMMYFUNCTION("GOOGLETRANSLATE(A7,""en"",""el"")"),"Του δίνει σε αυτόν")</f>
        <v>Του δίνει σε αυτόν</v>
      </c>
      <c r="Y7" s="3" t="str">
        <f>IFERROR(__xludf.DUMMYFUNCTION("GOOGLETRANSLATE(A7,""en"",""th"")"),"เธอมอบให้เขา")</f>
        <v>เธอมอบให้เขา</v>
      </c>
      <c r="Z7" s="3" t="str">
        <f>IFERROR(__xludf.DUMMYFUNCTION("GOOGLETRANSLATE(A7,""en"",""ru"")"),"Она дает ему его")</f>
        <v>Она дает ему его</v>
      </c>
    </row>
    <row r="8">
      <c r="A8" s="2" t="s">
        <v>32</v>
      </c>
      <c r="B8" s="3" t="str">
        <f>IFERROR(__xludf.DUMMYFUNCTION("GOOGLETRANSLATE(A8,""en"",""af"")"),"Ek moet dit aan hom gee")</f>
        <v>Ek moet dit aan hom gee</v>
      </c>
      <c r="C8" s="3" t="str">
        <f>IFERROR(__xludf.DUMMYFUNCTION("GOOGLETRANSLATE(A8,""en"",""ga"")"),"Caithfidh mé é a thabhairt dó")</f>
        <v>Caithfidh mé é a thabhairt dó</v>
      </c>
      <c r="D8" s="3" t="str">
        <f>IFERROR(__xludf.DUMMYFUNCTION("GOOGLETRANSLATE(A8,""en"",""sq"")"),"Unë duhet t'i jap atij")</f>
        <v>Unë duhet t'i jap atij</v>
      </c>
      <c r="E8" s="3" t="str">
        <f>IFERROR(__xludf.DUMMYFUNCTION("GOOGLETRANSLATE(A8,""en"",""it"")"),"Devo darlo a lui")</f>
        <v>Devo darlo a lui</v>
      </c>
      <c r="F8" s="3" t="str">
        <f>IFERROR(__xludf.DUMMYFUNCTION("GOOGLETRANSLATE(A8,""en"",""ar"")"),"يجب أن أعطيها له")</f>
        <v>يجب أن أعطيها له</v>
      </c>
      <c r="G8" s="3" t="str">
        <f>IFERROR(__xludf.DUMMYFUNCTION("GOOGLETRANSLATE(A8,""en"",""ja"")"),"私はそれを彼に与えなければなりません")</f>
        <v>私はそれを彼に与えなければなりません</v>
      </c>
      <c r="H8" s="3" t="str">
        <f>IFERROR(__xludf.DUMMYFUNCTION("GOOGLETRANSLATE(A8,""en"",""ko"")"),"나는 그에게 그것을 주어야한다")</f>
        <v>나는 그에게 그것을 주어야한다</v>
      </c>
      <c r="I8" s="3" t="str">
        <f>IFERROR(__xludf.DUMMYFUNCTION("GOOGLETRANSLATE(A8,""en"",""la"")"),"Debeo ad eum")</f>
        <v>Debeo ad eum</v>
      </c>
      <c r="J8" s="3" t="str">
        <f>IFERROR(__xludf.DUMMYFUNCTION("GOOGLETRANSLATE(A8,""en"",""zh-CN"")"),"我必须把它给他")</f>
        <v>我必须把它给他</v>
      </c>
      <c r="K8" s="3" t="str">
        <f>IFERROR(__xludf.DUMMYFUNCTION("GOOGLETRANSLATE(A8,""en"",""ms"")"),"Saya mesti memberikannya kepadanya")</f>
        <v>Saya mesti memberikannya kepadanya</v>
      </c>
      <c r="L8" s="3" t="str">
        <f>IFERROR(__xludf.DUMMYFUNCTION("GOOGLETRANSLATE(A8,""en"",""no"")"),"Jeg må gi den til ham")</f>
        <v>Jeg må gi den til ham</v>
      </c>
      <c r="M8" s="3" t="str">
        <f>IFERROR(__xludf.DUMMYFUNCTION("GOOGLETRANSLATE(A8,""en"",""fa"")"),"من باید آن را به او بدهم")</f>
        <v>من باید آن را به او بدهم</v>
      </c>
      <c r="N8" s="3" t="str">
        <f>IFERROR(__xludf.DUMMYFUNCTION("GOOGLETRANSLATE(A8,""en"",""pt"")"),"Eu devo dar a ele")</f>
        <v>Eu devo dar a ele</v>
      </c>
      <c r="O8" s="3" t="str">
        <f>IFERROR(__xludf.DUMMYFUNCTION("GOOGLETRANSLATE(A8,""en"",""da"")"),"Jeg må give det til ham")</f>
        <v>Jeg må give det til ham</v>
      </c>
      <c r="P8" s="3" t="str">
        <f>IFERROR(__xludf.DUMMYFUNCTION("GOOGLETRANSLATE(A8,""en"",""eo"")"),"Mi devas doni ĝin al li")</f>
        <v>Mi devas doni ĝin al li</v>
      </c>
      <c r="Q8" s="3" t="str">
        <f>IFERROR(__xludf.DUMMYFUNCTION("GOOGLETRANSLATE(A8,""en"",""tl"")"),"Dapat kong ibigay ito sa kanya")</f>
        <v>Dapat kong ibigay ito sa kanya</v>
      </c>
      <c r="R8" s="3" t="str">
        <f>IFERROR(__xludf.DUMMYFUNCTION("GOOGLETRANSLATE(A8,""en"",""es"")"),"Debo dárselo a él")</f>
        <v>Debo dárselo a él</v>
      </c>
      <c r="S8" s="3" t="str">
        <f>IFERROR(__xludf.DUMMYFUNCTION("GOOGLETRANSLATE(A8,""en"",""hi"")"),"मुझे उसे देना चाहिए")</f>
        <v>मुझे उसे देना चाहिए</v>
      </c>
      <c r="T8" s="3" t="str">
        <f>IFERROR(__xludf.DUMMYFUNCTION("GOOGLETRANSLATE(A8,""en"",""ur"")"),"مجھے اسے اسے دینا ہوگا")</f>
        <v>مجھے اسے اسے دینا ہوگا</v>
      </c>
      <c r="U8" s="3" t="str">
        <f>IFERROR(__xludf.DUMMYFUNCTION("GOOGLETRANSLATE(A8,""en"",""vi"")"),"Tôi phải đưa nó cho anh ta")</f>
        <v>Tôi phải đưa nó cho anh ta</v>
      </c>
      <c r="V8" s="3" t="str">
        <f>IFERROR(__xludf.DUMMYFUNCTION("GOOGLETRANSLATE(A8,""en"",""id"")"),"Saya harus memberikannya padanya")</f>
        <v>Saya harus memberikannya padanya</v>
      </c>
      <c r="W8" s="3" t="str">
        <f>IFERROR(__xludf.DUMMYFUNCTION("GOOGLETRANSLATE(A8,""en"",""is"")"),"Ég verð að gefa honum það")</f>
        <v>Ég verð að gefa honum það</v>
      </c>
      <c r="X8" s="3" t="str">
        <f>IFERROR(__xludf.DUMMYFUNCTION("GOOGLETRANSLATE(A8,""en"",""el"")"),"Πρέπει να του δώσω σε αυτόν")</f>
        <v>Πρέπει να του δώσω σε αυτόν</v>
      </c>
      <c r="Y8" s="3" t="str">
        <f>IFERROR(__xludf.DUMMYFUNCTION("GOOGLETRANSLATE(A8,""en"",""th"")"),"ฉันต้องมอบให้เขา")</f>
        <v>ฉันต้องมอบให้เขา</v>
      </c>
      <c r="Z8" s="3" t="str">
        <f>IFERROR(__xludf.DUMMYFUNCTION("GOOGLETRANSLATE(A8,""en"",""ru"")"),"Я должен дать это ему")</f>
        <v>Я должен дать это ему</v>
      </c>
    </row>
    <row r="9">
      <c r="A9" s="2" t="s">
        <v>33</v>
      </c>
      <c r="B9" s="3" t="str">
        <f>IFERROR(__xludf.DUMMYFUNCTION("GOOGLETRANSLATE(A9,""en"",""af"")"),"Ek wil dit aan haar gee")</f>
        <v>Ek wil dit aan haar gee</v>
      </c>
      <c r="C9" s="3" t="str">
        <f>IFERROR(__xludf.DUMMYFUNCTION("GOOGLETRANSLATE(A9,""en"",""ga"")"),"Ba mhaith liom é a thabhairt di")</f>
        <v>Ba mhaith liom é a thabhairt di</v>
      </c>
      <c r="D9" s="3" t="str">
        <f>IFERROR(__xludf.DUMMYFUNCTION("GOOGLETRANSLATE(A9,""en"",""sq"")"),"Unë dua t'i jap asaj")</f>
        <v>Unë dua t'i jap asaj</v>
      </c>
      <c r="E9" s="3" t="str">
        <f>IFERROR(__xludf.DUMMYFUNCTION("GOOGLETRANSLATE(A9,""en"",""it"")"),"Voglio darlo a lei")</f>
        <v>Voglio darlo a lei</v>
      </c>
      <c r="F9" s="3" t="str">
        <f>IFERROR(__xludf.DUMMYFUNCTION("GOOGLETRANSLATE(A9,""en"",""ar"")"),"اريد ان اعطيه")</f>
        <v>اريد ان اعطيه</v>
      </c>
      <c r="G9" s="3" t="str">
        <f>IFERROR(__xludf.DUMMYFUNCTION("GOOGLETRANSLATE(A9,""en"",""ja"")"),"彼女にそれを与えたいのです")</f>
        <v>彼女にそれを与えたいのです</v>
      </c>
      <c r="H9" s="3" t="str">
        <f>IFERROR(__xludf.DUMMYFUNCTION("GOOGLETRANSLATE(A9,""en"",""ko"")"),"나는 그녀에게주고 싶다")</f>
        <v>나는 그녀에게주고 싶다</v>
      </c>
      <c r="I9" s="3" t="str">
        <f>IFERROR(__xludf.DUMMYFUNCTION("GOOGLETRANSLATE(A9,""en"",""la"")"),"Volo dare eam ad eam")</f>
        <v>Volo dare eam ad eam</v>
      </c>
      <c r="J9" s="3" t="str">
        <f>IFERROR(__xludf.DUMMYFUNCTION("GOOGLETRANSLATE(A9,""en"",""zh-CN"")"),"我想把它给她")</f>
        <v>我想把它给她</v>
      </c>
      <c r="K9" s="3" t="str">
        <f>IFERROR(__xludf.DUMMYFUNCTION("GOOGLETRANSLATE(A9,""en"",""ms"")"),"Saya mahu memberikannya kepadanya")</f>
        <v>Saya mahu memberikannya kepadanya</v>
      </c>
      <c r="L9" s="3" t="str">
        <f>IFERROR(__xludf.DUMMYFUNCTION("GOOGLETRANSLATE(A9,""en"",""no"")"),"Jeg vil gi den til henne")</f>
        <v>Jeg vil gi den til henne</v>
      </c>
      <c r="M9" s="3" t="str">
        <f>IFERROR(__xludf.DUMMYFUNCTION("GOOGLETRANSLATE(A9,""en"",""fa"")"),"من می خواهم آن را به او بدهم")</f>
        <v>من می خواهم آن را به او بدهم</v>
      </c>
      <c r="N9" s="3" t="str">
        <f>IFERROR(__xludf.DUMMYFUNCTION("GOOGLETRANSLATE(A9,""en"",""pt"")"),"Eu quero dar a ela")</f>
        <v>Eu quero dar a ela</v>
      </c>
      <c r="O9" s="3" t="str">
        <f>IFERROR(__xludf.DUMMYFUNCTION("GOOGLETRANSLATE(A9,""en"",""da"")"),"Jeg vil gerne give det til hende")</f>
        <v>Jeg vil gerne give det til hende</v>
      </c>
      <c r="P9" s="3" t="str">
        <f>IFERROR(__xludf.DUMMYFUNCTION("GOOGLETRANSLATE(A9,""en"",""eo"")"),"Mi volas doni ĝin al ŝi")</f>
        <v>Mi volas doni ĝin al ŝi</v>
      </c>
      <c r="Q9" s="3" t="str">
        <f>IFERROR(__xludf.DUMMYFUNCTION("GOOGLETRANSLATE(A9,""en"",""tl"")"),"Gusto kong ibigay ito sa kanya")</f>
        <v>Gusto kong ibigay ito sa kanya</v>
      </c>
      <c r="R9" s="3" t="str">
        <f>IFERROR(__xludf.DUMMYFUNCTION("GOOGLETRANSLATE(A9,""en"",""es"")"),"Quiero darle a ella")</f>
        <v>Quiero darle a ella</v>
      </c>
      <c r="S9" s="3" t="str">
        <f>IFERROR(__xludf.DUMMYFUNCTION("GOOGLETRANSLATE(A9,""en"",""hi"")"),"मैं उसे देना चाहता हूं")</f>
        <v>मैं उसे देना चाहता हूं</v>
      </c>
      <c r="T9" s="3" t="str">
        <f>IFERROR(__xludf.DUMMYFUNCTION("GOOGLETRANSLATE(A9,""en"",""ur"")"),"میں اسے اسے دینا چاہتا ہوں")</f>
        <v>میں اسے اسے دینا چاہتا ہوں</v>
      </c>
      <c r="U9" s="3" t="str">
        <f>IFERROR(__xludf.DUMMYFUNCTION("GOOGLETRANSLATE(A9,""en"",""vi"")"),"Tôi muốn đưa nó cho cô ấy")</f>
        <v>Tôi muốn đưa nó cho cô ấy</v>
      </c>
      <c r="V9" s="3" t="str">
        <f>IFERROR(__xludf.DUMMYFUNCTION("GOOGLETRANSLATE(A9,""en"",""id"")"),"Saya ingin memberikannya padanya")</f>
        <v>Saya ingin memberikannya padanya</v>
      </c>
      <c r="W9" s="3" t="str">
        <f>IFERROR(__xludf.DUMMYFUNCTION("GOOGLETRANSLATE(A9,""en"",""is"")"),"Mig langar að gefa henni hana")</f>
        <v>Mig langar að gefa henni hana</v>
      </c>
      <c r="X9" s="3" t="str">
        <f>IFERROR(__xludf.DUMMYFUNCTION("GOOGLETRANSLATE(A9,""en"",""el"")"),"Θέλω να την δώσω")</f>
        <v>Θέλω να την δώσω</v>
      </c>
      <c r="Y9" s="3" t="str">
        <f>IFERROR(__xludf.DUMMYFUNCTION("GOOGLETRANSLATE(A9,""en"",""th"")"),"ฉันต้องการมอบให้เธอ")</f>
        <v>ฉันต้องการมอบให้เธอ</v>
      </c>
      <c r="Z9" s="3" t="str">
        <f>IFERROR(__xludf.DUMMYFUNCTION("GOOGLETRANSLATE(A9,""en"",""ru"")"),"Я хочу дать это ей")</f>
        <v>Я хочу дать это ей</v>
      </c>
    </row>
    <row r="10">
      <c r="A10" s="2" t="s">
        <v>34</v>
      </c>
      <c r="B10" s="3" t="str">
        <f>IFERROR(__xludf.DUMMYFUNCTION("GOOGLETRANSLATE(A10,""en"",""af"")"),"Ek gaan dit môre koop")</f>
        <v>Ek gaan dit môre koop</v>
      </c>
      <c r="C10" s="3" t="str">
        <f>IFERROR(__xludf.DUMMYFUNCTION("GOOGLETRANSLATE(A10,""en"",""ga"")"),"Táim chun é a cheannach amárach")</f>
        <v>Táim chun é a cheannach amárach</v>
      </c>
      <c r="D10" s="3" t="str">
        <f>IFERROR(__xludf.DUMMYFUNCTION("GOOGLETRANSLATE(A10,""en"",""sq"")"),"Unë do ta blej nesër")</f>
        <v>Unë do ta blej nesër</v>
      </c>
      <c r="E10" s="3" t="str">
        <f>IFERROR(__xludf.DUMMYFUNCTION("GOOGLETRANSLATE(A10,""en"",""it"")"),"Ho intenzione di comprarlo domani")</f>
        <v>Ho intenzione di comprarlo domani</v>
      </c>
      <c r="F10" s="3" t="str">
        <f>IFERROR(__xludf.DUMMYFUNCTION("GOOGLETRANSLATE(A10,""en"",""ar"")"),"انا ذاهب لشرائه غدا")</f>
        <v>انا ذاهب لشرائه غدا</v>
      </c>
      <c r="G10" s="3" t="str">
        <f>IFERROR(__xludf.DUMMYFUNCTION("GOOGLETRANSLATE(A10,""en"",""ja"")"),"明日それを買うつもりです")</f>
        <v>明日それを買うつもりです</v>
      </c>
      <c r="H10" s="3" t="str">
        <f>IFERROR(__xludf.DUMMYFUNCTION("GOOGLETRANSLATE(A10,""en"",""ko"")"),"나는 내일 그것을 사러 갈거야")</f>
        <v>나는 내일 그것을 사러 갈거야</v>
      </c>
      <c r="I10" s="3" t="str">
        <f>IFERROR(__xludf.DUMMYFUNCTION("GOOGLETRANSLATE(A10,""en"",""la"")"),"Eo emere illud cras")</f>
        <v>Eo emere illud cras</v>
      </c>
      <c r="J10" s="3" t="str">
        <f>IFERROR(__xludf.DUMMYFUNCTION("GOOGLETRANSLATE(A10,""en"",""zh-CN"")"),"我明天要买它")</f>
        <v>我明天要买它</v>
      </c>
      <c r="K10" s="3" t="str">
        <f>IFERROR(__xludf.DUMMYFUNCTION("GOOGLETRANSLATE(A10,""en"",""ms"")"),"Saya akan membelinya esok")</f>
        <v>Saya akan membelinya esok</v>
      </c>
      <c r="L10" s="3" t="str">
        <f>IFERROR(__xludf.DUMMYFUNCTION("GOOGLETRANSLATE(A10,""en"",""no"")"),"Jeg skal kjøpe det i morgen")</f>
        <v>Jeg skal kjøpe det i morgen</v>
      </c>
      <c r="M10" s="3" t="str">
        <f>IFERROR(__xludf.DUMMYFUNCTION("GOOGLETRANSLATE(A10,""en"",""fa"")"),"من فردا آن را خریدم")</f>
        <v>من فردا آن را خریدم</v>
      </c>
      <c r="N10" s="3" t="str">
        <f>IFERROR(__xludf.DUMMYFUNCTION("GOOGLETRANSLATE(A10,""en"",""pt"")"),"Eu vou comprá-lo amanhã")</f>
        <v>Eu vou comprá-lo amanhã</v>
      </c>
      <c r="O10" s="3" t="str">
        <f>IFERROR(__xludf.DUMMYFUNCTION("GOOGLETRANSLATE(A10,""en"",""da"")"),"Jeg skal købe det i morgen")</f>
        <v>Jeg skal købe det i morgen</v>
      </c>
      <c r="P10" s="3" t="str">
        <f>IFERROR(__xludf.DUMMYFUNCTION("GOOGLETRANSLATE(A10,""en"",""eo"")"),"Mi tuj aĉetos ĝin morgaŭ")</f>
        <v>Mi tuj aĉetos ĝin morgaŭ</v>
      </c>
      <c r="Q10" s="3" t="str">
        <f>IFERROR(__xludf.DUMMYFUNCTION("GOOGLETRANSLATE(A10,""en"",""tl"")"),"Pupunta ako upang bilhin ito bukas")</f>
        <v>Pupunta ako upang bilhin ito bukas</v>
      </c>
      <c r="R10" s="3" t="str">
        <f>IFERROR(__xludf.DUMMYFUNCTION("GOOGLETRANSLATE(A10,""en"",""es"")"),"Voy a comprarlo mañana")</f>
        <v>Voy a comprarlo mañana</v>
      </c>
      <c r="S10" s="3" t="str">
        <f>IFERROR(__xludf.DUMMYFUNCTION("GOOGLETRANSLATE(A10,""en"",""hi"")"),"मैं इसे कल खरीदने जा रहा हूं")</f>
        <v>मैं इसे कल खरीदने जा रहा हूं</v>
      </c>
      <c r="T10" s="3" t="str">
        <f>IFERROR(__xludf.DUMMYFUNCTION("GOOGLETRANSLATE(A10,""en"",""ur"")"),"میں کل اسے خریدنے کے لئے جا رہا ہوں")</f>
        <v>میں کل اسے خریدنے کے لئے جا رہا ہوں</v>
      </c>
      <c r="U10" s="3" t="str">
        <f>IFERROR(__xludf.DUMMYFUNCTION("GOOGLETRANSLATE(A10,""en"",""vi"")"),"Tôi sẽ mua nó vào ngày mai")</f>
        <v>Tôi sẽ mua nó vào ngày mai</v>
      </c>
      <c r="V10" s="3" t="str">
        <f>IFERROR(__xludf.DUMMYFUNCTION("GOOGLETRANSLATE(A10,""en"",""id"")"),"Saya akan membelinya besok")</f>
        <v>Saya akan membelinya besok</v>
      </c>
      <c r="W10" s="3" t="str">
        <f>IFERROR(__xludf.DUMMYFUNCTION("GOOGLETRANSLATE(A10,""en"",""is"")"),"Ég ætla að kaupa það á morgun")</f>
        <v>Ég ætla að kaupa það á morgun</v>
      </c>
      <c r="X10" s="3" t="str">
        <f>IFERROR(__xludf.DUMMYFUNCTION("GOOGLETRANSLATE(A10,""en"",""el"")"),"Πάω να το αγοράσω αύριο")</f>
        <v>Πάω να το αγοράσω αύριο</v>
      </c>
      <c r="Y10" s="3" t="str">
        <f>IFERROR(__xludf.DUMMYFUNCTION("GOOGLETRANSLATE(A10,""en"",""th"")"),"พรุ่งนี้ฉันจะซื้อมัน")</f>
        <v>พรุ่งนี้ฉันจะซื้อมัน</v>
      </c>
      <c r="Z10" s="3" t="str">
        <f>IFERROR(__xludf.DUMMYFUNCTION("GOOGLETRANSLATE(A10,""en"",""ru"")"),"Я собираюсь купить это завтра")</f>
        <v>Я собираюсь купить это завтра</v>
      </c>
    </row>
    <row r="11">
      <c r="A11" s="2" t="s">
        <v>35</v>
      </c>
      <c r="B11" s="3" t="str">
        <f>IFERROR(__xludf.DUMMYFUNCTION("GOOGLETRANSLATE(A11,""en"",""af"")"),"Ek kan nie die appel eet nie")</f>
        <v>Ek kan nie die appel eet nie</v>
      </c>
      <c r="C11" s="3" t="str">
        <f>IFERROR(__xludf.DUMMYFUNCTION("GOOGLETRANSLATE(A11,""en"",""ga"")"),"Ní féidir liom an t-úll a ithe")</f>
        <v>Ní féidir liom an t-úll a ithe</v>
      </c>
      <c r="D11" s="3" t="str">
        <f>IFERROR(__xludf.DUMMYFUNCTION("GOOGLETRANSLATE(A11,""en"",""sq"")"),"Unë nuk mund të ha mollë")</f>
        <v>Unë nuk mund të ha mollë</v>
      </c>
      <c r="E11" s="3" t="str">
        <f>IFERROR(__xludf.DUMMYFUNCTION("GOOGLETRANSLATE(A11,""en"",""it"")"),"Non posso mangiare la mela")</f>
        <v>Non posso mangiare la mela</v>
      </c>
      <c r="F11" s="3" t="str">
        <f>IFERROR(__xludf.DUMMYFUNCTION("GOOGLETRANSLATE(A11,""en"",""ar"")"),"لا أستطيع أن آكل التفاح")</f>
        <v>لا أستطيع أن آكل التفاح</v>
      </c>
      <c r="G11" s="3" t="str">
        <f>IFERROR(__xludf.DUMMYFUNCTION("GOOGLETRANSLATE(A11,""en"",""ja"")"),"私はアップルを食べることができません")</f>
        <v>私はアップルを食べることができません</v>
      </c>
      <c r="H11" s="3" t="str">
        <f>IFERROR(__xludf.DUMMYFUNCTION("GOOGLETRANSLATE(A11,""en"",""ko"")"),"나는 사과를 먹을 수 없어")</f>
        <v>나는 사과를 먹을 수 없어</v>
      </c>
      <c r="I11" s="3" t="str">
        <f>IFERROR(__xludf.DUMMYFUNCTION("GOOGLETRANSLATE(A11,""en"",""la"")"),"Non possum manducare malum")</f>
        <v>Non possum manducare malum</v>
      </c>
      <c r="J11" s="3" t="str">
        <f>IFERROR(__xludf.DUMMYFUNCTION("GOOGLETRANSLATE(A11,""en"",""zh-CN"")"),"我不能吃苹果")</f>
        <v>我不能吃苹果</v>
      </c>
      <c r="K11" s="3" t="str">
        <f>IFERROR(__xludf.DUMMYFUNCTION("GOOGLETRANSLATE(A11,""en"",""ms"")"),"Saya tidak boleh makan epal")</f>
        <v>Saya tidak boleh makan epal</v>
      </c>
      <c r="L11" s="3" t="str">
        <f>IFERROR(__xludf.DUMMYFUNCTION("GOOGLETRANSLATE(A11,""en"",""no"")"),"Jeg kan ikke spise eplet")</f>
        <v>Jeg kan ikke spise eplet</v>
      </c>
      <c r="M11" s="3" t="str">
        <f>IFERROR(__xludf.DUMMYFUNCTION("GOOGLETRANSLATE(A11,""en"",""fa"")"),"من نمی توانم سیب بخورم")</f>
        <v>من نمی توانم سیب بخورم</v>
      </c>
      <c r="N11" s="3" t="str">
        <f>IFERROR(__xludf.DUMMYFUNCTION("GOOGLETRANSLATE(A11,""en"",""pt"")"),"Eu não posso comer a maçã")</f>
        <v>Eu não posso comer a maçã</v>
      </c>
      <c r="O11" s="3" t="str">
        <f>IFERROR(__xludf.DUMMYFUNCTION("GOOGLETRANSLATE(A11,""en"",""da"")"),"Jeg kan ikke spise æblet")</f>
        <v>Jeg kan ikke spise æblet</v>
      </c>
      <c r="P11" s="3" t="str">
        <f>IFERROR(__xludf.DUMMYFUNCTION("GOOGLETRANSLATE(A11,""en"",""eo"")"),"Mi ne povas manĝi la pomon")</f>
        <v>Mi ne povas manĝi la pomon</v>
      </c>
      <c r="Q11" s="3" t="str">
        <f>IFERROR(__xludf.DUMMYFUNCTION("GOOGLETRANSLATE(A11,""en"",""tl"")"),"Hindi ko makakain ang mansanas")</f>
        <v>Hindi ko makakain ang mansanas</v>
      </c>
      <c r="R11" s="3" t="str">
        <f>IFERROR(__xludf.DUMMYFUNCTION("GOOGLETRANSLATE(A11,""en"",""es"")"),"No puedo comer la manzana")</f>
        <v>No puedo comer la manzana</v>
      </c>
      <c r="S11" s="3" t="str">
        <f>IFERROR(__xludf.DUMMYFUNCTION("GOOGLETRANSLATE(A11,""en"",""hi"")"),"मैं सेब नहीं खा सकता")</f>
        <v>मैं सेब नहीं खा सकता</v>
      </c>
      <c r="T11" s="3" t="str">
        <f>IFERROR(__xludf.DUMMYFUNCTION("GOOGLETRANSLATE(A11,""en"",""ur"")"),"میں ایپل نہیں کھا سکتا")</f>
        <v>میں ایپل نہیں کھا سکتا</v>
      </c>
      <c r="U11" s="3" t="str">
        <f>IFERROR(__xludf.DUMMYFUNCTION("GOOGLETRANSLATE(A11,""en"",""vi"")"),"Tôi không thể ăn táo")</f>
        <v>Tôi không thể ăn táo</v>
      </c>
      <c r="V11" s="3" t="str">
        <f>IFERROR(__xludf.DUMMYFUNCTION("GOOGLETRANSLATE(A11,""en"",""id"")"),"Saya tidak bisa makan apel")</f>
        <v>Saya tidak bisa makan apel</v>
      </c>
      <c r="W11" s="3" t="str">
        <f>IFERROR(__xludf.DUMMYFUNCTION("GOOGLETRANSLATE(A11,""en"",""is"")"),"Ég get ekki borðað eplið")</f>
        <v>Ég get ekki borðað eplið</v>
      </c>
      <c r="X11" s="3" t="str">
        <f>IFERROR(__xludf.DUMMYFUNCTION("GOOGLETRANSLATE(A11,""en"",""el"")"),"Δεν μπορώ να φάω το μήλο")</f>
        <v>Δεν μπορώ να φάω το μήλο</v>
      </c>
      <c r="Y11" s="3" t="str">
        <f>IFERROR(__xludf.DUMMYFUNCTION("GOOGLETRANSLATE(A11,""en"",""th"")"),"ฉันกินแอปเปิ้ลไม่ได้")</f>
        <v>ฉันกินแอปเปิ้ลไม่ได้</v>
      </c>
      <c r="Z11" s="3" t="str">
        <f>IFERROR(__xludf.DUMMYFUNCTION("GOOGLETRANSLATE(A11,""en"",""ru"")"),"Я не могу есть яблоко")</f>
        <v>Я не могу есть яблоко</v>
      </c>
    </row>
    <row r="12">
      <c r="A12" s="4" t="s">
        <v>36</v>
      </c>
      <c r="B12" s="3" t="str">
        <f>IFERROR(__xludf.DUMMYFUNCTION("GOOGLETRANSLATE(A12,""en"",""af"")"),"Ek het die appel gekoop")</f>
        <v>Ek het die appel gekoop</v>
      </c>
      <c r="C12" s="3" t="str">
        <f>IFERROR(__xludf.DUMMYFUNCTION("GOOGLETRANSLATE(A12,""en"",""ga"")"),"Cheannaigh mé an t-úll")</f>
        <v>Cheannaigh mé an t-úll</v>
      </c>
      <c r="D12" s="3" t="str">
        <f>IFERROR(__xludf.DUMMYFUNCTION("GOOGLETRANSLATE(A12,""en"",""sq"")"),"Unë kam blerë mollë")</f>
        <v>Unë kam blerë mollë</v>
      </c>
      <c r="E12" s="3" t="str">
        <f>IFERROR(__xludf.DUMMYFUNCTION("GOOGLETRANSLATE(A12,""en"",""it"")"),"Ho comprato la mela")</f>
        <v>Ho comprato la mela</v>
      </c>
      <c r="F12" s="3" t="str">
        <f>IFERROR(__xludf.DUMMYFUNCTION("GOOGLETRANSLATE(A12,""en"",""ar"")"),"لقد اشتريت التفاح")</f>
        <v>لقد اشتريت التفاح</v>
      </c>
      <c r="G12" s="3" t="str">
        <f>IFERROR(__xludf.DUMMYFUNCTION("GOOGLETRANSLATE(A12,""en"",""ja"")"),"私はアップルを買った")</f>
        <v>私はアップルを買った</v>
      </c>
      <c r="H12" s="3" t="str">
        <f>IFERROR(__xludf.DUMMYFUNCTION("GOOGLETRANSLATE(A12,""en"",""ko"")"),"나는 사과를 샀다")</f>
        <v>나는 사과를 샀다</v>
      </c>
      <c r="I12" s="3" t="str">
        <f>IFERROR(__xludf.DUMMYFUNCTION("GOOGLETRANSLATE(A12,""en"",""la"")"),"Ego emit in malum")</f>
        <v>Ego emit in malum</v>
      </c>
      <c r="J12" s="3" t="str">
        <f>IFERROR(__xludf.DUMMYFUNCTION("GOOGLETRANSLATE(A12,""en"",""zh-CN"")"),"我买了苹果")</f>
        <v>我买了苹果</v>
      </c>
      <c r="K12" s="3" t="str">
        <f>IFERROR(__xludf.DUMMYFUNCTION("GOOGLETRANSLATE(A12,""en"",""ms"")"),"Saya telah membeli epal")</f>
        <v>Saya telah membeli epal</v>
      </c>
      <c r="L12" s="3" t="str">
        <f>IFERROR(__xludf.DUMMYFUNCTION("GOOGLETRANSLATE(A12,""en"",""no"")"),"Jeg har kjøpt eplet")</f>
        <v>Jeg har kjøpt eplet</v>
      </c>
      <c r="M12" s="3" t="str">
        <f>IFERROR(__xludf.DUMMYFUNCTION("GOOGLETRANSLATE(A12,""en"",""fa"")"),"من اپل را خریدم")</f>
        <v>من اپل را خریدم</v>
      </c>
      <c r="N12" s="3" t="str">
        <f>IFERROR(__xludf.DUMMYFUNCTION("GOOGLETRANSLATE(A12,""en"",""pt"")"),"Eu comprei a maçã")</f>
        <v>Eu comprei a maçã</v>
      </c>
      <c r="O12" s="3" t="str">
        <f>IFERROR(__xludf.DUMMYFUNCTION("GOOGLETRANSLATE(A12,""en"",""da"")"),"Jeg har købt æblet")</f>
        <v>Jeg har købt æblet</v>
      </c>
      <c r="P12" s="3" t="str">
        <f>IFERROR(__xludf.DUMMYFUNCTION("GOOGLETRANSLATE(A12,""en"",""eo"")"),"Mi aĉetis la pomon")</f>
        <v>Mi aĉetis la pomon</v>
      </c>
      <c r="Q12" s="3" t="str">
        <f>IFERROR(__xludf.DUMMYFUNCTION("GOOGLETRANSLATE(A12,""en"",""tl"")"),"Binili ko ang Apple.")</f>
        <v>Binili ko ang Apple.</v>
      </c>
      <c r="R12" s="3" t="str">
        <f>IFERROR(__xludf.DUMMYFUNCTION("GOOGLETRANSLATE(A12,""en"",""es"")"),"He comprado la manzana")</f>
        <v>He comprado la manzana</v>
      </c>
      <c r="S12" s="3" t="str">
        <f>IFERROR(__xludf.DUMMYFUNCTION("GOOGLETRANSLATE(A12,""en"",""hi"")"),"मैंने सेब खरीदा है")</f>
        <v>मैंने सेब खरीदा है</v>
      </c>
      <c r="T12" s="3" t="str">
        <f>IFERROR(__xludf.DUMMYFUNCTION("GOOGLETRANSLATE(A12,""en"",""ur"")"),"میں نے ایپل خریدا ہے")</f>
        <v>میں نے ایپل خریدا ہے</v>
      </c>
      <c r="U12" s="3" t="str">
        <f>IFERROR(__xludf.DUMMYFUNCTION("GOOGLETRANSLATE(A12,""en"",""vi"")"),"Tôi đã mua táo")</f>
        <v>Tôi đã mua táo</v>
      </c>
      <c r="V12" s="3" t="str">
        <f>IFERROR(__xludf.DUMMYFUNCTION("GOOGLETRANSLATE(A12,""en"",""id"")"),"Saya telah membeli Apple")</f>
        <v>Saya telah membeli Apple</v>
      </c>
      <c r="W12" s="3" t="str">
        <f>IFERROR(__xludf.DUMMYFUNCTION("GOOGLETRANSLATE(A12,""en"",""is"")"),"Ég hef keypt eplið")</f>
        <v>Ég hef keypt eplið</v>
      </c>
      <c r="X12" s="3" t="str">
        <f>IFERROR(__xludf.DUMMYFUNCTION("GOOGLETRANSLATE(A12,""en"",""el"")"),"Έχω αγοράσει το μήλο")</f>
        <v>Έχω αγοράσει το μήλο</v>
      </c>
      <c r="Y12" s="3" t="str">
        <f>IFERROR(__xludf.DUMMYFUNCTION("GOOGLETRANSLATE(A12,""en"",""th"")"),"ฉันซื้อแอปเปิ้ล")</f>
        <v>ฉันซื้อแอปเปิ้ล</v>
      </c>
      <c r="Z12" s="3" t="str">
        <f>IFERROR(__xludf.DUMMYFUNCTION("GOOGLETRANSLATE(A12,""en"",""ru"")"),"Я купил яблоко")</f>
        <v>Я купил яблоко</v>
      </c>
    </row>
    <row r="13">
      <c r="A13" s="4" t="s">
        <v>37</v>
      </c>
      <c r="B13" s="3" t="str">
        <f>IFERROR(__xludf.DUMMYFUNCTION("GOOGLETRANSLATE(A13,""en"",""af"")"),"Is die appelrooi")</f>
        <v>Is die appelrooi</v>
      </c>
      <c r="C13" s="3" t="str">
        <f>IFERROR(__xludf.DUMMYFUNCTION("GOOGLETRANSLATE(A13,""en"",""ga"")"),"An bhfuil an t-úll dearg")</f>
        <v>An bhfuil an t-úll dearg</v>
      </c>
      <c r="D13" s="3" t="str">
        <f>IFERROR(__xludf.DUMMYFUNCTION("GOOGLETRANSLATE(A13,""en"",""sq"")"),"Është mollë e kuqe")</f>
        <v>Është mollë e kuqe</v>
      </c>
      <c r="E13" s="3" t="str">
        <f>IFERROR(__xludf.DUMMYFUNCTION("GOOGLETRANSLATE(A13,""en"",""it"")"),"È il rosso di mele")</f>
        <v>È il rosso di mele</v>
      </c>
      <c r="F13" s="3" t="str">
        <f>IFERROR(__xludf.DUMMYFUNCTION("GOOGLETRANSLATE(A13,""en"",""ar"")"),"هو التفاح الأحمر")</f>
        <v>هو التفاح الأحمر</v>
      </c>
      <c r="G13" s="3" t="str">
        <f>IFERROR(__xludf.DUMMYFUNCTION("GOOGLETRANSLATE(A13,""en"",""ja"")"),"リンゴの赤です")</f>
        <v>リンゴの赤です</v>
      </c>
      <c r="H13" s="3" t="str">
        <f>IFERROR(__xludf.DUMMYFUNCTION("GOOGLETRANSLATE(A13,""en"",""ko"")"),"애플 레드인가?")</f>
        <v>애플 레드인가?</v>
      </c>
      <c r="I13" s="3" t="str">
        <f>IFERROR(__xludf.DUMMYFUNCTION("GOOGLETRANSLATE(A13,""en"",""la"")"),"Est malum rubrum")</f>
        <v>Est malum rubrum</v>
      </c>
      <c r="J13" s="3" t="str">
        <f>IFERROR(__xludf.DUMMYFUNCTION("GOOGLETRANSLATE(A13,""en"",""zh-CN"")"),"是苹果红色")</f>
        <v>是苹果红色</v>
      </c>
      <c r="K13" s="3" t="str">
        <f>IFERROR(__xludf.DUMMYFUNCTION("GOOGLETRANSLATE(A13,""en"",""ms"")"),"Adalah epal merah")</f>
        <v>Adalah epal merah</v>
      </c>
      <c r="L13" s="3" t="str">
        <f>IFERROR(__xludf.DUMMYFUNCTION("GOOGLETRANSLATE(A13,""en"",""no"")"),"Er epleet rødt")</f>
        <v>Er epleet rødt</v>
      </c>
      <c r="M13" s="3" t="str">
        <f>IFERROR(__xludf.DUMMYFUNCTION("GOOGLETRANSLATE(A13,""en"",""fa"")"),"قرمز سیب است")</f>
        <v>قرمز سیب است</v>
      </c>
      <c r="N13" s="3" t="str">
        <f>IFERROR(__xludf.DUMMYFUNCTION("GOOGLETRANSLATE(A13,""en"",""pt"")"),"É a maçã vermelha")</f>
        <v>É a maçã vermelha</v>
      </c>
      <c r="O13" s="3" t="str">
        <f>IFERROR(__xludf.DUMMYFUNCTION("GOOGLETRANSLATE(A13,""en"",""da"")"),"Er æblet rødt")</f>
        <v>Er æblet rødt</v>
      </c>
      <c r="P13" s="3" t="str">
        <f>IFERROR(__xludf.DUMMYFUNCTION("GOOGLETRANSLATE(A13,""en"",""eo"")"),"Estas la ruĝa pomo")</f>
        <v>Estas la ruĝa pomo</v>
      </c>
      <c r="Q13" s="3" t="str">
        <f>IFERROR(__xludf.DUMMYFUNCTION("GOOGLETRANSLATE(A13,""en"",""tl"")"),"Ay ang Apple Red.")</f>
        <v>Ay ang Apple Red.</v>
      </c>
      <c r="R13" s="3" t="str">
        <f>IFERROR(__xludf.DUMMYFUNCTION("GOOGLETRANSLATE(A13,""en"",""es"")"),"Es el manzano rojo")</f>
        <v>Es el manzano rojo</v>
      </c>
      <c r="S13" s="3" t="str">
        <f>IFERROR(__xludf.DUMMYFUNCTION("GOOGLETRANSLATE(A13,""en"",""hi"")"),"सेब लाल है")</f>
        <v>सेब लाल है</v>
      </c>
      <c r="T13" s="3" t="str">
        <f>IFERROR(__xludf.DUMMYFUNCTION("GOOGLETRANSLATE(A13,""en"",""ur"")"),"سیب سرخ ہے")</f>
        <v>سیب سرخ ہے</v>
      </c>
      <c r="U13" s="3" t="str">
        <f>IFERROR(__xludf.DUMMYFUNCTION("GOOGLETRANSLATE(A13,""en"",""vi"")"),"Là táo đỏ")</f>
        <v>Là táo đỏ</v>
      </c>
      <c r="V13" s="3" t="str">
        <f>IFERROR(__xludf.DUMMYFUNCTION("GOOGLETRANSLATE(A13,""en"",""id"")"),"Adalah Apple Red")</f>
        <v>Adalah Apple Red</v>
      </c>
      <c r="W13" s="3" t="str">
        <f>IFERROR(__xludf.DUMMYFUNCTION("GOOGLETRANSLATE(A13,""en"",""is"")"),"Er eplið rautt")</f>
        <v>Er eplið rautt</v>
      </c>
      <c r="X13" s="3" t="str">
        <f>IFERROR(__xludf.DUMMYFUNCTION("GOOGLETRANSLATE(A13,""en"",""el"")"),"Είναι το κόκκινο μήλο")</f>
        <v>Είναι το κόκκινο μήλο</v>
      </c>
      <c r="Y13" s="3" t="str">
        <f>IFERROR(__xludf.DUMMYFUNCTION("GOOGLETRANSLATE(A13,""en"",""th"")"),"คือแอปเปิ้ลสีแดง")</f>
        <v>คือแอปเปิ้ลสีแดง</v>
      </c>
      <c r="Z13" s="3" t="str">
        <f>IFERROR(__xludf.DUMMYFUNCTION("GOOGLETRANSLATE(A13,""en"",""ru"")"),"Яблоко красный")</f>
        <v>Яблоко красный</v>
      </c>
    </row>
    <row r="14">
      <c r="A14" s="4" t="s">
        <v>38</v>
      </c>
      <c r="B14" s="3" t="str">
        <f>IFERROR(__xludf.DUMMYFUNCTION("GOOGLETRANSLATE(A14,""en"",""af"")"),"Die appels is rooi")</f>
        <v>Die appels is rooi</v>
      </c>
      <c r="C14" s="3" t="str">
        <f>IFERROR(__xludf.DUMMYFUNCTION("GOOGLETRANSLATE(A14,""en"",""ga"")"),"Tá na húlla dearg")</f>
        <v>Tá na húlla dearg</v>
      </c>
      <c r="D14" s="3" t="str">
        <f>IFERROR(__xludf.DUMMYFUNCTION("GOOGLETRANSLATE(A14,""en"",""sq"")"),"Mollët janë të kuqe")</f>
        <v>Mollët janë të kuqe</v>
      </c>
      <c r="E14" s="3" t="str">
        <f>IFERROR(__xludf.DUMMYFUNCTION("GOOGLETRANSLATE(A14,""en"",""it"")"),"Le mele sono rosse")</f>
        <v>Le mele sono rosse</v>
      </c>
      <c r="F14" s="3" t="str">
        <f>IFERROR(__xludf.DUMMYFUNCTION("GOOGLETRANSLATE(A14,""en"",""ar"")"),"التفاحات حمراء")</f>
        <v>التفاحات حمراء</v>
      </c>
      <c r="G14" s="3" t="str">
        <f>IFERROR(__xludf.DUMMYFUNCTION("GOOGLETRANSLATE(A14,""en"",""ja"")"),"りんごは赤です")</f>
        <v>りんごは赤です</v>
      </c>
      <c r="H14" s="3" t="str">
        <f>IFERROR(__xludf.DUMMYFUNCTION("GOOGLETRANSLATE(A14,""en"",""ko"")"),"사과는 빨간색입니다")</f>
        <v>사과는 빨간색입니다</v>
      </c>
      <c r="I14" s="3" t="str">
        <f>IFERROR(__xludf.DUMMYFUNCTION("GOOGLETRANSLATE(A14,""en"",""la"")"),"Et apples sunt rufus")</f>
        <v>Et apples sunt rufus</v>
      </c>
      <c r="J14" s="3" t="str">
        <f>IFERROR(__xludf.DUMMYFUNCTION("GOOGLETRANSLATE(A14,""en"",""zh-CN"")"),"苹果是红色的")</f>
        <v>苹果是红色的</v>
      </c>
      <c r="K14" s="3" t="str">
        <f>IFERROR(__xludf.DUMMYFUNCTION("GOOGLETRANSLATE(A14,""en"",""ms"")"),"Epal merah")</f>
        <v>Epal merah</v>
      </c>
      <c r="L14" s="3" t="str">
        <f>IFERROR(__xludf.DUMMYFUNCTION("GOOGLETRANSLATE(A14,""en"",""no"")"),"Eplene er røde")</f>
        <v>Eplene er røde</v>
      </c>
      <c r="M14" s="3" t="str">
        <f>IFERROR(__xludf.DUMMYFUNCTION("GOOGLETRANSLATE(A14,""en"",""fa"")"),"سیب قرمز است")</f>
        <v>سیب قرمز است</v>
      </c>
      <c r="N14" s="3" t="str">
        <f>IFERROR(__xludf.DUMMYFUNCTION("GOOGLETRANSLATE(A14,""en"",""pt"")"),"As maças são vermelhas")</f>
        <v>As maças são vermelhas</v>
      </c>
      <c r="O14" s="3" t="str">
        <f>IFERROR(__xludf.DUMMYFUNCTION("GOOGLETRANSLATE(A14,""en"",""da"")"),"Æblerne er røde")</f>
        <v>Æblerne er røde</v>
      </c>
      <c r="P14" s="3" t="str">
        <f>IFERROR(__xludf.DUMMYFUNCTION("GOOGLETRANSLATE(A14,""en"",""eo"")"),"La pomoj estas ruĝaj")</f>
        <v>La pomoj estas ruĝaj</v>
      </c>
      <c r="Q14" s="3" t="str">
        <f>IFERROR(__xludf.DUMMYFUNCTION("GOOGLETRANSLATE(A14,""en"",""tl"")"),"Ang mga mansanas ay pula")</f>
        <v>Ang mga mansanas ay pula</v>
      </c>
      <c r="R14" s="3" t="str">
        <f>IFERROR(__xludf.DUMMYFUNCTION("GOOGLETRANSLATE(A14,""en"",""es"")"),"Las manzanas son rojas")</f>
        <v>Las manzanas son rojas</v>
      </c>
      <c r="S14" s="3" t="str">
        <f>IFERROR(__xludf.DUMMYFUNCTION("GOOGLETRANSLATE(A14,""en"",""hi"")"),"सेब लाल - लाल हैं")</f>
        <v>सेब लाल - लाल हैं</v>
      </c>
      <c r="T14" s="3" t="str">
        <f>IFERROR(__xludf.DUMMYFUNCTION("GOOGLETRANSLATE(A14,""en"",""ur"")"),"سیب سرخ ہیں")</f>
        <v>سیب سرخ ہیں</v>
      </c>
      <c r="U14" s="3" t="str">
        <f>IFERROR(__xludf.DUMMYFUNCTION("GOOGLETRANSLATE(A14,""en"",""vi"")"),"Những quả táo có màu đỏ")</f>
        <v>Những quả táo có màu đỏ</v>
      </c>
      <c r="V14" s="3" t="str">
        <f>IFERROR(__xludf.DUMMYFUNCTION("GOOGLETRANSLATE(A14,""en"",""id"")"),"Apel berwarna merah")</f>
        <v>Apel berwarna merah</v>
      </c>
      <c r="W14" s="3" t="str">
        <f>IFERROR(__xludf.DUMMYFUNCTION("GOOGLETRANSLATE(A14,""en"",""is"")"),"Eplin eru rauð")</f>
        <v>Eplin eru rauð</v>
      </c>
      <c r="X14" s="3" t="str">
        <f>IFERROR(__xludf.DUMMYFUNCTION("GOOGLETRANSLATE(A14,""en"",""el"")"),"Τα μήλα είναι κόκκινα")</f>
        <v>Τα μήλα είναι κόκκινα</v>
      </c>
      <c r="Y14" s="3" t="str">
        <f>IFERROR(__xludf.DUMMYFUNCTION("GOOGLETRANSLATE(A14,""en"",""th"")"),"แอปเปิ้ลเป็นสีแดง")</f>
        <v>แอปเปิ้ลเป็นสีแดง</v>
      </c>
      <c r="Z14" s="3" t="str">
        <f>IFERROR(__xludf.DUMMYFUNCTION("GOOGLETRANSLATE(A14,""en"",""ru"")"),"Яблоки красные")</f>
        <v>Яблоки красные</v>
      </c>
    </row>
    <row r="16">
      <c r="A16" s="5"/>
    </row>
    <row r="17">
      <c r="A17" s="5"/>
    </row>
    <row r="18">
      <c r="A18" s="5"/>
    </row>
    <row r="19">
      <c r="A19" s="5"/>
    </row>
    <row r="20">
      <c r="A20" s="5"/>
    </row>
    <row r="21">
      <c r="A21" s="5"/>
    </row>
    <row r="22">
      <c r="A22" s="5"/>
    </row>
    <row r="23">
      <c r="A23" s="2"/>
    </row>
    <row r="24">
      <c r="A24" s="2"/>
    </row>
    <row r="25">
      <c r="A25" s="5"/>
    </row>
    <row r="26">
      <c r="A26" s="5"/>
    </row>
    <row r="27">
      <c r="A27" s="5"/>
    </row>
    <row r="28">
      <c r="A28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>
      <c r="A2" s="5" t="s">
        <v>39</v>
      </c>
      <c r="B2" s="3" t="str">
        <f>IFERROR(__xludf.DUMMYFUNCTION("GOOGLETRANSLATE(A2,""en"",""af"")"),"Die olifant is pienk")</f>
        <v>Die olifant is pienk</v>
      </c>
      <c r="C2" s="3" t="str">
        <f>IFERROR(__xludf.DUMMYFUNCTION("GOOGLETRANSLATE(A2,""en"",""ga"")"),"Is é an eilifint bándearg")</f>
        <v>Is é an eilifint bándearg</v>
      </c>
      <c r="D2" s="3" t="str">
        <f>IFERROR(__xludf.DUMMYFUNCTION("GOOGLETRANSLATE(A2,""en"",""sq"")"),"Elephant është rozë")</f>
        <v>Elephant është rozë</v>
      </c>
      <c r="E2" s="3" t="str">
        <f>IFERROR(__xludf.DUMMYFUNCTION("GOOGLETRANSLATE(A2,""en"",""it"")"),"L'elefante è rosa")</f>
        <v>L'elefante è rosa</v>
      </c>
      <c r="F2" s="3" t="str">
        <f>IFERROR(__xludf.DUMMYFUNCTION("GOOGLETRANSLATE(A2,""en"",""ar"")"),"الفيل وردي")</f>
        <v>الفيل وردي</v>
      </c>
      <c r="G2" s="3" t="str">
        <f>IFERROR(__xludf.DUMMYFUNCTION("GOOGLETRANSLATE(A2,""en"",""ja"")"),"象はピンクです")</f>
        <v>象はピンクです</v>
      </c>
      <c r="H2" s="3" t="str">
        <f>IFERROR(__xludf.DUMMYFUNCTION("GOOGLETRANSLATE(A2,""en"",""ko"")"),"코끼리는 분홍색입니다")</f>
        <v>코끼리는 분홍색입니다</v>
      </c>
      <c r="I2" s="3" t="str">
        <f>IFERROR(__xludf.DUMMYFUNCTION("GOOGLETRANSLATE(A2,""en"",""la"")"),"Et elephantum est rosea")</f>
        <v>Et elephantum est rosea</v>
      </c>
      <c r="J2" s="3" t="str">
        <f>IFERROR(__xludf.DUMMYFUNCTION("GOOGLETRANSLATE(A2,""en"",""zh-CN"")"),"大象是粉红色的")</f>
        <v>大象是粉红色的</v>
      </c>
      <c r="K2" s="3" t="str">
        <f>IFERROR(__xludf.DUMMYFUNCTION("GOOGLETRANSLATE(A2,""en"",""ms"")"),"Gajah berwarna merah jambu")</f>
        <v>Gajah berwarna merah jambu</v>
      </c>
      <c r="L2" s="3" t="str">
        <f>IFERROR(__xludf.DUMMYFUNCTION("GOOGLETRANSLATE(A2,""en"",""no"")"),"Elefanten er rosa")</f>
        <v>Elefanten er rosa</v>
      </c>
      <c r="M2" s="3" t="str">
        <f>IFERROR(__xludf.DUMMYFUNCTION("GOOGLETRANSLATE(A2,""en"",""fa"")"),"فیل صورتی است")</f>
        <v>فیل صورتی است</v>
      </c>
      <c r="N2" s="3" t="str">
        <f>IFERROR(__xludf.DUMMYFUNCTION("GOOGLETRANSLATE(A2,""en"",""pt"")"),"O elefante é rosa")</f>
        <v>O elefante é rosa</v>
      </c>
      <c r="O2" s="3" t="str">
        <f>IFERROR(__xludf.DUMMYFUNCTION("GOOGLETRANSLATE(A2,""en"",""da"")"),"Elefanten er pink")</f>
        <v>Elefanten er pink</v>
      </c>
      <c r="P2" s="3" t="str">
        <f>IFERROR(__xludf.DUMMYFUNCTION("GOOGLETRANSLATE(A2,""en"",""eo"")"),"La elefanto estas rozkolora")</f>
        <v>La elefanto estas rozkolora</v>
      </c>
      <c r="Q2" s="3" t="str">
        <f>IFERROR(__xludf.DUMMYFUNCTION("GOOGLETRANSLATE(A2,""en"",""tl"")"),"Ang elepante ay pink")</f>
        <v>Ang elepante ay pink</v>
      </c>
      <c r="R2" s="3" t="str">
        <f>IFERROR(__xludf.DUMMYFUNCTION("GOOGLETRANSLATE(A2,""en"",""es"")"),"El elefante es rosa.")</f>
        <v>El elefante es rosa.</v>
      </c>
      <c r="S2" s="3" t="str">
        <f>IFERROR(__xludf.DUMMYFUNCTION("GOOGLETRANSLATE(A2,""en"",""hi"")"),"हाथी गुलाबी है")</f>
        <v>हाथी गुलाबी है</v>
      </c>
      <c r="T2" s="3" t="str">
        <f>IFERROR(__xludf.DUMMYFUNCTION("GOOGLETRANSLATE(A2,""en"",""ur"")"),"ہاتھی گلابی ہے")</f>
        <v>ہاتھی گلابی ہے</v>
      </c>
      <c r="U2" s="3" t="str">
        <f>IFERROR(__xludf.DUMMYFUNCTION("GOOGLETRANSLATE(A2,""en"",""vi"")"),"Con voi có màu hồng")</f>
        <v>Con voi có màu hồng</v>
      </c>
      <c r="V2" s="3" t="str">
        <f>IFERROR(__xludf.DUMMYFUNCTION("GOOGLETRANSLATE(A2,""en"",""id"")"),"Gajah berwarna merah muda")</f>
        <v>Gajah berwarna merah muda</v>
      </c>
      <c r="W2" s="3" t="str">
        <f>IFERROR(__xludf.DUMMYFUNCTION("GOOGLETRANSLATE(A2,""en"",""is"")"),"Fílinn er bleikur")</f>
        <v>Fílinn er bleikur</v>
      </c>
      <c r="X2" s="3" t="str">
        <f>IFERROR(__xludf.DUMMYFUNCTION("GOOGLETRANSLATE(A2,""en"",""el"")"),"Ο ελέφαντας είναι ροζ")</f>
        <v>Ο ελέφαντας είναι ροζ</v>
      </c>
      <c r="Y2" s="3" t="str">
        <f>IFERROR(__xludf.DUMMYFUNCTION("GOOGLETRANSLATE(A2,""en"",""th"")"),"ช้างเป็นสีชมพู")</f>
        <v>ช้างเป็นสีชมพู</v>
      </c>
      <c r="Z2" s="3" t="str">
        <f>IFERROR(__xludf.DUMMYFUNCTION("GOOGLETRANSLATE(A2,""en"",""ru"")"),"Слон розовый")</f>
        <v>Слон розовый</v>
      </c>
    </row>
    <row r="3">
      <c r="A3" s="5" t="s">
        <v>40</v>
      </c>
      <c r="B3" s="3" t="str">
        <f>IFERROR(__xludf.DUMMYFUNCTION("GOOGLETRANSLATE(A3,""en"",""af"")"),"Dit is John se oranje olifant")</f>
        <v>Dit is John se oranje olifant</v>
      </c>
      <c r="C3" s="3" t="str">
        <f>IFERROR(__xludf.DUMMYFUNCTION("GOOGLETRANSLATE(A3,""en"",""ga"")"),"Is eilifint oráiste John é")</f>
        <v>Is eilifint oráiste John é</v>
      </c>
      <c r="D3" s="3" t="str">
        <f>IFERROR(__xludf.DUMMYFUNCTION("GOOGLETRANSLATE(A3,""en"",""sq"")"),"Është elefanti portokalli i John")</f>
        <v>Është elefanti portokalli i John</v>
      </c>
      <c r="E3" s="3" t="str">
        <f>IFERROR(__xludf.DUMMYFUNCTION("GOOGLETRANSLATE(A3,""en"",""it"")"),"È l'elefante arancione di John")</f>
        <v>È l'elefante arancione di John</v>
      </c>
      <c r="F3" s="3" t="str">
        <f>IFERROR(__xludf.DUMMYFUNCTION("GOOGLETRANSLATE(A3,""en"",""ar"")"),"إنه فيل برتقالي جون")</f>
        <v>إنه فيل برتقالي جون</v>
      </c>
      <c r="G3" s="3" t="str">
        <f>IFERROR(__xludf.DUMMYFUNCTION("GOOGLETRANSLATE(A3,""en"",""ja"")"),"ジョンのオレンジ色の象です")</f>
        <v>ジョンのオレンジ色の象です</v>
      </c>
      <c r="H3" s="3" t="str">
        <f>IFERROR(__xludf.DUMMYFUNCTION("GOOGLETRANSLATE(A3,""en"",""ko"")"),"그것은 존의 오렌지 코끼리입니다")</f>
        <v>그것은 존의 오렌지 코끼리입니다</v>
      </c>
      <c r="I3" s="3" t="str">
        <f>IFERROR(__xludf.DUMMYFUNCTION("GOOGLETRANSLATE(A3,""en"",""la"")"),"Est Ioannes scriptor Orange Elephant")</f>
        <v>Est Ioannes scriptor Orange Elephant</v>
      </c>
      <c r="J3" s="3" t="str">
        <f>IFERROR(__xludf.DUMMYFUNCTION("GOOGLETRANSLATE(A3,""en"",""zh-CN"")"),"这是约翰的橙色大象")</f>
        <v>这是约翰的橙色大象</v>
      </c>
      <c r="K3" s="3" t="str">
        <f>IFERROR(__xludf.DUMMYFUNCTION("GOOGLETRANSLATE(A3,""en"",""ms"")"),"Ia adalah gajah oren john")</f>
        <v>Ia adalah gajah oren john</v>
      </c>
      <c r="L3" s="3" t="str">
        <f>IFERROR(__xludf.DUMMYFUNCTION("GOOGLETRANSLATE(A3,""en"",""no"")"),"Det er John's Orange Elephant")</f>
        <v>Det er John's Orange Elephant</v>
      </c>
      <c r="M3" s="3" t="str">
        <f>IFERROR(__xludf.DUMMYFUNCTION("GOOGLETRANSLATE(A3,""en"",""fa"")"),"این فیل نارنجی جان است")</f>
        <v>این فیل نارنجی جان است</v>
      </c>
      <c r="N3" s="3" t="str">
        <f>IFERROR(__xludf.DUMMYFUNCTION("GOOGLETRANSLATE(A3,""en"",""pt"")"),"É elefante laranja de John")</f>
        <v>É elefante laranja de John</v>
      </c>
      <c r="O3" s="3" t="str">
        <f>IFERROR(__xludf.DUMMYFUNCTION("GOOGLETRANSLATE(A3,""en"",""da"")"),"Det er Johannes Orange Elephant")</f>
        <v>Det er Johannes Orange Elephant</v>
      </c>
      <c r="P3" s="3" t="str">
        <f>IFERROR(__xludf.DUMMYFUNCTION("GOOGLETRANSLATE(A3,""en"",""eo"")"),"Ĝi estas la oranĝa elefanto de Johano")</f>
        <v>Ĝi estas la oranĝa elefanto de Johano</v>
      </c>
      <c r="Q3" s="3" t="str">
        <f>IFERROR(__xludf.DUMMYFUNCTION("GOOGLETRANSLATE(A3,""en"",""tl"")"),"Ito ay orange elephant ni John.")</f>
        <v>Ito ay orange elephant ni John.</v>
      </c>
      <c r="R3" s="3" t="str">
        <f>IFERROR(__xludf.DUMMYFUNCTION("GOOGLETRANSLATE(A3,""en"",""es"")"),"Es el elefante naranja de John.")</f>
        <v>Es el elefante naranja de John.</v>
      </c>
      <c r="S3" s="3" t="str">
        <f>IFERROR(__xludf.DUMMYFUNCTION("GOOGLETRANSLATE(A3,""en"",""hi"")"),"यह जॉन का नारंगी हाथी है")</f>
        <v>यह जॉन का नारंगी हाथी है</v>
      </c>
      <c r="T3" s="3" t="str">
        <f>IFERROR(__xludf.DUMMYFUNCTION("GOOGLETRANSLATE(A3,""en"",""ur"")"),"یہ جان کی سنتری ہاتھی ہے")</f>
        <v>یہ جان کی سنتری ہاتھی ہے</v>
      </c>
      <c r="U3" s="3" t="str">
        <f>IFERROR(__xludf.DUMMYFUNCTION("GOOGLETRANSLATE(A3,""en"",""vi"")"),"Đó là con voi cam của john")</f>
        <v>Đó là con voi cam của john</v>
      </c>
      <c r="V3" s="3" t="str">
        <f>IFERROR(__xludf.DUMMYFUNCTION("GOOGLETRANSLATE(A3,""en"",""id"")"),"Ini adalah gajah oranye John")</f>
        <v>Ini adalah gajah oranye John</v>
      </c>
      <c r="W3" s="3" t="str">
        <f>IFERROR(__xludf.DUMMYFUNCTION("GOOGLETRANSLATE(A3,""en"",""is"")"),"Það er appelsína fíll John")</f>
        <v>Það er appelsína fíll John</v>
      </c>
      <c r="X3" s="3" t="str">
        <f>IFERROR(__xludf.DUMMYFUNCTION("GOOGLETRANSLATE(A3,""en"",""el"")"),"Είναι ο πορτοκαλί ελέφαντας του Ιωάννη")</f>
        <v>Είναι ο πορτοκαλί ελέφαντας του Ιωάννη</v>
      </c>
      <c r="Y3" s="3" t="str">
        <f>IFERROR(__xludf.DUMMYFUNCTION("GOOGLETRANSLATE(A3,""en"",""th"")"),"มันเป็นช้างส้มของจอห์น")</f>
        <v>มันเป็นช้างส้มของจอห์น</v>
      </c>
      <c r="Z3" s="3" t="str">
        <f>IFERROR(__xludf.DUMMYFUNCTION("GOOGLETRANSLATE(A3,""en"",""ru"")"),"Это оранжевый слон Джона")</f>
        <v>Это оранжевый слон Джона</v>
      </c>
    </row>
    <row r="4">
      <c r="A4" s="5" t="s">
        <v>41</v>
      </c>
      <c r="B4" s="3" t="str">
        <f>IFERROR(__xludf.DUMMYFUNCTION("GOOGLETRANSLATE(A4,""en"",""af"")"),"Ek gee Johannes die pers olifant")</f>
        <v>Ek gee Johannes die pers olifant</v>
      </c>
      <c r="C4" s="3" t="str">
        <f>IFERROR(__xludf.DUMMYFUNCTION("GOOGLETRANSLATE(A4,""en"",""ga"")"),"Tugaim an eilifint John an eilifint corcra")</f>
        <v>Tugaim an eilifint John an eilifint corcra</v>
      </c>
      <c r="D4" s="3" t="str">
        <f>IFERROR(__xludf.DUMMYFUNCTION("GOOGLETRANSLATE(A4,""en"",""sq"")"),"Unë i jap John elefantin e purpurtë")</f>
        <v>Unë i jap John elefantin e purpurtë</v>
      </c>
      <c r="E4" s="3" t="str">
        <f>IFERROR(__xludf.DUMMYFUNCTION("GOOGLETRANSLATE(A4,""en"",""it"")"),"Dò John the Purple Elephant")</f>
        <v>Dò John the Purple Elephant</v>
      </c>
      <c r="F4" s="3" t="str">
        <f>IFERROR(__xludf.DUMMYFUNCTION("GOOGLETRANSLATE(A4,""en"",""ar"")"),"أعطي جون الفيل الأرجواني")</f>
        <v>أعطي جون الفيل الأرجواني</v>
      </c>
      <c r="G4" s="3" t="str">
        <f>IFERROR(__xludf.DUMMYFUNCTION("GOOGLETRANSLATE(A4,""en"",""ja"")"),"私は紫色の象をジョンに与えます")</f>
        <v>私は紫色の象をジョンに与えます</v>
      </c>
      <c r="H4" s="3" t="str">
        <f>IFERROR(__xludf.DUMMYFUNCTION("GOOGLETRANSLATE(A4,""en"",""ko"")"),"나는 보라색 코끼리 요한을 준다")</f>
        <v>나는 보라색 코끼리 요한을 준다</v>
      </c>
      <c r="I4" s="3" t="str">
        <f>IFERROR(__xludf.DUMMYFUNCTION("GOOGLETRANSLATE(A4,""en"",""la"")"),"Et dabo Ioannes purpura elephanti")</f>
        <v>Et dabo Ioannes purpura elephanti</v>
      </c>
      <c r="J4" s="3" t="str">
        <f>IFERROR(__xludf.DUMMYFUNCTION("GOOGLETRANSLATE(A4,""en"",""zh-CN"")"),"我给约翰紫色大象")</f>
        <v>我给约翰紫色大象</v>
      </c>
      <c r="K4" s="3" t="str">
        <f>IFERROR(__xludf.DUMMYFUNCTION("GOOGLETRANSLATE(A4,""en"",""ms"")"),"Saya berikan John the Elephant Purple")</f>
        <v>Saya berikan John the Elephant Purple</v>
      </c>
      <c r="L4" s="3" t="str">
        <f>IFERROR(__xludf.DUMMYFUNCTION("GOOGLETRANSLATE(A4,""en"",""no"")"),"Jeg gir John den lilla elefanten")</f>
        <v>Jeg gir John den lilla elefanten</v>
      </c>
      <c r="M4" s="3" t="str">
        <f>IFERROR(__xludf.DUMMYFUNCTION("GOOGLETRANSLATE(A4,""en"",""fa"")"),"من جان فیلد بنفش را می دهم")</f>
        <v>من جان فیلد بنفش را می دهم</v>
      </c>
      <c r="N4" s="3" t="str">
        <f>IFERROR(__xludf.DUMMYFUNCTION("GOOGLETRANSLATE(A4,""en"",""pt"")"),"Eu dou a elefante roxo")</f>
        <v>Eu dou a elefante roxo</v>
      </c>
      <c r="O4" s="3" t="str">
        <f>IFERROR(__xludf.DUMMYFUNCTION("GOOGLETRANSLATE(A4,""en"",""da"")"),"Jeg giver John den lilla elefant")</f>
        <v>Jeg giver John den lilla elefant</v>
      </c>
      <c r="P4" s="3" t="str">
        <f>IFERROR(__xludf.DUMMYFUNCTION("GOOGLETRANSLATE(A4,""en"",""eo"")"),"Mi donas al Johano la purpuran elefanton")</f>
        <v>Mi donas al Johano la purpuran elefanton</v>
      </c>
      <c r="Q4" s="3" t="str">
        <f>IFERROR(__xludf.DUMMYFUNCTION("GOOGLETRANSLATE(A4,""en"",""tl"")"),"Ibinibigay ko si John the Purple Elephant")</f>
        <v>Ibinibigay ko si John the Purple Elephant</v>
      </c>
      <c r="R4" s="3" t="str">
        <f>IFERROR(__xludf.DUMMYFUNCTION("GOOGLETRANSLATE(A4,""en"",""es"")"),"Le doy a Juan el elefante púrpura")</f>
        <v>Le doy a Juan el elefante púrpura</v>
      </c>
      <c r="S4" s="3" t="str">
        <f>IFERROR(__xludf.DUMMYFUNCTION("GOOGLETRANSLATE(A4,""en"",""hi"")"),"मैं जॉन को बैंगनी हाथी देता हूं")</f>
        <v>मैं जॉन को बैंगनी हाथी देता हूं</v>
      </c>
      <c r="T4" s="3" t="str">
        <f>IFERROR(__xludf.DUMMYFUNCTION("GOOGLETRANSLATE(A4,""en"",""ur"")"),"میں یوحنا جامنی ہاتھی دیتا ہوں")</f>
        <v>میں یوحنا جامنی ہاتھی دیتا ہوں</v>
      </c>
      <c r="U4" s="3" t="str">
        <f>IFERROR(__xludf.DUMMYFUNCTION("GOOGLETRANSLATE(A4,""en"",""vi"")"),"Tôi cho John con voi tím")</f>
        <v>Tôi cho John con voi tím</v>
      </c>
      <c r="V4" s="3" t="str">
        <f>IFERROR(__xludf.DUMMYFUNCTION("GOOGLETRANSLATE(A4,""en"",""id"")"),"Saya memberi John The Purple Elephant")</f>
        <v>Saya memberi John The Purple Elephant</v>
      </c>
      <c r="W4" s="3" t="str">
        <f>IFERROR(__xludf.DUMMYFUNCTION("GOOGLETRANSLATE(A4,""en"",""is"")"),"Ég gef John The Purple Fíl")</f>
        <v>Ég gef John The Purple Fíl</v>
      </c>
      <c r="X4" s="3" t="str">
        <f>IFERROR(__xludf.DUMMYFUNCTION("GOOGLETRANSLATE(A4,""en"",""el"")"),"Δίνω στον Ιωάννη το πορφυρό ελέφαντα")</f>
        <v>Δίνω στον Ιωάννη το πορφυρό ελέφαντα</v>
      </c>
      <c r="Y4" s="3" t="str">
        <f>IFERROR(__xludf.DUMMYFUNCTION("GOOGLETRANSLATE(A4,""en"",""th"")"),"ฉันให้ยอห์นช้างสีม่วง")</f>
        <v>ฉันให้ยอห์นช้างสีม่วง</v>
      </c>
      <c r="Z4" s="3" t="str">
        <f>IFERROR(__xludf.DUMMYFUNCTION("GOOGLETRANSLATE(A4,""en"",""ru"")"),"Я даю Иоанну фиолетовым слонам")</f>
        <v>Я даю Иоанну фиолетовым слонам</v>
      </c>
    </row>
    <row r="5">
      <c r="A5" s="5" t="s">
        <v>42</v>
      </c>
      <c r="B5" s="3" t="str">
        <f>IFERROR(__xludf.DUMMYFUNCTION("GOOGLETRANSLATE(A5,""en"",""af"")"),"Ons gee hom die groen leeu")</f>
        <v>Ons gee hom die groen leeu</v>
      </c>
      <c r="C5" s="3" t="str">
        <f>IFERROR(__xludf.DUMMYFUNCTION("GOOGLETRANSLATE(A5,""en"",""ga"")"),"Tugaimid an leon glas dó")</f>
        <v>Tugaimid an leon glas dó</v>
      </c>
      <c r="D5" s="3" t="str">
        <f>IFERROR(__xludf.DUMMYFUNCTION("GOOGLETRANSLATE(A5,""en"",""sq"")"),"Ne i japim atij luanin e gjelbër")</f>
        <v>Ne i japim atij luanin e gjelbër</v>
      </c>
      <c r="E5" s="3" t="str">
        <f>IFERROR(__xludf.DUMMYFUNCTION("GOOGLETRANSLATE(A5,""en"",""it"")"),"Gli diamo il leone verde")</f>
        <v>Gli diamo il leone verde</v>
      </c>
      <c r="F5" s="3" t="str">
        <f>IFERROR(__xludf.DUMMYFUNCTION("GOOGLETRANSLATE(A5,""en"",""ar"")"),"نحن نقدم له الأسد الأخضر")</f>
        <v>نحن نقدم له الأسد الأخضر</v>
      </c>
      <c r="G5" s="3" t="str">
        <f>IFERROR(__xludf.DUMMYFUNCTION("GOOGLETRANSLATE(A5,""en"",""ja"")"),"私たちは彼に緑のライオンを与えます")</f>
        <v>私たちは彼に緑のライオンを与えます</v>
      </c>
      <c r="H5" s="3" t="str">
        <f>IFERROR(__xludf.DUMMYFUNCTION("GOOGLETRANSLATE(A5,""en"",""ko"")"),"우리는 그에게 녹색 사자를주었습니다")</f>
        <v>우리는 그에게 녹색 사자를주었습니다</v>
      </c>
      <c r="I5" s="3" t="str">
        <f>IFERROR(__xludf.DUMMYFUNCTION("GOOGLETRANSLATE(A5,""en"",""la"")"),"Damus ei viride leo")</f>
        <v>Damus ei viride leo</v>
      </c>
      <c r="J5" s="3" t="str">
        <f>IFERROR(__xludf.DUMMYFUNCTION("GOOGLETRANSLATE(A5,""en"",""zh-CN"")"),"我们给他的绿色狮子")</f>
        <v>我们给他的绿色狮子</v>
      </c>
      <c r="K5" s="3" t="str">
        <f>IFERROR(__xludf.DUMMYFUNCTION("GOOGLETRANSLATE(A5,""en"",""ms"")"),"Kami memberinya singa hijau")</f>
        <v>Kami memberinya singa hijau</v>
      </c>
      <c r="L5" s="3" t="str">
        <f>IFERROR(__xludf.DUMMYFUNCTION("GOOGLETRANSLATE(A5,""en"",""no"")"),"Vi gir ham den grønne løven")</f>
        <v>Vi gir ham den grønne løven</v>
      </c>
      <c r="M5" s="3" t="str">
        <f>IFERROR(__xludf.DUMMYFUNCTION("GOOGLETRANSLATE(A5,""en"",""fa"")"),"ما به او شیر می دهیم")</f>
        <v>ما به او شیر می دهیم</v>
      </c>
      <c r="N5" s="3" t="str">
        <f>IFERROR(__xludf.DUMMYFUNCTION("GOOGLETRANSLATE(A5,""en"",""pt"")"),"Nós damos a ele o leão verde")</f>
        <v>Nós damos a ele o leão verde</v>
      </c>
      <c r="O5" s="3" t="str">
        <f>IFERROR(__xludf.DUMMYFUNCTION("GOOGLETRANSLATE(A5,""en"",""da"")"),"Vi giver ham den grønne løve")</f>
        <v>Vi giver ham den grønne løve</v>
      </c>
      <c r="P5" s="3" t="str">
        <f>IFERROR(__xludf.DUMMYFUNCTION("GOOGLETRANSLATE(A5,""en"",""eo"")"),"Ni donas al li la Verdan Leonon")</f>
        <v>Ni donas al li la Verdan Leonon</v>
      </c>
      <c r="Q5" s="3" t="str">
        <f>IFERROR(__xludf.DUMMYFUNCTION("GOOGLETRANSLATE(A5,""en"",""tl"")"),"Binibigyan namin siya ng berdeng leon")</f>
        <v>Binibigyan namin siya ng berdeng leon</v>
      </c>
      <c r="R5" s="3" t="str">
        <f>IFERROR(__xludf.DUMMYFUNCTION("GOOGLETRANSLATE(A5,""en"",""es"")"),"Le damos el león verde.")</f>
        <v>Le damos el león verde.</v>
      </c>
      <c r="S5" s="3" t="str">
        <f>IFERROR(__xludf.DUMMYFUNCTION("GOOGLETRANSLATE(A5,""en"",""hi"")"),"हम उसे हरी शेर देते हैं")</f>
        <v>हम उसे हरी शेर देते हैं</v>
      </c>
      <c r="T5" s="3" t="str">
        <f>IFERROR(__xludf.DUMMYFUNCTION("GOOGLETRANSLATE(A5,""en"",""ur"")"),"ہم اسے سبز شیر دیتے ہیں")</f>
        <v>ہم اسے سبز شیر دیتے ہیں</v>
      </c>
      <c r="U5" s="3" t="str">
        <f>IFERROR(__xludf.DUMMYFUNCTION("GOOGLETRANSLATE(A5,""en"",""vi"")"),"Chúng tôi cho anh ấy sư tử xanh")</f>
        <v>Chúng tôi cho anh ấy sư tử xanh</v>
      </c>
      <c r="V5" s="3" t="str">
        <f>IFERROR(__xludf.DUMMYFUNCTION("GOOGLETRANSLATE(A5,""en"",""id"")"),"Kami memberinya singa hijau")</f>
        <v>Kami memberinya singa hijau</v>
      </c>
      <c r="W5" s="3" t="str">
        <f>IFERROR(__xludf.DUMMYFUNCTION("GOOGLETRANSLATE(A5,""en"",""is"")"),"Við gefum honum græna ljónið")</f>
        <v>Við gefum honum græna ljónið</v>
      </c>
      <c r="X5" s="3" t="str">
        <f>IFERROR(__xludf.DUMMYFUNCTION("GOOGLETRANSLATE(A5,""en"",""el"")"),"Του δίνουμε το πράσινο λιοντάρι")</f>
        <v>Του δίνουμε το πράσινο λιοντάρι</v>
      </c>
      <c r="Y5" s="3" t="str">
        <f>IFERROR(__xludf.DUMMYFUNCTION("GOOGLETRANSLATE(A5,""en"",""th"")"),"เราให้เขาสิงโตสีเขียวแก่เขา")</f>
        <v>เราให้เขาสิงโตสีเขียวแก่เขา</v>
      </c>
      <c r="Z5" s="3" t="str">
        <f>IFERROR(__xludf.DUMMYFUNCTION("GOOGLETRANSLATE(A5,""en"",""ru"")"),"Мы даем ему зеленый лев")</f>
        <v>Мы даем ему зеленый лев</v>
      </c>
    </row>
    <row r="6">
      <c r="A6" s="5" t="s">
        <v>43</v>
      </c>
      <c r="B6" s="3" t="str">
        <f>IFERROR(__xludf.DUMMYFUNCTION("GOOGLETRANSLATE(A6,""en"",""af"")"),"Die blou leeu gee dit aan John")</f>
        <v>Die blou leeu gee dit aan John</v>
      </c>
      <c r="C6" s="3" t="str">
        <f>IFERROR(__xludf.DUMMYFUNCTION("GOOGLETRANSLATE(A6,""en"",""ga"")"),"Tugann an leon gorm é do John")</f>
        <v>Tugann an leon gorm é do John</v>
      </c>
      <c r="D6" s="3" t="str">
        <f>IFERROR(__xludf.DUMMYFUNCTION("GOOGLETRANSLATE(A6,""en"",""sq"")"),"Luani blu i jep John")</f>
        <v>Luani blu i jep John</v>
      </c>
      <c r="E6" s="3" t="str">
        <f>IFERROR(__xludf.DUMMYFUNCTION("GOOGLETRANSLATE(A6,""en"",""it"")"),"Il leone blu lo dà a John")</f>
        <v>Il leone blu lo dà a John</v>
      </c>
      <c r="F6" s="3" t="str">
        <f>IFERROR(__xludf.DUMMYFUNCTION("GOOGLETRANSLATE(A6,""en"",""ar"")"),"الأسد الأزرق يعطيها لجون")</f>
        <v>الأسد الأزرق يعطيها لجون</v>
      </c>
      <c r="G6" s="3" t="str">
        <f>IFERROR(__xludf.DUMMYFUNCTION("GOOGLETRANSLATE(A6,""en"",""ja"")"),"青いライオンはそれをジョンに与えます")</f>
        <v>青いライオンはそれをジョンに与えます</v>
      </c>
      <c r="H6" s="3" t="str">
        <f>IFERROR(__xludf.DUMMYFUNCTION("GOOGLETRANSLATE(A6,""en"",""ko"")"),"푸른 사자는 요한에게 준다")</f>
        <v>푸른 사자는 요한에게 준다</v>
      </c>
      <c r="I6" s="3" t="str">
        <f>IFERROR(__xludf.DUMMYFUNCTION("GOOGLETRANSLATE(A6,""en"",""la"")"),"Blue leonis det illud Johannem")</f>
        <v>Blue leonis det illud Johannem</v>
      </c>
      <c r="J6" s="3" t="str">
        <f>IFERROR(__xludf.DUMMYFUNCTION("GOOGLETRANSLATE(A6,""en"",""zh-CN"")"),"蓝狮子给了约翰")</f>
        <v>蓝狮子给了约翰</v>
      </c>
      <c r="K6" s="3" t="str">
        <f>IFERROR(__xludf.DUMMYFUNCTION("GOOGLETRANSLATE(A6,""en"",""ms"")"),"Singa biru memberikannya kepada John")</f>
        <v>Singa biru memberikannya kepada John</v>
      </c>
      <c r="L6" s="3" t="str">
        <f>IFERROR(__xludf.DUMMYFUNCTION("GOOGLETRANSLATE(A6,""en"",""no"")"),"Den blå løven gir den til John")</f>
        <v>Den blå løven gir den til John</v>
      </c>
      <c r="M6" s="3" t="str">
        <f>IFERROR(__xludf.DUMMYFUNCTION("GOOGLETRANSLATE(A6,""en"",""fa"")"),"شیر آبی آن را به جان می دهد")</f>
        <v>شیر آبی آن را به جان می دهد</v>
      </c>
      <c r="N6" s="3" t="str">
        <f>IFERROR(__xludf.DUMMYFUNCTION("GOOGLETRANSLATE(A6,""en"",""pt"")"),"O leão azul dá para John")</f>
        <v>O leão azul dá para John</v>
      </c>
      <c r="O6" s="3" t="str">
        <f>IFERROR(__xludf.DUMMYFUNCTION("GOOGLETRANSLATE(A6,""en"",""da"")"),"Den blå løve giver det til John")</f>
        <v>Den blå løve giver det til John</v>
      </c>
      <c r="P6" s="3" t="str">
        <f>IFERROR(__xludf.DUMMYFUNCTION("GOOGLETRANSLATE(A6,""en"",""eo"")"),"La blua leono donas ĝin al Johano")</f>
        <v>La blua leono donas ĝin al Johano</v>
      </c>
      <c r="Q6" s="3" t="str">
        <f>IFERROR(__xludf.DUMMYFUNCTION("GOOGLETRANSLATE(A6,""en"",""tl"")"),"Binibigyan ito ng asul na leon kay Juan")</f>
        <v>Binibigyan ito ng asul na leon kay Juan</v>
      </c>
      <c r="R6" s="3" t="str">
        <f>IFERROR(__xludf.DUMMYFUNCTION("GOOGLETRANSLATE(A6,""en"",""es"")"),"El león azul se da a Juan.")</f>
        <v>El león azul se da a Juan.</v>
      </c>
      <c r="S6" s="3" t="str">
        <f>IFERROR(__xludf.DUMMYFUNCTION("GOOGLETRANSLATE(A6,""en"",""hi"")"),"नीला शेर इसे जॉन को देता है")</f>
        <v>नीला शेर इसे जॉन को देता है</v>
      </c>
      <c r="T6" s="3" t="str">
        <f>IFERROR(__xludf.DUMMYFUNCTION("GOOGLETRANSLATE(A6,""en"",""ur"")"),"بلیو شیر یہ جان کو دیتا ہے")</f>
        <v>بلیو شیر یہ جان کو دیتا ہے</v>
      </c>
      <c r="U6" s="3" t="str">
        <f>IFERROR(__xludf.DUMMYFUNCTION("GOOGLETRANSLATE(A6,""en"",""vi"")"),"Con sư tử xanh mang nó cho john")</f>
        <v>Con sư tử xanh mang nó cho john</v>
      </c>
      <c r="V6" s="3" t="str">
        <f>IFERROR(__xludf.DUMMYFUNCTION("GOOGLETRANSLATE(A6,""en"",""id"")"),"Singa biru memberikannya kepada John")</f>
        <v>Singa biru memberikannya kepada John</v>
      </c>
      <c r="W6" s="3" t="str">
        <f>IFERROR(__xludf.DUMMYFUNCTION("GOOGLETRANSLATE(A6,""en"",""is"")"),"Bláa ljónið gefur það til Jóhannesar")</f>
        <v>Bláa ljónið gefur það til Jóhannesar</v>
      </c>
      <c r="X6" s="3" t="str">
        <f>IFERROR(__xludf.DUMMYFUNCTION("GOOGLETRANSLATE(A6,""en"",""el"")"),"Το μπλε λιοντάρι το δίνει στον Ιωάννη")</f>
        <v>Το μπλε λιοντάρι το δίνει στον Ιωάννη</v>
      </c>
      <c r="Y6" s="3" t="str">
        <f>IFERROR(__xludf.DUMMYFUNCTION("GOOGLETRANSLATE(A6,""en"",""th"")"),"สิงโตสีน้ำเงินมอบให้กับจอห์น")</f>
        <v>สิงโตสีน้ำเงินมอบให้กับจอห์น</v>
      </c>
      <c r="Z6" s="3" t="str">
        <f>IFERROR(__xludf.DUMMYFUNCTION("GOOGLETRANSLATE(A6,""en"",""ru"")"),"Голубой лев дает ему Джону")</f>
        <v>Голубой лев дает ему Джону</v>
      </c>
    </row>
    <row r="7">
      <c r="A7" s="5" t="s">
        <v>44</v>
      </c>
      <c r="B7" s="3" t="str">
        <f>IFERROR(__xludf.DUMMYFUNCTION("GOOGLETRANSLATE(A7,""en"",""af"")"),"Die rooi skilpad gee dit aan haar")</f>
        <v>Die rooi skilpad gee dit aan haar</v>
      </c>
      <c r="C7" s="3" t="str">
        <f>IFERROR(__xludf.DUMMYFUNCTION("GOOGLETRANSLATE(A7,""en"",""ga"")"),"Tugann an turtar dearg í")</f>
        <v>Tugann an turtar dearg í</v>
      </c>
      <c r="D7" s="3" t="str">
        <f>IFERROR(__xludf.DUMMYFUNCTION("GOOGLETRANSLATE(A7,""en"",""sq"")"),"Breshka e kuqe i jep asaj")</f>
        <v>Breshka e kuqe i jep asaj</v>
      </c>
      <c r="E7" s="3" t="str">
        <f>IFERROR(__xludf.DUMMYFUNCTION("GOOGLETRANSLATE(A7,""en"",""it"")"),"La tartaruga rossa gli dà a lei")</f>
        <v>La tartaruga rossa gli dà a lei</v>
      </c>
      <c r="F7" s="3" t="str">
        <f>IFERROR(__xludf.DUMMYFUNCTION("GOOGLETRANSLATE(A7,""en"",""ar"")"),"السلحفاة الحمراء تعطيها لها")</f>
        <v>السلحفاة الحمراء تعطيها لها</v>
      </c>
      <c r="G7" s="3" t="str">
        <f>IFERROR(__xludf.DUMMYFUNCTION("GOOGLETRANSLATE(A7,""en"",""ja"")"),"赤いカメはそれを彼女に与えます")</f>
        <v>赤いカメはそれを彼女に与えます</v>
      </c>
      <c r="H7" s="3" t="str">
        <f>IFERROR(__xludf.DUMMYFUNCTION("GOOGLETRANSLATE(A7,""en"",""ko"")"),"붉은 거북이는 그녀에게 주어줍니다")</f>
        <v>붉은 거북이는 그녀에게 주어줍니다</v>
      </c>
      <c r="I7" s="3" t="str">
        <f>IFERROR(__xludf.DUMMYFUNCTION("GOOGLETRANSLATE(A7,""en"",""la"")"),"Rubrum turtur dat eam")</f>
        <v>Rubrum turtur dat eam</v>
      </c>
      <c r="J7" s="3" t="str">
        <f>IFERROR(__xludf.DUMMYFUNCTION("GOOGLETRANSLATE(A7,""en"",""zh-CN"")"),"红龟给了她")</f>
        <v>红龟给了她</v>
      </c>
      <c r="K7" s="3" t="str">
        <f>IFERROR(__xludf.DUMMYFUNCTION("GOOGLETRANSLATE(A7,""en"",""ms"")"),"Penyu Merah memberikannya kepadanya")</f>
        <v>Penyu Merah memberikannya kepadanya</v>
      </c>
      <c r="L7" s="3" t="str">
        <f>IFERROR(__xludf.DUMMYFUNCTION("GOOGLETRANSLATE(A7,""en"",""no"")"),"Den røde skilpadden gir den til henne")</f>
        <v>Den røde skilpadden gir den til henne</v>
      </c>
      <c r="M7" s="3" t="str">
        <f>IFERROR(__xludf.DUMMYFUNCTION("GOOGLETRANSLATE(A7,""en"",""fa"")"),"لاک پشت قرمز آن را به او می دهد")</f>
        <v>لاک پشت قرمز آن را به او می دهد</v>
      </c>
      <c r="N7" s="3" t="str">
        <f>IFERROR(__xludf.DUMMYFUNCTION("GOOGLETRANSLATE(A7,""en"",""pt"")"),"A tartaruga vermelha dá a ela")</f>
        <v>A tartaruga vermelha dá a ela</v>
      </c>
      <c r="O7" s="3" t="str">
        <f>IFERROR(__xludf.DUMMYFUNCTION("GOOGLETRANSLATE(A7,""en"",""da"")"),"Den røde skildpadde giver det til hende")</f>
        <v>Den røde skildpadde giver det til hende</v>
      </c>
      <c r="P7" s="3" t="str">
        <f>IFERROR(__xludf.DUMMYFUNCTION("GOOGLETRANSLATE(A7,""en"",""eo"")"),"La Ruĝa Testudo ŝin donas al ŝi")</f>
        <v>La Ruĝa Testudo ŝin donas al ŝi</v>
      </c>
      <c r="Q7" s="3" t="str">
        <f>IFERROR(__xludf.DUMMYFUNCTION("GOOGLETRANSLATE(A7,""en"",""tl"")"),"Binibigyan ito ng Red Turtle sa kanya")</f>
        <v>Binibigyan ito ng Red Turtle sa kanya</v>
      </c>
      <c r="R7" s="3" t="str">
        <f>IFERROR(__xludf.DUMMYFUNCTION("GOOGLETRANSLATE(A7,""en"",""es"")"),"La tortuga roja se lo da a ella.")</f>
        <v>La tortuga roja se lo da a ella.</v>
      </c>
      <c r="S7" s="3" t="str">
        <f>IFERROR(__xludf.DUMMYFUNCTION("GOOGLETRANSLATE(A7,""en"",""hi"")"),"लाल कछुआ उसे देता है")</f>
        <v>लाल कछुआ उसे देता है</v>
      </c>
      <c r="T7" s="3" t="str">
        <f>IFERROR(__xludf.DUMMYFUNCTION("GOOGLETRANSLATE(A7,""en"",""ur"")"),"سرخ کچھی اسے اسے دیتا ہے")</f>
        <v>سرخ کچھی اسے اسے دیتا ہے</v>
      </c>
      <c r="U7" s="3" t="str">
        <f>IFERROR(__xludf.DUMMYFUNCTION("GOOGLETRANSLATE(A7,""en"",""vi"")"),"Rùa đỏ đưa nó cho cô ấy")</f>
        <v>Rùa đỏ đưa nó cho cô ấy</v>
      </c>
      <c r="V7" s="3" t="str">
        <f>IFERROR(__xludf.DUMMYFUNCTION("GOOGLETRANSLATE(A7,""en"",""id"")"),"Penyu merah memberikannya padanya")</f>
        <v>Penyu merah memberikannya padanya</v>
      </c>
      <c r="W7" s="3" t="str">
        <f>IFERROR(__xludf.DUMMYFUNCTION("GOOGLETRANSLATE(A7,""en"",""is"")"),"Rauða skjaldbaka gefur henni henni")</f>
        <v>Rauða skjaldbaka gefur henni henni</v>
      </c>
      <c r="X7" s="3" t="str">
        <f>IFERROR(__xludf.DUMMYFUNCTION("GOOGLETRANSLATE(A7,""en"",""el"")"),"Η κόκκινη χελώνα του δίνει σε αυτήν")</f>
        <v>Η κόκκινη χελώνα του δίνει σε αυτήν</v>
      </c>
      <c r="Y7" s="3" t="str">
        <f>IFERROR(__xludf.DUMMYFUNCTION("GOOGLETRANSLATE(A7,""en"",""th"")"),"เต่าแดงมอบให้เธอ")</f>
        <v>เต่าแดงมอบให้เธอ</v>
      </c>
      <c r="Z7" s="3" t="str">
        <f>IFERROR(__xludf.DUMMYFUNCTION("GOOGLETRANSLATE(A7,""en"",""ru"")"),"Красная черепаха дает ей")</f>
        <v>Красная черепаха дает ей</v>
      </c>
    </row>
    <row r="8">
      <c r="A8" s="5" t="s">
        <v>45</v>
      </c>
      <c r="B8" s="3" t="str">
        <f>IFERROR(__xludf.DUMMYFUNCTION("GOOGLETRANSLATE(A8,""en"",""af"")"),"Ek moet dit van die voël afneem")</f>
        <v>Ek moet dit van die voël afneem</v>
      </c>
      <c r="C8" s="3" t="str">
        <f>IFERROR(__xludf.DUMMYFUNCTION("GOOGLETRANSLATE(A8,""en"",""ga"")"),"Caithfidh mé é a thógáil ón éan")</f>
        <v>Caithfidh mé é a thógáil ón éan</v>
      </c>
      <c r="D8" s="3" t="str">
        <f>IFERROR(__xludf.DUMMYFUNCTION("GOOGLETRANSLATE(A8,""en"",""sq"")"),"Unë duhet ta marr atë nga zogu")</f>
        <v>Unë duhet ta marr atë nga zogu</v>
      </c>
      <c r="E8" s="3" t="str">
        <f>IFERROR(__xludf.DUMMYFUNCTION("GOOGLETRANSLATE(A8,""en"",""it"")"),"Devo prenderlo dall'uccello")</f>
        <v>Devo prenderlo dall'uccello</v>
      </c>
      <c r="F8" s="3" t="str">
        <f>IFERROR(__xludf.DUMMYFUNCTION("GOOGLETRANSLATE(A8,""en"",""ar"")"),"يجب أن أعتبر من الطيور")</f>
        <v>يجب أن أعتبر من الطيور</v>
      </c>
      <c r="G8" s="3" t="str">
        <f>IFERROR(__xludf.DUMMYFUNCTION("GOOGLETRANSLATE(A8,""en"",""ja"")"),"私は鳥からそれを取らなければなりません")</f>
        <v>私は鳥からそれを取らなければなりません</v>
      </c>
      <c r="H8" s="3" t="str">
        <f>IFERROR(__xludf.DUMMYFUNCTION("GOOGLETRANSLATE(A8,""en"",""ko"")"),"나는 새에서 가져 가야한다")</f>
        <v>나는 새에서 가져 가야한다</v>
      </c>
      <c r="I8" s="3" t="str">
        <f>IFERROR(__xludf.DUMMYFUNCTION("GOOGLETRANSLATE(A8,""en"",""la"")"),"Mihi accipiam eam a avis")</f>
        <v>Mihi accipiam eam a avis</v>
      </c>
      <c r="J8" s="3" t="str">
        <f>IFERROR(__xludf.DUMMYFUNCTION("GOOGLETRANSLATE(A8,""en"",""zh-CN"")"),"我必须从鸟中拿走它")</f>
        <v>我必须从鸟中拿走它</v>
      </c>
      <c r="K8" s="3" t="str">
        <f>IFERROR(__xludf.DUMMYFUNCTION("GOOGLETRANSLATE(A8,""en"",""ms"")"),"Saya mesti mengambilnya dari burung")</f>
        <v>Saya mesti mengambilnya dari burung</v>
      </c>
      <c r="L8" s="3" t="str">
        <f>IFERROR(__xludf.DUMMYFUNCTION("GOOGLETRANSLATE(A8,""en"",""no"")"),"Jeg må ta den fra fuglen")</f>
        <v>Jeg må ta den fra fuglen</v>
      </c>
      <c r="M8" s="3" t="str">
        <f>IFERROR(__xludf.DUMMYFUNCTION("GOOGLETRANSLATE(A8,""en"",""fa"")"),"من باید آن را از پرنده بگیرم")</f>
        <v>من باید آن را از پرنده بگیرم</v>
      </c>
      <c r="N8" s="3" t="str">
        <f>IFERROR(__xludf.DUMMYFUNCTION("GOOGLETRANSLATE(A8,""en"",""pt"")"),"Eu devo levá-lo do pássaro")</f>
        <v>Eu devo levá-lo do pássaro</v>
      </c>
      <c r="O8" s="3" t="str">
        <f>IFERROR(__xludf.DUMMYFUNCTION("GOOGLETRANSLATE(A8,""en"",""da"")"),"Jeg må tage det fra fuglen")</f>
        <v>Jeg må tage det fra fuglen</v>
      </c>
      <c r="P8" s="3" t="str">
        <f>IFERROR(__xludf.DUMMYFUNCTION("GOOGLETRANSLATE(A8,""en"",""eo"")"),"Mi devas preni ĝin de la birdo")</f>
        <v>Mi devas preni ĝin de la birdo</v>
      </c>
      <c r="Q8" s="3" t="str">
        <f>IFERROR(__xludf.DUMMYFUNCTION("GOOGLETRANSLATE(A8,""en"",""tl"")"),"Dapat kong dalhin ito mula sa ibon")</f>
        <v>Dapat kong dalhin ito mula sa ibon</v>
      </c>
      <c r="R8" s="3" t="str">
        <f>IFERROR(__xludf.DUMMYFUNCTION("GOOGLETRANSLATE(A8,""en"",""es"")"),"Debo tomarlo del ave")</f>
        <v>Debo tomarlo del ave</v>
      </c>
      <c r="S8" s="3" t="str">
        <f>IFERROR(__xludf.DUMMYFUNCTION("GOOGLETRANSLATE(A8,""en"",""hi"")"),"मुझे इसे पक्षी से ले जाना चाहिए")</f>
        <v>मुझे इसे पक्षी से ले जाना चाहिए</v>
      </c>
      <c r="T8" s="3" t="str">
        <f>IFERROR(__xludf.DUMMYFUNCTION("GOOGLETRANSLATE(A8,""en"",""ur"")"),"مجھے اسے پرندوں سے لے جانا چاہئے")</f>
        <v>مجھے اسے پرندوں سے لے جانا چاہئے</v>
      </c>
      <c r="U8" s="3" t="str">
        <f>IFERROR(__xludf.DUMMYFUNCTION("GOOGLETRANSLATE(A8,""en"",""vi"")"),"Tôi phải lấy nó từ con chim")</f>
        <v>Tôi phải lấy nó từ con chim</v>
      </c>
      <c r="V8" s="3" t="str">
        <f>IFERROR(__xludf.DUMMYFUNCTION("GOOGLETRANSLATE(A8,""en"",""id"")"),"Saya harus mengambilnya dari burung")</f>
        <v>Saya harus mengambilnya dari burung</v>
      </c>
      <c r="W8" s="3" t="str">
        <f>IFERROR(__xludf.DUMMYFUNCTION("GOOGLETRANSLATE(A8,""en"",""is"")"),"Ég verð að taka það frá fuglinum")</f>
        <v>Ég verð að taka það frá fuglinum</v>
      </c>
      <c r="X8" s="3" t="str">
        <f>IFERROR(__xludf.DUMMYFUNCTION("GOOGLETRANSLATE(A8,""en"",""el"")"),"Πρέπει να το πάρω από το πουλί")</f>
        <v>Πρέπει να το πάρω από το πουλί</v>
      </c>
      <c r="Y8" s="3" t="str">
        <f>IFERROR(__xludf.DUMMYFUNCTION("GOOGLETRANSLATE(A8,""en"",""th"")"),"ฉันต้องเอามันมาจากนก")</f>
        <v>ฉันต้องเอามันมาจากนก</v>
      </c>
      <c r="Z8" s="3" t="str">
        <f>IFERROR(__xludf.DUMMYFUNCTION("GOOGLETRANSLATE(A8,""en"",""ru"")"),"Я должен взять его из птицы")</f>
        <v>Я должен взять его из птицы</v>
      </c>
    </row>
    <row r="9">
      <c r="A9" s="5" t="s">
        <v>46</v>
      </c>
      <c r="B9" s="3" t="str">
        <f>IFERROR(__xludf.DUMMYFUNCTION("GOOGLETRANSLATE(A9,""en"",""af"")"),"Ek wil dit aan die swart voël gee")</f>
        <v>Ek wil dit aan die swart voël gee</v>
      </c>
      <c r="C9" s="3" t="str">
        <f>IFERROR(__xludf.DUMMYFUNCTION("GOOGLETRANSLATE(A9,""en"",""ga"")"),"Ba mhaith liom é a thabhairt don éan dubh")</f>
        <v>Ba mhaith liom é a thabhairt don éan dubh</v>
      </c>
      <c r="D9" s="3" t="str">
        <f>IFERROR(__xludf.DUMMYFUNCTION("GOOGLETRANSLATE(A9,""en"",""sq"")"),"Unë dua ta jap atë në zogun e zi")</f>
        <v>Unë dua ta jap atë në zogun e zi</v>
      </c>
      <c r="E9" s="3" t="str">
        <f>IFERROR(__xludf.DUMMYFUNCTION("GOOGLETRANSLATE(A9,""en"",""it"")"),"Voglio darlo all'uccello nero")</f>
        <v>Voglio darlo all'uccello nero</v>
      </c>
      <c r="F9" s="3" t="str">
        <f>IFERROR(__xludf.DUMMYFUNCTION("GOOGLETRANSLATE(A9,""en"",""ar"")"),"أريد أن أعطيه الطائر الأسود")</f>
        <v>أريد أن أعطيه الطائر الأسود</v>
      </c>
      <c r="G9" s="3" t="str">
        <f>IFERROR(__xludf.DUMMYFUNCTION("GOOGLETRANSLATE(A9,""en"",""ja"")"),"私はそれを黒い鳥に与えたいです")</f>
        <v>私はそれを黒い鳥に与えたいです</v>
      </c>
      <c r="H9" s="3" t="str">
        <f>IFERROR(__xludf.DUMMYFUNCTION("GOOGLETRANSLATE(A9,""en"",""ko"")"),"나는 그것을 검은 새에주고 싶다")</f>
        <v>나는 그것을 검은 새에주고 싶다</v>
      </c>
      <c r="I9" s="3" t="str">
        <f>IFERROR(__xludf.DUMMYFUNCTION("GOOGLETRANSLATE(A9,""en"",""la"")"),"Volo dare eam ad nigrum avis")</f>
        <v>Volo dare eam ad nigrum avis</v>
      </c>
      <c r="J9" s="3" t="str">
        <f>IFERROR(__xludf.DUMMYFUNCTION("GOOGLETRANSLATE(A9,""en"",""zh-CN"")"),"我想把它送给黑鸟")</f>
        <v>我想把它送给黑鸟</v>
      </c>
      <c r="K9" s="3" t="str">
        <f>IFERROR(__xludf.DUMMYFUNCTION("GOOGLETRANSLATE(A9,""en"",""ms"")"),"Saya mahu memberikannya kepada burung hitam")</f>
        <v>Saya mahu memberikannya kepada burung hitam</v>
      </c>
      <c r="L9" s="3" t="str">
        <f>IFERROR(__xludf.DUMMYFUNCTION("GOOGLETRANSLATE(A9,""en"",""no"")"),"Jeg vil gi den til den svarte fuglen")</f>
        <v>Jeg vil gi den til den svarte fuglen</v>
      </c>
      <c r="M9" s="3" t="str">
        <f>IFERROR(__xludf.DUMMYFUNCTION("GOOGLETRANSLATE(A9,""en"",""fa"")"),"من می خواهم آن را به پرنده سیاه بدهم")</f>
        <v>من می خواهم آن را به پرنده سیاه بدهم</v>
      </c>
      <c r="N9" s="3" t="str">
        <f>IFERROR(__xludf.DUMMYFUNCTION("GOOGLETRANSLATE(A9,""en"",""pt"")"),"Eu quero dar ao pássaro negro")</f>
        <v>Eu quero dar ao pássaro negro</v>
      </c>
      <c r="O9" s="3" t="str">
        <f>IFERROR(__xludf.DUMMYFUNCTION("GOOGLETRANSLATE(A9,""en"",""da"")"),"Jeg vil gerne give det til den sorte fugl")</f>
        <v>Jeg vil gerne give det til den sorte fugl</v>
      </c>
      <c r="P9" s="3" t="str">
        <f>IFERROR(__xludf.DUMMYFUNCTION("GOOGLETRANSLATE(A9,""en"",""eo"")"),"Mi volas doni ĝin al la nigra birdo")</f>
        <v>Mi volas doni ĝin al la nigra birdo</v>
      </c>
      <c r="Q9" s="3" t="str">
        <f>IFERROR(__xludf.DUMMYFUNCTION("GOOGLETRANSLATE(A9,""en"",""tl"")"),"Gusto kong ibigay ito sa itim na ibon")</f>
        <v>Gusto kong ibigay ito sa itim na ibon</v>
      </c>
      <c r="R9" s="3" t="str">
        <f>IFERROR(__xludf.DUMMYFUNCTION("GOOGLETRANSLATE(A9,""en"",""es"")"),"Quiero darlo al pájaro negro.")</f>
        <v>Quiero darlo al pájaro negro.</v>
      </c>
      <c r="S9" s="3" t="str">
        <f>IFERROR(__xludf.DUMMYFUNCTION("GOOGLETRANSLATE(A9,""en"",""hi"")"),"मैं इसे काले पक्षी को देना चाहता हूं")</f>
        <v>मैं इसे काले पक्षी को देना चाहता हूं</v>
      </c>
      <c r="T9" s="3" t="str">
        <f>IFERROR(__xludf.DUMMYFUNCTION("GOOGLETRANSLATE(A9,""en"",""ur"")"),"میں اسے سیاہ پرندوں کو دینا چاہتا ہوں")</f>
        <v>میں اسے سیاہ پرندوں کو دینا چاہتا ہوں</v>
      </c>
      <c r="U9" s="3" t="str">
        <f>IFERROR(__xludf.DUMMYFUNCTION("GOOGLETRANSLATE(A9,""en"",""vi"")"),"Tôi muốn đưa nó cho con chim đen")</f>
        <v>Tôi muốn đưa nó cho con chim đen</v>
      </c>
      <c r="V9" s="3" t="str">
        <f>IFERROR(__xludf.DUMMYFUNCTION("GOOGLETRANSLATE(A9,""en"",""id"")"),"Saya ingin memberikannya kepada burung hitam")</f>
        <v>Saya ingin memberikannya kepada burung hitam</v>
      </c>
      <c r="W9" s="3" t="str">
        <f>IFERROR(__xludf.DUMMYFUNCTION("GOOGLETRANSLATE(A9,""en"",""is"")"),"Ég vil gefa það til svarta fuglsins")</f>
        <v>Ég vil gefa það til svarta fuglsins</v>
      </c>
      <c r="X9" s="3" t="str">
        <f>IFERROR(__xludf.DUMMYFUNCTION("GOOGLETRANSLATE(A9,""en"",""el"")"),"Θέλω να το δώσω στο μαύρο πουλί")</f>
        <v>Θέλω να το δώσω στο μαύρο πουλί</v>
      </c>
      <c r="Y9" s="3" t="str">
        <f>IFERROR(__xludf.DUMMYFUNCTION("GOOGLETRANSLATE(A9,""en"",""th"")"),"ฉันต้องการที่จะมอบให้กับนกสีดำ")</f>
        <v>ฉันต้องการที่จะมอบให้กับนกสีดำ</v>
      </c>
      <c r="Z9" s="3" t="str">
        <f>IFERROR(__xludf.DUMMYFUNCTION("GOOGLETRANSLATE(A9,""en"",""ru"")"),"Я хочу дать это черной птице")</f>
        <v>Я хочу дать это черной птице</v>
      </c>
    </row>
    <row r="10">
      <c r="A10" s="5" t="s">
        <v>47</v>
      </c>
      <c r="B10" s="3" t="str">
        <f>IFERROR(__xludf.DUMMYFUNCTION("GOOGLETRANSLATE(A10,""en"",""af"")"),"Ek gaan dit môre sien")</f>
        <v>Ek gaan dit môre sien</v>
      </c>
      <c r="C10" s="3" t="str">
        <f>IFERROR(__xludf.DUMMYFUNCTION("GOOGLETRANSLATE(A10,""en"",""ga"")"),"Táim chun é a fheiceáil amárach")</f>
        <v>Táim chun é a fheiceáil amárach</v>
      </c>
      <c r="D10" s="3" t="str">
        <f>IFERROR(__xludf.DUMMYFUNCTION("GOOGLETRANSLATE(A10,""en"",""sq"")"),"Unë do ta shoh atë nesër")</f>
        <v>Unë do ta shoh atë nesër</v>
      </c>
      <c r="E10" s="3" t="str">
        <f>IFERROR(__xludf.DUMMYFUNCTION("GOOGLETRANSLATE(A10,""en"",""it"")"),"Lo vedrò domani")</f>
        <v>Lo vedrò domani</v>
      </c>
      <c r="F10" s="3" t="str">
        <f>IFERROR(__xludf.DUMMYFUNCTION("GOOGLETRANSLATE(A10,""en"",""ar"")"),"سأرى ذلك غدا")</f>
        <v>سأرى ذلك غدا</v>
      </c>
      <c r="G10" s="3" t="str">
        <f>IFERROR(__xludf.DUMMYFUNCTION("GOOGLETRANSLATE(A10,""en"",""ja"")"),"明日それを見るつもりです")</f>
        <v>明日それを見るつもりです</v>
      </c>
      <c r="H10" s="3" t="str">
        <f>IFERROR(__xludf.DUMMYFUNCTION("GOOGLETRANSLATE(A10,""en"",""ko"")"),"나는 내일 그것을 볼 것입니다")</f>
        <v>나는 내일 그것을 볼 것입니다</v>
      </c>
      <c r="I10" s="3" t="str">
        <f>IFERROR(__xludf.DUMMYFUNCTION("GOOGLETRANSLATE(A10,""en"",""la"")"),"Eo ad eam cras")</f>
        <v>Eo ad eam cras</v>
      </c>
      <c r="J10" s="3" t="str">
        <f>IFERROR(__xludf.DUMMYFUNCTION("GOOGLETRANSLATE(A10,""en"",""zh-CN"")"),"我明天会看到它")</f>
        <v>我明天会看到它</v>
      </c>
      <c r="K10" s="3" t="str">
        <f>IFERROR(__xludf.DUMMYFUNCTION("GOOGLETRANSLATE(A10,""en"",""ms"")"),"Saya akan melihatnya esok")</f>
        <v>Saya akan melihatnya esok</v>
      </c>
      <c r="L10" s="3" t="str">
        <f>IFERROR(__xludf.DUMMYFUNCTION("GOOGLETRANSLATE(A10,""en"",""no"")"),"Jeg skal se det i morgen")</f>
        <v>Jeg skal se det i morgen</v>
      </c>
      <c r="M10" s="3" t="str">
        <f>IFERROR(__xludf.DUMMYFUNCTION("GOOGLETRANSLATE(A10,""en"",""fa"")"),"من فردا آن را می بینم")</f>
        <v>من فردا آن را می بینم</v>
      </c>
      <c r="N10" s="3" t="str">
        <f>IFERROR(__xludf.DUMMYFUNCTION("GOOGLETRANSLATE(A10,""en"",""pt"")"),"Eu vou ver amanhã")</f>
        <v>Eu vou ver amanhã</v>
      </c>
      <c r="O10" s="3" t="str">
        <f>IFERROR(__xludf.DUMMYFUNCTION("GOOGLETRANSLATE(A10,""en"",""da"")"),"Jeg skal se det i morgen")</f>
        <v>Jeg skal se det i morgen</v>
      </c>
      <c r="P10" s="3" t="str">
        <f>IFERROR(__xludf.DUMMYFUNCTION("GOOGLETRANSLATE(A10,""en"",""eo"")"),"Mi tuj vidos ĝin morgaŭ")</f>
        <v>Mi tuj vidos ĝin morgaŭ</v>
      </c>
      <c r="Q10" s="3" t="str">
        <f>IFERROR(__xludf.DUMMYFUNCTION("GOOGLETRANSLATE(A10,""en"",""tl"")"),"Makikita ko ito bukas")</f>
        <v>Makikita ko ito bukas</v>
      </c>
      <c r="R10" s="3" t="str">
        <f>IFERROR(__xludf.DUMMYFUNCTION("GOOGLETRANSLATE(A10,""en"",""es"")"),"Lo voy a ver mañana")</f>
        <v>Lo voy a ver mañana</v>
      </c>
      <c r="S10" s="3" t="str">
        <f>IFERROR(__xludf.DUMMYFUNCTION("GOOGLETRANSLATE(A10,""en"",""hi"")"),"मैं इसे कल देखने जा रहा हूं")</f>
        <v>मैं इसे कल देखने जा रहा हूं</v>
      </c>
      <c r="T10" s="3" t="str">
        <f>IFERROR(__xludf.DUMMYFUNCTION("GOOGLETRANSLATE(A10,""en"",""ur"")"),"میں کل اسے دیکھنے جا رہا ہوں")</f>
        <v>میں کل اسے دیکھنے جا رہا ہوں</v>
      </c>
      <c r="U10" s="3" t="str">
        <f>IFERROR(__xludf.DUMMYFUNCTION("GOOGLETRANSLATE(A10,""en"",""vi"")"),"Tôi sẽ gặp nó vào ngày mai")</f>
        <v>Tôi sẽ gặp nó vào ngày mai</v>
      </c>
      <c r="V10" s="3" t="str">
        <f>IFERROR(__xludf.DUMMYFUNCTION("GOOGLETRANSLATE(A10,""en"",""id"")"),"Aku akan melihatnya besok")</f>
        <v>Aku akan melihatnya besok</v>
      </c>
      <c r="W10" s="3" t="str">
        <f>IFERROR(__xludf.DUMMYFUNCTION("GOOGLETRANSLATE(A10,""en"",""is"")"),"Ég ætla að sjá það á morgun")</f>
        <v>Ég ætla að sjá það á morgun</v>
      </c>
      <c r="X10" s="3" t="str">
        <f>IFERROR(__xludf.DUMMYFUNCTION("GOOGLETRANSLATE(A10,""en"",""el"")"),"Θα το δω αύριο")</f>
        <v>Θα το δω αύριο</v>
      </c>
      <c r="Y10" s="3" t="str">
        <f>IFERROR(__xludf.DUMMYFUNCTION("GOOGLETRANSLATE(A10,""en"",""th"")"),"พรุ่งนี้ฉันจะไปดูมัน")</f>
        <v>พรุ่งนี้ฉันจะไปดูมัน</v>
      </c>
      <c r="Z10" s="3" t="str">
        <f>IFERROR(__xludf.DUMMYFUNCTION("GOOGLETRANSLATE(A10,""en"",""ru"")"),"Я собираюсь увидеть это завтра")</f>
        <v>Я собираюсь увидеть это завтра</v>
      </c>
    </row>
    <row r="11">
      <c r="A11" s="5" t="s">
        <v>48</v>
      </c>
      <c r="B11" s="3" t="str">
        <f>IFERROR(__xludf.DUMMYFUNCTION("GOOGLETRANSLATE(A11,""en"",""af"")"),"Ek kan nie die wit hond eet nie")</f>
        <v>Ek kan nie die wit hond eet nie</v>
      </c>
      <c r="C11" s="3" t="str">
        <f>IFERROR(__xludf.DUMMYFUNCTION("GOOGLETRANSLATE(A11,""en"",""ga"")"),"Ní féidir liom an madra bán a ithe")</f>
        <v>Ní féidir liom an madra bán a ithe</v>
      </c>
      <c r="D11" s="3" t="str">
        <f>IFERROR(__xludf.DUMMYFUNCTION("GOOGLETRANSLATE(A11,""en"",""sq"")"),"Unë nuk mund të hani qenin e bardhë")</f>
        <v>Unë nuk mund të hani qenin e bardhë</v>
      </c>
      <c r="E11" s="3" t="str">
        <f>IFERROR(__xludf.DUMMYFUNCTION("GOOGLETRANSLATE(A11,""en"",""it"")"),"Non posso mangiare il cane bianco")</f>
        <v>Non posso mangiare il cane bianco</v>
      </c>
      <c r="F11" s="3" t="str">
        <f>IFERROR(__xludf.DUMMYFUNCTION("GOOGLETRANSLATE(A11,""en"",""ar"")"),"لا أستطيع أن آكل الكلب الأبيض")</f>
        <v>لا أستطيع أن آكل الكلب الأبيض</v>
      </c>
      <c r="G11" s="3" t="str">
        <f>IFERROR(__xludf.DUMMYFUNCTION("GOOGLETRANSLATE(A11,""en"",""ja"")"),"私は白い犬を食べることができません")</f>
        <v>私は白い犬を食べることができません</v>
      </c>
      <c r="H11" s="3" t="str">
        <f>IFERROR(__xludf.DUMMYFUNCTION("GOOGLETRANSLATE(A11,""en"",""ko"")"),"나는 흰 개를 먹을 수 없어")</f>
        <v>나는 흰 개를 먹을 수 없어</v>
      </c>
      <c r="I11" s="3" t="str">
        <f>IFERROR(__xludf.DUMMYFUNCTION("GOOGLETRANSLATE(A11,""en"",""la"")"),"Non possum manducare album canis")</f>
        <v>Non possum manducare album canis</v>
      </c>
      <c r="J11" s="3" t="str">
        <f>IFERROR(__xludf.DUMMYFUNCTION("GOOGLETRANSLATE(A11,""en"",""zh-CN"")"),"我不能吃白狗")</f>
        <v>我不能吃白狗</v>
      </c>
      <c r="K11" s="3" t="str">
        <f>IFERROR(__xludf.DUMMYFUNCTION("GOOGLETRANSLATE(A11,""en"",""ms"")"),"Saya tidak boleh makan anjing putih")</f>
        <v>Saya tidak boleh makan anjing putih</v>
      </c>
      <c r="L11" s="3" t="str">
        <f>IFERROR(__xludf.DUMMYFUNCTION("GOOGLETRANSLATE(A11,""en"",""no"")"),"Jeg kan ikke spise den hvite hunden")</f>
        <v>Jeg kan ikke spise den hvite hunden</v>
      </c>
      <c r="M11" s="3" t="str">
        <f>IFERROR(__xludf.DUMMYFUNCTION("GOOGLETRANSLATE(A11,""en"",""fa"")"),"من نمی توانم سگ سفید را بخورم")</f>
        <v>من نمی توانم سگ سفید را بخورم</v>
      </c>
      <c r="N11" s="3" t="str">
        <f>IFERROR(__xludf.DUMMYFUNCTION("GOOGLETRANSLATE(A11,""en"",""pt"")"),"Eu não posso comer o cão branco")</f>
        <v>Eu não posso comer o cão branco</v>
      </c>
      <c r="O11" s="3" t="str">
        <f>IFERROR(__xludf.DUMMYFUNCTION("GOOGLETRANSLATE(A11,""en"",""da"")"),"Jeg kan ikke spise den hvide hund")</f>
        <v>Jeg kan ikke spise den hvide hund</v>
      </c>
      <c r="P11" s="3" t="str">
        <f>IFERROR(__xludf.DUMMYFUNCTION("GOOGLETRANSLATE(A11,""en"",""eo"")"),"Mi ne povas manĝi la blankan hundon")</f>
        <v>Mi ne povas manĝi la blankan hundon</v>
      </c>
      <c r="Q11" s="3" t="str">
        <f>IFERROR(__xludf.DUMMYFUNCTION("GOOGLETRANSLATE(A11,""en"",""tl"")"),"Hindi ko makakain ang puting aso")</f>
        <v>Hindi ko makakain ang puting aso</v>
      </c>
      <c r="R11" s="3" t="str">
        <f>IFERROR(__xludf.DUMMYFUNCTION("GOOGLETRANSLATE(A11,""en"",""es"")"),"No puedo comer el perro blanco")</f>
        <v>No puedo comer el perro blanco</v>
      </c>
      <c r="S11" s="3" t="str">
        <f>IFERROR(__xludf.DUMMYFUNCTION("GOOGLETRANSLATE(A11,""en"",""hi"")"),"मैं सफेद कुत्ता नहीं खा सकता")</f>
        <v>मैं सफेद कुत्ता नहीं खा सकता</v>
      </c>
      <c r="T11" s="3" t="str">
        <f>IFERROR(__xludf.DUMMYFUNCTION("GOOGLETRANSLATE(A11,""en"",""ur"")"),"میں سفید کتے نہیں کھا سکتا")</f>
        <v>میں سفید کتے نہیں کھا سکتا</v>
      </c>
      <c r="U11" s="3" t="str">
        <f>IFERROR(__xludf.DUMMYFUNCTION("GOOGLETRANSLATE(A11,""en"",""vi"")"),"Tôi không thể ăn con chó trắng")</f>
        <v>Tôi không thể ăn con chó trắng</v>
      </c>
      <c r="V11" s="3" t="str">
        <f>IFERROR(__xludf.DUMMYFUNCTION("GOOGLETRANSLATE(A11,""en"",""id"")"),"Saya tidak bisa makan anjing putih")</f>
        <v>Saya tidak bisa makan anjing putih</v>
      </c>
      <c r="W11" s="3" t="str">
        <f>IFERROR(__xludf.DUMMYFUNCTION("GOOGLETRANSLATE(A11,""en"",""is"")"),"Ég get ekki borðað hvíta hundinn")</f>
        <v>Ég get ekki borðað hvíta hundinn</v>
      </c>
      <c r="X11" s="3" t="str">
        <f>IFERROR(__xludf.DUMMYFUNCTION("GOOGLETRANSLATE(A11,""en"",""el"")"),"Δεν μπορώ να φάω το λευκό σκυλί")</f>
        <v>Δεν μπορώ να φάω το λευκό σκυλί</v>
      </c>
      <c r="Y11" s="3" t="str">
        <f>IFERROR(__xludf.DUMMYFUNCTION("GOOGLETRANSLATE(A11,""en"",""th"")"),"ฉันกินสุนัขสีขาวไม่ได้")</f>
        <v>ฉันกินสุนัขสีขาวไม่ได้</v>
      </c>
      <c r="Z11" s="3" t="str">
        <f>IFERROR(__xludf.DUMMYFUNCTION("GOOGLETRANSLATE(A11,""en"",""ru"")"),"Я не могу есть белую собаку")</f>
        <v>Я не могу есть белую собаку</v>
      </c>
    </row>
    <row r="12">
      <c r="A12" s="5" t="s">
        <v>49</v>
      </c>
      <c r="B12" s="3" t="str">
        <f>IFERROR(__xludf.DUMMYFUNCTION("GOOGLETRANSLATE(A12,""en"",""af"")"),"Ek het die swart kat gekoop")</f>
        <v>Ek het die swart kat gekoop</v>
      </c>
      <c r="C12" s="3" t="str">
        <f>IFERROR(__xludf.DUMMYFUNCTION("GOOGLETRANSLATE(A12,""en"",""ga"")"),"Cheannaigh mé an cat dubh")</f>
        <v>Cheannaigh mé an cat dubh</v>
      </c>
      <c r="D12" s="3" t="str">
        <f>IFERROR(__xludf.DUMMYFUNCTION("GOOGLETRANSLATE(A12,""en"",""sq"")"),"Unë kam blerë mace e zezë")</f>
        <v>Unë kam blerë mace e zezë</v>
      </c>
      <c r="E12" s="3" t="str">
        <f>IFERROR(__xludf.DUMMYFUNCTION("GOOGLETRANSLATE(A12,""en"",""it"")"),"Ho comprato il gatto nero")</f>
        <v>Ho comprato il gatto nero</v>
      </c>
      <c r="F12" s="3" t="str">
        <f>IFERROR(__xludf.DUMMYFUNCTION("GOOGLETRANSLATE(A12,""en"",""ar"")"),"لقد اشتريت القط الأسود")</f>
        <v>لقد اشتريت القط الأسود</v>
      </c>
      <c r="G12" s="3" t="str">
        <f>IFERROR(__xludf.DUMMYFUNCTION("GOOGLETRANSLATE(A12,""en"",""ja"")"),"私は黒い猫を買いました")</f>
        <v>私は黒い猫を買いました</v>
      </c>
      <c r="H12" s="3" t="str">
        <f>IFERROR(__xludf.DUMMYFUNCTION("GOOGLETRANSLATE(A12,""en"",""ko"")"),"나는 검은 고양이를 샀다")</f>
        <v>나는 검은 고양이를 샀다</v>
      </c>
      <c r="I12" s="3" t="str">
        <f>IFERROR(__xludf.DUMMYFUNCTION("GOOGLETRANSLATE(A12,""en"",""la"")"),"Ego emit nigrum cattus")</f>
        <v>Ego emit nigrum cattus</v>
      </c>
      <c r="J12" s="3" t="str">
        <f>IFERROR(__xludf.DUMMYFUNCTION("GOOGLETRANSLATE(A12,""en"",""zh-CN"")"),"我买了黑猫")</f>
        <v>我买了黑猫</v>
      </c>
      <c r="K12" s="3" t="str">
        <f>IFERROR(__xludf.DUMMYFUNCTION("GOOGLETRANSLATE(A12,""en"",""ms"")"),"Saya telah membeli kucing hitam")</f>
        <v>Saya telah membeli kucing hitam</v>
      </c>
      <c r="L12" s="3" t="str">
        <f>IFERROR(__xludf.DUMMYFUNCTION("GOOGLETRANSLATE(A12,""en"",""no"")"),"Jeg har kjøpt den svarte katten")</f>
        <v>Jeg har kjøpt den svarte katten</v>
      </c>
      <c r="M12" s="3" t="str">
        <f>IFERROR(__xludf.DUMMYFUNCTION("GOOGLETRANSLATE(A12,""en"",""fa"")"),"من گربه سیاه را خریدم")</f>
        <v>من گربه سیاه را خریدم</v>
      </c>
      <c r="N12" s="3" t="str">
        <f>IFERROR(__xludf.DUMMYFUNCTION("GOOGLETRANSLATE(A12,""en"",""pt"")"),"Eu comprei o gato preto")</f>
        <v>Eu comprei o gato preto</v>
      </c>
      <c r="O12" s="3" t="str">
        <f>IFERROR(__xludf.DUMMYFUNCTION("GOOGLETRANSLATE(A12,""en"",""da"")"),"Jeg har købt den sorte kat")</f>
        <v>Jeg har købt den sorte kat</v>
      </c>
      <c r="P12" s="3" t="str">
        <f>IFERROR(__xludf.DUMMYFUNCTION("GOOGLETRANSLATE(A12,""en"",""eo"")"),"Mi aĉetis la nigran katon")</f>
        <v>Mi aĉetis la nigran katon</v>
      </c>
      <c r="Q12" s="3" t="str">
        <f>IFERROR(__xludf.DUMMYFUNCTION("GOOGLETRANSLATE(A12,""en"",""tl"")"),"Binili ko ang itim na pusa")</f>
        <v>Binili ko ang itim na pusa</v>
      </c>
      <c r="R12" s="3" t="str">
        <f>IFERROR(__xludf.DUMMYFUNCTION("GOOGLETRANSLATE(A12,""en"",""es"")"),"He comprado el gato negro")</f>
        <v>He comprado el gato negro</v>
      </c>
      <c r="S12" s="3" t="str">
        <f>IFERROR(__xludf.DUMMYFUNCTION("GOOGLETRANSLATE(A12,""en"",""hi"")"),"मैंने काली बिल्ली खरीदी है")</f>
        <v>मैंने काली बिल्ली खरीदी है</v>
      </c>
      <c r="T12" s="3" t="str">
        <f>IFERROR(__xludf.DUMMYFUNCTION("GOOGLETRANSLATE(A12,""en"",""ur"")"),"میں نے سیاہ بلی خریدا ہے")</f>
        <v>میں نے سیاہ بلی خریدا ہے</v>
      </c>
      <c r="U12" s="3" t="str">
        <f>IFERROR(__xludf.DUMMYFUNCTION("GOOGLETRANSLATE(A12,""en"",""vi"")"),"Tôi đã mua con mèo đen")</f>
        <v>Tôi đã mua con mèo đen</v>
      </c>
      <c r="V12" s="3" t="str">
        <f>IFERROR(__xludf.DUMMYFUNCTION("GOOGLETRANSLATE(A12,""en"",""id"")"),"Saya telah membeli kucing hitam")</f>
        <v>Saya telah membeli kucing hitam</v>
      </c>
      <c r="W12" s="3" t="str">
        <f>IFERROR(__xludf.DUMMYFUNCTION("GOOGLETRANSLATE(A12,""en"",""is"")"),"Ég hef keypt svarta köttinn")</f>
        <v>Ég hef keypt svarta köttinn</v>
      </c>
      <c r="X12" s="3" t="str">
        <f>IFERROR(__xludf.DUMMYFUNCTION("GOOGLETRANSLATE(A12,""en"",""el"")"),"Έχω αγοράσει τη μαύρη γάτα")</f>
        <v>Έχω αγοράσει τη μαύρη γάτα</v>
      </c>
      <c r="Y12" s="3" t="str">
        <f>IFERROR(__xludf.DUMMYFUNCTION("GOOGLETRANSLATE(A12,""en"",""th"")"),"ฉันซื้อแมวดำ")</f>
        <v>ฉันซื้อแมวดำ</v>
      </c>
      <c r="Z12" s="3" t="str">
        <f>IFERROR(__xludf.DUMMYFUNCTION("GOOGLETRANSLATE(A12,""en"",""ru"")"),"Я купил черный кот")</f>
        <v>Я купил черный кот</v>
      </c>
    </row>
    <row r="13">
      <c r="A13" s="5" t="s">
        <v>50</v>
      </c>
      <c r="B13" s="3" t="str">
        <f>IFERROR(__xludf.DUMMYFUNCTION("GOOGLETRANSLATE(A13,""en"",""af"")"),"Is die kat pienk?")</f>
        <v>Is die kat pienk?</v>
      </c>
      <c r="C13" s="3" t="str">
        <f>IFERROR(__xludf.DUMMYFUNCTION("GOOGLETRANSLATE(A13,""en"",""ga"")"),"An bhfuil an cat bándearg?")</f>
        <v>An bhfuil an cat bándearg?</v>
      </c>
      <c r="D13" s="3" t="str">
        <f>IFERROR(__xludf.DUMMYFUNCTION("GOOGLETRANSLATE(A13,""en"",""sq"")"),"A është rozë e maceve?")</f>
        <v>A është rozë e maceve?</v>
      </c>
      <c r="E13" s="3" t="str">
        <f>IFERROR(__xludf.DUMMYFUNCTION("GOOGLETRANSLATE(A13,""en"",""it"")"),"È il gatto rosa?")</f>
        <v>È il gatto rosa?</v>
      </c>
      <c r="F13" s="3" t="str">
        <f>IFERROR(__xludf.DUMMYFUNCTION("GOOGLETRANSLATE(A13,""en"",""ar"")"),"هل القط الوردي؟")</f>
        <v>هل القط الوردي؟</v>
      </c>
      <c r="G13" s="3" t="str">
        <f>IFERROR(__xludf.DUMMYFUNCTION("GOOGLETRANSLATE(A13,""en"",""ja"")"),"猫ピンクは？")</f>
        <v>猫ピンクは？</v>
      </c>
      <c r="H13" s="3" t="str">
        <f>IFERROR(__xludf.DUMMYFUNCTION("GOOGLETRANSLATE(A13,""en"",""ko"")"),"고양이는 핑크색입니까?")</f>
        <v>고양이는 핑크색입니까?</v>
      </c>
      <c r="I13" s="3" t="str">
        <f>IFERROR(__xludf.DUMMYFUNCTION("GOOGLETRANSLATE(A13,""en"",""la"")"),"Est cattus rosea?")</f>
        <v>Est cattus rosea?</v>
      </c>
      <c r="J13" s="3" t="str">
        <f>IFERROR(__xludf.DUMMYFUNCTION("GOOGLETRANSLATE(A13,""en"",""zh-CN"")"),"猫咪粉红色吗？")</f>
        <v>猫咪粉红色吗？</v>
      </c>
      <c r="K13" s="3" t="str">
        <f>IFERROR(__xludf.DUMMYFUNCTION("GOOGLETRANSLATE(A13,""en"",""ms"")"),"Adalah kucing merah jambu?")</f>
        <v>Adalah kucing merah jambu?</v>
      </c>
      <c r="L13" s="3" t="str">
        <f>IFERROR(__xludf.DUMMYFUNCTION("GOOGLETRANSLATE(A13,""en"",""no"")"),"Er katten rosa?")</f>
        <v>Er katten rosa?</v>
      </c>
      <c r="M13" s="3" t="str">
        <f>IFERROR(__xludf.DUMMYFUNCTION("GOOGLETRANSLATE(A13,""en"",""fa"")"),"گربه صورتی است؟")</f>
        <v>گربه صورتی است؟</v>
      </c>
      <c r="N13" s="3" t="str">
        <f>IFERROR(__xludf.DUMMYFUNCTION("GOOGLETRANSLATE(A13,""en"",""pt"")"),"O gato é rosa?")</f>
        <v>O gato é rosa?</v>
      </c>
      <c r="O13" s="3" t="str">
        <f>IFERROR(__xludf.DUMMYFUNCTION("GOOGLETRANSLATE(A13,""en"",""da"")"),"Er katte pink?")</f>
        <v>Er katte pink?</v>
      </c>
      <c r="P13" s="3" t="str">
        <f>IFERROR(__xludf.DUMMYFUNCTION("GOOGLETRANSLATE(A13,""en"",""eo"")"),"Ĉu la kato rozkolora?")</f>
        <v>Ĉu la kato rozkolora?</v>
      </c>
      <c r="Q13" s="3" t="str">
        <f>IFERROR(__xludf.DUMMYFUNCTION("GOOGLETRANSLATE(A13,""en"",""tl"")"),"Ang cat pink?")</f>
        <v>Ang cat pink?</v>
      </c>
      <c r="R13" s="3" t="str">
        <f>IFERROR(__xludf.DUMMYFUNCTION("GOOGLETRANSLATE(A13,""en"",""es"")"),"¿Es el gato rosa?")</f>
        <v>¿Es el gato rosa?</v>
      </c>
      <c r="S13" s="3" t="str">
        <f>IFERROR(__xludf.DUMMYFUNCTION("GOOGLETRANSLATE(A13,""en"",""hi"")"),"क्या बिल्ली गुलाबी है?")</f>
        <v>क्या बिल्ली गुलाबी है?</v>
      </c>
      <c r="T13" s="3" t="str">
        <f>IFERROR(__xludf.DUMMYFUNCTION("GOOGLETRANSLATE(A13,""en"",""ur"")"),"کیا بلی گلابی ہے؟")</f>
        <v>کیا بلی گلابی ہے؟</v>
      </c>
      <c r="U13" s="3" t="str">
        <f>IFERROR(__xludf.DUMMYFUNCTION("GOOGLETRANSLATE(A13,""en"",""vi"")"),"Là mèo màu hồng?")</f>
        <v>Là mèo màu hồng?</v>
      </c>
      <c r="V13" s="3" t="str">
        <f>IFERROR(__xludf.DUMMYFUNCTION("GOOGLETRANSLATE(A13,""en"",""id"")"),"Apakah kucing merah muda?")</f>
        <v>Apakah kucing merah muda?</v>
      </c>
      <c r="W13" s="3" t="str">
        <f>IFERROR(__xludf.DUMMYFUNCTION("GOOGLETRANSLATE(A13,""en"",""is"")"),"Er kötturinn bleikur?")</f>
        <v>Er kötturinn bleikur?</v>
      </c>
      <c r="X13" s="3" t="str">
        <f>IFERROR(__xludf.DUMMYFUNCTION("GOOGLETRANSLATE(A13,""en"",""el"")"),"Είναι η γάτα ροζ;")</f>
        <v>Είναι η γάτα ροζ;</v>
      </c>
      <c r="Y13" s="3" t="str">
        <f>IFERROR(__xludf.DUMMYFUNCTION("GOOGLETRANSLATE(A13,""en"",""th"")"),"แมวสีชมพูคืออะไร?")</f>
        <v>แมวสีชมพูคืออะไร?</v>
      </c>
      <c r="Z13" s="3" t="str">
        <f>IFERROR(__xludf.DUMMYFUNCTION("GOOGLETRANSLATE(A13,""en"",""ru"")"),"Кошка розовый?")</f>
        <v>Кошка розовый?</v>
      </c>
    </row>
    <row r="14">
      <c r="A14" s="5" t="s">
        <v>51</v>
      </c>
      <c r="B14" s="3" t="str">
        <f>IFERROR(__xludf.DUMMYFUNCTION("GOOGLETRANSLATE(A14,""en"",""af"")"),"Die katte is rooi")</f>
        <v>Die katte is rooi</v>
      </c>
      <c r="C14" s="3" t="str">
        <f>IFERROR(__xludf.DUMMYFUNCTION("GOOGLETRANSLATE(A14,""en"",""ga"")"),"Tá na cait dearg")</f>
        <v>Tá na cait dearg</v>
      </c>
      <c r="D14" s="3" t="str">
        <f>IFERROR(__xludf.DUMMYFUNCTION("GOOGLETRANSLATE(A14,""en"",""sq"")"),"Macet janë të kuqe")</f>
        <v>Macet janë të kuqe</v>
      </c>
      <c r="E14" s="3" t="str">
        <f>IFERROR(__xludf.DUMMYFUNCTION("GOOGLETRANSLATE(A14,""en"",""it"")"),"I gatti sono rossi")</f>
        <v>I gatti sono rossi</v>
      </c>
      <c r="F14" s="3" t="str">
        <f>IFERROR(__xludf.DUMMYFUNCTION("GOOGLETRANSLATE(A14,""en"",""ar"")"),"القطط حمراء")</f>
        <v>القطط حمراء</v>
      </c>
      <c r="G14" s="3" t="str">
        <f>IFERROR(__xludf.DUMMYFUNCTION("GOOGLETRANSLATE(A14,""en"",""ja"")"),"猫は赤です")</f>
        <v>猫は赤です</v>
      </c>
      <c r="H14" s="3" t="str">
        <f>IFERROR(__xludf.DUMMYFUNCTION("GOOGLETRANSLATE(A14,""en"",""ko"")"),"고양이는 빨간색입니다")</f>
        <v>고양이는 빨간색입니다</v>
      </c>
      <c r="I14" s="3" t="str">
        <f>IFERROR(__xludf.DUMMYFUNCTION("GOOGLETRANSLATE(A14,""en"",""la"")"),"Et feles sunt rubrum")</f>
        <v>Et feles sunt rubrum</v>
      </c>
      <c r="J14" s="3" t="str">
        <f>IFERROR(__xludf.DUMMYFUNCTION("GOOGLETRANSLATE(A14,""en"",""zh-CN"")"),"猫是红色的")</f>
        <v>猫是红色的</v>
      </c>
      <c r="K14" s="3" t="str">
        <f>IFERROR(__xludf.DUMMYFUNCTION("GOOGLETRANSLATE(A14,""en"",""ms"")"),"Kucing berwarna merah")</f>
        <v>Kucing berwarna merah</v>
      </c>
      <c r="L14" s="3" t="str">
        <f>IFERROR(__xludf.DUMMYFUNCTION("GOOGLETRANSLATE(A14,""en"",""no"")"),"Kattene er røde")</f>
        <v>Kattene er røde</v>
      </c>
      <c r="M14" s="3" t="str">
        <f>IFERROR(__xludf.DUMMYFUNCTION("GOOGLETRANSLATE(A14,""en"",""fa"")"),"گربه ها قرمز هستند")</f>
        <v>گربه ها قرمز هستند</v>
      </c>
      <c r="N14" s="3" t="str">
        <f>IFERROR(__xludf.DUMMYFUNCTION("GOOGLETRANSLATE(A14,""en"",""pt"")"),"Os gatos são vermelhos")</f>
        <v>Os gatos são vermelhos</v>
      </c>
      <c r="O14" s="3" t="str">
        <f>IFERROR(__xludf.DUMMYFUNCTION("GOOGLETRANSLATE(A14,""en"",""da"")"),"Katte er røde")</f>
        <v>Katte er røde</v>
      </c>
      <c r="P14" s="3" t="str">
        <f>IFERROR(__xludf.DUMMYFUNCTION("GOOGLETRANSLATE(A14,""en"",""eo"")"),"La katoj estas ruĝaj")</f>
        <v>La katoj estas ruĝaj</v>
      </c>
      <c r="Q14" s="3" t="str">
        <f>IFERROR(__xludf.DUMMYFUNCTION("GOOGLETRANSLATE(A14,""en"",""tl"")"),"Ang mga pusa ay pula")</f>
        <v>Ang mga pusa ay pula</v>
      </c>
      <c r="R14" s="3" t="str">
        <f>IFERROR(__xludf.DUMMYFUNCTION("GOOGLETRANSLATE(A14,""en"",""es"")"),"Los gatos son rojos")</f>
        <v>Los gatos son rojos</v>
      </c>
      <c r="S14" s="3" t="str">
        <f>IFERROR(__xludf.DUMMYFUNCTION("GOOGLETRANSLATE(A14,""en"",""hi"")"),"बिल्लियाँ लाल हैं")</f>
        <v>बिल्लियाँ लाल हैं</v>
      </c>
      <c r="T14" s="3" t="str">
        <f>IFERROR(__xludf.DUMMYFUNCTION("GOOGLETRANSLATE(A14,""en"",""ur"")"),"بلیوں سرخ ہیں")</f>
        <v>بلیوں سرخ ہیں</v>
      </c>
      <c r="U14" s="3" t="str">
        <f>IFERROR(__xludf.DUMMYFUNCTION("GOOGLETRANSLATE(A14,""en"",""vi"")"),"Những con mèo có màu đỏ")</f>
        <v>Những con mèo có màu đỏ</v>
      </c>
      <c r="V14" s="3" t="str">
        <f>IFERROR(__xludf.DUMMYFUNCTION("GOOGLETRANSLATE(A14,""en"",""id"")"),"Kucing-kucing itu merah")</f>
        <v>Kucing-kucing itu merah</v>
      </c>
      <c r="W14" s="3" t="str">
        <f>IFERROR(__xludf.DUMMYFUNCTION("GOOGLETRANSLATE(A14,""en"",""is"")"),"Kettirnir eru rauðir")</f>
        <v>Kettirnir eru rauðir</v>
      </c>
      <c r="X14" s="3" t="str">
        <f>IFERROR(__xludf.DUMMYFUNCTION("GOOGLETRANSLATE(A14,""en"",""el"")"),"Οι γάτες είναι κόκκινες")</f>
        <v>Οι γάτες είναι κόκκινες</v>
      </c>
      <c r="Y14" s="3" t="str">
        <f>IFERROR(__xludf.DUMMYFUNCTION("GOOGLETRANSLATE(A14,""en"",""th"")"),"แมวเป็นสีแดง")</f>
        <v>แมวเป็นสีแดง</v>
      </c>
      <c r="Z14" s="3" t="str">
        <f>IFERROR(__xludf.DUMMYFUNCTION("GOOGLETRANSLATE(A14,""en"",""ru"")"),"Кошки красные")</f>
        <v>Кошки красные</v>
      </c>
    </row>
    <row r="15">
      <c r="A15" s="5" t="s">
        <v>52</v>
      </c>
      <c r="B15" s="3" t="str">
        <f>IFERROR(__xludf.DUMMYFUNCTION("GOOGLETRANSLATE(A15,""en"",""af"")"),"Die rot is pienk")</f>
        <v>Die rot is pienk</v>
      </c>
      <c r="C15" s="3" t="str">
        <f>IFERROR(__xludf.DUMMYFUNCTION("GOOGLETRANSLATE(A15,""en"",""ga"")"),"Is é an francach bándearg")</f>
        <v>Is é an francach bándearg</v>
      </c>
      <c r="D15" s="3" t="str">
        <f>IFERROR(__xludf.DUMMYFUNCTION("GOOGLETRANSLATE(A15,""en"",""sq"")"),"Miu është rozë")</f>
        <v>Miu është rozë</v>
      </c>
      <c r="E15" s="3" t="str">
        <f>IFERROR(__xludf.DUMMYFUNCTION("GOOGLETRANSLATE(A15,""en"",""it"")"),"Il ratto è rosa")</f>
        <v>Il ratto è rosa</v>
      </c>
      <c r="F15" s="3" t="str">
        <f>IFERROR(__xludf.DUMMYFUNCTION("GOOGLETRANSLATE(A15,""en"",""ar"")"),"الفئران وردي")</f>
        <v>الفئران وردي</v>
      </c>
      <c r="G15" s="3" t="str">
        <f>IFERROR(__xludf.DUMMYFUNCTION("GOOGLETRANSLATE(A15,""en"",""ja"")"),"ラットはピンクです")</f>
        <v>ラットはピンクです</v>
      </c>
      <c r="H15" s="3" t="str">
        <f>IFERROR(__xludf.DUMMYFUNCTION("GOOGLETRANSLATE(A15,""en"",""ko"")"),"쥐는 분홍색입니다")</f>
        <v>쥐는 분홍색입니다</v>
      </c>
      <c r="I15" s="3" t="str">
        <f>IFERROR(__xludf.DUMMYFUNCTION("GOOGLETRANSLATE(A15,""en"",""la"")"),"Rat est rosea")</f>
        <v>Rat est rosea</v>
      </c>
      <c r="J15" s="3" t="str">
        <f>IFERROR(__xludf.DUMMYFUNCTION("GOOGLETRANSLATE(A15,""en"",""zh-CN"")"),"老鼠是粉红色的")</f>
        <v>老鼠是粉红色的</v>
      </c>
      <c r="K15" s="3" t="str">
        <f>IFERROR(__xludf.DUMMYFUNCTION("GOOGLETRANSLATE(A15,""en"",""ms"")"),"Tikus berwarna merah jambu")</f>
        <v>Tikus berwarna merah jambu</v>
      </c>
      <c r="L15" s="3" t="str">
        <f>IFERROR(__xludf.DUMMYFUNCTION("GOOGLETRANSLATE(A15,""en"",""no"")"),"Rotten er rosa")</f>
        <v>Rotten er rosa</v>
      </c>
      <c r="M15" s="3" t="str">
        <f>IFERROR(__xludf.DUMMYFUNCTION("GOOGLETRANSLATE(A15,""en"",""fa"")"),"موش صورتی است")</f>
        <v>موش صورتی است</v>
      </c>
      <c r="N15" s="3" t="str">
        <f>IFERROR(__xludf.DUMMYFUNCTION("GOOGLETRANSLATE(A15,""en"",""pt"")"),"O rato é rosa")</f>
        <v>O rato é rosa</v>
      </c>
      <c r="O15" s="3" t="str">
        <f>IFERROR(__xludf.DUMMYFUNCTION("GOOGLETRANSLATE(A15,""en"",""da"")"),"Ratten er pink")</f>
        <v>Ratten er pink</v>
      </c>
      <c r="P15" s="3" t="str">
        <f>IFERROR(__xludf.DUMMYFUNCTION("GOOGLETRANSLATE(A15,""en"",""eo"")"),"La rato estas rozkolora")</f>
        <v>La rato estas rozkolora</v>
      </c>
      <c r="Q15" s="3" t="str">
        <f>IFERROR(__xludf.DUMMYFUNCTION("GOOGLETRANSLATE(A15,""en"",""tl"")"),"Ang daga ay pink")</f>
        <v>Ang daga ay pink</v>
      </c>
      <c r="R15" s="3" t="str">
        <f>IFERROR(__xludf.DUMMYFUNCTION("GOOGLETRANSLATE(A15,""en"",""es"")"),"La rata es rosa")</f>
        <v>La rata es rosa</v>
      </c>
      <c r="S15" s="3" t="str">
        <f>IFERROR(__xludf.DUMMYFUNCTION("GOOGLETRANSLATE(A15,""en"",""hi"")"),"चूहा गुलाबी है")</f>
        <v>चूहा गुलाबी है</v>
      </c>
      <c r="T15" s="3" t="str">
        <f>IFERROR(__xludf.DUMMYFUNCTION("GOOGLETRANSLATE(A15,""en"",""ur"")"),"چوہا گلابی ہے")</f>
        <v>چوہا گلابی ہے</v>
      </c>
      <c r="U15" s="3" t="str">
        <f>IFERROR(__xludf.DUMMYFUNCTION("GOOGLETRANSLATE(A15,""en"",""vi"")"),"Con chuột có màu hồng")</f>
        <v>Con chuột có màu hồng</v>
      </c>
      <c r="V15" s="3" t="str">
        <f>IFERROR(__xludf.DUMMYFUNCTION("GOOGLETRANSLATE(A15,""en"",""id"")"),"Tikus berwarna merah muda")</f>
        <v>Tikus berwarna merah muda</v>
      </c>
      <c r="W15" s="3" t="str">
        <f>IFERROR(__xludf.DUMMYFUNCTION("GOOGLETRANSLATE(A15,""en"",""is"")"),"Rotta er bleikur")</f>
        <v>Rotta er bleikur</v>
      </c>
      <c r="X15" s="3" t="str">
        <f>IFERROR(__xludf.DUMMYFUNCTION("GOOGLETRANSLATE(A15,""en"",""el"")"),"Ο αρουραίος είναι ροζ")</f>
        <v>Ο αρουραίος είναι ροζ</v>
      </c>
      <c r="Y15" s="3" t="str">
        <f>IFERROR(__xludf.DUMMYFUNCTION("GOOGLETRANSLATE(A15,""en"",""th"")"),"หนูเป็นสีชมพู")</f>
        <v>หนูเป็นสีชมพู</v>
      </c>
      <c r="Z15" s="3" t="str">
        <f>IFERROR(__xludf.DUMMYFUNCTION("GOOGLETRANSLATE(A15,""en"",""ru"")"),"Крыс розовый")</f>
        <v>Крыс розовый</v>
      </c>
    </row>
    <row r="16">
      <c r="A16" s="5" t="s">
        <v>53</v>
      </c>
      <c r="B16" s="3" t="str">
        <f>IFERROR(__xludf.DUMMYFUNCTION("GOOGLETRANSLATE(A16,""en"",""af"")"),"Dit is die rat se oranje olifant")</f>
        <v>Dit is die rat se oranje olifant</v>
      </c>
      <c r="C16" s="3" t="str">
        <f>IFERROR(__xludf.DUMMYFUNCTION("GOOGLETRANSLATE(A16,""en"",""ga"")"),"Is é eilifint oráiste an francach é")</f>
        <v>Is é eilifint oráiste an francach é</v>
      </c>
      <c r="D16" s="3" t="str">
        <f>IFERROR(__xludf.DUMMYFUNCTION("GOOGLETRANSLATE(A16,""en"",""sq"")"),"Është elefanti portokalli i miut")</f>
        <v>Është elefanti portokalli i miut</v>
      </c>
      <c r="E16" s="3" t="str">
        <f>IFERROR(__xludf.DUMMYFUNCTION("GOOGLETRANSLATE(A16,""en"",""it"")"),"È l'elefante arancione del topo")</f>
        <v>È l'elefante arancione del topo</v>
      </c>
      <c r="F16" s="3" t="str">
        <f>IFERROR(__xludf.DUMMYFUNCTION("GOOGLETRANSLATE(A16,""en"",""ar"")"),"إنه الفيل البرتقالي الفئران")</f>
        <v>إنه الفيل البرتقالي الفئران</v>
      </c>
      <c r="G16" s="3" t="str">
        <f>IFERROR(__xludf.DUMMYFUNCTION("GOOGLETRANSLATE(A16,""en"",""ja"")"),"それはラットのオレンジ色の象です")</f>
        <v>それはラットのオレンジ色の象です</v>
      </c>
      <c r="H16" s="3" t="str">
        <f>IFERROR(__xludf.DUMMYFUNCTION("GOOGLETRANSLATE(A16,""en"",""ko"")"),"그것은 쥐의 오렌지 코끼리입니다")</f>
        <v>그것은 쥐의 오렌지 코끼리입니다</v>
      </c>
      <c r="I16" s="3" t="str">
        <f>IFERROR(__xludf.DUMMYFUNCTION("GOOGLETRANSLATE(A16,""en"",""la"")"),"Est rat est aurantiaco elephantum")</f>
        <v>Est rat est aurantiaco elephantum</v>
      </c>
      <c r="J16" s="3" t="str">
        <f>IFERROR(__xludf.DUMMYFUNCTION("GOOGLETRANSLATE(A16,""en"",""zh-CN"")"),"这是老鼠的橙色大象")</f>
        <v>这是老鼠的橙色大象</v>
      </c>
      <c r="K16" s="3" t="str">
        <f>IFERROR(__xludf.DUMMYFUNCTION("GOOGLETRANSLATE(A16,""en"",""ms"")"),"Ia adalah gajah oren tikus")</f>
        <v>Ia adalah gajah oren tikus</v>
      </c>
      <c r="L16" s="3" t="str">
        <f>IFERROR(__xludf.DUMMYFUNCTION("GOOGLETRANSLATE(A16,""en"",""no"")"),"Det er rottens oransje elefant")</f>
        <v>Det er rottens oransje elefant</v>
      </c>
      <c r="M16" s="3" t="str">
        <f>IFERROR(__xludf.DUMMYFUNCTION("GOOGLETRANSLATE(A16,""en"",""fa"")"),"این فیل نارنجی موش است")</f>
        <v>این فیل نارنجی موش است</v>
      </c>
      <c r="N16" s="3" t="str">
        <f>IFERROR(__xludf.DUMMYFUNCTION("GOOGLETRANSLATE(A16,""en"",""pt"")"),"É o elefante laranja do rato")</f>
        <v>É o elefante laranja do rato</v>
      </c>
      <c r="O16" s="3" t="str">
        <f>IFERROR(__xludf.DUMMYFUNCTION("GOOGLETRANSLATE(A16,""en"",""da"")"),"Det er rottens orange elefant")</f>
        <v>Det er rottens orange elefant</v>
      </c>
      <c r="P16" s="3" t="str">
        <f>IFERROR(__xludf.DUMMYFUNCTION("GOOGLETRANSLATE(A16,""en"",""eo"")"),"I estas la oranĝa elefanto de la rato")</f>
        <v>I estas la oranĝa elefanto de la rato</v>
      </c>
      <c r="Q16" s="3" t="str">
        <f>IFERROR(__xludf.DUMMYFUNCTION("GOOGLETRANSLATE(A16,""en"",""tl"")"),"Ito ay ang orange elephant ng daga")</f>
        <v>Ito ay ang orange elephant ng daga</v>
      </c>
      <c r="R16" s="3" t="str">
        <f>IFERROR(__xludf.DUMMYFUNCTION("GOOGLETRANSLATE(A16,""en"",""es"")"),"Es el elefante naranja de la rata.")</f>
        <v>Es el elefante naranja de la rata.</v>
      </c>
      <c r="S16" s="3" t="str">
        <f>IFERROR(__xludf.DUMMYFUNCTION("GOOGLETRANSLATE(A16,""en"",""hi"")"),"यह चूहे का नारंगी हाथी है")</f>
        <v>यह चूहे का नारंगी हाथी है</v>
      </c>
      <c r="T16" s="3" t="str">
        <f>IFERROR(__xludf.DUMMYFUNCTION("GOOGLETRANSLATE(A16,""en"",""ur"")"),"یہ چوہا کی سنتری ہاتھی ہے")</f>
        <v>یہ چوہا کی سنتری ہاتھی ہے</v>
      </c>
      <c r="U16" s="3" t="str">
        <f>IFERROR(__xludf.DUMMYFUNCTION("GOOGLETRANSLATE(A16,""en"",""vi"")"),"Đó là con voi màu cam của chuột")</f>
        <v>Đó là con voi màu cam của chuột</v>
      </c>
      <c r="V16" s="3" t="str">
        <f>IFERROR(__xludf.DUMMYFUNCTION("GOOGLETRANSLATE(A16,""en"",""id"")"),"Ini adalah gajah oranye tikus")</f>
        <v>Ini adalah gajah oranye tikus</v>
      </c>
      <c r="W16" s="3" t="str">
        <f>IFERROR(__xludf.DUMMYFUNCTION("GOOGLETRANSLATE(A16,""en"",""is"")"),"Það er appelsína fíll rotta")</f>
        <v>Það er appelsína fíll rotta</v>
      </c>
      <c r="X16" s="3" t="str">
        <f>IFERROR(__xludf.DUMMYFUNCTION("GOOGLETRANSLATE(A16,""en"",""el"")"),"Είναι ο πορτοκαλί ελέφαντας του αρουραίου")</f>
        <v>Είναι ο πορτοκαλί ελέφαντας του αρουραίου</v>
      </c>
      <c r="Y16" s="3" t="str">
        <f>IFERROR(__xludf.DUMMYFUNCTION("GOOGLETRANSLATE(A16,""en"",""th"")"),"มันเป็นช้างส้มของหนู")</f>
        <v>มันเป็นช้างส้มของหนู</v>
      </c>
      <c r="Z16" s="3" t="str">
        <f>IFERROR(__xludf.DUMMYFUNCTION("GOOGLETRANSLATE(A16,""en"",""ru"")"),"Это крыс оранжевый слон")</f>
        <v>Это крыс оранжевый слон</v>
      </c>
    </row>
    <row r="17">
      <c r="A17" s="5" t="s">
        <v>54</v>
      </c>
      <c r="B17" s="3" t="str">
        <f>IFERROR(__xludf.DUMMYFUNCTION("GOOGLETRANSLATE(A17,""en"",""af"")"),"Ek sing die groen olifant 'n liedjie")</f>
        <v>Ek sing die groen olifant 'n liedjie</v>
      </c>
      <c r="C17" s="3" t="str">
        <f>IFERROR(__xludf.DUMMYFUNCTION("GOOGLETRANSLATE(A17,""en"",""ga"")"),"Canaim amhrán an eilifint ghlas")</f>
        <v>Canaim amhrán an eilifint ghlas</v>
      </c>
      <c r="D17" s="3" t="str">
        <f>IFERROR(__xludf.DUMMYFUNCTION("GOOGLETRANSLATE(A17,""en"",""sq"")"),"Unë këndoj elefantin e gjelbër një këngë")</f>
        <v>Unë këndoj elefantin e gjelbër një këngë</v>
      </c>
      <c r="E17" s="3" t="str">
        <f>IFERROR(__xludf.DUMMYFUNCTION("GOOGLETRANSLATE(A17,""en"",""it"")"),"Canto l'elefante verde una canzone")</f>
        <v>Canto l'elefante verde una canzone</v>
      </c>
      <c r="F17" s="3" t="str">
        <f>IFERROR(__xludf.DUMMYFUNCTION("GOOGLETRANSLATE(A17,""en"",""ar"")"),"أغني الفيل الأخضر أغنية")</f>
        <v>أغني الفيل الأخضر أغنية</v>
      </c>
      <c r="G17" s="3" t="str">
        <f>IFERROR(__xludf.DUMMYFUNCTION("GOOGLETRANSLATE(A17,""en"",""ja"")"),"私は緑の象を歌います")</f>
        <v>私は緑の象を歌います</v>
      </c>
      <c r="H17" s="3" t="str">
        <f>IFERROR(__xludf.DUMMYFUNCTION("GOOGLETRANSLATE(A17,""en"",""ko"")"),"나는 녹색 코끼리를 노래하고 노래한다")</f>
        <v>나는 녹색 코끼리를 노래하고 노래한다</v>
      </c>
      <c r="I17" s="3" t="str">
        <f>IFERROR(__xludf.DUMMYFUNCTION("GOOGLETRANSLATE(A17,""en"",""la"")"),"Ego cantabo viridi elephantum canticum")</f>
        <v>Ego cantabo viridi elephantum canticum</v>
      </c>
      <c r="J17" s="3" t="str">
        <f>IFERROR(__xludf.DUMMYFUNCTION("GOOGLETRANSLATE(A17,""en"",""zh-CN"")"),"我唱着绿色的大象一首歌")</f>
        <v>我唱着绿色的大象一首歌</v>
      </c>
      <c r="K17" s="3" t="str">
        <f>IFERROR(__xludf.DUMMYFUNCTION("GOOGLETRANSLATE(A17,""en"",""ms"")"),"Saya menyanyikan gajah hijau lagu")</f>
        <v>Saya menyanyikan gajah hijau lagu</v>
      </c>
      <c r="L17" s="3" t="str">
        <f>IFERROR(__xludf.DUMMYFUNCTION("GOOGLETRANSLATE(A17,""en"",""no"")"),"Jeg synger den grønne elefanten en sang")</f>
        <v>Jeg synger den grønne elefanten en sang</v>
      </c>
      <c r="M17" s="3" t="str">
        <f>IFERROR(__xludf.DUMMYFUNCTION("GOOGLETRANSLATE(A17,""en"",""fa"")"),"من آواز سبز را می خوانم")</f>
        <v>من آواز سبز را می خوانم</v>
      </c>
      <c r="N17" s="3" t="str">
        <f>IFERROR(__xludf.DUMMYFUNCTION("GOOGLETRANSLATE(A17,""en"",""pt"")"),"Eu canto o elefante verde uma música")</f>
        <v>Eu canto o elefante verde uma música</v>
      </c>
      <c r="O17" s="3" t="str">
        <f>IFERROR(__xludf.DUMMYFUNCTION("GOOGLETRANSLATE(A17,""en"",""da"")"),"Jeg synger den grønne elefant en sang")</f>
        <v>Jeg synger den grønne elefant en sang</v>
      </c>
      <c r="P17" s="3" t="str">
        <f>IFERROR(__xludf.DUMMYFUNCTION("GOOGLETRANSLATE(A17,""en"",""eo"")"),"Mi kantas la verdan elefanton kanton")</f>
        <v>Mi kantas la verdan elefanton kanton</v>
      </c>
      <c r="Q17" s="3" t="str">
        <f>IFERROR(__xludf.DUMMYFUNCTION("GOOGLETRANSLATE(A17,""en"",""tl"")"),"Kumanta ako ng green elephant isang awit.")</f>
        <v>Kumanta ako ng green elephant isang awit.</v>
      </c>
      <c r="R17" s="3" t="str">
        <f>IFERROR(__xludf.DUMMYFUNCTION("GOOGLETRANSLATE(A17,""en"",""es"")"),"Canto el elefante verde una canción")</f>
        <v>Canto el elefante verde una canción</v>
      </c>
      <c r="S17" s="3" t="str">
        <f>IFERROR(__xludf.DUMMYFUNCTION("GOOGLETRANSLATE(A17,""en"",""hi"")"),"मैं ग्रीन हाथी को गाना गाता हूं")</f>
        <v>मैं ग्रीन हाथी को गाना गाता हूं</v>
      </c>
      <c r="T17" s="3" t="str">
        <f>IFERROR(__xludf.DUMMYFUNCTION("GOOGLETRANSLATE(A17,""en"",""ur"")"),"میں سبز ہاتھی گانا گانا چاہتا ہوں")</f>
        <v>میں سبز ہاتھی گانا گانا چاہتا ہوں</v>
      </c>
      <c r="U17" s="3" t="str">
        <f>IFERROR(__xludf.DUMMYFUNCTION("GOOGLETRANSLATE(A17,""en"",""vi"")"),"Tôi hát con voi xanh một bài hát")</f>
        <v>Tôi hát con voi xanh một bài hát</v>
      </c>
      <c r="V17" s="3" t="str">
        <f>IFERROR(__xludf.DUMMYFUNCTION("GOOGLETRANSLATE(A17,""en"",""id"")"),"Saya menyanyikan lagu Gajah Hijau")</f>
        <v>Saya menyanyikan lagu Gajah Hijau</v>
      </c>
      <c r="W17" s="3" t="str">
        <f>IFERROR(__xludf.DUMMYFUNCTION("GOOGLETRANSLATE(A17,""en"",""is"")"),"Ég syngur græna fílinn lagið")</f>
        <v>Ég syngur græna fílinn lagið</v>
      </c>
      <c r="X17" s="3" t="str">
        <f>IFERROR(__xludf.DUMMYFUNCTION("GOOGLETRANSLATE(A17,""en"",""el"")"),"Τραγουδάω το πράσινο ελέφαντα ένα τραγούδι")</f>
        <v>Τραγουδάω το πράσινο ελέφαντα ένα τραγούδι</v>
      </c>
      <c r="Y17" s="3" t="str">
        <f>IFERROR(__xludf.DUMMYFUNCTION("GOOGLETRANSLATE(A17,""en"",""th"")"),"ฉันร้องเพลงสีเขียวช้างเพลง")</f>
        <v>ฉันร้องเพลงสีเขียวช้างเพลง</v>
      </c>
      <c r="Z17" s="3" t="str">
        <f>IFERROR(__xludf.DUMMYFUNCTION("GOOGLETRANSLATE(A17,""en"",""ru"")"),"Я пою зеленый слон песню")</f>
        <v>Я пою зеленый слон песню</v>
      </c>
    </row>
    <row r="18">
      <c r="A18" s="5" t="s">
        <v>55</v>
      </c>
      <c r="B18" s="3" t="str">
        <f>IFERROR(__xludf.DUMMYFUNCTION("GOOGLETRANSLATE(A18,""en"",""af"")"),"Ons koop hom die bruin leeu")</f>
        <v>Ons koop hom die bruin leeu</v>
      </c>
      <c r="C18" s="3" t="str">
        <f>IFERROR(__xludf.DUMMYFUNCTION("GOOGLETRANSLATE(A18,""en"",""ga"")"),"Ceannaímid an leon donn dó")</f>
        <v>Ceannaímid an leon donn dó</v>
      </c>
      <c r="D18" s="3" t="str">
        <f>IFERROR(__xludf.DUMMYFUNCTION("GOOGLETRANSLATE(A18,""en"",""sq"")"),"Ne e blejmë atë luan kafe")</f>
        <v>Ne e blejmë atë luan kafe</v>
      </c>
      <c r="E18" s="3" t="str">
        <f>IFERROR(__xludf.DUMMYFUNCTION("GOOGLETRANSLATE(A18,""en"",""it"")"),"Lo compriamo il leone marrone")</f>
        <v>Lo compriamo il leone marrone</v>
      </c>
      <c r="F18" s="3" t="str">
        <f>IFERROR(__xludf.DUMMYFUNCTION("GOOGLETRANSLATE(A18,""en"",""ar"")"),"نشتري له الأسد البني")</f>
        <v>نشتري له الأسد البني</v>
      </c>
      <c r="G18" s="3" t="str">
        <f>IFERROR(__xludf.DUMMYFUNCTION("GOOGLETRANSLATE(A18,""en"",""ja"")"),"私たちは彼に茶色のライオンを買います")</f>
        <v>私たちは彼に茶色のライオンを買います</v>
      </c>
      <c r="H18" s="3" t="str">
        <f>IFERROR(__xludf.DUMMYFUNCTION("GOOGLETRANSLATE(A18,""en"",""ko"")"),"우리는 그를 갈색 사자를 사 죠")</f>
        <v>우리는 그를 갈색 사자를 사 죠</v>
      </c>
      <c r="I18" s="3" t="str">
        <f>IFERROR(__xludf.DUMMYFUNCTION("GOOGLETRANSLATE(A18,""en"",""la"")"),"Nos emere eum brunneis leo")</f>
        <v>Nos emere eum brunneis leo</v>
      </c>
      <c r="J18" s="3" t="str">
        <f>IFERROR(__xludf.DUMMYFUNCTION("GOOGLETRANSLATE(A18,""en"",""zh-CN"")"),"我们给他买了棕色狮子")</f>
        <v>我们给他买了棕色狮子</v>
      </c>
      <c r="K18" s="3" t="str">
        <f>IFERROR(__xludf.DUMMYFUNCTION("GOOGLETRANSLATE(A18,""en"",""ms"")"),"Kami membelinya singa coklat")</f>
        <v>Kami membelinya singa coklat</v>
      </c>
      <c r="L18" s="3" t="str">
        <f>IFERROR(__xludf.DUMMYFUNCTION("GOOGLETRANSLATE(A18,""en"",""no"")"),"Vi kjøper ham den brune løven")</f>
        <v>Vi kjøper ham den brune løven</v>
      </c>
      <c r="M18" s="3" t="str">
        <f>IFERROR(__xludf.DUMMYFUNCTION("GOOGLETRANSLATE(A18,""en"",""fa"")"),"ما او را شیرین قهوه ای خریدم")</f>
        <v>ما او را شیرین قهوه ای خریدم</v>
      </c>
      <c r="N18" s="3" t="str">
        <f>IFERROR(__xludf.DUMMYFUNCTION("GOOGLETRANSLATE(A18,""en"",""pt"")"),"Nós compramos ele o leão marrom")</f>
        <v>Nós compramos ele o leão marrom</v>
      </c>
      <c r="O18" s="3" t="str">
        <f>IFERROR(__xludf.DUMMYFUNCTION("GOOGLETRANSLATE(A18,""en"",""da"")"),"Vi køber ham den brune løve")</f>
        <v>Vi køber ham den brune løve</v>
      </c>
      <c r="P18" s="3" t="str">
        <f>IFERROR(__xludf.DUMMYFUNCTION("GOOGLETRANSLATE(A18,""en"",""eo"")"),"Ni aĉetas al li la brunan leonon")</f>
        <v>Ni aĉetas al li la brunan leonon</v>
      </c>
      <c r="Q18" s="3" t="str">
        <f>IFERROR(__xludf.DUMMYFUNCTION("GOOGLETRANSLATE(A18,""en"",""tl"")"),"Binili namin siya ng brown leon.")</f>
        <v>Binili namin siya ng brown leon.</v>
      </c>
      <c r="R18" s="3" t="str">
        <f>IFERROR(__xludf.DUMMYFUNCTION("GOOGLETRANSLATE(A18,""en"",""es"")"),"Le compramos el león marrón.")</f>
        <v>Le compramos el león marrón.</v>
      </c>
      <c r="S18" s="3" t="str">
        <f>IFERROR(__xludf.DUMMYFUNCTION("GOOGLETRANSLATE(A18,""en"",""hi"")"),"हम उसे भूरा शेर खरीदते हैं")</f>
        <v>हम उसे भूरा शेर खरीदते हैं</v>
      </c>
      <c r="T18" s="3" t="str">
        <f>IFERROR(__xludf.DUMMYFUNCTION("GOOGLETRANSLATE(A18,""en"",""ur"")"),"ہم اسے بھوری شیر خریدتے ہیں")</f>
        <v>ہم اسے بھوری شیر خریدتے ہیں</v>
      </c>
      <c r="U18" s="3" t="str">
        <f>IFERROR(__xludf.DUMMYFUNCTION("GOOGLETRANSLATE(A18,""en"",""vi"")"),"Chúng tôi mua cho anh ấy sư tử nâu")</f>
        <v>Chúng tôi mua cho anh ấy sư tử nâu</v>
      </c>
      <c r="V18" s="3" t="str">
        <f>IFERROR(__xludf.DUMMYFUNCTION("GOOGLETRANSLATE(A18,""en"",""id"")"),"Kami membelikannya singa coklat")</f>
        <v>Kami membelikannya singa coklat</v>
      </c>
      <c r="W18" s="3" t="str">
        <f>IFERROR(__xludf.DUMMYFUNCTION("GOOGLETRANSLATE(A18,""en"",""is"")"),"Við kaupum hann brúna ljónið")</f>
        <v>Við kaupum hann brúna ljónið</v>
      </c>
      <c r="X18" s="3" t="str">
        <f>IFERROR(__xludf.DUMMYFUNCTION("GOOGLETRANSLATE(A18,""en"",""el"")"),"Τον αγοράζουμε το καφέ λιοντάρι")</f>
        <v>Τον αγοράζουμε το καφέ λιοντάρι</v>
      </c>
      <c r="Y18" s="3" t="str">
        <f>IFERROR(__xludf.DUMMYFUNCTION("GOOGLETRANSLATE(A18,""en"",""th"")"),"เราซื้อสิงโตสีน้ำตาลให้เขา")</f>
        <v>เราซื้อสิงโตสีน้ำตาลให้เขา</v>
      </c>
      <c r="Z18" s="3" t="str">
        <f>IFERROR(__xludf.DUMMYFUNCTION("GOOGLETRANSLATE(A18,""en"",""ru"")"),"Мы покупаем ему коричневый лев")</f>
        <v>Мы покупаем ему коричневый лев</v>
      </c>
    </row>
    <row r="19">
      <c r="A19" s="5" t="s">
        <v>43</v>
      </c>
      <c r="B19" s="3" t="str">
        <f>IFERROR(__xludf.DUMMYFUNCTION("GOOGLETRANSLATE(A19,""en"",""af"")"),"Die blou leeu gee dit aan John")</f>
        <v>Die blou leeu gee dit aan John</v>
      </c>
      <c r="C19" s="3" t="str">
        <f>IFERROR(__xludf.DUMMYFUNCTION("GOOGLETRANSLATE(A19,""en"",""ga"")"),"Tugann an leon gorm é do John")</f>
        <v>Tugann an leon gorm é do John</v>
      </c>
      <c r="D19" s="3" t="str">
        <f>IFERROR(__xludf.DUMMYFUNCTION("GOOGLETRANSLATE(A19,""en"",""sq"")"),"Luani blu i jep John")</f>
        <v>Luani blu i jep John</v>
      </c>
      <c r="E19" s="3" t="str">
        <f>IFERROR(__xludf.DUMMYFUNCTION("GOOGLETRANSLATE(A19,""en"",""it"")"),"Il leone blu lo dà a John")</f>
        <v>Il leone blu lo dà a John</v>
      </c>
      <c r="F19" s="3" t="str">
        <f>IFERROR(__xludf.DUMMYFUNCTION("GOOGLETRANSLATE(A19,""en"",""ar"")"),"الأسد الأزرق يعطيها لجون")</f>
        <v>الأسد الأزرق يعطيها لجون</v>
      </c>
      <c r="G19" s="3" t="str">
        <f>IFERROR(__xludf.DUMMYFUNCTION("GOOGLETRANSLATE(A19,""en"",""ja"")"),"青いライオンはそれをジョンに与えます")</f>
        <v>青いライオンはそれをジョンに与えます</v>
      </c>
      <c r="H19" s="3" t="str">
        <f>IFERROR(__xludf.DUMMYFUNCTION("GOOGLETRANSLATE(A19,""en"",""ko"")"),"푸른 사자는 요한에게 준다")</f>
        <v>푸른 사자는 요한에게 준다</v>
      </c>
      <c r="I19" s="3" t="str">
        <f>IFERROR(__xludf.DUMMYFUNCTION("GOOGLETRANSLATE(A19,""en"",""la"")"),"Blue leonis det illud Johannem")</f>
        <v>Blue leonis det illud Johannem</v>
      </c>
      <c r="J19" s="3" t="str">
        <f>IFERROR(__xludf.DUMMYFUNCTION("GOOGLETRANSLATE(A19,""en"",""zh-CN"")"),"蓝狮子给了约翰")</f>
        <v>蓝狮子给了约翰</v>
      </c>
      <c r="K19" s="3" t="str">
        <f>IFERROR(__xludf.DUMMYFUNCTION("GOOGLETRANSLATE(A19,""en"",""ms"")"),"Singa biru memberikannya kepada John")</f>
        <v>Singa biru memberikannya kepada John</v>
      </c>
      <c r="L19" s="3" t="str">
        <f>IFERROR(__xludf.DUMMYFUNCTION("GOOGLETRANSLATE(A19,""en"",""no"")"),"Den blå løven gir den til John")</f>
        <v>Den blå løven gir den til John</v>
      </c>
      <c r="M19" s="3" t="str">
        <f>IFERROR(__xludf.DUMMYFUNCTION("GOOGLETRANSLATE(A19,""en"",""fa"")"),"شیر آبی آن را به جان می دهد")</f>
        <v>شیر آبی آن را به جان می دهد</v>
      </c>
      <c r="N19" s="3" t="str">
        <f>IFERROR(__xludf.DUMMYFUNCTION("GOOGLETRANSLATE(A19,""en"",""pt"")"),"O leão azul dá para John")</f>
        <v>O leão azul dá para John</v>
      </c>
      <c r="O19" s="3" t="str">
        <f>IFERROR(__xludf.DUMMYFUNCTION("GOOGLETRANSLATE(A19,""en"",""da"")"),"Den blå løve giver det til John")</f>
        <v>Den blå løve giver det til John</v>
      </c>
      <c r="P19" s="3" t="str">
        <f>IFERROR(__xludf.DUMMYFUNCTION("GOOGLETRANSLATE(A19,""en"",""eo"")"),"La blua leono donas ĝin al Johano")</f>
        <v>La blua leono donas ĝin al Johano</v>
      </c>
      <c r="Q19" s="3" t="str">
        <f>IFERROR(__xludf.DUMMYFUNCTION("GOOGLETRANSLATE(A19,""en"",""tl"")"),"Binibigyan ito ng asul na leon kay Juan")</f>
        <v>Binibigyan ito ng asul na leon kay Juan</v>
      </c>
      <c r="R19" s="3" t="str">
        <f>IFERROR(__xludf.DUMMYFUNCTION("GOOGLETRANSLATE(A19,""en"",""es"")"),"El león azul se da a Juan.")</f>
        <v>El león azul se da a Juan.</v>
      </c>
      <c r="S19" s="3" t="str">
        <f>IFERROR(__xludf.DUMMYFUNCTION("GOOGLETRANSLATE(A19,""en"",""hi"")"),"नीला शेर इसे जॉन को देता है")</f>
        <v>नीला शेर इसे जॉन को देता है</v>
      </c>
      <c r="T19" s="3" t="str">
        <f>IFERROR(__xludf.DUMMYFUNCTION("GOOGLETRANSLATE(A19,""en"",""ur"")"),"بلیو شیر یہ جان کو دیتا ہے")</f>
        <v>بلیو شیر یہ جان کو دیتا ہے</v>
      </c>
      <c r="U19" s="3" t="str">
        <f>IFERROR(__xludf.DUMMYFUNCTION("GOOGLETRANSLATE(A19,""en"",""vi"")"),"Con sư tử xanh mang nó cho john")</f>
        <v>Con sư tử xanh mang nó cho john</v>
      </c>
      <c r="V19" s="3" t="str">
        <f>IFERROR(__xludf.DUMMYFUNCTION("GOOGLETRANSLATE(A19,""en"",""id"")"),"Singa biru memberikannya kepada John")</f>
        <v>Singa biru memberikannya kepada John</v>
      </c>
      <c r="W19" s="3" t="str">
        <f>IFERROR(__xludf.DUMMYFUNCTION("GOOGLETRANSLATE(A19,""en"",""is"")"),"Bláa ljónið gefur það til Jóhannesar")</f>
        <v>Bláa ljónið gefur það til Jóhannesar</v>
      </c>
      <c r="X19" s="3" t="str">
        <f>IFERROR(__xludf.DUMMYFUNCTION("GOOGLETRANSLATE(A19,""en"",""el"")"),"Το μπλε λιοντάρι το δίνει στον Ιωάννη")</f>
        <v>Το μπλε λιοντάρι το δίνει στον Ιωάννη</v>
      </c>
      <c r="Y19" s="3" t="str">
        <f>IFERROR(__xludf.DUMMYFUNCTION("GOOGLETRANSLATE(A19,""en"",""th"")"),"สิงโตสีน้ำเงินมอบให้กับจอห์น")</f>
        <v>สิงโตสีน้ำเงินมอบให้กับจอห์น</v>
      </c>
      <c r="Z19" s="3" t="str">
        <f>IFERROR(__xludf.DUMMYFUNCTION("GOOGLETRANSLATE(A19,""en"",""ru"")"),"Голубой лев дает ему Джону")</f>
        <v>Голубой лев дает ему Джону</v>
      </c>
    </row>
    <row r="20">
      <c r="A20" s="5" t="s">
        <v>56</v>
      </c>
      <c r="B20" s="3" t="str">
        <f>IFERROR(__xludf.DUMMYFUNCTION("GOOGLETRANSLATE(A20,""en"",""af"")"),"Die geel skilpad sing dit aan haar")</f>
        <v>Die geel skilpad sing dit aan haar</v>
      </c>
      <c r="C20" s="3" t="str">
        <f>IFERROR(__xludf.DUMMYFUNCTION("GOOGLETRANSLATE(A20,""en"",""ga"")"),"Canann an turtar buí é")</f>
        <v>Canann an turtar buí é</v>
      </c>
      <c r="D20" s="3" t="str">
        <f>IFERROR(__xludf.DUMMYFUNCTION("GOOGLETRANSLATE(A20,""en"",""sq"")"),"Turtulli i verdhë i këndon asaj")</f>
        <v>Turtulli i verdhë i këndon asaj</v>
      </c>
      <c r="E20" s="3" t="str">
        <f>IFERROR(__xludf.DUMMYFUNCTION("GOOGLETRANSLATE(A20,""en"",""it"")"),"La tartaruga gialla canta a lei")</f>
        <v>La tartaruga gialla canta a lei</v>
      </c>
      <c r="F20" s="3" t="str">
        <f>IFERROR(__xludf.DUMMYFUNCTION("GOOGLETRANSLATE(A20,""en"",""ar"")"),"يغني السلاحف الصفراء لها")</f>
        <v>يغني السلاحف الصفراء لها</v>
      </c>
      <c r="G20" s="3" t="str">
        <f>IFERROR(__xludf.DUMMYFUNCTION("GOOGLETRANSLATE(A20,""en"",""ja"")"),"黄色いカメはそれを彼女に歌います")</f>
        <v>黄色いカメはそれを彼女に歌います</v>
      </c>
      <c r="H20" s="3" t="str">
        <f>IFERROR(__xludf.DUMMYFUNCTION("GOOGLETRANSLATE(A20,""en"",""ko"")"),"노란 거북이는 그녀에게 노래합니다")</f>
        <v>노란 거북이는 그녀에게 노래합니다</v>
      </c>
      <c r="I20" s="3" t="str">
        <f>IFERROR(__xludf.DUMMYFUNCTION("GOOGLETRANSLATE(A20,""en"",""la"")"),"Flavo turtur ut eam")</f>
        <v>Flavo turtur ut eam</v>
      </c>
      <c r="J20" s="3" t="str">
        <f>IFERROR(__xludf.DUMMYFUNCTION("GOOGLETRANSLATE(A20,""en"",""zh-CN"")"),"黄龟向她唱出来了")</f>
        <v>黄龟向她唱出来了</v>
      </c>
      <c r="K20" s="3" t="str">
        <f>IFERROR(__xludf.DUMMYFUNCTION("GOOGLETRANSLATE(A20,""en"",""ms"")"),"Penyu kuning menyanyi kepadanya")</f>
        <v>Penyu kuning menyanyi kepadanya</v>
      </c>
      <c r="L20" s="3" t="str">
        <f>IFERROR(__xludf.DUMMYFUNCTION("GOOGLETRANSLATE(A20,""en"",""no"")"),"Den gule skilpadden synger den til henne")</f>
        <v>Den gule skilpadden synger den til henne</v>
      </c>
      <c r="M20" s="3" t="str">
        <f>IFERROR(__xludf.DUMMYFUNCTION("GOOGLETRANSLATE(A20,""en"",""fa"")"),"لاک پشت زرد آن را به او می خواند")</f>
        <v>لاک پشت زرد آن را به او می خواند</v>
      </c>
      <c r="N20" s="3" t="str">
        <f>IFERROR(__xludf.DUMMYFUNCTION("GOOGLETRANSLATE(A20,""en"",""pt"")"),"A tartaruga amarela canta para ela")</f>
        <v>A tartaruga amarela canta para ela</v>
      </c>
      <c r="O20" s="3" t="str">
        <f>IFERROR(__xludf.DUMMYFUNCTION("GOOGLETRANSLATE(A20,""en"",""da"")"),"Den gule skildpadde synger det til hende")</f>
        <v>Den gule skildpadde synger det til hende</v>
      </c>
      <c r="P20" s="3" t="str">
        <f>IFERROR(__xludf.DUMMYFUNCTION("GOOGLETRANSLATE(A20,""en"",""eo"")"),"La flava testudo ŝin kantas al ŝi")</f>
        <v>La flava testudo ŝin kantas al ŝi</v>
      </c>
      <c r="Q20" s="3" t="str">
        <f>IFERROR(__xludf.DUMMYFUNCTION("GOOGLETRANSLATE(A20,""en"",""tl"")"),"Ang dilaw na pagong ay kumanta sa kanya")</f>
        <v>Ang dilaw na pagong ay kumanta sa kanya</v>
      </c>
      <c r="R20" s="3" t="str">
        <f>IFERROR(__xludf.DUMMYFUNCTION("GOOGLETRANSLATE(A20,""en"",""es"")"),"La tortuga amarilla lo canta a ella.")</f>
        <v>La tortuga amarilla lo canta a ella.</v>
      </c>
      <c r="S20" s="3" t="str">
        <f>IFERROR(__xludf.DUMMYFUNCTION("GOOGLETRANSLATE(A20,""en"",""hi"")"),"पीले कछुए उसे गाते हैं")</f>
        <v>पीले कछुए उसे गाते हैं</v>
      </c>
      <c r="T20" s="3" t="str">
        <f>IFERROR(__xludf.DUMMYFUNCTION("GOOGLETRANSLATE(A20,""en"",""ur"")"),"پیلے رنگ کی کچھی اسے اس کے ساتھ گاتا ہے")</f>
        <v>پیلے رنگ کی کچھی اسے اس کے ساتھ گاتا ہے</v>
      </c>
      <c r="U20" s="3" t="str">
        <f>IFERROR(__xludf.DUMMYFUNCTION("GOOGLETRANSLATE(A20,""en"",""vi"")"),"Con rùa vàng hát nó cho cô ấy")</f>
        <v>Con rùa vàng hát nó cho cô ấy</v>
      </c>
      <c r="V20" s="3" t="str">
        <f>IFERROR(__xludf.DUMMYFUNCTION("GOOGLETRANSLATE(A20,""en"",""id"")"),"Kura-kura kuning menyanyikannya padanya")</f>
        <v>Kura-kura kuning menyanyikannya padanya</v>
      </c>
      <c r="W20" s="3" t="str">
        <f>IFERROR(__xludf.DUMMYFUNCTION("GOOGLETRANSLATE(A20,""en"",""is"")"),"Gula skjaldbaka syngur það til hennar")</f>
        <v>Gula skjaldbaka syngur það til hennar</v>
      </c>
      <c r="X20" s="3" t="str">
        <f>IFERROR(__xludf.DUMMYFUNCTION("GOOGLETRANSLATE(A20,""en"",""el"")"),"Η κίτρινη χελώνα το τραγουδάει σε αυτήν")</f>
        <v>Η κίτρινη χελώνα το τραγουδάει σε αυτήν</v>
      </c>
      <c r="Y20" s="3" t="str">
        <f>IFERROR(__xludf.DUMMYFUNCTION("GOOGLETRANSLATE(A20,""en"",""th"")"),"เต่าสีเหลืองร้องให้เธอ")</f>
        <v>เต่าสีเหลืองร้องให้เธอ</v>
      </c>
      <c r="Z20" s="3" t="str">
        <f>IFERROR(__xludf.DUMMYFUNCTION("GOOGLETRANSLATE(A20,""en"",""ru"")"),"Желтая черепаха поет его ей")</f>
        <v>Желтая черепаха поет его ей</v>
      </c>
    </row>
    <row r="21">
      <c r="A21" s="5" t="s">
        <v>57</v>
      </c>
      <c r="B21" s="3" t="str">
        <f>IFERROR(__xludf.DUMMYFUNCTION("GOOGLETRANSLATE(A21,""en"",""af"")"),"Ek moet dit van die")</f>
        <v>Ek moet dit van die</v>
      </c>
      <c r="C21" s="3" t="str">
        <f>IFERROR(__xludf.DUMMYFUNCTION("GOOGLETRANSLATE(A21,""en"",""ga"")"),"Caithfidh mé é a thógáil ón")</f>
        <v>Caithfidh mé é a thógáil ón</v>
      </c>
      <c r="D21" s="3" t="str">
        <f>IFERROR(__xludf.DUMMYFUNCTION("GOOGLETRANSLATE(A21,""en"",""sq"")"),"Unë duhet ta marr atë nga")</f>
        <v>Unë duhet ta marr atë nga</v>
      </c>
      <c r="E21" s="3" t="str">
        <f>IFERROR(__xludf.DUMMYFUNCTION("GOOGLETRANSLATE(A21,""en"",""it"")"),"Devo prenderlo dal")</f>
        <v>Devo prenderlo dal</v>
      </c>
      <c r="F21" s="3" t="str">
        <f>IFERROR(__xludf.DUMMYFUNCTION("GOOGLETRANSLATE(A21,""en"",""ar"")"),"يجب أن أعتبر من")</f>
        <v>يجب أن أعتبر من</v>
      </c>
      <c r="G21" s="3" t="str">
        <f>IFERROR(__xludf.DUMMYFUNCTION("GOOGLETRANSLATE(A21,""en"",""ja"")"),"私はそれからそれを取らなければなりません")</f>
        <v>私はそれからそれを取らなければなりません</v>
      </c>
      <c r="H21" s="3" t="str">
        <f>IFERROR(__xludf.DUMMYFUNCTION("GOOGLETRANSLATE(A21,""en"",""ko"")"),"나는 그걸로 가져 가야한다")</f>
        <v>나는 그걸로 가져 가야한다</v>
      </c>
      <c r="I21" s="3" t="str">
        <f>IFERROR(__xludf.DUMMYFUNCTION("GOOGLETRANSLATE(A21,""en"",""la"")"),"Mihi accipiam eam a")</f>
        <v>Mihi accipiam eam a</v>
      </c>
      <c r="J21" s="3" t="str">
        <f>IFERROR(__xludf.DUMMYFUNCTION("GOOGLETRANSLATE(A21,""en"",""zh-CN"")"),"我必须从中取出它")</f>
        <v>我必须从中取出它</v>
      </c>
      <c r="K21" s="3" t="str">
        <f>IFERROR(__xludf.DUMMYFUNCTION("GOOGLETRANSLATE(A21,""en"",""ms"")"),"Saya mesti mengambilnya dari")</f>
        <v>Saya mesti mengambilnya dari</v>
      </c>
      <c r="L21" s="3" t="str">
        <f>IFERROR(__xludf.DUMMYFUNCTION("GOOGLETRANSLATE(A21,""en"",""no"")"),"Jeg må ta den fra")</f>
        <v>Jeg må ta den fra</v>
      </c>
      <c r="M21" s="3" t="str">
        <f>IFERROR(__xludf.DUMMYFUNCTION("GOOGLETRANSLATE(A21,""en"",""fa"")"),"من باید آن را از")</f>
        <v>من باید آن را از</v>
      </c>
      <c r="N21" s="3" t="str">
        <f>IFERROR(__xludf.DUMMYFUNCTION("GOOGLETRANSLATE(A21,""en"",""pt"")"),"Eu devo levá-lo do")</f>
        <v>Eu devo levá-lo do</v>
      </c>
      <c r="O21" s="3" t="str">
        <f>IFERROR(__xludf.DUMMYFUNCTION("GOOGLETRANSLATE(A21,""en"",""da"")"),"Jeg må tage det fra")</f>
        <v>Jeg må tage det fra</v>
      </c>
      <c r="P21" s="3" t="str">
        <f>IFERROR(__xludf.DUMMYFUNCTION("GOOGLETRANSLATE(A21,""en"",""eo"")"),"Mi devas preni ĝin de la")</f>
        <v>Mi devas preni ĝin de la</v>
      </c>
      <c r="Q21" s="3" t="str">
        <f>IFERROR(__xludf.DUMMYFUNCTION("GOOGLETRANSLATE(A21,""en"",""tl"")"),"Dapat kong dalhin ito mula sa")</f>
        <v>Dapat kong dalhin ito mula sa</v>
      </c>
      <c r="R21" s="3" t="str">
        <f>IFERROR(__xludf.DUMMYFUNCTION("GOOGLETRANSLATE(A21,""en"",""es"")"),"Debo tomarlo de la")</f>
        <v>Debo tomarlo de la</v>
      </c>
      <c r="S21" s="3" t="str">
        <f>IFERROR(__xludf.DUMMYFUNCTION("GOOGLETRANSLATE(A21,""en"",""hi"")"),"मुझे इसे ले जाना चाहिए")</f>
        <v>मुझे इसे ले जाना चाहिए</v>
      </c>
      <c r="T21" s="3" t="str">
        <f>IFERROR(__xludf.DUMMYFUNCTION("GOOGLETRANSLATE(A21,""en"",""ur"")"),"مجھے اسے لے جانا چاہئے")</f>
        <v>مجھے اسے لے جانا چاہئے</v>
      </c>
      <c r="U21" s="3" t="str">
        <f>IFERROR(__xludf.DUMMYFUNCTION("GOOGLETRANSLATE(A21,""en"",""vi"")"),"Tôi phải lấy nó từ")</f>
        <v>Tôi phải lấy nó từ</v>
      </c>
      <c r="V21" s="3" t="str">
        <f>IFERROR(__xludf.DUMMYFUNCTION("GOOGLETRANSLATE(A21,""en"",""id"")"),"Saya harus mengambilnya dari")</f>
        <v>Saya harus mengambilnya dari</v>
      </c>
      <c r="W21" s="3" t="str">
        <f>IFERROR(__xludf.DUMMYFUNCTION("GOOGLETRANSLATE(A21,""en"",""is"")"),"Ég verð að taka það frá")</f>
        <v>Ég verð að taka það frá</v>
      </c>
      <c r="X21" s="3" t="str">
        <f>IFERROR(__xludf.DUMMYFUNCTION("GOOGLETRANSLATE(A21,""en"",""el"")"),"Πρέπει να το πάρω από το")</f>
        <v>Πρέπει να το πάρω από το</v>
      </c>
      <c r="Y21" s="3" t="str">
        <f>IFERROR(__xludf.DUMMYFUNCTION("GOOGLETRANSLATE(A21,""en"",""th"")"),"ฉันต้องเอามาจาก")</f>
        <v>ฉันต้องเอามาจาก</v>
      </c>
      <c r="Z21" s="3" t="str">
        <f>IFERROR(__xludf.DUMMYFUNCTION("GOOGLETRANSLATE(A21,""en"",""ru"")"),"Я должен принять это из")</f>
        <v>Я должен принять это из</v>
      </c>
    </row>
    <row r="22">
      <c r="A22" s="5" t="s">
        <v>58</v>
      </c>
      <c r="B22" s="3" t="str">
        <f>IFERROR(__xludf.DUMMYFUNCTION("GOOGLETRANSLATE(A22,""en"",""af"")"),"Ek wil dit vir haar lees")</f>
        <v>Ek wil dit vir haar lees</v>
      </c>
      <c r="C22" s="3" t="str">
        <f>IFERROR(__xludf.DUMMYFUNCTION("GOOGLETRANSLATE(A22,""en"",""ga"")"),"Ba mhaith liom é a léamh di")</f>
        <v>Ba mhaith liom é a léamh di</v>
      </c>
      <c r="D22" s="3" t="str">
        <f>IFERROR(__xludf.DUMMYFUNCTION("GOOGLETRANSLATE(A22,""en"",""sq"")"),"Unë dua ta lexoj atë")</f>
        <v>Unë dua ta lexoj atë</v>
      </c>
      <c r="E22" s="3" t="str">
        <f>IFERROR(__xludf.DUMMYFUNCTION("GOOGLETRANSLATE(A22,""en"",""it"")"),"Voglio leggerlo a lei")</f>
        <v>Voglio leggerlo a lei</v>
      </c>
      <c r="F22" s="3" t="str">
        <f>IFERROR(__xludf.DUMMYFUNCTION("GOOGLETRANSLATE(A22,""en"",""ar"")"),"أريد أن أقرأها")</f>
        <v>أريد أن أقرأها</v>
      </c>
      <c r="G22" s="3" t="str">
        <f>IFERROR(__xludf.DUMMYFUNCTION("GOOGLETRANSLATE(A22,""en"",""ja"")"),"私はそれを彼女に読みたいのです")</f>
        <v>私はそれを彼女に読みたいのです</v>
      </c>
      <c r="H22" s="3" t="str">
        <f>IFERROR(__xludf.DUMMYFUNCTION("GOOGLETRANSLATE(A22,""en"",""ko"")"),"나는 그것을 그녀에게 읽고 싶다")</f>
        <v>나는 그것을 그녀에게 읽고 싶다</v>
      </c>
      <c r="I22" s="3" t="str">
        <f>IFERROR(__xludf.DUMMYFUNCTION("GOOGLETRANSLATE(A22,""en"",""la"")"),"Volo legere eam ad eam")</f>
        <v>Volo legere eam ad eam</v>
      </c>
      <c r="J22" s="3" t="str">
        <f>IFERROR(__xludf.DUMMYFUNCTION("GOOGLETRANSLATE(A22,""en"",""zh-CN"")"),"我想读给她")</f>
        <v>我想读给她</v>
      </c>
      <c r="K22" s="3" t="str">
        <f>IFERROR(__xludf.DUMMYFUNCTION("GOOGLETRANSLATE(A22,""en"",""ms"")"),"Saya mahu membacanya kepadanya")</f>
        <v>Saya mahu membacanya kepadanya</v>
      </c>
      <c r="L22" s="3" t="str">
        <f>IFERROR(__xludf.DUMMYFUNCTION("GOOGLETRANSLATE(A22,""en"",""no"")"),"Jeg vil lese den til henne")</f>
        <v>Jeg vil lese den til henne</v>
      </c>
      <c r="M22" s="3" t="str">
        <f>IFERROR(__xludf.DUMMYFUNCTION("GOOGLETRANSLATE(A22,""en"",""fa"")"),"من می خواهم آن را بخوانم")</f>
        <v>من می خواهم آن را بخوانم</v>
      </c>
      <c r="N22" s="3" t="str">
        <f>IFERROR(__xludf.DUMMYFUNCTION("GOOGLETRANSLATE(A22,""en"",""pt"")"),"Eu quero ler para ela")</f>
        <v>Eu quero ler para ela</v>
      </c>
      <c r="O22" s="3" t="str">
        <f>IFERROR(__xludf.DUMMYFUNCTION("GOOGLETRANSLATE(A22,""en"",""da"")"),"Jeg vil gerne læse det til hende")</f>
        <v>Jeg vil gerne læse det til hende</v>
      </c>
      <c r="P22" s="3" t="str">
        <f>IFERROR(__xludf.DUMMYFUNCTION("GOOGLETRANSLATE(A22,""en"",""eo"")"),"Mi volas legi ĝin al ŝi")</f>
        <v>Mi volas legi ĝin al ŝi</v>
      </c>
      <c r="Q22" s="3" t="str">
        <f>IFERROR(__xludf.DUMMYFUNCTION("GOOGLETRANSLATE(A22,""en"",""tl"")"),"Gusto kong basahin ito sa kanya")</f>
        <v>Gusto kong basahin ito sa kanya</v>
      </c>
      <c r="R22" s="3" t="str">
        <f>IFERROR(__xludf.DUMMYFUNCTION("GOOGLETRANSLATE(A22,""en"",""es"")"),"Quiero leerlo a ella")</f>
        <v>Quiero leerlo a ella</v>
      </c>
      <c r="S22" s="3" t="str">
        <f>IFERROR(__xludf.DUMMYFUNCTION("GOOGLETRANSLATE(A22,""en"",""hi"")"),"मैं उसे उसे पढ़ना चाहता हूं")</f>
        <v>मैं उसे उसे पढ़ना चाहता हूं</v>
      </c>
      <c r="T22" s="3" t="str">
        <f>IFERROR(__xludf.DUMMYFUNCTION("GOOGLETRANSLATE(A22,""en"",""ur"")"),"میں اسے اسے پڑھنا چاہتا ہوں")</f>
        <v>میں اسے اسے پڑھنا چاہتا ہوں</v>
      </c>
      <c r="U22" s="3" t="str">
        <f>IFERROR(__xludf.DUMMYFUNCTION("GOOGLETRANSLATE(A22,""en"",""vi"")"),"Tôi muốn đọc nó cho cô ấy")</f>
        <v>Tôi muốn đọc nó cho cô ấy</v>
      </c>
      <c r="V22" s="3" t="str">
        <f>IFERROR(__xludf.DUMMYFUNCTION("GOOGLETRANSLATE(A22,""en"",""id"")"),"Saya ingin membacakannya padanya")</f>
        <v>Saya ingin membacakannya padanya</v>
      </c>
      <c r="W22" s="3" t="str">
        <f>IFERROR(__xludf.DUMMYFUNCTION("GOOGLETRANSLATE(A22,""en"",""is"")"),"Mig langar að lesa það til hennar")</f>
        <v>Mig langar að lesa það til hennar</v>
      </c>
      <c r="X22" s="3" t="str">
        <f>IFERROR(__xludf.DUMMYFUNCTION("GOOGLETRANSLATE(A22,""en"",""el"")"),"Θέλω να την διαβάσω σε αυτήν")</f>
        <v>Θέλω να την διαβάσω σε αυτήν</v>
      </c>
      <c r="Y22" s="3" t="str">
        <f>IFERROR(__xludf.DUMMYFUNCTION("GOOGLETRANSLATE(A22,""en"",""th"")"),"ฉันต้องการอ่านให้เธอ")</f>
        <v>ฉันต้องการอ่านให้เธอ</v>
      </c>
      <c r="Z22" s="3" t="str">
        <f>IFERROR(__xludf.DUMMYFUNCTION("GOOGLETRANSLATE(A22,""en"",""ru"")"),"Я хочу прочитать его ей")</f>
        <v>Я хочу прочитать его ей</v>
      </c>
    </row>
    <row r="23">
      <c r="A23" s="5" t="s">
        <v>59</v>
      </c>
      <c r="B23" s="3" t="str">
        <f>IFERROR(__xludf.DUMMYFUNCTION("GOOGLETRANSLATE(A23,""en"",""af"")"),"Ek gaan dit môre lees")</f>
        <v>Ek gaan dit môre lees</v>
      </c>
      <c r="C23" s="3" t="str">
        <f>IFERROR(__xludf.DUMMYFUNCTION("GOOGLETRANSLATE(A23,""en"",""ga"")"),"Táim chun é a léamh amárach")</f>
        <v>Táim chun é a léamh amárach</v>
      </c>
      <c r="D23" s="3" t="str">
        <f>IFERROR(__xludf.DUMMYFUNCTION("GOOGLETRANSLATE(A23,""en"",""sq"")"),"Unë do ta lexoj atë nesër")</f>
        <v>Unë do ta lexoj atë nesër</v>
      </c>
      <c r="E23" s="3" t="str">
        <f>IFERROR(__xludf.DUMMYFUNCTION("GOOGLETRANSLATE(A23,""en"",""it"")"),"Lo leggerò domani")</f>
        <v>Lo leggerò domani</v>
      </c>
      <c r="F23" s="3" t="str">
        <f>IFERROR(__xludf.DUMMYFUNCTION("GOOGLETRANSLATE(A23,""en"",""ar"")"),"سأقرأها غدا")</f>
        <v>سأقرأها غدا</v>
      </c>
      <c r="G23" s="3" t="str">
        <f>IFERROR(__xludf.DUMMYFUNCTION("GOOGLETRANSLATE(A23,""en"",""ja"")"),"明日それを読むつもりです")</f>
        <v>明日それを読むつもりです</v>
      </c>
      <c r="H23" s="3" t="str">
        <f>IFERROR(__xludf.DUMMYFUNCTION("GOOGLETRANSLATE(A23,""en"",""ko"")"),"나는 내일 그것을 읽을거야")</f>
        <v>나는 내일 그것을 읽을거야</v>
      </c>
      <c r="I23" s="3" t="str">
        <f>IFERROR(__xludf.DUMMYFUNCTION("GOOGLETRANSLATE(A23,""en"",""la"")"),"Eo legere illud cras")</f>
        <v>Eo legere illud cras</v>
      </c>
      <c r="J23" s="3" t="str">
        <f>IFERROR(__xludf.DUMMYFUNCTION("GOOGLETRANSLATE(A23,""en"",""zh-CN"")"),"我明天要读它")</f>
        <v>我明天要读它</v>
      </c>
      <c r="K23" s="3" t="str">
        <f>IFERROR(__xludf.DUMMYFUNCTION("GOOGLETRANSLATE(A23,""en"",""ms"")"),"Saya akan membacanya esok")</f>
        <v>Saya akan membacanya esok</v>
      </c>
      <c r="L23" s="3" t="str">
        <f>IFERROR(__xludf.DUMMYFUNCTION("GOOGLETRANSLATE(A23,""en"",""no"")"),"Jeg skal lese det i morgen")</f>
        <v>Jeg skal lese det i morgen</v>
      </c>
      <c r="M23" s="3" t="str">
        <f>IFERROR(__xludf.DUMMYFUNCTION("GOOGLETRANSLATE(A23,""en"",""fa"")"),"من فردا آن را بخوانم")</f>
        <v>من فردا آن را بخوانم</v>
      </c>
      <c r="N23" s="3" t="str">
        <f>IFERROR(__xludf.DUMMYFUNCTION("GOOGLETRANSLATE(A23,""en"",""pt"")"),"Eu vou ler amanhã")</f>
        <v>Eu vou ler amanhã</v>
      </c>
      <c r="O23" s="3" t="str">
        <f>IFERROR(__xludf.DUMMYFUNCTION("GOOGLETRANSLATE(A23,""en"",""da"")"),"Jeg skal læse det i morgen")</f>
        <v>Jeg skal læse det i morgen</v>
      </c>
      <c r="P23" s="3" t="str">
        <f>IFERROR(__xludf.DUMMYFUNCTION("GOOGLETRANSLATE(A23,""en"",""eo"")"),"Mi tuj legos ĝin morgaŭ")</f>
        <v>Mi tuj legos ĝin morgaŭ</v>
      </c>
      <c r="Q23" s="3" t="str">
        <f>IFERROR(__xludf.DUMMYFUNCTION("GOOGLETRANSLATE(A23,""en"",""tl"")"),"Babasahin ko ito bukas")</f>
        <v>Babasahin ko ito bukas</v>
      </c>
      <c r="R23" s="3" t="str">
        <f>IFERROR(__xludf.DUMMYFUNCTION("GOOGLETRANSLATE(A23,""en"",""es"")"),"Lo voy a leer mañana")</f>
        <v>Lo voy a leer mañana</v>
      </c>
      <c r="S23" s="3" t="str">
        <f>IFERROR(__xludf.DUMMYFUNCTION("GOOGLETRANSLATE(A23,""en"",""hi"")"),"मैं इसे कल पढ़ने जा रहा हूं")</f>
        <v>मैं इसे कल पढ़ने जा रहा हूं</v>
      </c>
      <c r="T23" s="3" t="str">
        <f>IFERROR(__xludf.DUMMYFUNCTION("GOOGLETRANSLATE(A23,""en"",""ur"")"),"میں کل اسے پڑھنے جا رہا ہوں")</f>
        <v>میں کل اسے پڑھنے جا رہا ہوں</v>
      </c>
      <c r="U23" s="3" t="str">
        <f>IFERROR(__xludf.DUMMYFUNCTION("GOOGLETRANSLATE(A23,""en"",""vi"")"),"Tôi sẽ đọc nó vào ngày mai")</f>
        <v>Tôi sẽ đọc nó vào ngày mai</v>
      </c>
      <c r="V23" s="3" t="str">
        <f>IFERROR(__xludf.DUMMYFUNCTION("GOOGLETRANSLATE(A23,""en"",""id"")"),"Saya akan membacanya besok")</f>
        <v>Saya akan membacanya besok</v>
      </c>
      <c r="W23" s="3" t="str">
        <f>IFERROR(__xludf.DUMMYFUNCTION("GOOGLETRANSLATE(A23,""en"",""is"")"),"Ég ætla að lesa það á morgun")</f>
        <v>Ég ætla að lesa það á morgun</v>
      </c>
      <c r="X23" s="3" t="str">
        <f>IFERROR(__xludf.DUMMYFUNCTION("GOOGLETRANSLATE(A23,""en"",""el"")"),"Θα το διαβάσω αύριο")</f>
        <v>Θα το διαβάσω αύριο</v>
      </c>
      <c r="Y23" s="3" t="str">
        <f>IFERROR(__xludf.DUMMYFUNCTION("GOOGLETRANSLATE(A23,""en"",""th"")"),"พรุ่งนี้ฉันจะอ่านมัน")</f>
        <v>พรุ่งนี้ฉันจะอ่านมัน</v>
      </c>
      <c r="Z23" s="3" t="str">
        <f>IFERROR(__xludf.DUMMYFUNCTION("GOOGLETRANSLATE(A23,""en"",""ru"")"),"Я собираюсь прочитать это завтра")</f>
        <v>Я собираюсь прочитать это завтра</v>
      </c>
    </row>
    <row r="24">
      <c r="A24" s="5" t="s">
        <v>60</v>
      </c>
      <c r="B24" s="3" t="str">
        <f>IFERROR(__xludf.DUMMYFUNCTION("GOOGLETRANSLATE(A24,""en"",""af"")"),"Ek kan nie die wit hond sien nie")</f>
        <v>Ek kan nie die wit hond sien nie</v>
      </c>
      <c r="C24" s="3" t="str">
        <f>IFERROR(__xludf.DUMMYFUNCTION("GOOGLETRANSLATE(A24,""en"",""ga"")"),"Ní féidir liom an madra bán a fheiceáil")</f>
        <v>Ní féidir liom an madra bán a fheiceáil</v>
      </c>
      <c r="D24" s="3" t="str">
        <f>IFERROR(__xludf.DUMMYFUNCTION("GOOGLETRANSLATE(A24,""en"",""sq"")"),"Unë nuk mund të shoh qenin e bardhë")</f>
        <v>Unë nuk mund të shoh qenin e bardhë</v>
      </c>
      <c r="E24" s="3" t="str">
        <f>IFERROR(__xludf.DUMMYFUNCTION("GOOGLETRANSLATE(A24,""en"",""it"")"),"Non riesco a vedere il cane bianco")</f>
        <v>Non riesco a vedere il cane bianco</v>
      </c>
      <c r="F24" s="3" t="str">
        <f>IFERROR(__xludf.DUMMYFUNCTION("GOOGLETRANSLATE(A24,""en"",""ar"")"),"لا أستطيع أن أرى الكلب الأبيض")</f>
        <v>لا أستطيع أن أرى الكلب الأبيض</v>
      </c>
      <c r="G24" s="3" t="str">
        <f>IFERROR(__xludf.DUMMYFUNCTION("GOOGLETRANSLATE(A24,""en"",""ja"")"),"私は白い犬を見ることができません")</f>
        <v>私は白い犬を見ることができません</v>
      </c>
      <c r="H24" s="3" t="str">
        <f>IFERROR(__xludf.DUMMYFUNCTION("GOOGLETRANSLATE(A24,""en"",""ko"")"),"나는 흰 개를 볼 수 없다")</f>
        <v>나는 흰 개를 볼 수 없다</v>
      </c>
      <c r="I24" s="3" t="str">
        <f>IFERROR(__xludf.DUMMYFUNCTION("GOOGLETRANSLATE(A24,""en"",""la"")"),"Non possum videre album canem")</f>
        <v>Non possum videre album canem</v>
      </c>
      <c r="J24" s="3" t="str">
        <f>IFERROR(__xludf.DUMMYFUNCTION("GOOGLETRANSLATE(A24,""en"",""zh-CN"")"),"我看不到白狗")</f>
        <v>我看不到白狗</v>
      </c>
      <c r="K24" s="3" t="str">
        <f>IFERROR(__xludf.DUMMYFUNCTION("GOOGLETRANSLATE(A24,""en"",""ms"")"),"Saya tidak dapat melihat anjing putih")</f>
        <v>Saya tidak dapat melihat anjing putih</v>
      </c>
      <c r="L24" s="3" t="str">
        <f>IFERROR(__xludf.DUMMYFUNCTION("GOOGLETRANSLATE(A24,""en"",""no"")"),"Jeg kan ikke se den hvite hunden")</f>
        <v>Jeg kan ikke se den hvite hunden</v>
      </c>
      <c r="M24" s="3" t="str">
        <f>IFERROR(__xludf.DUMMYFUNCTION("GOOGLETRANSLATE(A24,""en"",""fa"")"),"من نمی توانم سگ سفید را ببینم")</f>
        <v>من نمی توانم سگ سفید را ببینم</v>
      </c>
      <c r="N24" s="3" t="str">
        <f>IFERROR(__xludf.DUMMYFUNCTION("GOOGLETRANSLATE(A24,""en"",""pt"")"),"Eu não posso ver o cão branco")</f>
        <v>Eu não posso ver o cão branco</v>
      </c>
      <c r="O24" s="3" t="str">
        <f>IFERROR(__xludf.DUMMYFUNCTION("GOOGLETRANSLATE(A24,""en"",""da"")"),"Jeg kan ikke se den hvide hund")</f>
        <v>Jeg kan ikke se den hvide hund</v>
      </c>
      <c r="P24" s="3" t="str">
        <f>IFERROR(__xludf.DUMMYFUNCTION("GOOGLETRANSLATE(A24,""en"",""eo"")"),"Mi ne povas vidi la blankan hundon")</f>
        <v>Mi ne povas vidi la blankan hundon</v>
      </c>
      <c r="Q24" s="3" t="str">
        <f>IFERROR(__xludf.DUMMYFUNCTION("GOOGLETRANSLATE(A24,""en"",""tl"")"),"Hindi ko makita ang puting aso")</f>
        <v>Hindi ko makita ang puting aso</v>
      </c>
      <c r="R24" s="3" t="str">
        <f>IFERROR(__xludf.DUMMYFUNCTION("GOOGLETRANSLATE(A24,""en"",""es"")"),"No puedo ver al perro blanco")</f>
        <v>No puedo ver al perro blanco</v>
      </c>
      <c r="S24" s="3" t="str">
        <f>IFERROR(__xludf.DUMMYFUNCTION("GOOGLETRANSLATE(A24,""en"",""hi"")"),"मैं सफेद कुत्ता नहीं देख सकता")</f>
        <v>मैं सफेद कुत्ता नहीं देख सकता</v>
      </c>
      <c r="T24" s="3" t="str">
        <f>IFERROR(__xludf.DUMMYFUNCTION("GOOGLETRANSLATE(A24,""en"",""ur"")"),"میں سفید کتے نہیں دیکھ سکتا")</f>
        <v>میں سفید کتے نہیں دیکھ سکتا</v>
      </c>
      <c r="U24" s="3" t="str">
        <f>IFERROR(__xludf.DUMMYFUNCTION("GOOGLETRANSLATE(A24,""en"",""vi"")"),"Tôi không thể nhìn thấy con chó trắng")</f>
        <v>Tôi không thể nhìn thấy con chó trắng</v>
      </c>
      <c r="V24" s="3" t="str">
        <f>IFERROR(__xludf.DUMMYFUNCTION("GOOGLETRANSLATE(A24,""en"",""id"")"),"Saya tidak bisa melihat anjing putih")</f>
        <v>Saya tidak bisa melihat anjing putih</v>
      </c>
      <c r="W24" s="3" t="str">
        <f>IFERROR(__xludf.DUMMYFUNCTION("GOOGLETRANSLATE(A24,""en"",""is"")"),"Ég get ekki séð hvíta hundinn")</f>
        <v>Ég get ekki séð hvíta hundinn</v>
      </c>
      <c r="X24" s="3" t="str">
        <f>IFERROR(__xludf.DUMMYFUNCTION("GOOGLETRANSLATE(A24,""en"",""el"")"),"Δεν μπορώ να δω το λευκό σκυλί")</f>
        <v>Δεν μπορώ να δω το λευκό σκυλί</v>
      </c>
      <c r="Y24" s="3" t="str">
        <f>IFERROR(__xludf.DUMMYFUNCTION("GOOGLETRANSLATE(A24,""en"",""th"")"),"ฉันไม่เห็นสุนัขสีขาว")</f>
        <v>ฉันไม่เห็นสุนัขสีขาว</v>
      </c>
      <c r="Z24" s="3" t="str">
        <f>IFERROR(__xludf.DUMMYFUNCTION("GOOGLETRANSLATE(A24,""en"",""ru"")"),"Я не вижу белой собаки")</f>
        <v>Я не вижу белой собаки</v>
      </c>
    </row>
    <row r="25">
      <c r="A25" s="5" t="s">
        <v>49</v>
      </c>
      <c r="B25" s="3" t="str">
        <f>IFERROR(__xludf.DUMMYFUNCTION("GOOGLETRANSLATE(A25,""en"",""af"")"),"Ek het die swart kat gekoop")</f>
        <v>Ek het die swart kat gekoop</v>
      </c>
      <c r="C25" s="3" t="str">
        <f>IFERROR(__xludf.DUMMYFUNCTION("GOOGLETRANSLATE(A25,""en"",""ga"")"),"Cheannaigh mé an cat dubh")</f>
        <v>Cheannaigh mé an cat dubh</v>
      </c>
      <c r="D25" s="3" t="str">
        <f>IFERROR(__xludf.DUMMYFUNCTION("GOOGLETRANSLATE(A25,""en"",""sq"")"),"Unë kam blerë mace e zezë")</f>
        <v>Unë kam blerë mace e zezë</v>
      </c>
      <c r="E25" s="3" t="str">
        <f>IFERROR(__xludf.DUMMYFUNCTION("GOOGLETRANSLATE(A25,""en"",""it"")"),"Ho comprato il gatto nero")</f>
        <v>Ho comprato il gatto nero</v>
      </c>
      <c r="F25" s="3" t="str">
        <f>IFERROR(__xludf.DUMMYFUNCTION("GOOGLETRANSLATE(A25,""en"",""ar"")"),"لقد اشتريت القط الأسود")</f>
        <v>لقد اشتريت القط الأسود</v>
      </c>
      <c r="G25" s="3" t="str">
        <f>IFERROR(__xludf.DUMMYFUNCTION("GOOGLETRANSLATE(A25,""en"",""ja"")"),"私は黒い猫を買いました")</f>
        <v>私は黒い猫を買いました</v>
      </c>
      <c r="H25" s="3" t="str">
        <f>IFERROR(__xludf.DUMMYFUNCTION("GOOGLETRANSLATE(A25,""en"",""ko"")"),"나는 검은 고양이를 샀다")</f>
        <v>나는 검은 고양이를 샀다</v>
      </c>
      <c r="I25" s="3" t="str">
        <f>IFERROR(__xludf.DUMMYFUNCTION("GOOGLETRANSLATE(A25,""en"",""la"")"),"Ego emit nigrum cattus")</f>
        <v>Ego emit nigrum cattus</v>
      </c>
      <c r="J25" s="3" t="str">
        <f>IFERROR(__xludf.DUMMYFUNCTION("GOOGLETRANSLATE(A25,""en"",""zh-CN"")"),"我买了黑猫")</f>
        <v>我买了黑猫</v>
      </c>
      <c r="K25" s="3" t="str">
        <f>IFERROR(__xludf.DUMMYFUNCTION("GOOGLETRANSLATE(A25,""en"",""ms"")"),"Saya telah membeli kucing hitam")</f>
        <v>Saya telah membeli kucing hitam</v>
      </c>
      <c r="L25" s="3" t="str">
        <f>IFERROR(__xludf.DUMMYFUNCTION("GOOGLETRANSLATE(A25,""en"",""no"")"),"Jeg har kjøpt den svarte katten")</f>
        <v>Jeg har kjøpt den svarte katten</v>
      </c>
      <c r="M25" s="3" t="str">
        <f>IFERROR(__xludf.DUMMYFUNCTION("GOOGLETRANSLATE(A25,""en"",""fa"")"),"من گربه سیاه را خریدم")</f>
        <v>من گربه سیاه را خریدم</v>
      </c>
      <c r="N25" s="3" t="str">
        <f>IFERROR(__xludf.DUMMYFUNCTION("GOOGLETRANSLATE(A25,""en"",""pt"")"),"Eu comprei o gato preto")</f>
        <v>Eu comprei o gato preto</v>
      </c>
      <c r="O25" s="3" t="str">
        <f>IFERROR(__xludf.DUMMYFUNCTION("GOOGLETRANSLATE(A25,""en"",""da"")"),"Jeg har købt den sorte kat")</f>
        <v>Jeg har købt den sorte kat</v>
      </c>
      <c r="P25" s="3" t="str">
        <f>IFERROR(__xludf.DUMMYFUNCTION("GOOGLETRANSLATE(A25,""en"",""eo"")"),"Mi aĉetis la nigran katon")</f>
        <v>Mi aĉetis la nigran katon</v>
      </c>
      <c r="Q25" s="3" t="str">
        <f>IFERROR(__xludf.DUMMYFUNCTION("GOOGLETRANSLATE(A25,""en"",""tl"")"),"Binili ko ang itim na pusa")</f>
        <v>Binili ko ang itim na pusa</v>
      </c>
      <c r="R25" s="3" t="str">
        <f>IFERROR(__xludf.DUMMYFUNCTION("GOOGLETRANSLATE(A25,""en"",""es"")"),"He comprado el gato negro")</f>
        <v>He comprado el gato negro</v>
      </c>
      <c r="S25" s="3" t="str">
        <f>IFERROR(__xludf.DUMMYFUNCTION("GOOGLETRANSLATE(A25,""en"",""hi"")"),"मैंने काली बिल्ली खरीदी है")</f>
        <v>मैंने काली बिल्ली खरीदी है</v>
      </c>
      <c r="T25" s="3" t="str">
        <f>IFERROR(__xludf.DUMMYFUNCTION("GOOGLETRANSLATE(A25,""en"",""ur"")"),"میں نے سیاہ بلی خریدا ہے")</f>
        <v>میں نے سیاہ بلی خریدا ہے</v>
      </c>
      <c r="U25" s="3" t="str">
        <f>IFERROR(__xludf.DUMMYFUNCTION("GOOGLETRANSLATE(A25,""en"",""vi"")"),"Tôi đã mua con mèo đen")</f>
        <v>Tôi đã mua con mèo đen</v>
      </c>
      <c r="V25" s="3" t="str">
        <f>IFERROR(__xludf.DUMMYFUNCTION("GOOGLETRANSLATE(A25,""en"",""id"")"),"Saya telah membeli kucing hitam")</f>
        <v>Saya telah membeli kucing hitam</v>
      </c>
      <c r="W25" s="3" t="str">
        <f>IFERROR(__xludf.DUMMYFUNCTION("GOOGLETRANSLATE(A25,""en"",""is"")"),"Ég hef keypt svarta köttinn")</f>
        <v>Ég hef keypt svarta köttinn</v>
      </c>
      <c r="X25" s="3" t="str">
        <f>IFERROR(__xludf.DUMMYFUNCTION("GOOGLETRANSLATE(A25,""en"",""el"")"),"Έχω αγοράσει τη μαύρη γάτα")</f>
        <v>Έχω αγοράσει τη μαύρη γάτα</v>
      </c>
      <c r="Y25" s="3" t="str">
        <f>IFERROR(__xludf.DUMMYFUNCTION("GOOGLETRANSLATE(A25,""en"",""th"")"),"ฉันซื้อแมวดำ")</f>
        <v>ฉันซื้อแมวดำ</v>
      </c>
      <c r="Z25" s="3" t="str">
        <f>IFERROR(__xludf.DUMMYFUNCTION("GOOGLETRANSLATE(A25,""en"",""ru"")"),"Я купил черный кот")</f>
        <v>Я купил черный кот</v>
      </c>
    </row>
    <row r="26">
      <c r="A26" s="5" t="s">
        <v>61</v>
      </c>
      <c r="B26" s="3" t="str">
        <f>IFERROR(__xludf.DUMMYFUNCTION("GOOGLETRANSLATE(A26,""en"",""af"")"),"Is die kat geel?")</f>
        <v>Is die kat geel?</v>
      </c>
      <c r="C26" s="3" t="str">
        <f>IFERROR(__xludf.DUMMYFUNCTION("GOOGLETRANSLATE(A26,""en"",""ga"")"),"An bhfuil an cat buí?")</f>
        <v>An bhfuil an cat buí?</v>
      </c>
      <c r="D26" s="3" t="str">
        <f>IFERROR(__xludf.DUMMYFUNCTION("GOOGLETRANSLATE(A26,""en"",""sq"")"),"A është mace e verdhë?")</f>
        <v>A është mace e verdhë?</v>
      </c>
      <c r="E26" s="3" t="str">
        <f>IFERROR(__xludf.DUMMYFUNCTION("GOOGLETRANSLATE(A26,""en"",""it"")"),"È il gatto giallo?")</f>
        <v>È il gatto giallo?</v>
      </c>
      <c r="F26" s="3" t="str">
        <f>IFERROR(__xludf.DUMMYFUNCTION("GOOGLETRANSLATE(A26,""en"",""ar"")"),"هل القط الأصفر؟")</f>
        <v>هل القط الأصفر؟</v>
      </c>
      <c r="G26" s="3" t="str">
        <f>IFERROR(__xludf.DUMMYFUNCTION("GOOGLETRANSLATE(A26,""en"",""ja"")"),"猫黄色？")</f>
        <v>猫黄色？</v>
      </c>
      <c r="H26" s="3" t="str">
        <f>IFERROR(__xludf.DUMMYFUNCTION("GOOGLETRANSLATE(A26,""en"",""ko"")"),"고양이가 노랗습니까?")</f>
        <v>고양이가 노랗습니까?</v>
      </c>
      <c r="I26" s="3" t="str">
        <f>IFERROR(__xludf.DUMMYFUNCTION("GOOGLETRANSLATE(A26,""en"",""la"")"),"Est cattus flavis?")</f>
        <v>Est cattus flavis?</v>
      </c>
      <c r="J26" s="3" t="str">
        <f>IFERROR(__xludf.DUMMYFUNCTION("GOOGLETRANSLATE(A26,""en"",""zh-CN"")"),"猫是黄色的吗？")</f>
        <v>猫是黄色的吗？</v>
      </c>
      <c r="K26" s="3" t="str">
        <f>IFERROR(__xludf.DUMMYFUNCTION("GOOGLETRANSLATE(A26,""en"",""ms"")"),"Adalah kucing kuning?")</f>
        <v>Adalah kucing kuning?</v>
      </c>
      <c r="L26" s="3" t="str">
        <f>IFERROR(__xludf.DUMMYFUNCTION("GOOGLETRANSLATE(A26,""en"",""no"")"),"Er katten gul?")</f>
        <v>Er katten gul?</v>
      </c>
      <c r="M26" s="3" t="str">
        <f>IFERROR(__xludf.DUMMYFUNCTION("GOOGLETRANSLATE(A26,""en"",""fa"")"),"گربه زرد است؟")</f>
        <v>گربه زرد است؟</v>
      </c>
      <c r="N26" s="3" t="str">
        <f>IFERROR(__xludf.DUMMYFUNCTION("GOOGLETRANSLATE(A26,""en"",""pt"")"),"O gato é amarelo?")</f>
        <v>O gato é amarelo?</v>
      </c>
      <c r="O26" s="3" t="str">
        <f>IFERROR(__xludf.DUMMYFUNCTION("GOOGLETRANSLATE(A26,""en"",""da"")"),"Er katten gul?")</f>
        <v>Er katten gul?</v>
      </c>
      <c r="P26" s="3" t="str">
        <f>IFERROR(__xludf.DUMMYFUNCTION("GOOGLETRANSLATE(A26,""en"",""eo"")"),"Ĉu la kato flava?")</f>
        <v>Ĉu la kato flava?</v>
      </c>
      <c r="Q26" s="3" t="str">
        <f>IFERROR(__xludf.DUMMYFUNCTION("GOOGLETRANSLATE(A26,""en"",""tl"")"),"Ang dilaw na pusa?")</f>
        <v>Ang dilaw na pusa?</v>
      </c>
      <c r="R26" s="3" t="str">
        <f>IFERROR(__xludf.DUMMYFUNCTION("GOOGLETRANSLATE(A26,""en"",""es"")"),"¿Está el gato amarillo?")</f>
        <v>¿Está el gato amarillo?</v>
      </c>
      <c r="S26" s="3" t="str">
        <f>IFERROR(__xludf.DUMMYFUNCTION("GOOGLETRANSLATE(A26,""en"",""hi"")"),"क्या बिल्ली पीला है?")</f>
        <v>क्या बिल्ली पीला है?</v>
      </c>
      <c r="T26" s="3" t="str">
        <f>IFERROR(__xludf.DUMMYFUNCTION("GOOGLETRANSLATE(A26,""en"",""ur"")"),"کیا بلی پیلا ہے؟")</f>
        <v>کیا بلی پیلا ہے؟</v>
      </c>
      <c r="U26" s="3" t="str">
        <f>IFERROR(__xludf.DUMMYFUNCTION("GOOGLETRANSLATE(A26,""en"",""vi"")"),"Con mèo có màu vàng không?")</f>
        <v>Con mèo có màu vàng không?</v>
      </c>
      <c r="V26" s="3" t="str">
        <f>IFERROR(__xludf.DUMMYFUNCTION("GOOGLETRANSLATE(A26,""en"",""id"")"),"Apakah kucing itu kuning?")</f>
        <v>Apakah kucing itu kuning?</v>
      </c>
      <c r="W26" s="3" t="str">
        <f>IFERROR(__xludf.DUMMYFUNCTION("GOOGLETRANSLATE(A26,""en"",""is"")"),"Er kötturinn gulur?")</f>
        <v>Er kötturinn gulur?</v>
      </c>
      <c r="X26" s="3" t="str">
        <f>IFERROR(__xludf.DUMMYFUNCTION("GOOGLETRANSLATE(A26,""en"",""el"")"),"Είναι η γάτα κίτρινη;")</f>
        <v>Είναι η γάτα κίτρινη;</v>
      </c>
      <c r="Y26" s="3" t="str">
        <f>IFERROR(__xludf.DUMMYFUNCTION("GOOGLETRANSLATE(A26,""en"",""th"")"),"แมวเป็นสีเหลืองหรือไม่")</f>
        <v>แมวเป็นสีเหลืองหรือไม่</v>
      </c>
      <c r="Z26" s="3" t="str">
        <f>IFERROR(__xludf.DUMMYFUNCTION("GOOGLETRANSLATE(A26,""en"",""ru"")"),"Кошка желтая?")</f>
        <v>Кошка желтая?</v>
      </c>
    </row>
    <row r="27">
      <c r="A27" s="5" t="s">
        <v>62</v>
      </c>
      <c r="B27" s="3" t="str">
        <f>IFERROR(__xludf.DUMMYFUNCTION("GOOGLETRANSLATE(A27,""en"",""af"")"),"Die katte is oranje en swart")</f>
        <v>Die katte is oranje en swart</v>
      </c>
      <c r="C27" s="3" t="str">
        <f>IFERROR(__xludf.DUMMYFUNCTION("GOOGLETRANSLATE(A27,""en"",""ga"")"),"Tá na cait oráiste agus dubh")</f>
        <v>Tá na cait oráiste agus dubh</v>
      </c>
      <c r="D27" s="3" t="str">
        <f>IFERROR(__xludf.DUMMYFUNCTION("GOOGLETRANSLATE(A27,""en"",""sq"")"),"Cats janë portokalli dhe të zeza")</f>
        <v>Cats janë portokalli dhe të zeza</v>
      </c>
      <c r="E27" s="3" t="str">
        <f>IFERROR(__xludf.DUMMYFUNCTION("GOOGLETRANSLATE(A27,""en"",""it"")"),"I gatti sono arancioni e neri")</f>
        <v>I gatti sono arancioni e neri</v>
      </c>
      <c r="F27" s="3" t="str">
        <f>IFERROR(__xludf.DUMMYFUNCTION("GOOGLETRANSLATE(A27,""en"",""ar"")"),"القطط برتقالية وأسود")</f>
        <v>القطط برتقالية وأسود</v>
      </c>
      <c r="G27" s="3" t="str">
        <f>IFERROR(__xludf.DUMMYFUNCTION("GOOGLETRANSLATE(A27,""en"",""ja"")"),"猫はオレンジと黒です")</f>
        <v>猫はオレンジと黒です</v>
      </c>
      <c r="H27" s="3" t="str">
        <f>IFERROR(__xludf.DUMMYFUNCTION("GOOGLETRANSLATE(A27,""en"",""ko"")"),"고양이는 오렌지색과 검은 색입니다")</f>
        <v>고양이는 오렌지색과 검은 색입니다</v>
      </c>
      <c r="I27" s="3" t="str">
        <f>IFERROR(__xludf.DUMMYFUNCTION("GOOGLETRANSLATE(A27,""en"",""la"")"),"Et feles sunt aurantiacis et nigrum")</f>
        <v>Et feles sunt aurantiacis et nigrum</v>
      </c>
      <c r="J27" s="3" t="str">
        <f>IFERROR(__xludf.DUMMYFUNCTION("GOOGLETRANSLATE(A27,""en"",""zh-CN"")"),"猫是橙色和黑色的")</f>
        <v>猫是橙色和黑色的</v>
      </c>
      <c r="K27" s="3" t="str">
        <f>IFERROR(__xludf.DUMMYFUNCTION("GOOGLETRANSLATE(A27,""en"",""ms"")"),"Kucing adalah oren dan hitam")</f>
        <v>Kucing adalah oren dan hitam</v>
      </c>
      <c r="L27" s="3" t="str">
        <f>IFERROR(__xludf.DUMMYFUNCTION("GOOGLETRANSLATE(A27,""en"",""no"")"),"Kattene er oransje og svarte")</f>
        <v>Kattene er oransje og svarte</v>
      </c>
      <c r="M27" s="3" t="str">
        <f>IFERROR(__xludf.DUMMYFUNCTION("GOOGLETRANSLATE(A27,""en"",""fa"")"),"گربه ها نارنجی و سیاه هستند")</f>
        <v>گربه ها نارنجی و سیاه هستند</v>
      </c>
      <c r="N27" s="3" t="str">
        <f>IFERROR(__xludf.DUMMYFUNCTION("GOOGLETRANSLATE(A27,""en"",""pt"")"),"Os gatos são laranja e preto")</f>
        <v>Os gatos são laranja e preto</v>
      </c>
      <c r="O27" s="3" t="str">
        <f>IFERROR(__xludf.DUMMYFUNCTION("GOOGLETRANSLATE(A27,""en"",""da"")"),"Katte er orange og sorte")</f>
        <v>Katte er orange og sorte</v>
      </c>
      <c r="P27" s="3" t="str">
        <f>IFERROR(__xludf.DUMMYFUNCTION("GOOGLETRANSLATE(A27,""en"",""eo"")"),"La katoj estas oranĝaj kaj nigraj")</f>
        <v>La katoj estas oranĝaj kaj nigraj</v>
      </c>
      <c r="Q27" s="3" t="str">
        <f>IFERROR(__xludf.DUMMYFUNCTION("GOOGLETRANSLATE(A27,""en"",""tl"")"),"Ang mga pusa ay orange at itim")</f>
        <v>Ang mga pusa ay orange at itim</v>
      </c>
      <c r="R27" s="3" t="str">
        <f>IFERROR(__xludf.DUMMYFUNCTION("GOOGLETRANSLATE(A27,""en"",""es"")"),"Los gatos son de color naranja y negro.")</f>
        <v>Los gatos son de color naranja y negro.</v>
      </c>
      <c r="S27" s="3" t="str">
        <f>IFERROR(__xludf.DUMMYFUNCTION("GOOGLETRANSLATE(A27,""en"",""hi"")"),"बिल्लियाँ नारंगी और काले हैं")</f>
        <v>बिल्लियाँ नारंगी और काले हैं</v>
      </c>
      <c r="T27" s="3" t="str">
        <f>IFERROR(__xludf.DUMMYFUNCTION("GOOGLETRANSLATE(A27,""en"",""ur"")"),"بلیوں اورنج اور سیاہ ہیں")</f>
        <v>بلیوں اورنج اور سیاہ ہیں</v>
      </c>
      <c r="U27" s="3" t="str">
        <f>IFERROR(__xludf.DUMMYFUNCTION("GOOGLETRANSLATE(A27,""en"",""vi"")"),"Những con mèo có màu cam và đen")</f>
        <v>Những con mèo có màu cam và đen</v>
      </c>
      <c r="V27" s="3" t="str">
        <f>IFERROR(__xludf.DUMMYFUNCTION("GOOGLETRANSLATE(A27,""en"",""id"")"),"Kucing-kucing itu oranye dan hitam")</f>
        <v>Kucing-kucing itu oranye dan hitam</v>
      </c>
      <c r="W27" s="3" t="str">
        <f>IFERROR(__xludf.DUMMYFUNCTION("GOOGLETRANSLATE(A27,""en"",""is"")"),"Kettirnir eru Orange og Black")</f>
        <v>Kettirnir eru Orange og Black</v>
      </c>
      <c r="X27" s="3" t="str">
        <f>IFERROR(__xludf.DUMMYFUNCTION("GOOGLETRANSLATE(A27,""en"",""el"")"),"Οι γάτες είναι πορτοκαλί και μαύρο")</f>
        <v>Οι γάτες είναι πορτοκαλί και μαύρο</v>
      </c>
      <c r="Y27" s="3" t="str">
        <f>IFERROR(__xludf.DUMMYFUNCTION("GOOGLETRANSLATE(A27,""en"",""th"")"),"แมวเป็นสีส้มและสีดำ")</f>
        <v>แมวเป็นสีส้มและสีดำ</v>
      </c>
      <c r="Z27" s="3" t="str">
        <f>IFERROR(__xludf.DUMMYFUNCTION("GOOGLETRANSLATE(A27,""en"",""ru"")"),"Кошки оранжевые и черные")</f>
        <v>Кошки оранжевые и черные</v>
      </c>
    </row>
    <row r="28">
      <c r="A28" s="6" t="s">
        <v>63</v>
      </c>
      <c r="B28" s="3" t="str">
        <f>IFERROR(__xludf.DUMMYFUNCTION("GOOGLETRANSLATE(A28,""en"",""af"")"),"Die ape is pienk en bruin")</f>
        <v>Die ape is pienk en bruin</v>
      </c>
      <c r="C28" s="3" t="str">
        <f>IFERROR(__xludf.DUMMYFUNCTION("GOOGLETRANSLATE(A28,""en"",""ga"")"),"Is iad na mhoncaí bándearg agus donn")</f>
        <v>Is iad na mhoncaí bándearg agus donn</v>
      </c>
      <c r="D28" s="3" t="str">
        <f>IFERROR(__xludf.DUMMYFUNCTION("GOOGLETRANSLATE(A28,""en"",""sq"")"),"Monkeys janë rozë dhe kafe")</f>
        <v>Monkeys janë rozë dhe kafe</v>
      </c>
      <c r="E28" s="3" t="str">
        <f>IFERROR(__xludf.DUMMYFUNCTION("GOOGLETRANSLATE(A28,""en"",""it"")"),"Le scimmie sono rosa e marrone")</f>
        <v>Le scimmie sono rosa e marrone</v>
      </c>
      <c r="F28" s="3" t="str">
        <f>IFERROR(__xludf.DUMMYFUNCTION("GOOGLETRANSLATE(A28,""en"",""ar"")"),"القرود هي الوردي والبني")</f>
        <v>القرود هي الوردي والبني</v>
      </c>
      <c r="G28" s="3" t="str">
        <f>IFERROR(__xludf.DUMMYFUNCTION("GOOGLETRANSLATE(A28,""en"",""ja"")"),"サルはピンクと茶色です")</f>
        <v>サルはピンクと茶色です</v>
      </c>
      <c r="H28" s="3" t="str">
        <f>IFERROR(__xludf.DUMMYFUNCTION("GOOGLETRANSLATE(A28,""en"",""ko"")"),"원숭이는 분홍색과 갈색입니다")</f>
        <v>원숭이는 분홍색과 갈색입니다</v>
      </c>
      <c r="I28" s="3" t="str">
        <f>IFERROR(__xludf.DUMMYFUNCTION("GOOGLETRANSLATE(A28,""en"",""la"")"),"Et simiae sunt rosea et brunneis")</f>
        <v>Et simiae sunt rosea et brunneis</v>
      </c>
      <c r="J28" s="3" t="str">
        <f>IFERROR(__xludf.DUMMYFUNCTION("GOOGLETRANSLATE(A28,""en"",""zh-CN"")"),"猴子是粉红色和棕色")</f>
        <v>猴子是粉红色和棕色</v>
      </c>
      <c r="K28" s="3" t="str">
        <f>IFERROR(__xludf.DUMMYFUNCTION("GOOGLETRANSLATE(A28,""en"",""ms"")"),"Monyet berwarna merah jambu dan coklat")</f>
        <v>Monyet berwarna merah jambu dan coklat</v>
      </c>
      <c r="L28" s="3" t="str">
        <f>IFERROR(__xludf.DUMMYFUNCTION("GOOGLETRANSLATE(A28,""en"",""no"")"),"Apene er rosa og brune")</f>
        <v>Apene er rosa og brune</v>
      </c>
      <c r="M28" s="3" t="str">
        <f>IFERROR(__xludf.DUMMYFUNCTION("GOOGLETRANSLATE(A28,""en"",""fa"")"),"میمون ها صورتی و قهوه ای هستند")</f>
        <v>میمون ها صورتی و قهوه ای هستند</v>
      </c>
      <c r="N28" s="3" t="str">
        <f>IFERROR(__xludf.DUMMYFUNCTION("GOOGLETRANSLATE(A28,""en"",""pt"")"),"Os macacos são rosa e marrom")</f>
        <v>Os macacos são rosa e marrom</v>
      </c>
      <c r="O28" s="3" t="str">
        <f>IFERROR(__xludf.DUMMYFUNCTION("GOOGLETRANSLATE(A28,""en"",""da"")"),"Apene er lyserøde og brune")</f>
        <v>Apene er lyserøde og brune</v>
      </c>
      <c r="P28" s="3" t="str">
        <f>IFERROR(__xludf.DUMMYFUNCTION("GOOGLETRANSLATE(A28,""en"",""eo"")"),"La simioj estas rozkoloraj kaj brunaj")</f>
        <v>La simioj estas rozkoloraj kaj brunaj</v>
      </c>
      <c r="Q28" s="3" t="str">
        <f>IFERROR(__xludf.DUMMYFUNCTION("GOOGLETRANSLATE(A28,""en"",""tl"")"),"Ang mga monkey ay pink at kayumanggi")</f>
        <v>Ang mga monkey ay pink at kayumanggi</v>
      </c>
      <c r="R28" s="3" t="str">
        <f>IFERROR(__xludf.DUMMYFUNCTION("GOOGLETRANSLATE(A28,""en"",""es"")"),"Los monos son rosados ​​y marrones.")</f>
        <v>Los monos son rosados ​​y marrones.</v>
      </c>
      <c r="S28" s="3" t="str">
        <f>IFERROR(__xludf.DUMMYFUNCTION("GOOGLETRANSLATE(A28,""en"",""hi"")"),"बंदर गुलाबी और भूरे रंग के होते हैं")</f>
        <v>बंदर गुलाबी और भूरे रंग के होते हैं</v>
      </c>
      <c r="T28" s="3" t="str">
        <f>IFERROR(__xludf.DUMMYFUNCTION("GOOGLETRANSLATE(A28,""en"",""ur"")"),"بندر گلابی اور بھوری ہیں")</f>
        <v>بندر گلابی اور بھوری ہیں</v>
      </c>
      <c r="U28" s="3" t="str">
        <f>IFERROR(__xludf.DUMMYFUNCTION("GOOGLETRANSLATE(A28,""en"",""vi"")"),"Những con khỉ có màu hồng và nâu")</f>
        <v>Những con khỉ có màu hồng và nâu</v>
      </c>
      <c r="V28" s="3" t="str">
        <f>IFERROR(__xludf.DUMMYFUNCTION("GOOGLETRANSLATE(A28,""en"",""id"")"),"Monyet berwarna merah muda dan cokelat")</f>
        <v>Monyet berwarna merah muda dan cokelat</v>
      </c>
      <c r="W28" s="3" t="str">
        <f>IFERROR(__xludf.DUMMYFUNCTION("GOOGLETRANSLATE(A28,""en"",""is"")"),"Öpurnar eru bleikar og brúnir")</f>
        <v>Öpurnar eru bleikar og brúnir</v>
      </c>
      <c r="X28" s="3" t="str">
        <f>IFERROR(__xludf.DUMMYFUNCTION("GOOGLETRANSLATE(A28,""en"",""el"")"),"Οι πίθηκοι είναι ροζ και καφέ")</f>
        <v>Οι πίθηκοι είναι ροζ και καφέ</v>
      </c>
      <c r="Y28" s="3" t="str">
        <f>IFERROR(__xludf.DUMMYFUNCTION("GOOGLETRANSLATE(A28,""en"",""th"")"),"ลิงเป็นสีชมพูและสีน้ำตาล")</f>
        <v>ลิงเป็นสีชมพูและสีน้ำตาล</v>
      </c>
      <c r="Z28" s="3" t="str">
        <f>IFERROR(__xludf.DUMMYFUNCTION("GOOGLETRANSLATE(A28,""en"",""ru"")"),"Обезьяны розовые и коричневые")</f>
        <v>Обезьяны розовые и коричневые</v>
      </c>
    </row>
    <row r="29">
      <c r="A29" s="6" t="s">
        <v>64</v>
      </c>
      <c r="B29" s="3" t="str">
        <f>IFERROR(__xludf.DUMMYFUNCTION("GOOGLETRANSLATE(A29,""en"",""af"")"),"Dit is die aap se geel kat")</f>
        <v>Dit is die aap se geel kat</v>
      </c>
      <c r="C29" s="3" t="str">
        <f>IFERROR(__xludf.DUMMYFUNCTION("GOOGLETRANSLATE(A29,""en"",""ga"")"),"Is é cat buí an moncaí é")</f>
        <v>Is é cat buí an moncaí é</v>
      </c>
      <c r="D29" s="3" t="str">
        <f>IFERROR(__xludf.DUMMYFUNCTION("GOOGLETRANSLATE(A29,""en"",""sq"")"),"Është mace e verdhë e majmunit")</f>
        <v>Është mace e verdhë e majmunit</v>
      </c>
      <c r="E29" s="3" t="str">
        <f>IFERROR(__xludf.DUMMYFUNCTION("GOOGLETRANSLATE(A29,""en"",""it"")"),"È il gatto giallo della scimmia")</f>
        <v>È il gatto giallo della scimmia</v>
      </c>
      <c r="F29" s="3" t="str">
        <f>IFERROR(__xludf.DUMMYFUNCTION("GOOGLETRANSLATE(A29,""en"",""ar"")"),"إنه القط الصفراء القرد")</f>
        <v>إنه القط الصفراء القرد</v>
      </c>
      <c r="G29" s="3" t="str">
        <f>IFERROR(__xludf.DUMMYFUNCTION("GOOGLETRANSLATE(A29,""en"",""ja"")"),"それは猿の黄色の猫です")</f>
        <v>それは猿の黄色の猫です</v>
      </c>
      <c r="H29" s="3" t="str">
        <f>IFERROR(__xludf.DUMMYFUNCTION("GOOGLETRANSLATE(A29,""en"",""ko"")"),"그것은 원숭이의 노란색 고양이입니다")</f>
        <v>그것은 원숭이의 노란색 고양이입니다</v>
      </c>
      <c r="I29" s="3" t="str">
        <f>IFERROR(__xludf.DUMMYFUNCTION("GOOGLETRANSLATE(A29,""en"",""la"")"),"Hoc est simia est flavo feles")</f>
        <v>Hoc est simia est flavo feles</v>
      </c>
      <c r="J29" s="3" t="str">
        <f>IFERROR(__xludf.DUMMYFUNCTION("GOOGLETRANSLATE(A29,""en"",""zh-CN"")"),"这是猴子的黄色猫")</f>
        <v>这是猴子的黄色猫</v>
      </c>
      <c r="K29" s="3" t="str">
        <f>IFERROR(__xludf.DUMMYFUNCTION("GOOGLETRANSLATE(A29,""en"",""ms"")"),"Ia adalah kucing kuning monyet")</f>
        <v>Ia adalah kucing kuning monyet</v>
      </c>
      <c r="L29" s="3" t="str">
        <f>IFERROR(__xludf.DUMMYFUNCTION("GOOGLETRANSLATE(A29,""en"",""no"")"),"Det er apenes gule katt")</f>
        <v>Det er apenes gule katt</v>
      </c>
      <c r="M29" s="3" t="str">
        <f>IFERROR(__xludf.DUMMYFUNCTION("GOOGLETRANSLATE(A29,""en"",""fa"")"),"این گربه زرد میمون است")</f>
        <v>این گربه زرد میمون است</v>
      </c>
      <c r="N29" s="3" t="str">
        <f>IFERROR(__xludf.DUMMYFUNCTION("GOOGLETRANSLATE(A29,""en"",""pt"")"),"É o gato amarelo do macaco")</f>
        <v>É o gato amarelo do macaco</v>
      </c>
      <c r="O29" s="3" t="str">
        <f>IFERROR(__xludf.DUMMYFUNCTION("GOOGLETRANSLATE(A29,""en"",""da"")"),"Det er abens gule kat")</f>
        <v>Det er abens gule kat</v>
      </c>
      <c r="P29" s="3" t="str">
        <f>IFERROR(__xludf.DUMMYFUNCTION("GOOGLETRANSLATE(A29,""en"",""eo"")"),"Ĝi estas la flava kato de la simio")</f>
        <v>Ĝi estas la flava kato de la simio</v>
      </c>
      <c r="Q29" s="3" t="str">
        <f>IFERROR(__xludf.DUMMYFUNCTION("GOOGLETRANSLATE(A29,""en"",""tl"")"),"Ito ay ang dilaw na pusa ng unggoy")</f>
        <v>Ito ay ang dilaw na pusa ng unggoy</v>
      </c>
      <c r="R29" s="3" t="str">
        <f>IFERROR(__xludf.DUMMYFUNCTION("GOOGLETRANSLATE(A29,""en"",""es"")"),"Es el gato amarillo del mono.")</f>
        <v>Es el gato amarillo del mono.</v>
      </c>
      <c r="S29" s="3" t="str">
        <f>IFERROR(__xludf.DUMMYFUNCTION("GOOGLETRANSLATE(A29,""en"",""hi"")"),"यह बंदर की पीली बिल्ली है")</f>
        <v>यह बंदर की पीली बिल्ली है</v>
      </c>
      <c r="T29" s="3" t="str">
        <f>IFERROR(__xludf.DUMMYFUNCTION("GOOGLETRANSLATE(A29,""en"",""ur"")"),"یہ بندر کی پیلے رنگ کی بلی ہے")</f>
        <v>یہ بندر کی پیلے رنگ کی بلی ہے</v>
      </c>
      <c r="U29" s="3" t="str">
        <f>IFERROR(__xludf.DUMMYFUNCTION("GOOGLETRANSLATE(A29,""en"",""vi"")"),"Đó là con mèo vàng của khỉ")</f>
        <v>Đó là con mèo vàng của khỉ</v>
      </c>
      <c r="V29" s="3" t="str">
        <f>IFERROR(__xludf.DUMMYFUNCTION("GOOGLETRANSLATE(A29,""en"",""id"")"),"Itu adalah kucing kuning monyet")</f>
        <v>Itu adalah kucing kuning monyet</v>
      </c>
      <c r="W29" s="3" t="str">
        <f>IFERROR(__xludf.DUMMYFUNCTION("GOOGLETRANSLATE(A29,""en"",""is"")"),"Það er gult köttur api")</f>
        <v>Það er gult köttur api</v>
      </c>
      <c r="X29" s="3" t="str">
        <f>IFERROR(__xludf.DUMMYFUNCTION("GOOGLETRANSLATE(A29,""en"",""el"")"),"Είναι η κίτρινη γάτα του μαϊμού")</f>
        <v>Είναι η κίτρινη γάτα του μαϊμού</v>
      </c>
      <c r="Y29" s="3" t="str">
        <f>IFERROR(__xludf.DUMMYFUNCTION("GOOGLETRANSLATE(A29,""en"",""th"")"),"มันเป็นแมวสีเหลืองของลิง")</f>
        <v>มันเป็นแมวสีเหลืองของลิง</v>
      </c>
      <c r="Z29" s="3" t="str">
        <f>IFERROR(__xludf.DUMMYFUNCTION("GOOGLETRANSLATE(A29,""en"",""ru"")"),"Это желтая кошка обезьяны")</f>
        <v>Это желтая кошка обезьяны</v>
      </c>
    </row>
    <row r="30">
      <c r="A30" s="6" t="s">
        <v>65</v>
      </c>
      <c r="B30" s="3" t="str">
        <f>IFERROR(__xludf.DUMMYFUNCTION("GOOGLETRANSLATE(A30,""en"",""af"")"),"Ons gaan môre die Purple Gorilla sien")</f>
        <v>Ons gaan môre die Purple Gorilla sien</v>
      </c>
      <c r="C30" s="3" t="str">
        <f>IFERROR(__xludf.DUMMYFUNCTION("GOOGLETRANSLATE(A30,""en"",""ga"")"),"Táimid chun an gorilla corcra a fheiceáil amárach")</f>
        <v>Táimid chun an gorilla corcra a fheiceáil amárach</v>
      </c>
      <c r="D30" s="3" t="str">
        <f>IFERROR(__xludf.DUMMYFUNCTION("GOOGLETRANSLATE(A30,""en"",""sq"")"),"Ne do të shohim nesër gorilla purple")</f>
        <v>Ne do të shohim nesër gorilla purple</v>
      </c>
      <c r="E30" s="3" t="str">
        <f>IFERROR(__xludf.DUMMYFUNCTION("GOOGLETRANSLATE(A30,""en"",""it"")"),"Domani vedremo il gorilla viola")</f>
        <v>Domani vedremo il gorilla viola</v>
      </c>
      <c r="F30" s="3" t="str">
        <f>IFERROR(__xludf.DUMMYFUNCTION("GOOGLETRANSLATE(A30,""en"",""ar"")"),"سنرى الغوريلا الأرجواني غدا")</f>
        <v>سنرى الغوريلا الأرجواني غدا</v>
      </c>
      <c r="G30" s="3" t="str">
        <f>IFERROR(__xludf.DUMMYFUNCTION("GOOGLETRANSLATE(A30,""en"",""ja"")"),"明日は紫色のゴリラを見るつもりです")</f>
        <v>明日は紫色のゴリラを見るつもりです</v>
      </c>
      <c r="H30" s="3" t="str">
        <f>IFERROR(__xludf.DUMMYFUNCTION("GOOGLETRANSLATE(A30,""en"",""ko"")"),"우리는 내일 자주색 고릴라를 볼 것입니다")</f>
        <v>우리는 내일 자주색 고릴라를 볼 것입니다</v>
      </c>
      <c r="I30" s="3" t="str">
        <f>IFERROR(__xludf.DUMMYFUNCTION("GOOGLETRANSLATE(A30,""en"",""la"")"),"Nos ire ad purpura gorilla cras")</f>
        <v>Nos ire ad purpura gorilla cras</v>
      </c>
      <c r="J30" s="3" t="str">
        <f>IFERROR(__xludf.DUMMYFUNCTION("GOOGLETRANSLATE(A30,""en"",""zh-CN"")"),"我们明天会看到紫色大猩猩")</f>
        <v>我们明天会看到紫色大猩猩</v>
      </c>
      <c r="K30" s="3" t="str">
        <f>IFERROR(__xludf.DUMMYFUNCTION("GOOGLETRANSLATE(A30,""en"",""ms"")"),"Kita akan melihat gorila ungu esok")</f>
        <v>Kita akan melihat gorila ungu esok</v>
      </c>
      <c r="L30" s="3" t="str">
        <f>IFERROR(__xludf.DUMMYFUNCTION("GOOGLETRANSLATE(A30,""en"",""no"")"),"Vi kommer til å se den lilla gorillaen i morgen")</f>
        <v>Vi kommer til å se den lilla gorillaen i morgen</v>
      </c>
      <c r="M30" s="3" t="str">
        <f>IFERROR(__xludf.DUMMYFUNCTION("GOOGLETRANSLATE(A30,""en"",""fa"")"),"ما قصد داریم فردا بنفش گوریل را ببینیم")</f>
        <v>ما قصد داریم فردا بنفش گوریل را ببینیم</v>
      </c>
      <c r="N30" s="3" t="str">
        <f>IFERROR(__xludf.DUMMYFUNCTION("GOOGLETRANSLATE(A30,""en"",""pt"")"),"Nós vamos ver o gorila roxo amanhã")</f>
        <v>Nós vamos ver o gorila roxo amanhã</v>
      </c>
      <c r="O30" s="3" t="str">
        <f>IFERROR(__xludf.DUMMYFUNCTION("GOOGLETRANSLATE(A30,""en"",""da"")"),"Vi skal se den lilla gorilla i morgen")</f>
        <v>Vi skal se den lilla gorilla i morgen</v>
      </c>
      <c r="P30" s="3" t="str">
        <f>IFERROR(__xludf.DUMMYFUNCTION("GOOGLETRANSLATE(A30,""en"",""eo"")"),"Ni vidos la purpuran gorilon morgaŭ")</f>
        <v>Ni vidos la purpuran gorilon morgaŭ</v>
      </c>
      <c r="Q30" s="3" t="str">
        <f>IFERROR(__xludf.DUMMYFUNCTION("GOOGLETRANSLATE(A30,""en"",""tl"")"),"Makikita natin ang purple gorilya bukas")</f>
        <v>Makikita natin ang purple gorilya bukas</v>
      </c>
      <c r="R30" s="3" t="str">
        <f>IFERROR(__xludf.DUMMYFUNCTION("GOOGLETRANSLATE(A30,""en"",""es"")"),"Vamos a ver el gorila púrpura mañana.")</f>
        <v>Vamos a ver el gorila púrpura mañana.</v>
      </c>
      <c r="S30" s="3" t="str">
        <f>IFERROR(__xludf.DUMMYFUNCTION("GOOGLETRANSLATE(A30,""en"",""hi"")"),"हम कल बैंगनी गोरिल्ला को देखने जा रहे हैं")</f>
        <v>हम कल बैंगनी गोरिल्ला को देखने जा रहे हैं</v>
      </c>
      <c r="T30" s="3" t="str">
        <f>IFERROR(__xludf.DUMMYFUNCTION("GOOGLETRANSLATE(A30,""en"",""ur"")"),"ہم کل جامنی گوریلا کو دیکھنے جا رہے ہیں")</f>
        <v>ہم کل جامنی گوریلا کو دیکھنے جا رہے ہیں</v>
      </c>
      <c r="U30" s="3" t="str">
        <f>IFERROR(__xludf.DUMMYFUNCTION("GOOGLETRANSLATE(A30,""en"",""vi"")"),"Chúng ta sẽ thấy con khỉ đột màu tím vào ngày mai")</f>
        <v>Chúng ta sẽ thấy con khỉ đột màu tím vào ngày mai</v>
      </c>
      <c r="V30" s="3" t="str">
        <f>IFERROR(__xludf.DUMMYFUNCTION("GOOGLETRANSLATE(A30,""en"",""id"")"),"Kita akan melihat gorila ungu besok")</f>
        <v>Kita akan melihat gorila ungu besok</v>
      </c>
      <c r="W30" s="3" t="str">
        <f>IFERROR(__xludf.DUMMYFUNCTION("GOOGLETRANSLATE(A30,""en"",""is"")"),"Við ætlum að sjá fjólubláa Gorilla á morgun")</f>
        <v>Við ætlum að sjá fjólubláa Gorilla á morgun</v>
      </c>
      <c r="X30" s="3" t="str">
        <f>IFERROR(__xludf.DUMMYFUNCTION("GOOGLETRANSLATE(A30,""en"",""el"")"),"Θα δούμε αύριο το Purple Gorilla")</f>
        <v>Θα δούμε αύριο το Purple Gorilla</v>
      </c>
      <c r="Y30" s="3" t="str">
        <f>IFERROR(__xludf.DUMMYFUNCTION("GOOGLETRANSLATE(A30,""en"",""th"")"),"เราจะไปดูกอริลลาสีม่วงในวันพรุ่งนี้")</f>
        <v>เราจะไปดูกอริลลาสีม่วงในวันพรุ่งนี้</v>
      </c>
      <c r="Z30" s="3" t="str">
        <f>IFERROR(__xludf.DUMMYFUNCTION("GOOGLETRANSLATE(A30,""en"",""ru"")"),"Мы собираемся увидеть фиолетовый горилла завтра")</f>
        <v>Мы собираемся увидеть фиолетовый горилла завтра</v>
      </c>
    </row>
    <row r="31">
      <c r="A31" s="6" t="s">
        <v>66</v>
      </c>
      <c r="B31" s="3" t="str">
        <f>IFERROR(__xludf.DUMMYFUNCTION("GOOGLETRANSLATE(A31,""en"",""af"")"),"Hulle wil dit van die geel krokodil koop")</f>
        <v>Hulle wil dit van die geel krokodil koop</v>
      </c>
      <c r="C31" s="3" t="str">
        <f>IFERROR(__xludf.DUMMYFUNCTION("GOOGLETRANSLATE(A31,""en"",""ga"")"),"Tá siad ag iarraidh é a cheannach ón crogall buí")</f>
        <v>Tá siad ag iarraidh é a cheannach ón crogall buí</v>
      </c>
      <c r="D31" s="3" t="str">
        <f>IFERROR(__xludf.DUMMYFUNCTION("GOOGLETRANSLATE(A31,""en"",""sq"")"),"Ata duan ta blejnë atë nga krokodili i verdhë")</f>
        <v>Ata duan ta blejnë atë nga krokodili i verdhë</v>
      </c>
      <c r="E31" s="3" t="str">
        <f>IFERROR(__xludf.DUMMYFUNCTION("GOOGLETRANSLATE(A31,""en"",""it"")"),"Vogliono comprarlo dal coccodrillo giallo")</f>
        <v>Vogliono comprarlo dal coccodrillo giallo</v>
      </c>
      <c r="F31" s="3" t="str">
        <f>IFERROR(__xludf.DUMMYFUNCTION("GOOGLETRANSLATE(A31,""en"",""ar"")"),"انهم يريدون شرائه من التمساح الأصفر")</f>
        <v>انهم يريدون شرائه من التمساح الأصفر</v>
      </c>
      <c r="G31" s="3" t="str">
        <f>IFERROR(__xludf.DUMMYFUNCTION("GOOGLETRANSLATE(A31,""en"",""ja"")"),"彼らは黄色いワニからそれを買いたいです")</f>
        <v>彼らは黄色いワニからそれを買いたいです</v>
      </c>
      <c r="H31" s="3" t="str">
        <f>IFERROR(__xludf.DUMMYFUNCTION("GOOGLETRANSLATE(A31,""en"",""ko"")"),"그들은 노란색 악어에서 그것을 사고 싶습니다")</f>
        <v>그들은 노란색 악어에서 그것을 사고 싶습니다</v>
      </c>
      <c r="I31" s="3" t="str">
        <f>IFERROR(__xludf.DUMMYFUNCTION("GOOGLETRANSLATE(A31,""en"",""la"")"),"Et vis emere a flavo crocodilus")</f>
        <v>Et vis emere a flavo crocodilus</v>
      </c>
      <c r="J31" s="3" t="str">
        <f>IFERROR(__xludf.DUMMYFUNCTION("GOOGLETRANSLATE(A31,""en"",""zh-CN"")"),"他们想从黄色鳄鱼那里买它")</f>
        <v>他们想从黄色鳄鱼那里买它</v>
      </c>
      <c r="K31" s="3" t="str">
        <f>IFERROR(__xludf.DUMMYFUNCTION("GOOGLETRANSLATE(A31,""en"",""ms"")"),"Mereka mahu membelinya dari buaya kuning")</f>
        <v>Mereka mahu membelinya dari buaya kuning</v>
      </c>
      <c r="L31" s="3" t="str">
        <f>IFERROR(__xludf.DUMMYFUNCTION("GOOGLETRANSLATE(A31,""en"",""no"")"),"De ønsker å kjøpe den fra den gule krokodillen")</f>
        <v>De ønsker å kjøpe den fra den gule krokodillen</v>
      </c>
      <c r="M31" s="3" t="str">
        <f>IFERROR(__xludf.DUMMYFUNCTION("GOOGLETRANSLATE(A31,""en"",""fa"")"),"آنها می خواهند آن را از کروکودیل زرد خریداری کنند")</f>
        <v>آنها می خواهند آن را از کروکودیل زرد خریداری کنند</v>
      </c>
      <c r="N31" s="3" t="str">
        <f>IFERROR(__xludf.DUMMYFUNCTION("GOOGLETRANSLATE(A31,""en"",""pt"")"),"Eles querem comprá-lo do crocodilo amarelo")</f>
        <v>Eles querem comprá-lo do crocodilo amarelo</v>
      </c>
      <c r="O31" s="3" t="str">
        <f>IFERROR(__xludf.DUMMYFUNCTION("GOOGLETRANSLATE(A31,""en"",""da"")"),"De vil købe det fra den gule krokodille")</f>
        <v>De vil købe det fra den gule krokodille</v>
      </c>
      <c r="P31" s="3" t="str">
        <f>IFERROR(__xludf.DUMMYFUNCTION("GOOGLETRANSLATE(A31,""en"",""eo"")"),"Ili volas aĉeti ĝin de la flava krokodilo")</f>
        <v>Ili volas aĉeti ĝin de la flava krokodilo</v>
      </c>
      <c r="Q31" s="3" t="str">
        <f>IFERROR(__xludf.DUMMYFUNCTION("GOOGLETRANSLATE(A31,""en"",""tl"")"),"Gusto nilang bilhin ito mula sa dilaw na buwaya")</f>
        <v>Gusto nilang bilhin ito mula sa dilaw na buwaya</v>
      </c>
      <c r="R31" s="3" t="str">
        <f>IFERROR(__xludf.DUMMYFUNCTION("GOOGLETRANSLATE(A31,""en"",""es"")"),"Quieren comprarlo desde el cocodrilo amarillo.")</f>
        <v>Quieren comprarlo desde el cocodrilo amarillo.</v>
      </c>
      <c r="S31" s="3" t="str">
        <f>IFERROR(__xludf.DUMMYFUNCTION("GOOGLETRANSLATE(A31,""en"",""hi"")"),"वे इसे पीले मगरमच्छ से खरीदना चाहते हैं")</f>
        <v>वे इसे पीले मगरमच्छ से खरीदना चाहते हैं</v>
      </c>
      <c r="T31" s="3" t="str">
        <f>IFERROR(__xludf.DUMMYFUNCTION("GOOGLETRANSLATE(A31,""en"",""ur"")"),"وہ اسے پیلے رنگ مگرمچرچھ سے خریدنا چاہتے ہیں")</f>
        <v>وہ اسے پیلے رنگ مگرمچرچھ سے خریدنا چاہتے ہیں</v>
      </c>
      <c r="U31" s="3" t="str">
        <f>IFERROR(__xludf.DUMMYFUNCTION("GOOGLETRANSLATE(A31,""en"",""vi"")"),"Họ muốn mua nó từ cá sấu màu vàng")</f>
        <v>Họ muốn mua nó từ cá sấu màu vàng</v>
      </c>
      <c r="V31" s="3" t="str">
        <f>IFERROR(__xludf.DUMMYFUNCTION("GOOGLETRANSLATE(A31,""en"",""id"")"),"Mereka ingin membelinya dari buaya kuning")</f>
        <v>Mereka ingin membelinya dari buaya kuning</v>
      </c>
      <c r="W31" s="3" t="str">
        <f>IFERROR(__xludf.DUMMYFUNCTION("GOOGLETRANSLATE(A31,""en"",""is"")"),"Þeir vilja kaupa það frá gulu krókódían")</f>
        <v>Þeir vilja kaupa það frá gulu krókódían</v>
      </c>
      <c r="X31" s="3" t="str">
        <f>IFERROR(__xludf.DUMMYFUNCTION("GOOGLETRANSLATE(A31,""en"",""el"")"),"Θέλουν να το αγοράσουν από τον κίτρινο κροκόδειλο")</f>
        <v>Θέλουν να το αγοράσουν από τον κίτρινο κροκόδειλο</v>
      </c>
      <c r="Y31" s="3" t="str">
        <f>IFERROR(__xludf.DUMMYFUNCTION("GOOGLETRANSLATE(A31,""en"",""th"")"),"พวกเขาต้องการซื้อจากจระเข้สีเหลือง")</f>
        <v>พวกเขาต้องการซื้อจากจระเข้สีเหลือง</v>
      </c>
      <c r="Z31" s="3" t="str">
        <f>IFERROR(__xludf.DUMMYFUNCTION("GOOGLETRANSLATE(A31,""en"",""ru"")"),"Они хотят купить его из желтого крокодила")</f>
        <v>Они хотят купить его из желтого крокодила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>
      <c r="A2" s="6" t="s">
        <v>67</v>
      </c>
      <c r="B2" s="3" t="str">
        <f>IFERROR(__xludf.DUMMYFUNCTION("GOOGLETRANSLATE(A2,""en"",""af"")"),"Ek praat met hom")</f>
        <v>Ek praat met hom</v>
      </c>
      <c r="C2" s="3" t="str">
        <f>IFERROR(__xludf.DUMMYFUNCTION("GOOGLETRANSLATE(A2,""en"",""ga"")"),"Labhraím leis")</f>
        <v>Labhraím leis</v>
      </c>
      <c r="D2" s="3" t="str">
        <f>IFERROR(__xludf.DUMMYFUNCTION("GOOGLETRANSLATE(A2,""en"",""sq"")"),"Unë flas me të")</f>
        <v>Unë flas me të</v>
      </c>
      <c r="E2" s="3" t="str">
        <f>IFERROR(__xludf.DUMMYFUNCTION("GOOGLETRANSLATE(A2,""en"",""it"")"),"parlo con lui")</f>
        <v>parlo con lui</v>
      </c>
      <c r="F2" s="3" t="str">
        <f>IFERROR(__xludf.DUMMYFUNCTION("GOOGLETRANSLATE(A2,""en"",""ar"")"),"أتحدث اليه")</f>
        <v>أتحدث اليه</v>
      </c>
      <c r="G2" s="3" t="str">
        <f>IFERROR(__xludf.DUMMYFUNCTION("GOOGLETRANSLATE(A2,""en"",""ja"")"),"私は彼に話します")</f>
        <v>私は彼に話します</v>
      </c>
      <c r="H2" s="3" t="str">
        <f>IFERROR(__xludf.DUMMYFUNCTION("GOOGLETRANSLATE(A2,""en"",""ko"")"),"나는 그와 이야기한다")</f>
        <v>나는 그와 이야기한다</v>
      </c>
      <c r="I2" s="3" t="str">
        <f>IFERROR(__xludf.DUMMYFUNCTION("GOOGLETRANSLATE(A2,""en"",""la"")"),"Ego loqui ei")</f>
        <v>Ego loqui ei</v>
      </c>
      <c r="J2" s="3" t="str">
        <f>IFERROR(__xludf.DUMMYFUNCTION("GOOGLETRANSLATE(A2,""en"",""zh-CN"")"),"我跟他说话")</f>
        <v>我跟他说话</v>
      </c>
      <c r="K2" s="3" t="str">
        <f>IFERROR(__xludf.DUMMYFUNCTION("GOOGLETRANSLATE(A2,""en"",""ms"")"),"Saya bercakap dengannya")</f>
        <v>Saya bercakap dengannya</v>
      </c>
      <c r="L2" s="3" t="str">
        <f>IFERROR(__xludf.DUMMYFUNCTION("GOOGLETRANSLATE(A2,""en"",""no"")"),"Jeg snakker med ham")</f>
        <v>Jeg snakker med ham</v>
      </c>
      <c r="M2" s="3" t="str">
        <f>IFERROR(__xludf.DUMMYFUNCTION("GOOGLETRANSLATE(A2,""en"",""fa"")"),"من با او صحبت می کنم")</f>
        <v>من با او صحبت می کنم</v>
      </c>
      <c r="N2" s="3" t="str">
        <f>IFERROR(__xludf.DUMMYFUNCTION("GOOGLETRANSLATE(A2,""en"",""pt"")"),"Eu falo com ele")</f>
        <v>Eu falo com ele</v>
      </c>
      <c r="O2" s="3" t="str">
        <f>IFERROR(__xludf.DUMMYFUNCTION("GOOGLETRANSLATE(A2,""en"",""da"")"),"Jeg snakker med ham")</f>
        <v>Jeg snakker med ham</v>
      </c>
      <c r="P2" s="3" t="str">
        <f>IFERROR(__xludf.DUMMYFUNCTION("GOOGLETRANSLATE(A2,""en"",""eo"")"),"Mi parolas kun li")</f>
        <v>Mi parolas kun li</v>
      </c>
      <c r="Q2" s="3" t="str">
        <f>IFERROR(__xludf.DUMMYFUNCTION("GOOGLETRANSLATE(A2,""en"",""tl"")"),"Nakikipag-usap ako sa kanya")</f>
        <v>Nakikipag-usap ako sa kanya</v>
      </c>
      <c r="R2" s="3" t="str">
        <f>IFERROR(__xludf.DUMMYFUNCTION("GOOGLETRANSLATE(A2,""en"",""es"")"),"Yo hablo con el")</f>
        <v>Yo hablo con el</v>
      </c>
      <c r="S2" s="3" t="str">
        <f>IFERROR(__xludf.DUMMYFUNCTION("GOOGLETRANSLATE(A2,""en"",""hi"")"),"मैं उससे बात करता हूँ")</f>
        <v>मैं उससे बात करता हूँ</v>
      </c>
      <c r="T2" s="3" t="str">
        <f>IFERROR(__xludf.DUMMYFUNCTION("GOOGLETRANSLATE(A2,""en"",""ur"")"),"میں اس سے بات کرتا ہوں")</f>
        <v>میں اس سے بات کرتا ہوں</v>
      </c>
      <c r="U2" s="3" t="str">
        <f>IFERROR(__xludf.DUMMYFUNCTION("GOOGLETRANSLATE(A2,""en"",""vi"")"),"tôi nói với anh ấy")</f>
        <v>tôi nói với anh ấy</v>
      </c>
      <c r="V2" s="3" t="str">
        <f>IFERROR(__xludf.DUMMYFUNCTION("GOOGLETRANSLATE(A2,""en"",""id"")"),"Saya berbicara dengannya")</f>
        <v>Saya berbicara dengannya</v>
      </c>
      <c r="W2" s="3" t="str">
        <f>IFERROR(__xludf.DUMMYFUNCTION("GOOGLETRANSLATE(A2,""en"",""is"")"),"Ég tala við hann")</f>
        <v>Ég tala við hann</v>
      </c>
      <c r="X2" s="3" t="str">
        <f>IFERROR(__xludf.DUMMYFUNCTION("GOOGLETRANSLATE(A2,""en"",""el"")"),"Τον μιλάω")</f>
        <v>Τον μιλάω</v>
      </c>
      <c r="Y2" s="3" t="str">
        <f>IFERROR(__xludf.DUMMYFUNCTION("GOOGLETRANSLATE(A2,""en"",""th"")"),"ฉันคุยกับเขา")</f>
        <v>ฉันคุยกับเขา</v>
      </c>
      <c r="Z2" s="3" t="str">
        <f>IFERROR(__xludf.DUMMYFUNCTION("GOOGLETRANSLATE(A2,""en"",""ru"")"),"Я разговариваю с ним")</f>
        <v>Я разговариваю с ним</v>
      </c>
    </row>
    <row r="3">
      <c r="A3" s="6" t="s">
        <v>68</v>
      </c>
      <c r="B3" s="3" t="str">
        <f>IFERROR(__xludf.DUMMYFUNCTION("GOOGLETRANSLATE(A3,""en"",""af"")"),"Jy praat met ons")</f>
        <v>Jy praat met ons</v>
      </c>
      <c r="C3" s="3" t="str">
        <f>IFERROR(__xludf.DUMMYFUNCTION("GOOGLETRANSLATE(A3,""en"",""ga"")"),"Labhraíonn tú linn")</f>
        <v>Labhraíonn tú linn</v>
      </c>
      <c r="D3" s="3" t="str">
        <f>IFERROR(__xludf.DUMMYFUNCTION("GOOGLETRANSLATE(A3,""en"",""sq"")"),"Ju flisni me ne")</f>
        <v>Ju flisni me ne</v>
      </c>
      <c r="E3" s="3" t="str">
        <f>IFERROR(__xludf.DUMMYFUNCTION("GOOGLETRANSLATE(A3,""en"",""it"")"),"Ci parli")</f>
        <v>Ci parli</v>
      </c>
      <c r="F3" s="3" t="str">
        <f>IFERROR(__xludf.DUMMYFUNCTION("GOOGLETRANSLATE(A3,""en"",""ar"")"),"تتحدث إلينا")</f>
        <v>تتحدث إلينا</v>
      </c>
      <c r="G3" s="3" t="str">
        <f>IFERROR(__xludf.DUMMYFUNCTION("GOOGLETRANSLATE(A3,""en"",""ja"")"),"あなたは私たちに話します")</f>
        <v>あなたは私たちに話します</v>
      </c>
      <c r="H3" s="3" t="str">
        <f>IFERROR(__xludf.DUMMYFUNCTION("GOOGLETRANSLATE(A3,""en"",""ko"")"),"너는 우리에게 말하고있다")</f>
        <v>너는 우리에게 말하고있다</v>
      </c>
      <c r="I3" s="3" t="str">
        <f>IFERROR(__xludf.DUMMYFUNCTION("GOOGLETRANSLATE(A3,""en"",""la"")"),"Et loqui nobis")</f>
        <v>Et loqui nobis</v>
      </c>
      <c r="J3" s="3" t="str">
        <f>IFERROR(__xludf.DUMMYFUNCTION("GOOGLETRANSLATE(A3,""en"",""zh-CN"")"),"你和我们谈谈")</f>
        <v>你和我们谈谈</v>
      </c>
      <c r="K3" s="3" t="str">
        <f>IFERROR(__xludf.DUMMYFUNCTION("GOOGLETRANSLATE(A3,""en"",""ms"")"),"Anda bercakap dengan kami")</f>
        <v>Anda bercakap dengan kami</v>
      </c>
      <c r="L3" s="3" t="str">
        <f>IFERROR(__xludf.DUMMYFUNCTION("GOOGLETRANSLATE(A3,""en"",""no"")"),"Du snakker med oss")</f>
        <v>Du snakker med oss</v>
      </c>
      <c r="M3" s="3" t="str">
        <f>IFERROR(__xludf.DUMMYFUNCTION("GOOGLETRANSLATE(A3,""en"",""fa"")"),"شما با ما صحبت می کنید")</f>
        <v>شما با ما صحبت می کنید</v>
      </c>
      <c r="N3" s="3" t="str">
        <f>IFERROR(__xludf.DUMMYFUNCTION("GOOGLETRANSLATE(A3,""en"",""pt"")"),"Você fala conosco")</f>
        <v>Você fala conosco</v>
      </c>
      <c r="O3" s="3" t="str">
        <f>IFERROR(__xludf.DUMMYFUNCTION("GOOGLETRANSLATE(A3,""en"",""da"")"),"Du snakker med os")</f>
        <v>Du snakker med os</v>
      </c>
      <c r="P3" s="3" t="str">
        <f>IFERROR(__xludf.DUMMYFUNCTION("GOOGLETRANSLATE(A3,""en"",""eo"")"),"Vi parolas kun ni")</f>
        <v>Vi parolas kun ni</v>
      </c>
      <c r="Q3" s="3" t="str">
        <f>IFERROR(__xludf.DUMMYFUNCTION("GOOGLETRANSLATE(A3,""en"",""tl"")"),"Makipag-usap ka sa amin")</f>
        <v>Makipag-usap ka sa amin</v>
      </c>
      <c r="R3" s="3" t="str">
        <f>IFERROR(__xludf.DUMMYFUNCTION("GOOGLETRANSLATE(A3,""en"",""es"")"),"Nos habla")</f>
        <v>Nos habla</v>
      </c>
      <c r="S3" s="3" t="str">
        <f>IFERROR(__xludf.DUMMYFUNCTION("GOOGLETRANSLATE(A3,""en"",""hi"")"),"आप हमसे बात करते हैं")</f>
        <v>आप हमसे बात करते हैं</v>
      </c>
      <c r="T3" s="3" t="str">
        <f>IFERROR(__xludf.DUMMYFUNCTION("GOOGLETRANSLATE(A3,""en"",""ur"")"),"تم ہم سے بات کرتے ہو")</f>
        <v>تم ہم سے بات کرتے ہو</v>
      </c>
      <c r="U3" s="3" t="str">
        <f>IFERROR(__xludf.DUMMYFUNCTION("GOOGLETRANSLATE(A3,""en"",""vi"")"),"Bạn nói chuyện với chúng tôi")</f>
        <v>Bạn nói chuyện với chúng tôi</v>
      </c>
      <c r="V3" s="3" t="str">
        <f>IFERROR(__xludf.DUMMYFUNCTION("GOOGLETRANSLATE(A3,""en"",""id"")"),"Anda berbicara dengan kami")</f>
        <v>Anda berbicara dengan kami</v>
      </c>
      <c r="W3" s="3" t="str">
        <f>IFERROR(__xludf.DUMMYFUNCTION("GOOGLETRANSLATE(A3,""en"",""is"")"),"Þú talar við okkur")</f>
        <v>Þú talar við okkur</v>
      </c>
      <c r="X3" s="3" t="str">
        <f>IFERROR(__xludf.DUMMYFUNCTION("GOOGLETRANSLATE(A3,""en"",""el"")"),"Μιλάς μαζί μας")</f>
        <v>Μιλάς μαζί μας</v>
      </c>
      <c r="Y3" s="3" t="str">
        <f>IFERROR(__xludf.DUMMYFUNCTION("GOOGLETRANSLATE(A3,""en"",""th"")"),"คุณคุยกับเรา")</f>
        <v>คุณคุยกับเรา</v>
      </c>
      <c r="Z3" s="3" t="str">
        <f>IFERROR(__xludf.DUMMYFUNCTION("GOOGLETRANSLATE(A3,""en"",""ru"")"),"Вы говорите с нами")</f>
        <v>Вы говорите с нами</v>
      </c>
    </row>
    <row r="4">
      <c r="A4" s="6" t="s">
        <v>69</v>
      </c>
      <c r="B4" s="3" t="str">
        <f>IFERROR(__xludf.DUMMYFUNCTION("GOOGLETRANSLATE(A4,""en"",""af"")"),"Hy praat met haar")</f>
        <v>Hy praat met haar</v>
      </c>
      <c r="C4" s="3" t="str">
        <f>IFERROR(__xludf.DUMMYFUNCTION("GOOGLETRANSLATE(A4,""en"",""ga"")"),"Labhraíonn sé léi")</f>
        <v>Labhraíonn sé léi</v>
      </c>
      <c r="D4" s="3" t="str">
        <f>IFERROR(__xludf.DUMMYFUNCTION("GOOGLETRANSLATE(A4,""en"",""sq"")"),"Ai flet me të")</f>
        <v>Ai flet me të</v>
      </c>
      <c r="E4" s="3" t="str">
        <f>IFERROR(__xludf.DUMMYFUNCTION("GOOGLETRANSLATE(A4,""en"",""it"")"),"Lui parla con lei")</f>
        <v>Lui parla con lei</v>
      </c>
      <c r="F4" s="3" t="str">
        <f>IFERROR(__xludf.DUMMYFUNCTION("GOOGLETRANSLATE(A4,""en"",""ar"")"),"يتحدث معها")</f>
        <v>يتحدث معها</v>
      </c>
      <c r="G4" s="3" t="str">
        <f>IFERROR(__xludf.DUMMYFUNCTION("GOOGLETRANSLATE(A4,""en"",""ja"")"),"彼は彼女に話します")</f>
        <v>彼は彼女に話します</v>
      </c>
      <c r="H4" s="3" t="str">
        <f>IFERROR(__xludf.DUMMYFUNCTION("GOOGLETRANSLATE(A4,""en"",""ko"")"),"그는 그녀와 이야기합니다")</f>
        <v>그는 그녀와 이야기합니다</v>
      </c>
      <c r="I4" s="3" t="str">
        <f>IFERROR(__xludf.DUMMYFUNCTION("GOOGLETRANSLATE(A4,""en"",""la"")"),"Et loquitur ei")</f>
        <v>Et loquitur ei</v>
      </c>
      <c r="J4" s="3" t="str">
        <f>IFERROR(__xludf.DUMMYFUNCTION("GOOGLETRANSLATE(A4,""en"",""zh-CN"")"),"他和她说话")</f>
        <v>他和她说话</v>
      </c>
      <c r="K4" s="3" t="str">
        <f>IFERROR(__xludf.DUMMYFUNCTION("GOOGLETRANSLATE(A4,""en"",""ms"")"),"Dia bercakap dengannya")</f>
        <v>Dia bercakap dengannya</v>
      </c>
      <c r="L4" s="3" t="str">
        <f>IFERROR(__xludf.DUMMYFUNCTION("GOOGLETRANSLATE(A4,""en"",""no"")"),"Han snakker med henne")</f>
        <v>Han snakker med henne</v>
      </c>
      <c r="M4" s="3" t="str">
        <f>IFERROR(__xludf.DUMMYFUNCTION("GOOGLETRANSLATE(A4,""en"",""fa"")"),"او به او صحبت می کند")</f>
        <v>او به او صحبت می کند</v>
      </c>
      <c r="N4" s="3" t="str">
        <f>IFERROR(__xludf.DUMMYFUNCTION("GOOGLETRANSLATE(A4,""en"",""pt"")"),"Ele fala com ela")</f>
        <v>Ele fala com ela</v>
      </c>
      <c r="O4" s="3" t="str">
        <f>IFERROR(__xludf.DUMMYFUNCTION("GOOGLETRANSLATE(A4,""en"",""da"")"),"Han taler til hende")</f>
        <v>Han taler til hende</v>
      </c>
      <c r="P4" s="3" t="str">
        <f>IFERROR(__xludf.DUMMYFUNCTION("GOOGLETRANSLATE(A4,""en"",""eo"")"),"Li parolas al ŝi")</f>
        <v>Li parolas al ŝi</v>
      </c>
      <c r="Q4" s="3" t="str">
        <f>IFERROR(__xludf.DUMMYFUNCTION("GOOGLETRANSLATE(A4,""en"",""tl"")"),"Nakikipag-usap siya sa kanya")</f>
        <v>Nakikipag-usap siya sa kanya</v>
      </c>
      <c r="R4" s="3" t="str">
        <f>IFERROR(__xludf.DUMMYFUNCTION("GOOGLETRANSLATE(A4,""en"",""es"")"),"Él habla con ella")</f>
        <v>Él habla con ella</v>
      </c>
      <c r="S4" s="3" t="str">
        <f>IFERROR(__xludf.DUMMYFUNCTION("GOOGLETRANSLATE(A4,""en"",""hi"")"),"वह उससे बात करता है")</f>
        <v>वह उससे बात करता है</v>
      </c>
      <c r="T4" s="3" t="str">
        <f>IFERROR(__xludf.DUMMYFUNCTION("GOOGLETRANSLATE(A4,""en"",""ur"")"),"وہ اس سے بات کرتا ہے")</f>
        <v>وہ اس سے بات کرتا ہے</v>
      </c>
      <c r="U4" s="3" t="str">
        <f>IFERROR(__xludf.DUMMYFUNCTION("GOOGLETRANSLATE(A4,""en"",""vi"")"),"Anh ấy nói chuyện với cô ấy")</f>
        <v>Anh ấy nói chuyện với cô ấy</v>
      </c>
      <c r="V4" s="3" t="str">
        <f>IFERROR(__xludf.DUMMYFUNCTION("GOOGLETRANSLATE(A4,""en"",""id"")"),"Dia berbicara dengannya")</f>
        <v>Dia berbicara dengannya</v>
      </c>
      <c r="W4" s="3" t="str">
        <f>IFERROR(__xludf.DUMMYFUNCTION("GOOGLETRANSLATE(A4,""en"",""is"")"),"Hann talar við hana")</f>
        <v>Hann talar við hana</v>
      </c>
      <c r="X4" s="3" t="str">
        <f>IFERROR(__xludf.DUMMYFUNCTION("GOOGLETRANSLATE(A4,""en"",""el"")"),"Της μιλάει")</f>
        <v>Της μιλάει</v>
      </c>
      <c r="Y4" s="3" t="str">
        <f>IFERROR(__xludf.DUMMYFUNCTION("GOOGLETRANSLATE(A4,""en"",""th"")"),"เขาพูดกับเธอ")</f>
        <v>เขาพูดกับเธอ</v>
      </c>
      <c r="Z4" s="3" t="str">
        <f>IFERROR(__xludf.DUMMYFUNCTION("GOOGLETRANSLATE(A4,""en"",""ru"")"),"Он говорит с ней")</f>
        <v>Он говорит с ней</v>
      </c>
    </row>
    <row r="5">
      <c r="A5" s="6" t="s">
        <v>70</v>
      </c>
      <c r="B5" s="3" t="str">
        <f>IFERROR(__xludf.DUMMYFUNCTION("GOOGLETRANSLATE(A5,""en"",""af"")"),"Sy praat met jou almal")</f>
        <v>Sy praat met jou almal</v>
      </c>
      <c r="C5" s="3" t="str">
        <f>IFERROR(__xludf.DUMMYFUNCTION("GOOGLETRANSLATE(A5,""en"",""ga"")"),"Labhraíonn sí leat go léir")</f>
        <v>Labhraíonn sí leat go léir</v>
      </c>
      <c r="D5" s="3" t="str">
        <f>IFERROR(__xludf.DUMMYFUNCTION("GOOGLETRANSLATE(A5,""en"",""sq"")"),"Ajo flet për të gjithë ju")</f>
        <v>Ajo flet për të gjithë ju</v>
      </c>
      <c r="E5" s="3" t="str">
        <f>IFERROR(__xludf.DUMMYFUNCTION("GOOGLETRANSLATE(A5,""en"",""it"")"),"Lei parla con tutti voi")</f>
        <v>Lei parla con tutti voi</v>
      </c>
      <c r="F5" s="3" t="str">
        <f>IFERROR(__xludf.DUMMYFUNCTION("GOOGLETRANSLATE(A5,""en"",""ar"")"),"إنها تتحدث إليكم جميعا")</f>
        <v>إنها تتحدث إليكم جميعا</v>
      </c>
      <c r="G5" s="3" t="str">
        <f>IFERROR(__xludf.DUMMYFUNCTION("GOOGLETRANSLATE(A5,""en"",""ja"")"),"彼女はあなた全員に話します")</f>
        <v>彼女はあなた全員に話します</v>
      </c>
      <c r="H5" s="3" t="str">
        <f>IFERROR(__xludf.DUMMYFUNCTION("GOOGLETRANSLATE(A5,""en"",""ko"")"),"그녀는 당신에게 모든 것을 이야기합니다")</f>
        <v>그녀는 당신에게 모든 것을 이야기합니다</v>
      </c>
      <c r="I5" s="3" t="str">
        <f>IFERROR(__xludf.DUMMYFUNCTION("GOOGLETRANSLATE(A5,""en"",""la"")"),"Et loquitur tibi omnibus")</f>
        <v>Et loquitur tibi omnibus</v>
      </c>
      <c r="J5" s="3" t="str">
        <f>IFERROR(__xludf.DUMMYFUNCTION("GOOGLETRANSLATE(A5,""en"",""zh-CN"")"),"她和大家谈谈")</f>
        <v>她和大家谈谈</v>
      </c>
      <c r="K5" s="3" t="str">
        <f>IFERROR(__xludf.DUMMYFUNCTION("GOOGLETRANSLATE(A5,""en"",""ms"")"),"Dia bercakap dengan anda semua")</f>
        <v>Dia bercakap dengan anda semua</v>
      </c>
      <c r="L5" s="3" t="str">
        <f>IFERROR(__xludf.DUMMYFUNCTION("GOOGLETRANSLATE(A5,""en"",""no"")"),"Hun snakker til dere alle")</f>
        <v>Hun snakker til dere alle</v>
      </c>
      <c r="M5" s="3" t="str">
        <f>IFERROR(__xludf.DUMMYFUNCTION("GOOGLETRANSLATE(A5,""en"",""fa"")"),"او به همه شما صحبت می کند")</f>
        <v>او به همه شما صحبت می کند</v>
      </c>
      <c r="N5" s="3" t="str">
        <f>IFERROR(__xludf.DUMMYFUNCTION("GOOGLETRANSLATE(A5,""en"",""pt"")"),"Ela fala com todos vocês")</f>
        <v>Ela fala com todos vocês</v>
      </c>
      <c r="O5" s="3" t="str">
        <f>IFERROR(__xludf.DUMMYFUNCTION("GOOGLETRANSLATE(A5,""en"",""da"")"),"Hun taler til jer alle sammen")</f>
        <v>Hun taler til jer alle sammen</v>
      </c>
      <c r="P5" s="3" t="str">
        <f>IFERROR(__xludf.DUMMYFUNCTION("GOOGLETRANSLATE(A5,""en"",""eo"")"),"Ŝi parolas al vi ĉiujn")</f>
        <v>Ŝi parolas al vi ĉiujn</v>
      </c>
      <c r="Q5" s="3" t="str">
        <f>IFERROR(__xludf.DUMMYFUNCTION("GOOGLETRANSLATE(A5,""en"",""tl"")"),"Siya ay nagsasalita sa iyo lahat")</f>
        <v>Siya ay nagsasalita sa iyo lahat</v>
      </c>
      <c r="R5" s="3" t="str">
        <f>IFERROR(__xludf.DUMMYFUNCTION("GOOGLETRANSLATE(A5,""en"",""es"")"),"Ella habla a todos ustedes")</f>
        <v>Ella habla a todos ustedes</v>
      </c>
      <c r="S5" s="3" t="str">
        <f>IFERROR(__xludf.DUMMYFUNCTION("GOOGLETRANSLATE(A5,""en"",""hi"")"),"वह आप सभी से बात करती है")</f>
        <v>वह आप सभी से बात करती है</v>
      </c>
      <c r="T5" s="3" t="str">
        <f>IFERROR(__xludf.DUMMYFUNCTION("GOOGLETRANSLATE(A5,""en"",""ur"")"),"وہ آپ سے بات کرتی ہے")</f>
        <v>وہ آپ سے بات کرتی ہے</v>
      </c>
      <c r="U5" s="3" t="str">
        <f>IFERROR(__xludf.DUMMYFUNCTION("GOOGLETRANSLATE(A5,""en"",""vi"")"),"Cô ấy nói chuyện với tất cả các bạn")</f>
        <v>Cô ấy nói chuyện với tất cả các bạn</v>
      </c>
      <c r="V5" s="3" t="str">
        <f>IFERROR(__xludf.DUMMYFUNCTION("GOOGLETRANSLATE(A5,""en"",""id"")"),"Dia berbicara dengan kalian semua")</f>
        <v>Dia berbicara dengan kalian semua</v>
      </c>
      <c r="W5" s="3" t="str">
        <f>IFERROR(__xludf.DUMMYFUNCTION("GOOGLETRANSLATE(A5,""en"",""is"")"),"Hún talar við þig alla")</f>
        <v>Hún talar við þig alla</v>
      </c>
      <c r="X5" s="3" t="str">
        <f>IFERROR(__xludf.DUMMYFUNCTION("GOOGLETRANSLATE(A5,""en"",""el"")"),"Σας μιλάει όλους")</f>
        <v>Σας μιλάει όλους</v>
      </c>
      <c r="Y5" s="3" t="str">
        <f>IFERROR(__xludf.DUMMYFUNCTION("GOOGLETRANSLATE(A5,""en"",""th"")"),"เธอพูดกับคุณทุกคน")</f>
        <v>เธอพูดกับคุณทุกคน</v>
      </c>
      <c r="Z5" s="3" t="str">
        <f>IFERROR(__xludf.DUMMYFUNCTION("GOOGLETRANSLATE(A5,""en"",""ru"")"),"Она разговаривает с вами всем")</f>
        <v>Она разговаривает с вами всем</v>
      </c>
    </row>
    <row r="6">
      <c r="A6" s="6" t="s">
        <v>71</v>
      </c>
      <c r="B6" s="3" t="str">
        <f>IFERROR(__xludf.DUMMYFUNCTION("GOOGLETRANSLATE(A6,""en"",""af"")"),"Ons praat met hom")</f>
        <v>Ons praat met hom</v>
      </c>
      <c r="C6" s="3" t="str">
        <f>IFERROR(__xludf.DUMMYFUNCTION("GOOGLETRANSLATE(A6,""en"",""ga"")"),"Labhraímid leis")</f>
        <v>Labhraímid leis</v>
      </c>
      <c r="D6" s="3" t="str">
        <f>IFERROR(__xludf.DUMMYFUNCTION("GOOGLETRANSLATE(A6,""en"",""sq"")"),"Ne flasim me të")</f>
        <v>Ne flasim me të</v>
      </c>
      <c r="E6" s="3" t="str">
        <f>IFERROR(__xludf.DUMMYFUNCTION("GOOGLETRANSLATE(A6,""en"",""it"")"),"Parliamo con lui")</f>
        <v>Parliamo con lui</v>
      </c>
      <c r="F6" s="3" t="str">
        <f>IFERROR(__xludf.DUMMYFUNCTION("GOOGLETRANSLATE(A6,""en"",""ar"")"),"نحن نتحدث معه")</f>
        <v>نحن نتحدث معه</v>
      </c>
      <c r="G6" s="3" t="str">
        <f>IFERROR(__xludf.DUMMYFUNCTION("GOOGLETRANSLATE(A6,""en"",""ja"")"),"私たちは彼に話します")</f>
        <v>私たちは彼に話します</v>
      </c>
      <c r="H6" s="3" t="str">
        <f>IFERROR(__xludf.DUMMYFUNCTION("GOOGLETRANSLATE(A6,""en"",""ko"")"),"우리는 그와 이야기합니다")</f>
        <v>우리는 그와 이야기합니다</v>
      </c>
      <c r="I6" s="3" t="str">
        <f>IFERROR(__xludf.DUMMYFUNCTION("GOOGLETRANSLATE(A6,""en"",""la"")"),"Nos loqui ei")</f>
        <v>Nos loqui ei</v>
      </c>
      <c r="J6" s="3" t="str">
        <f>IFERROR(__xludf.DUMMYFUNCTION("GOOGLETRANSLATE(A6,""en"",""zh-CN"")"),"我们跟他说话")</f>
        <v>我们跟他说话</v>
      </c>
      <c r="K6" s="3" t="str">
        <f>IFERROR(__xludf.DUMMYFUNCTION("GOOGLETRANSLATE(A6,""en"",""ms"")"),"Kami bercakap dengannya")</f>
        <v>Kami bercakap dengannya</v>
      </c>
      <c r="L6" s="3" t="str">
        <f>IFERROR(__xludf.DUMMYFUNCTION("GOOGLETRANSLATE(A6,""en"",""no"")"),"Vi snakker med ham")</f>
        <v>Vi snakker med ham</v>
      </c>
      <c r="M6" s="3" t="str">
        <f>IFERROR(__xludf.DUMMYFUNCTION("GOOGLETRANSLATE(A6,""en"",""fa"")"),"ما با او صحبت می کنیم")</f>
        <v>ما با او صحبت می کنیم</v>
      </c>
      <c r="N6" s="3" t="str">
        <f>IFERROR(__xludf.DUMMYFUNCTION("GOOGLETRANSLATE(A6,""en"",""pt"")"),"Nós falamos com ele")</f>
        <v>Nós falamos com ele</v>
      </c>
      <c r="O6" s="3" t="str">
        <f>IFERROR(__xludf.DUMMYFUNCTION("GOOGLETRANSLATE(A6,""en"",""da"")"),"Vi taler til ham")</f>
        <v>Vi taler til ham</v>
      </c>
      <c r="P6" s="3" t="str">
        <f>IFERROR(__xludf.DUMMYFUNCTION("GOOGLETRANSLATE(A6,""en"",""eo"")"),"Ni parolas kun li")</f>
        <v>Ni parolas kun li</v>
      </c>
      <c r="Q6" s="3" t="str">
        <f>IFERROR(__xludf.DUMMYFUNCTION("GOOGLETRANSLATE(A6,""en"",""tl"")"),"Nakikipag-usap kami sa kanya")</f>
        <v>Nakikipag-usap kami sa kanya</v>
      </c>
      <c r="R6" s="3" t="str">
        <f>IFERROR(__xludf.DUMMYFUNCTION("GOOGLETRANSLATE(A6,""en"",""es"")"),"Hablamos con él")</f>
        <v>Hablamos con él</v>
      </c>
      <c r="S6" s="3" t="str">
        <f>IFERROR(__xludf.DUMMYFUNCTION("GOOGLETRANSLATE(A6,""en"",""hi"")"),"हम उससे बात करते हैं")</f>
        <v>हम उससे बात करते हैं</v>
      </c>
      <c r="T6" s="3" t="str">
        <f>IFERROR(__xludf.DUMMYFUNCTION("GOOGLETRANSLATE(A6,""en"",""ur"")"),"ہم اس سے بات کرتے ہیں")</f>
        <v>ہم اس سے بات کرتے ہیں</v>
      </c>
      <c r="U6" s="3" t="str">
        <f>IFERROR(__xludf.DUMMYFUNCTION("GOOGLETRANSLATE(A6,""en"",""vi"")"),"Chúng tôi nói chuyện với anh ấy")</f>
        <v>Chúng tôi nói chuyện với anh ấy</v>
      </c>
      <c r="V6" s="3" t="str">
        <f>IFERROR(__xludf.DUMMYFUNCTION("GOOGLETRANSLATE(A6,""en"",""id"")"),"Kami berbicara dengannya")</f>
        <v>Kami berbicara dengannya</v>
      </c>
      <c r="W6" s="3" t="str">
        <f>IFERROR(__xludf.DUMMYFUNCTION("GOOGLETRANSLATE(A6,""en"",""is"")"),"Við tölum við hann")</f>
        <v>Við tölum við hann</v>
      </c>
      <c r="X6" s="3" t="str">
        <f>IFERROR(__xludf.DUMMYFUNCTION("GOOGLETRANSLATE(A6,""en"",""el"")"),"Μιλάμε μαζί του")</f>
        <v>Μιλάμε μαζί του</v>
      </c>
      <c r="Y6" s="3" t="str">
        <f>IFERROR(__xludf.DUMMYFUNCTION("GOOGLETRANSLATE(A6,""en"",""th"")"),"เราคุยกับเขา")</f>
        <v>เราคุยกับเขา</v>
      </c>
      <c r="Z6" s="3" t="str">
        <f>IFERROR(__xludf.DUMMYFUNCTION("GOOGLETRANSLATE(A6,""en"",""ru"")"),"Мы говорим с ним")</f>
        <v>Мы говорим с ним</v>
      </c>
    </row>
    <row r="7">
      <c r="A7" s="6" t="s">
        <v>72</v>
      </c>
      <c r="B7" s="3" t="str">
        <f>IFERROR(__xludf.DUMMYFUNCTION("GOOGLETRANSLATE(A7,""en"",""af"")"),"Hulle praat met hulle")</f>
        <v>Hulle praat met hulle</v>
      </c>
      <c r="C7" s="3" t="str">
        <f>IFERROR(__xludf.DUMMYFUNCTION("GOOGLETRANSLATE(A7,""en"",""ga"")"),"Labhraíonn siad leo")</f>
        <v>Labhraíonn siad leo</v>
      </c>
      <c r="D7" s="3" t="str">
        <f>IFERROR(__xludf.DUMMYFUNCTION("GOOGLETRANSLATE(A7,""en"",""sq"")"),"Ata flasin me ta")</f>
        <v>Ata flasin me ta</v>
      </c>
      <c r="E7" s="3" t="str">
        <f>IFERROR(__xludf.DUMMYFUNCTION("GOOGLETRANSLATE(A7,""en"",""it"")"),"Parlano con loro")</f>
        <v>Parlano con loro</v>
      </c>
      <c r="F7" s="3" t="str">
        <f>IFERROR(__xludf.DUMMYFUNCTION("GOOGLETRANSLATE(A7,""en"",""ar"")"),"يتحدثون إليهم")</f>
        <v>يتحدثون إليهم</v>
      </c>
      <c r="G7" s="3" t="str">
        <f>IFERROR(__xludf.DUMMYFUNCTION("GOOGLETRANSLATE(A7,""en"",""ja"")"),"彼らは彼らに話します")</f>
        <v>彼らは彼らに話します</v>
      </c>
      <c r="H7" s="3" t="str">
        <f>IFERROR(__xludf.DUMMYFUNCTION("GOOGLETRANSLATE(A7,""en"",""ko"")"),"그들은 그들과 이야기합니다")</f>
        <v>그들은 그들과 이야기합니다</v>
      </c>
      <c r="I7" s="3" t="str">
        <f>IFERROR(__xludf.DUMMYFUNCTION("GOOGLETRANSLATE(A7,""en"",""la"")"),"Et loqui ad eos")</f>
        <v>Et loqui ad eos</v>
      </c>
      <c r="J7" s="3" t="str">
        <f>IFERROR(__xludf.DUMMYFUNCTION("GOOGLETRANSLATE(A7,""en"",""zh-CN"")"),"他们跟他们说话")</f>
        <v>他们跟他们说话</v>
      </c>
      <c r="K7" s="3" t="str">
        <f>IFERROR(__xludf.DUMMYFUNCTION("GOOGLETRANSLATE(A7,""en"",""ms"")"),"Mereka bercakap dengan mereka")</f>
        <v>Mereka bercakap dengan mereka</v>
      </c>
      <c r="L7" s="3" t="str">
        <f>IFERROR(__xludf.DUMMYFUNCTION("GOOGLETRANSLATE(A7,""en"",""no"")"),"De snakker med dem")</f>
        <v>De snakker med dem</v>
      </c>
      <c r="M7" s="3" t="str">
        <f>IFERROR(__xludf.DUMMYFUNCTION("GOOGLETRANSLATE(A7,""en"",""fa"")"),"آنها با آنها صحبت می کنند")</f>
        <v>آنها با آنها صحبت می کنند</v>
      </c>
      <c r="N7" s="3" t="str">
        <f>IFERROR(__xludf.DUMMYFUNCTION("GOOGLETRANSLATE(A7,""en"",""pt"")"),"Eles falam com eles")</f>
        <v>Eles falam com eles</v>
      </c>
      <c r="O7" s="3" t="str">
        <f>IFERROR(__xludf.DUMMYFUNCTION("GOOGLETRANSLATE(A7,""en"",""da"")"),"De taler til dem")</f>
        <v>De taler til dem</v>
      </c>
      <c r="P7" s="3" t="str">
        <f>IFERROR(__xludf.DUMMYFUNCTION("GOOGLETRANSLATE(A7,""en"",""eo"")"),"Ili parolas al ili")</f>
        <v>Ili parolas al ili</v>
      </c>
      <c r="Q7" s="3" t="str">
        <f>IFERROR(__xludf.DUMMYFUNCTION("GOOGLETRANSLATE(A7,""en"",""tl"")"),"Nakikipag-usap sila sa kanila")</f>
        <v>Nakikipag-usap sila sa kanila</v>
      </c>
      <c r="R7" s="3" t="str">
        <f>IFERROR(__xludf.DUMMYFUNCTION("GOOGLETRANSLATE(A7,""en"",""es"")"),"Ellos hablan con ellos")</f>
        <v>Ellos hablan con ellos</v>
      </c>
      <c r="S7" s="3" t="str">
        <f>IFERROR(__xludf.DUMMYFUNCTION("GOOGLETRANSLATE(A7,""en"",""hi"")"),"वे उनसे बात करते हैं")</f>
        <v>वे उनसे बात करते हैं</v>
      </c>
      <c r="T7" s="3" t="str">
        <f>IFERROR(__xludf.DUMMYFUNCTION("GOOGLETRANSLATE(A7,""en"",""ur"")"),"وہ ان سے بات کرتے ہیں")</f>
        <v>وہ ان سے بات کرتے ہیں</v>
      </c>
      <c r="U7" s="3" t="str">
        <f>IFERROR(__xludf.DUMMYFUNCTION("GOOGLETRANSLATE(A7,""en"",""vi"")"),"Họ nói chuyện với họ")</f>
        <v>Họ nói chuyện với họ</v>
      </c>
      <c r="V7" s="3" t="str">
        <f>IFERROR(__xludf.DUMMYFUNCTION("GOOGLETRANSLATE(A7,""en"",""id"")"),"Mereka berbicara dengan mereka")</f>
        <v>Mereka berbicara dengan mereka</v>
      </c>
      <c r="W7" s="3" t="str">
        <f>IFERROR(__xludf.DUMMYFUNCTION("GOOGLETRANSLATE(A7,""en"",""is"")"),"Þeir tala við þá")</f>
        <v>Þeir tala við þá</v>
      </c>
      <c r="X7" s="3" t="str">
        <f>IFERROR(__xludf.DUMMYFUNCTION("GOOGLETRANSLATE(A7,""en"",""el"")"),"Μιλούν μαζί τους")</f>
        <v>Μιλούν μαζί τους</v>
      </c>
      <c r="Y7" s="3" t="str">
        <f>IFERROR(__xludf.DUMMYFUNCTION("GOOGLETRANSLATE(A7,""en"",""th"")"),"พวกเขาคุยกับพวกเขา")</f>
        <v>พวกเขาคุยกับพวกเขา</v>
      </c>
      <c r="Z7" s="3" t="str">
        <f>IFERROR(__xludf.DUMMYFUNCTION("GOOGLETRANSLATE(A7,""en"",""ru"")"),"Они разговаривают с ними")</f>
        <v>Они разговаривают с ними</v>
      </c>
    </row>
    <row r="8">
      <c r="A8" s="6" t="s">
        <v>73</v>
      </c>
      <c r="B8" s="3" t="str">
        <f>IFERROR(__xludf.DUMMYFUNCTION("GOOGLETRANSLATE(A8,""en"",""af"")"),"Jy praat almal met haar")</f>
        <v>Jy praat almal met haar</v>
      </c>
      <c r="C8" s="3" t="str">
        <f>IFERROR(__xludf.DUMMYFUNCTION("GOOGLETRANSLATE(A8,""en"",""ga"")"),"Labhraíonn tú go léir léi")</f>
        <v>Labhraíonn tú go léir léi</v>
      </c>
      <c r="D8" s="3" t="str">
        <f>IFERROR(__xludf.DUMMYFUNCTION("GOOGLETRANSLATE(A8,""en"",""sq"")"),"Ju të gjithë bisedoni me të")</f>
        <v>Ju të gjithë bisedoni me të</v>
      </c>
      <c r="E8" s="3" t="str">
        <f>IFERROR(__xludf.DUMMYFUNCTION("GOOGLETRANSLATE(A8,""en"",""it"")"),"Tu li parli")</f>
        <v>Tu li parli</v>
      </c>
      <c r="F8" s="3" t="str">
        <f>IFERROR(__xludf.DUMMYFUNCTION("GOOGLETRANSLATE(A8,""en"",""ar"")"),"كل الكل تتحدث معها")</f>
        <v>كل الكل تتحدث معها</v>
      </c>
      <c r="G8" s="3" t="str">
        <f>IFERROR(__xludf.DUMMYFUNCTION("GOOGLETRANSLATE(A8,""en"",""ja"")"),"あなたはみんな彼女と話をしています")</f>
        <v>あなたはみんな彼女と話をしています</v>
      </c>
      <c r="H8" s="3" t="str">
        <f>IFERROR(__xludf.DUMMYFUNCTION("GOOGLETRANSLATE(A8,""en"",""ko"")"),"당신은 모두 그녀와 이야기합니다")</f>
        <v>당신은 모두 그녀와 이야기합니다</v>
      </c>
      <c r="I8" s="3" t="str">
        <f>IFERROR(__xludf.DUMMYFUNCTION("GOOGLETRANSLATE(A8,""en"",""la"")"),"Tibi omnes loqui ad eam")</f>
        <v>Tibi omnes loqui ad eam</v>
      </c>
      <c r="J8" s="3" t="str">
        <f>IFERROR(__xludf.DUMMYFUNCTION("GOOGLETRANSLATE(A8,""en"",""zh-CN"")"),"你们都和她说话")</f>
        <v>你们都和她说话</v>
      </c>
      <c r="K8" s="3" t="str">
        <f>IFERROR(__xludf.DUMMYFUNCTION("GOOGLETRANSLATE(A8,""en"",""ms"")"),"Anda semua bercakap dengannya")</f>
        <v>Anda semua bercakap dengannya</v>
      </c>
      <c r="L8" s="3" t="str">
        <f>IFERROR(__xludf.DUMMYFUNCTION("GOOGLETRANSLATE(A8,""en"",""no"")"),"Du snakker alle med henne")</f>
        <v>Du snakker alle med henne</v>
      </c>
      <c r="M8" s="3" t="str">
        <f>IFERROR(__xludf.DUMMYFUNCTION("GOOGLETRANSLATE(A8,""en"",""fa"")"),"همه شما با او صحبت می کنید")</f>
        <v>همه شما با او صحبت می کنید</v>
      </c>
      <c r="N8" s="3" t="str">
        <f>IFERROR(__xludf.DUMMYFUNCTION("GOOGLETRANSLATE(A8,""en"",""pt"")"),"Todos vocês falam com ela")</f>
        <v>Todos vocês falam com ela</v>
      </c>
      <c r="O8" s="3" t="str">
        <f>IFERROR(__xludf.DUMMYFUNCTION("GOOGLETRANSLATE(A8,""en"",""da"")"),"Du snakker alle med hende")</f>
        <v>Du snakker alle med hende</v>
      </c>
      <c r="P8" s="3" t="str">
        <f>IFERROR(__xludf.DUMMYFUNCTION("GOOGLETRANSLATE(A8,""en"",""eo"")"),"Vi ĉiuj parolas kun ŝi")</f>
        <v>Vi ĉiuj parolas kun ŝi</v>
      </c>
      <c r="Q8" s="3" t="str">
        <f>IFERROR(__xludf.DUMMYFUNCTION("GOOGLETRANSLATE(A8,""en"",""tl"")"),"Lahat kayo ay nakikipag-usap sa kanya")</f>
        <v>Lahat kayo ay nakikipag-usap sa kanya</v>
      </c>
      <c r="R8" s="3" t="str">
        <f>IFERROR(__xludf.DUMMYFUNCTION("GOOGLETRANSLATE(A8,""en"",""es"")"),"Todos ustedes hablan con ella")</f>
        <v>Todos ustedes hablan con ella</v>
      </c>
      <c r="S8" s="3" t="str">
        <f>IFERROR(__xludf.DUMMYFUNCTION("GOOGLETRANSLATE(A8,""en"",""hi"")"),"तुम सब उससे बात करते हो")</f>
        <v>तुम सब उससे बात करते हो</v>
      </c>
      <c r="T8" s="3" t="str">
        <f>IFERROR(__xludf.DUMMYFUNCTION("GOOGLETRANSLATE(A8,""en"",""ur"")"),"تم سب اس سے بات کرتے ہو")</f>
        <v>تم سب اس سے بات کرتے ہو</v>
      </c>
      <c r="U8" s="3" t="str">
        <f>IFERROR(__xludf.DUMMYFUNCTION("GOOGLETRANSLATE(A8,""en"",""vi"")"),"Tất cả các bạn nói chuyện với cô ấy")</f>
        <v>Tất cả các bạn nói chuyện với cô ấy</v>
      </c>
      <c r="V8" s="3" t="str">
        <f>IFERROR(__xludf.DUMMYFUNCTION("GOOGLETRANSLATE(A8,""en"",""id"")"),"Anda semua berbicara dengannya")</f>
        <v>Anda semua berbicara dengannya</v>
      </c>
      <c r="W8" s="3" t="str">
        <f>IFERROR(__xludf.DUMMYFUNCTION("GOOGLETRANSLATE(A8,""en"",""is"")"),"Þú talar allir við hana")</f>
        <v>Þú talar allir við hana</v>
      </c>
      <c r="X8" s="3" t="str">
        <f>IFERROR(__xludf.DUMMYFUNCTION("GOOGLETRANSLATE(A8,""en"",""el"")"),"Όλοι μιλάς μαζί της")</f>
        <v>Όλοι μιλάς μαζί της</v>
      </c>
      <c r="Y8" s="3" t="str">
        <f>IFERROR(__xludf.DUMMYFUNCTION("GOOGLETRANSLATE(A8,""en"",""th"")"),"คุณทุกคนคุยกับเธอ")</f>
        <v>คุณทุกคนคุยกับเธอ</v>
      </c>
      <c r="Z8" s="3" t="str">
        <f>IFERROR(__xludf.DUMMYFUNCTION("GOOGLETRANSLATE(A8,""en"",""ru"")"),"Вы все говорите с ней")</f>
        <v>Вы все говорите с ней</v>
      </c>
    </row>
    <row r="9">
      <c r="A9" s="6" t="s">
        <v>74</v>
      </c>
      <c r="B9" s="3" t="str">
        <f>IFERROR(__xludf.DUMMYFUNCTION("GOOGLETRANSLATE(A9,""en"",""af"")"),"Hy praat met my")</f>
        <v>Hy praat met my</v>
      </c>
      <c r="C9" s="3" t="str">
        <f>IFERROR(__xludf.DUMMYFUNCTION("GOOGLETRANSLATE(A9,""en"",""ga"")"),"Labhraíonn sé liom")</f>
        <v>Labhraíonn sé liom</v>
      </c>
      <c r="D9" s="3" t="str">
        <f>IFERROR(__xludf.DUMMYFUNCTION("GOOGLETRANSLATE(A9,""en"",""sq"")"),"Ai flet për mua")</f>
        <v>Ai flet për mua</v>
      </c>
      <c r="E9" s="3" t="str">
        <f>IFERROR(__xludf.DUMMYFUNCTION("GOOGLETRANSLATE(A9,""en"",""it"")"),"Mi parla")</f>
        <v>Mi parla</v>
      </c>
      <c r="F9" s="3" t="str">
        <f>IFERROR(__xludf.DUMMYFUNCTION("GOOGLETRANSLATE(A9,""en"",""ar"")"),"يتحدث معي")</f>
        <v>يتحدث معي</v>
      </c>
      <c r="G9" s="3" t="str">
        <f>IFERROR(__xludf.DUMMYFUNCTION("GOOGLETRANSLATE(A9,""en"",""ja"")"),"彼は私に話します")</f>
        <v>彼は私に話します</v>
      </c>
      <c r="H9" s="3" t="str">
        <f>IFERROR(__xludf.DUMMYFUNCTION("GOOGLETRANSLATE(A9,""en"",""ko"")"),"그는 나에게 말하고있다")</f>
        <v>그는 나에게 말하고있다</v>
      </c>
      <c r="I9" s="3" t="str">
        <f>IFERROR(__xludf.DUMMYFUNCTION("GOOGLETRANSLATE(A9,""en"",""la"")"),"Et loquitur mihi")</f>
        <v>Et loquitur mihi</v>
      </c>
      <c r="J9" s="3" t="str">
        <f>IFERROR(__xludf.DUMMYFUNCTION("GOOGLETRANSLATE(A9,""en"",""zh-CN"")"),"他跟我说话")</f>
        <v>他跟我说话</v>
      </c>
      <c r="K9" s="3" t="str">
        <f>IFERROR(__xludf.DUMMYFUNCTION("GOOGLETRANSLATE(A9,""en"",""ms"")"),"Dia bercakap dengan saya")</f>
        <v>Dia bercakap dengan saya</v>
      </c>
      <c r="L9" s="3" t="str">
        <f>IFERROR(__xludf.DUMMYFUNCTION("GOOGLETRANSLATE(A9,""en"",""no"")"),"Han snakker med meg")</f>
        <v>Han snakker med meg</v>
      </c>
      <c r="M9" s="3" t="str">
        <f>IFERROR(__xludf.DUMMYFUNCTION("GOOGLETRANSLATE(A9,""en"",""fa"")"),"او به من صحبت می کند")</f>
        <v>او به من صحبت می کند</v>
      </c>
      <c r="N9" s="3" t="str">
        <f>IFERROR(__xludf.DUMMYFUNCTION("GOOGLETRANSLATE(A9,""en"",""pt"")"),"Ele fala comigo")</f>
        <v>Ele fala comigo</v>
      </c>
      <c r="O9" s="3" t="str">
        <f>IFERROR(__xludf.DUMMYFUNCTION("GOOGLETRANSLATE(A9,""en"",""da"")"),"Han taler til mig")</f>
        <v>Han taler til mig</v>
      </c>
      <c r="P9" s="3" t="str">
        <f>IFERROR(__xludf.DUMMYFUNCTION("GOOGLETRANSLATE(A9,""en"",""eo"")"),"Li parolas al mi")</f>
        <v>Li parolas al mi</v>
      </c>
      <c r="Q9" s="3" t="str">
        <f>IFERROR(__xludf.DUMMYFUNCTION("GOOGLETRANSLATE(A9,""en"",""tl"")"),"Nakikipag-usap siya sa akin")</f>
        <v>Nakikipag-usap siya sa akin</v>
      </c>
      <c r="R9" s="3" t="str">
        <f>IFERROR(__xludf.DUMMYFUNCTION("GOOGLETRANSLATE(A9,""en"",""es"")"),"Me habla")</f>
        <v>Me habla</v>
      </c>
      <c r="S9" s="3" t="str">
        <f>IFERROR(__xludf.DUMMYFUNCTION("GOOGLETRANSLATE(A9,""en"",""hi"")"),"वह मुझसे बात करता है")</f>
        <v>वह मुझसे बात करता है</v>
      </c>
      <c r="T9" s="3" t="str">
        <f>IFERROR(__xludf.DUMMYFUNCTION("GOOGLETRANSLATE(A9,""en"",""ur"")"),"وہ مجھ سے بات کرتا ہے")</f>
        <v>وہ مجھ سے بات کرتا ہے</v>
      </c>
      <c r="U9" s="3" t="str">
        <f>IFERROR(__xludf.DUMMYFUNCTION("GOOGLETRANSLATE(A9,""en"",""vi"")"),"Anh ấy nói chuyện với tôi")</f>
        <v>Anh ấy nói chuyện với tôi</v>
      </c>
      <c r="V9" s="3" t="str">
        <f>IFERROR(__xludf.DUMMYFUNCTION("GOOGLETRANSLATE(A9,""en"",""id"")"),"Dia berbicara kepada saya")</f>
        <v>Dia berbicara kepada saya</v>
      </c>
      <c r="W9" s="3" t="str">
        <f>IFERROR(__xludf.DUMMYFUNCTION("GOOGLETRANSLATE(A9,""en"",""is"")"),"Hann talar við mig")</f>
        <v>Hann talar við mig</v>
      </c>
      <c r="X9" s="3" t="str">
        <f>IFERROR(__xludf.DUMMYFUNCTION("GOOGLETRANSLATE(A9,""en"",""el"")"),"Μου μιλάει")</f>
        <v>Μου μιλάει</v>
      </c>
      <c r="Y9" s="3" t="str">
        <f>IFERROR(__xludf.DUMMYFUNCTION("GOOGLETRANSLATE(A9,""en"",""th"")"),"เขาพูดกับฉัน")</f>
        <v>เขาพูดกับฉัน</v>
      </c>
      <c r="Z9" s="3" t="str">
        <f>IFERROR(__xludf.DUMMYFUNCTION("GOOGLETRANSLATE(A9,""en"",""ru"")"),"Он разговаривает со мной")</f>
        <v>Он разговаривает со мной</v>
      </c>
    </row>
    <row r="10">
      <c r="A10" s="6" t="s">
        <v>75</v>
      </c>
      <c r="B10" s="3" t="str">
        <f>IFERROR(__xludf.DUMMYFUNCTION("GOOGLETRANSLATE(A10,""en"",""af"")"),"Ek praat met jou")</f>
        <v>Ek praat met jou</v>
      </c>
      <c r="C10" s="3" t="str">
        <f>IFERROR(__xludf.DUMMYFUNCTION("GOOGLETRANSLATE(A10,""en"",""ga"")"),"Labhraím leat")</f>
        <v>Labhraím leat</v>
      </c>
      <c r="D10" s="3" t="str">
        <f>IFERROR(__xludf.DUMMYFUNCTION("GOOGLETRANSLATE(A10,""en"",""sq"")"),"Unë flas me ty")</f>
        <v>Unë flas me ty</v>
      </c>
      <c r="E10" s="3" t="str">
        <f>IFERROR(__xludf.DUMMYFUNCTION("GOOGLETRANSLATE(A10,""en"",""it"")"),"ti parlo")</f>
        <v>ti parlo</v>
      </c>
      <c r="F10" s="3" t="str">
        <f>IFERROR(__xludf.DUMMYFUNCTION("GOOGLETRANSLATE(A10,""en"",""ar"")"),"أنا أكلمك")</f>
        <v>أنا أكلمك</v>
      </c>
      <c r="G10" s="3" t="str">
        <f>IFERROR(__xludf.DUMMYFUNCTION("GOOGLETRANSLATE(A10,""en"",""ja"")"),"私はあなたに話します")</f>
        <v>私はあなたに話します</v>
      </c>
      <c r="H10" s="3" t="str">
        <f>IFERROR(__xludf.DUMMYFUNCTION("GOOGLETRANSLATE(A10,""en"",""ko"")"),"나는 너와 얘기한다")</f>
        <v>나는 너와 얘기한다</v>
      </c>
      <c r="I10" s="3" t="str">
        <f>IFERROR(__xludf.DUMMYFUNCTION("GOOGLETRANSLATE(A10,""en"",""la"")"),"Disputatio vobis")</f>
        <v>Disputatio vobis</v>
      </c>
      <c r="J10" s="3" t="str">
        <f>IFERROR(__xludf.DUMMYFUNCTION("GOOGLETRANSLATE(A10,""en"",""zh-CN"")"),"我跟你说话")</f>
        <v>我跟你说话</v>
      </c>
      <c r="K10" s="3" t="str">
        <f>IFERROR(__xludf.DUMMYFUNCTION("GOOGLETRANSLATE(A10,""en"",""ms"")"),"saya bercakap dengan awak")</f>
        <v>saya bercakap dengan awak</v>
      </c>
      <c r="L10" s="3" t="str">
        <f>IFERROR(__xludf.DUMMYFUNCTION("GOOGLETRANSLATE(A10,""en"",""no"")"),"jeg snakker til deg")</f>
        <v>jeg snakker til deg</v>
      </c>
      <c r="M10" s="3" t="str">
        <f>IFERROR(__xludf.DUMMYFUNCTION("GOOGLETRANSLATE(A10,""en"",""fa"")"),"دارم باهات صحبت میکنم")</f>
        <v>دارم باهات صحبت میکنم</v>
      </c>
      <c r="N10" s="3" t="str">
        <f>IFERROR(__xludf.DUMMYFUNCTION("GOOGLETRANSLATE(A10,""en"",""pt"")"),"eu falo com você")</f>
        <v>eu falo com você</v>
      </c>
      <c r="O10" s="3" t="str">
        <f>IFERROR(__xludf.DUMMYFUNCTION("GOOGLETRANSLATE(A10,""en"",""da"")"),"jeg taler til dig")</f>
        <v>jeg taler til dig</v>
      </c>
      <c r="P10" s="3" t="str">
        <f>IFERROR(__xludf.DUMMYFUNCTION("GOOGLETRANSLATE(A10,""en"",""eo"")"),"Mi parolas kun vi")</f>
        <v>Mi parolas kun vi</v>
      </c>
      <c r="Q10" s="3" t="str">
        <f>IFERROR(__xludf.DUMMYFUNCTION("GOOGLETRANSLATE(A10,""en"",""tl"")"),"Nakikipag-usap ako sa iyo")</f>
        <v>Nakikipag-usap ako sa iyo</v>
      </c>
      <c r="R10" s="3" t="str">
        <f>IFERROR(__xludf.DUMMYFUNCTION("GOOGLETRANSLATE(A10,""en"",""es"")"),"te hablo a ti")</f>
        <v>te hablo a ti</v>
      </c>
      <c r="S10" s="3" t="str">
        <f>IFERROR(__xludf.DUMMYFUNCTION("GOOGLETRANSLATE(A10,""en"",""hi"")"),"मैं तुमसे बात करता हूॅं")</f>
        <v>मैं तुमसे बात करता हूॅं</v>
      </c>
      <c r="T10" s="3" t="str">
        <f>IFERROR(__xludf.DUMMYFUNCTION("GOOGLETRANSLATE(A10,""en"",""ur"")"),"میں تم سے بات کرتا ہوں")</f>
        <v>میں تم سے بات کرتا ہوں</v>
      </c>
      <c r="U10" s="3" t="str">
        <f>IFERROR(__xludf.DUMMYFUNCTION("GOOGLETRANSLATE(A10,""en"",""vi"")"),"tôi nói chuyện với bạn")</f>
        <v>tôi nói chuyện với bạn</v>
      </c>
      <c r="V10" s="3" t="str">
        <f>IFERROR(__xludf.DUMMYFUNCTION("GOOGLETRANSLATE(A10,""en"",""id"")"),"aku bicara padamu")</f>
        <v>aku bicara padamu</v>
      </c>
      <c r="W10" s="3" t="str">
        <f>IFERROR(__xludf.DUMMYFUNCTION("GOOGLETRANSLATE(A10,""en"",""is"")"),"Ég tala við þig")</f>
        <v>Ég tala við þig</v>
      </c>
      <c r="X10" s="3" t="str">
        <f>IFERROR(__xludf.DUMMYFUNCTION("GOOGLETRANSLATE(A10,""en"",""el"")"),"σου μιλάω")</f>
        <v>σου μιλάω</v>
      </c>
      <c r="Y10" s="3" t="str">
        <f>IFERROR(__xludf.DUMMYFUNCTION("GOOGLETRANSLATE(A10,""en"",""th"")"),"ฉันพูดกับคุณ")</f>
        <v>ฉันพูดกับคุณ</v>
      </c>
      <c r="Z10" s="3" t="str">
        <f>IFERROR(__xludf.DUMMYFUNCTION("GOOGLETRANSLATE(A10,""en"",""ru"")"),"я говорю с тобой")</f>
        <v>я говорю с тобой</v>
      </c>
    </row>
    <row r="11">
      <c r="A11" s="6" t="s">
        <v>76</v>
      </c>
      <c r="B11" s="3" t="str">
        <f>IFERROR(__xludf.DUMMYFUNCTION("GOOGLETRANSLATE(A11,""en"",""af"")"),"Ek eet dit")</f>
        <v>Ek eet dit</v>
      </c>
      <c r="C11" s="3" t="str">
        <f>IFERROR(__xludf.DUMMYFUNCTION("GOOGLETRANSLATE(A11,""en"",""ga"")"),"Itheann mé é")</f>
        <v>Itheann mé é</v>
      </c>
      <c r="D11" s="3" t="str">
        <f>IFERROR(__xludf.DUMMYFUNCTION("GOOGLETRANSLATE(A11,""en"",""sq"")"),"Unë e ha atë")</f>
        <v>Unë e ha atë</v>
      </c>
      <c r="E11" s="3" t="str">
        <f>IFERROR(__xludf.DUMMYFUNCTION("GOOGLETRANSLATE(A11,""en"",""it"")"),"lo mangio")</f>
        <v>lo mangio</v>
      </c>
      <c r="F11" s="3" t="str">
        <f>IFERROR(__xludf.DUMMYFUNCTION("GOOGLETRANSLATE(A11,""en"",""ar"")"),"أنا آكل ذلك")</f>
        <v>أنا آكل ذلك</v>
      </c>
      <c r="G11" s="3" t="str">
        <f>IFERROR(__xludf.DUMMYFUNCTION("GOOGLETRANSLATE(A11,""en"",""ja"")"),"私はそれを食べる")</f>
        <v>私はそれを食べる</v>
      </c>
      <c r="H11" s="3" t="str">
        <f>IFERROR(__xludf.DUMMYFUNCTION("GOOGLETRANSLATE(A11,""en"",""ko"")"),"나는 그것을 먹는다")</f>
        <v>나는 그것을 먹는다</v>
      </c>
      <c r="I11" s="3" t="str">
        <f>IFERROR(__xludf.DUMMYFUNCTION("GOOGLETRANSLATE(A11,""en"",""la"")"),"Et comedent eam")</f>
        <v>Et comedent eam</v>
      </c>
      <c r="J11" s="3" t="str">
        <f>IFERROR(__xludf.DUMMYFUNCTION("GOOGLETRANSLATE(A11,""en"",""zh-CN"")"),"我吃它")</f>
        <v>我吃它</v>
      </c>
      <c r="K11" s="3" t="str">
        <f>IFERROR(__xludf.DUMMYFUNCTION("GOOGLETRANSLATE(A11,""en"",""ms"")"),"Saya makan itu")</f>
        <v>Saya makan itu</v>
      </c>
      <c r="L11" s="3" t="str">
        <f>IFERROR(__xludf.DUMMYFUNCTION("GOOGLETRANSLATE(A11,""en"",""no"")"),"jeg spiser det")</f>
        <v>jeg spiser det</v>
      </c>
      <c r="M11" s="3" t="str">
        <f>IFERROR(__xludf.DUMMYFUNCTION("GOOGLETRANSLATE(A11,""en"",""fa"")"),"من آن را می خورم")</f>
        <v>من آن را می خورم</v>
      </c>
      <c r="N11" s="3" t="str">
        <f>IFERROR(__xludf.DUMMYFUNCTION("GOOGLETRANSLATE(A11,""en"",""pt"")"),"Eu como isso")</f>
        <v>Eu como isso</v>
      </c>
      <c r="O11" s="3" t="str">
        <f>IFERROR(__xludf.DUMMYFUNCTION("GOOGLETRANSLATE(A11,""en"",""da"")"),"Jeg spiser det")</f>
        <v>Jeg spiser det</v>
      </c>
      <c r="P11" s="3" t="str">
        <f>IFERROR(__xludf.DUMMYFUNCTION("GOOGLETRANSLATE(A11,""en"",""eo"")"),"Mi manĝas ĝin")</f>
        <v>Mi manĝas ĝin</v>
      </c>
      <c r="Q11" s="3" t="str">
        <f>IFERROR(__xludf.DUMMYFUNCTION("GOOGLETRANSLATE(A11,""en"",""tl"")"),"kinain ko ito")</f>
        <v>kinain ko ito</v>
      </c>
      <c r="R11" s="3" t="str">
        <f>IFERROR(__xludf.DUMMYFUNCTION("GOOGLETRANSLATE(A11,""en"",""es"")"),"Me lo como")</f>
        <v>Me lo como</v>
      </c>
      <c r="S11" s="3" t="str">
        <f>IFERROR(__xludf.DUMMYFUNCTION("GOOGLETRANSLATE(A11,""en"",""hi"")"),"मैं इसे खाता हूं")</f>
        <v>मैं इसे खाता हूं</v>
      </c>
      <c r="T11" s="3" t="str">
        <f>IFERROR(__xludf.DUMMYFUNCTION("GOOGLETRANSLATE(A11,""en"",""ur"")"),"میں اسے کھاتا ہوں")</f>
        <v>میں اسے کھاتا ہوں</v>
      </c>
      <c r="U11" s="3" t="str">
        <f>IFERROR(__xludf.DUMMYFUNCTION("GOOGLETRANSLATE(A11,""en"",""vi"")"),"tôi ăn nó")</f>
        <v>tôi ăn nó</v>
      </c>
      <c r="V11" s="3" t="str">
        <f>IFERROR(__xludf.DUMMYFUNCTION("GOOGLETRANSLATE(A11,""en"",""id"")"),"saya memakannya")</f>
        <v>saya memakannya</v>
      </c>
      <c r="W11" s="3" t="str">
        <f>IFERROR(__xludf.DUMMYFUNCTION("GOOGLETRANSLATE(A11,""en"",""is"")"),"Ég borða það")</f>
        <v>Ég borða það</v>
      </c>
      <c r="X11" s="3" t="str">
        <f>IFERROR(__xludf.DUMMYFUNCTION("GOOGLETRANSLATE(A11,""en"",""el"")"),"το τρώω")</f>
        <v>το τρώω</v>
      </c>
      <c r="Y11" s="3" t="str">
        <f>IFERROR(__xludf.DUMMYFUNCTION("GOOGLETRANSLATE(A11,""en"",""th"")"),"ฉันกินมัน")</f>
        <v>ฉันกินมัน</v>
      </c>
      <c r="Z11" s="3" t="str">
        <f>IFERROR(__xludf.DUMMYFUNCTION("GOOGLETRANSLATE(A11,""en"",""ru"")"),"Я ем это")</f>
        <v>Я ем это</v>
      </c>
    </row>
    <row r="12">
      <c r="A12" s="6" t="s">
        <v>77</v>
      </c>
      <c r="B12" s="3" t="str">
        <f>IFERROR(__xludf.DUMMYFUNCTION("GOOGLETRANSLATE(A12,""en"",""af"")"),"Ek eet hulle")</f>
        <v>Ek eet hulle</v>
      </c>
      <c r="C12" s="3" t="str">
        <f>IFERROR(__xludf.DUMMYFUNCTION("GOOGLETRANSLATE(A12,""en"",""ga"")"),"Itheann mé iad")</f>
        <v>Itheann mé iad</v>
      </c>
      <c r="D12" s="3" t="str">
        <f>IFERROR(__xludf.DUMMYFUNCTION("GOOGLETRANSLATE(A12,""en"",""sq"")"),"Unë i hamë ato")</f>
        <v>Unë i hamë ato</v>
      </c>
      <c r="E12" s="3" t="str">
        <f>IFERROR(__xludf.DUMMYFUNCTION("GOOGLETRANSLATE(A12,""en"",""it"")"),"Li mangio")</f>
        <v>Li mangio</v>
      </c>
      <c r="F12" s="3" t="str">
        <f>IFERROR(__xludf.DUMMYFUNCTION("GOOGLETRANSLATE(A12,""en"",""ar"")"),"أنا آكلهم")</f>
        <v>أنا آكلهم</v>
      </c>
      <c r="G12" s="3" t="str">
        <f>IFERROR(__xludf.DUMMYFUNCTION("GOOGLETRANSLATE(A12,""en"",""ja"")"),"私はそれらを食べます")</f>
        <v>私はそれらを食べます</v>
      </c>
      <c r="H12" s="3" t="str">
        <f>IFERROR(__xludf.DUMMYFUNCTION("GOOGLETRANSLATE(A12,""en"",""ko"")"),"나는 그들을 먹는다")</f>
        <v>나는 그들을 먹는다</v>
      </c>
      <c r="I12" s="3" t="str">
        <f>IFERROR(__xludf.DUMMYFUNCTION("GOOGLETRANSLATE(A12,""en"",""la"")"),"Ego manducare eos")</f>
        <v>Ego manducare eos</v>
      </c>
      <c r="J12" s="3" t="str">
        <f>IFERROR(__xludf.DUMMYFUNCTION("GOOGLETRANSLATE(A12,""en"",""zh-CN"")"),"我吃了它们")</f>
        <v>我吃了它们</v>
      </c>
      <c r="K12" s="3" t="str">
        <f>IFERROR(__xludf.DUMMYFUNCTION("GOOGLETRANSLATE(A12,""en"",""ms"")"),"Saya makan mereka")</f>
        <v>Saya makan mereka</v>
      </c>
      <c r="L12" s="3" t="str">
        <f>IFERROR(__xludf.DUMMYFUNCTION("GOOGLETRANSLATE(A12,""en"",""no"")"),"Jeg spiser dem")</f>
        <v>Jeg spiser dem</v>
      </c>
      <c r="M12" s="3" t="str">
        <f>IFERROR(__xludf.DUMMYFUNCTION("GOOGLETRANSLATE(A12,""en"",""fa"")"),"من آنها را می خورم")</f>
        <v>من آنها را می خورم</v>
      </c>
      <c r="N12" s="3" t="str">
        <f>IFERROR(__xludf.DUMMYFUNCTION("GOOGLETRANSLATE(A12,""en"",""pt"")"),"Eu os comê")</f>
        <v>Eu os comê</v>
      </c>
      <c r="O12" s="3" t="str">
        <f>IFERROR(__xludf.DUMMYFUNCTION("GOOGLETRANSLATE(A12,""en"",""da"")"),"Jeg spiser dem")</f>
        <v>Jeg spiser dem</v>
      </c>
      <c r="P12" s="3" t="str">
        <f>IFERROR(__xludf.DUMMYFUNCTION("GOOGLETRANSLATE(A12,""en"",""eo"")"),"Mi manĝas ilin")</f>
        <v>Mi manĝas ilin</v>
      </c>
      <c r="Q12" s="3" t="str">
        <f>IFERROR(__xludf.DUMMYFUNCTION("GOOGLETRANSLATE(A12,""en"",""tl"")"),"Kumain ako sa kanila")</f>
        <v>Kumain ako sa kanila</v>
      </c>
      <c r="R12" s="3" t="str">
        <f>IFERROR(__xludf.DUMMYFUNCTION("GOOGLETRANSLATE(A12,""en"",""es"")"),"Los como ellos")</f>
        <v>Los como ellos</v>
      </c>
      <c r="S12" s="3" t="str">
        <f>IFERROR(__xludf.DUMMYFUNCTION("GOOGLETRANSLATE(A12,""en"",""hi"")"),"मैं उन्हें खाता हूं")</f>
        <v>मैं उन्हें खाता हूं</v>
      </c>
      <c r="T12" s="3" t="str">
        <f>IFERROR(__xludf.DUMMYFUNCTION("GOOGLETRANSLATE(A12,""en"",""ur"")"),"میں انہیں کھاتا ہوں")</f>
        <v>میں انہیں کھاتا ہوں</v>
      </c>
      <c r="U12" s="3" t="str">
        <f>IFERROR(__xludf.DUMMYFUNCTION("GOOGLETRANSLATE(A12,""en"",""vi"")"),"tôi ăn chúng")</f>
        <v>tôi ăn chúng</v>
      </c>
      <c r="V12" s="3" t="str">
        <f>IFERROR(__xludf.DUMMYFUNCTION("GOOGLETRANSLATE(A12,""en"",""id"")"),"Saya memakannya")</f>
        <v>Saya memakannya</v>
      </c>
      <c r="W12" s="3" t="str">
        <f>IFERROR(__xludf.DUMMYFUNCTION("GOOGLETRANSLATE(A12,""en"",""is"")"),"Ég borða þau")</f>
        <v>Ég borða þau</v>
      </c>
      <c r="X12" s="3" t="str">
        <f>IFERROR(__xludf.DUMMYFUNCTION("GOOGLETRANSLATE(A12,""en"",""el"")"),"Τους τρώω")</f>
        <v>Τους τρώω</v>
      </c>
      <c r="Y12" s="3" t="str">
        <f>IFERROR(__xludf.DUMMYFUNCTION("GOOGLETRANSLATE(A12,""en"",""th"")"),"ฉันกินพวกเขา")</f>
        <v>ฉันกินพวกเขา</v>
      </c>
      <c r="Z12" s="3" t="str">
        <f>IFERROR(__xludf.DUMMYFUNCTION("GOOGLETRANSLATE(A12,""en"",""ru"")"),"Я ем их")</f>
        <v>Я ем их</v>
      </c>
    </row>
    <row r="13">
      <c r="A13" s="6" t="s">
        <v>78</v>
      </c>
      <c r="B13" s="3" t="str">
        <f>IFERROR(__xludf.DUMMYFUNCTION("GOOGLETRANSLATE(A13,""en"",""af"")"),"Hy eet hulle")</f>
        <v>Hy eet hulle</v>
      </c>
      <c r="C13" s="3" t="str">
        <f>IFERROR(__xludf.DUMMYFUNCTION("GOOGLETRANSLATE(A13,""en"",""ga"")"),"Itheann sé iad")</f>
        <v>Itheann sé iad</v>
      </c>
      <c r="D13" s="3" t="str">
        <f>IFERROR(__xludf.DUMMYFUNCTION("GOOGLETRANSLATE(A13,""en"",""sq"")"),"Ai i ha")</f>
        <v>Ai i ha</v>
      </c>
      <c r="E13" s="3" t="str">
        <f>IFERROR(__xludf.DUMMYFUNCTION("GOOGLETRANSLATE(A13,""en"",""it"")"),"Li mangia")</f>
        <v>Li mangia</v>
      </c>
      <c r="F13" s="3" t="str">
        <f>IFERROR(__xludf.DUMMYFUNCTION("GOOGLETRANSLATE(A13,""en"",""ar"")"),"يأكلهم")</f>
        <v>يأكلهم</v>
      </c>
      <c r="G13" s="3" t="str">
        <f>IFERROR(__xludf.DUMMYFUNCTION("GOOGLETRANSLATE(A13,""en"",""ja"")"),"彼はそれらを食べます")</f>
        <v>彼はそれらを食べます</v>
      </c>
      <c r="H13" s="3" t="str">
        <f>IFERROR(__xludf.DUMMYFUNCTION("GOOGLETRANSLATE(A13,""en"",""ko"")"),"그는 그들을 먹는다")</f>
        <v>그는 그들을 먹는다</v>
      </c>
      <c r="I13" s="3" t="str">
        <f>IFERROR(__xludf.DUMMYFUNCTION("GOOGLETRANSLATE(A13,""en"",""la"")"),"Et comedit eos")</f>
        <v>Et comedit eos</v>
      </c>
      <c r="J13" s="3" t="str">
        <f>IFERROR(__xludf.DUMMYFUNCTION("GOOGLETRANSLATE(A13,""en"",""zh-CN"")"),"他吃了它们")</f>
        <v>他吃了它们</v>
      </c>
      <c r="K13" s="3" t="str">
        <f>IFERROR(__xludf.DUMMYFUNCTION("GOOGLETRANSLATE(A13,""en"",""ms"")"),"Dia makan mereka")</f>
        <v>Dia makan mereka</v>
      </c>
      <c r="L13" s="3" t="str">
        <f>IFERROR(__xludf.DUMMYFUNCTION("GOOGLETRANSLATE(A13,""en"",""no"")"),"Han spiser dem")</f>
        <v>Han spiser dem</v>
      </c>
      <c r="M13" s="3" t="str">
        <f>IFERROR(__xludf.DUMMYFUNCTION("GOOGLETRANSLATE(A13,""en"",""fa"")"),"او آنها را می خورد")</f>
        <v>او آنها را می خورد</v>
      </c>
      <c r="N13" s="3" t="str">
        <f>IFERROR(__xludf.DUMMYFUNCTION("GOOGLETRANSLATE(A13,""en"",""pt"")"),"Ele come eles")</f>
        <v>Ele come eles</v>
      </c>
      <c r="O13" s="3" t="str">
        <f>IFERROR(__xludf.DUMMYFUNCTION("GOOGLETRANSLATE(A13,""en"",""da"")"),"Han spiser dem")</f>
        <v>Han spiser dem</v>
      </c>
      <c r="P13" s="3" t="str">
        <f>IFERROR(__xludf.DUMMYFUNCTION("GOOGLETRANSLATE(A13,""en"",""eo"")"),"Li manĝas ilin")</f>
        <v>Li manĝas ilin</v>
      </c>
      <c r="Q13" s="3" t="str">
        <f>IFERROR(__xludf.DUMMYFUNCTION("GOOGLETRANSLATE(A13,""en"",""tl"")"),"Kumakain siya")</f>
        <v>Kumakain siya</v>
      </c>
      <c r="R13" s="3" t="str">
        <f>IFERROR(__xludf.DUMMYFUNCTION("GOOGLETRANSLATE(A13,""en"",""es"")"),"Los come")</f>
        <v>Los come</v>
      </c>
      <c r="S13" s="3" t="str">
        <f>IFERROR(__xludf.DUMMYFUNCTION("GOOGLETRANSLATE(A13,""en"",""hi"")"),"वह उन्हें खाता है")</f>
        <v>वह उन्हें खाता है</v>
      </c>
      <c r="T13" s="3" t="str">
        <f>IFERROR(__xludf.DUMMYFUNCTION("GOOGLETRANSLATE(A13,""en"",""ur"")"),"وہ کھاتا ہے")</f>
        <v>وہ کھاتا ہے</v>
      </c>
      <c r="U13" s="3" t="str">
        <f>IFERROR(__xludf.DUMMYFUNCTION("GOOGLETRANSLATE(A13,""en"",""vi"")"),"Anh ấy ăn chúng")</f>
        <v>Anh ấy ăn chúng</v>
      </c>
      <c r="V13" s="3" t="str">
        <f>IFERROR(__xludf.DUMMYFUNCTION("GOOGLETRANSLATE(A13,""en"",""id"")"),"Dia memakannya")</f>
        <v>Dia memakannya</v>
      </c>
      <c r="W13" s="3" t="str">
        <f>IFERROR(__xludf.DUMMYFUNCTION("GOOGLETRANSLATE(A13,""en"",""is"")"),"Hann borðar þá")</f>
        <v>Hann borðar þá</v>
      </c>
      <c r="X13" s="3" t="str">
        <f>IFERROR(__xludf.DUMMYFUNCTION("GOOGLETRANSLATE(A13,""en"",""el"")"),"Τους τρώει")</f>
        <v>Τους τρώει</v>
      </c>
      <c r="Y13" s="3" t="str">
        <f>IFERROR(__xludf.DUMMYFUNCTION("GOOGLETRANSLATE(A13,""en"",""th"")"),"เขากินพวกเขา")</f>
        <v>เขากินพวกเขา</v>
      </c>
      <c r="Z13" s="3" t="str">
        <f>IFERROR(__xludf.DUMMYFUNCTION("GOOGLETRANSLATE(A13,""en"",""ru"")"),"Он их ест")</f>
        <v>Он их ест</v>
      </c>
    </row>
    <row r="14">
      <c r="A14" s="6" t="s">
        <v>79</v>
      </c>
      <c r="B14" s="3" t="str">
        <f>IFERROR(__xludf.DUMMYFUNCTION("GOOGLETRANSLATE(A14,""en"",""af"")"),"Jim eet hom")</f>
        <v>Jim eet hom</v>
      </c>
      <c r="C14" s="3" t="str">
        <f>IFERROR(__xludf.DUMMYFUNCTION("GOOGLETRANSLATE(A14,""en"",""ga"")"),"Itheann Jim air é")</f>
        <v>Itheann Jim air é</v>
      </c>
      <c r="D14" s="3" t="str">
        <f>IFERROR(__xludf.DUMMYFUNCTION("GOOGLETRANSLATE(A14,""en"",""sq"")"),"Jim e ha atë")</f>
        <v>Jim e ha atë</v>
      </c>
      <c r="E14" s="3" t="str">
        <f>IFERROR(__xludf.DUMMYFUNCTION("GOOGLETRANSLATE(A14,""en"",""it"")"),"Jim lo mangia")</f>
        <v>Jim lo mangia</v>
      </c>
      <c r="F14" s="3" t="str">
        <f>IFERROR(__xludf.DUMMYFUNCTION("GOOGLETRANSLATE(A14,""en"",""ar"")"),"جيم يأكله")</f>
        <v>جيم يأكله</v>
      </c>
      <c r="G14" s="3" t="str">
        <f>IFERROR(__xludf.DUMMYFUNCTION("GOOGLETRANSLATE(A14,""en"",""ja"")"),"ジムは彼を食べる")</f>
        <v>ジムは彼を食べる</v>
      </c>
      <c r="H14" s="3" t="str">
        <f>IFERROR(__xludf.DUMMYFUNCTION("GOOGLETRANSLATE(A14,""en"",""ko"")"),"짐은 그를 먹는다")</f>
        <v>짐은 그를 먹는다</v>
      </c>
      <c r="I14" s="3" t="str">
        <f>IFERROR(__xludf.DUMMYFUNCTION("GOOGLETRANSLATE(A14,""en"",""la"")"),"Jim manducat eum")</f>
        <v>Jim manducat eum</v>
      </c>
      <c r="J14" s="3" t="str">
        <f>IFERROR(__xludf.DUMMYFUNCTION("GOOGLETRANSLATE(A14,""en"",""zh-CN"")"),"吉姆吃了他")</f>
        <v>吉姆吃了他</v>
      </c>
      <c r="K14" s="3" t="str">
        <f>IFERROR(__xludf.DUMMYFUNCTION("GOOGLETRANSLATE(A14,""en"",""ms"")"),"Jim makan dia")</f>
        <v>Jim makan dia</v>
      </c>
      <c r="L14" s="3" t="str">
        <f>IFERROR(__xludf.DUMMYFUNCTION("GOOGLETRANSLATE(A14,""en"",""no"")"),"Jim spiser ham")</f>
        <v>Jim spiser ham</v>
      </c>
      <c r="M14" s="3" t="str">
        <f>IFERROR(__xludf.DUMMYFUNCTION("GOOGLETRANSLATE(A14,""en"",""fa"")"),"جیم او را می خورد")</f>
        <v>جیم او را می خورد</v>
      </c>
      <c r="N14" s="3" t="str">
        <f>IFERROR(__xludf.DUMMYFUNCTION("GOOGLETRANSLATE(A14,""en"",""pt"")"),"Jim come ele")</f>
        <v>Jim come ele</v>
      </c>
      <c r="O14" s="3" t="str">
        <f>IFERROR(__xludf.DUMMYFUNCTION("GOOGLETRANSLATE(A14,""en"",""da"")"),"Jim spiser ham")</f>
        <v>Jim spiser ham</v>
      </c>
      <c r="P14" s="3" t="str">
        <f>IFERROR(__xludf.DUMMYFUNCTION("GOOGLETRANSLATE(A14,""en"",""eo"")"),"Jim manĝas lin")</f>
        <v>Jim manĝas lin</v>
      </c>
      <c r="Q14" s="3" t="str">
        <f>IFERROR(__xludf.DUMMYFUNCTION("GOOGLETRANSLATE(A14,""en"",""tl"")"),"Kumakain siya ni Jim.")</f>
        <v>Kumakain siya ni Jim.</v>
      </c>
      <c r="R14" s="3" t="str">
        <f>IFERROR(__xludf.DUMMYFUNCTION("GOOGLETRANSLATE(A14,""en"",""es"")"),"Jim lo come")</f>
        <v>Jim lo come</v>
      </c>
      <c r="S14" s="3" t="str">
        <f>IFERROR(__xludf.DUMMYFUNCTION("GOOGLETRANSLATE(A14,""en"",""hi"")"),"जिम उसे खाता है")</f>
        <v>जिम उसे खाता है</v>
      </c>
      <c r="T14" s="3" t="str">
        <f>IFERROR(__xludf.DUMMYFUNCTION("GOOGLETRANSLATE(A14,""en"",""ur"")"),"جم اسے کھاتا ہے")</f>
        <v>جم اسے کھاتا ہے</v>
      </c>
      <c r="U14" s="3" t="str">
        <f>IFERROR(__xludf.DUMMYFUNCTION("GOOGLETRANSLATE(A14,""en"",""vi"")"),"Jim ăn anh")</f>
        <v>Jim ăn anh</v>
      </c>
      <c r="V14" s="3" t="str">
        <f>IFERROR(__xludf.DUMMYFUNCTION("GOOGLETRANSLATE(A14,""en"",""id"")"),"Jim memakannya")</f>
        <v>Jim memakannya</v>
      </c>
      <c r="W14" s="3" t="str">
        <f>IFERROR(__xludf.DUMMYFUNCTION("GOOGLETRANSLATE(A14,""en"",""is"")"),"Jim etur hann")</f>
        <v>Jim etur hann</v>
      </c>
      <c r="X14" s="3" t="str">
        <f>IFERROR(__xludf.DUMMYFUNCTION("GOOGLETRANSLATE(A14,""en"",""el"")"),"Ο Jim τον τρώει")</f>
        <v>Ο Jim τον τρώει</v>
      </c>
      <c r="Y14" s="3" t="str">
        <f>IFERROR(__xludf.DUMMYFUNCTION("GOOGLETRANSLATE(A14,""en"",""th"")"),"จิมกินเขา")</f>
        <v>จิมกินเขา</v>
      </c>
      <c r="Z14" s="3" t="str">
        <f>IFERROR(__xludf.DUMMYFUNCTION("GOOGLETRANSLATE(A14,""en"",""ru"")"),"Джим ест его")</f>
        <v>Джим ест его</v>
      </c>
    </row>
    <row r="15">
      <c r="A15" s="6" t="s">
        <v>80</v>
      </c>
      <c r="B15" s="3" t="str">
        <f>IFERROR(__xludf.DUMMYFUNCTION("GOOGLETRANSLATE(A15,""en"",""af"")"),"Jy eet ons")</f>
        <v>Jy eet ons</v>
      </c>
      <c r="C15" s="3" t="str">
        <f>IFERROR(__xludf.DUMMYFUNCTION("GOOGLETRANSLATE(A15,""en"",""ga"")"),"Itheann tú sinn")</f>
        <v>Itheann tú sinn</v>
      </c>
      <c r="D15" s="3" t="str">
        <f>IFERROR(__xludf.DUMMYFUNCTION("GOOGLETRANSLATE(A15,""en"",""sq"")"),"Ju na hani")</f>
        <v>Ju na hani</v>
      </c>
      <c r="E15" s="3" t="str">
        <f>IFERROR(__xludf.DUMMYFUNCTION("GOOGLETRANSLATE(A15,""en"",""it"")"),"Ci mangi")</f>
        <v>Ci mangi</v>
      </c>
      <c r="F15" s="3" t="str">
        <f>IFERROR(__xludf.DUMMYFUNCTION("GOOGLETRANSLATE(A15,""en"",""ar"")"),"أنت تأكلنا")</f>
        <v>أنت تأكلنا</v>
      </c>
      <c r="G15" s="3" t="str">
        <f>IFERROR(__xludf.DUMMYFUNCTION("GOOGLETRANSLATE(A15,""en"",""ja"")"),"あなたは私たちを食べる")</f>
        <v>あなたは私たちを食べる</v>
      </c>
      <c r="H15" s="3" t="str">
        <f>IFERROR(__xludf.DUMMYFUNCTION("GOOGLETRANSLATE(A15,""en"",""ko"")"),"너는 우리를 먹어")</f>
        <v>너는 우리를 먹어</v>
      </c>
      <c r="I15" s="3" t="str">
        <f>IFERROR(__xludf.DUMMYFUNCTION("GOOGLETRANSLATE(A15,""en"",""la"")"),"Vos manducare nobis")</f>
        <v>Vos manducare nobis</v>
      </c>
      <c r="J15" s="3" t="str">
        <f>IFERROR(__xludf.DUMMYFUNCTION("GOOGLETRANSLATE(A15,""en"",""zh-CN"")"),"你吃了我们")</f>
        <v>你吃了我们</v>
      </c>
      <c r="K15" s="3" t="str">
        <f>IFERROR(__xludf.DUMMYFUNCTION("GOOGLETRANSLATE(A15,""en"",""ms"")"),"Anda makan kami")</f>
        <v>Anda makan kami</v>
      </c>
      <c r="L15" s="3" t="str">
        <f>IFERROR(__xludf.DUMMYFUNCTION("GOOGLETRANSLATE(A15,""en"",""no"")"),"Du spiser oss")</f>
        <v>Du spiser oss</v>
      </c>
      <c r="M15" s="3" t="str">
        <f>IFERROR(__xludf.DUMMYFUNCTION("GOOGLETRANSLATE(A15,""en"",""fa"")"),"شما ما را می خورید")</f>
        <v>شما ما را می خورید</v>
      </c>
      <c r="N15" s="3" t="str">
        <f>IFERROR(__xludf.DUMMYFUNCTION("GOOGLETRANSLATE(A15,""en"",""pt"")"),"Você nos come.")</f>
        <v>Você nos come.</v>
      </c>
      <c r="O15" s="3" t="str">
        <f>IFERROR(__xludf.DUMMYFUNCTION("GOOGLETRANSLATE(A15,""en"",""da"")"),"Du spiser os")</f>
        <v>Du spiser os</v>
      </c>
      <c r="P15" s="3" t="str">
        <f>IFERROR(__xludf.DUMMYFUNCTION("GOOGLETRANSLATE(A15,""en"",""eo"")"),"Vi manĝas nin")</f>
        <v>Vi manĝas nin</v>
      </c>
      <c r="Q15" s="3" t="str">
        <f>IFERROR(__xludf.DUMMYFUNCTION("GOOGLETRANSLATE(A15,""en"",""tl"")"),"Kumain ka sa amin")</f>
        <v>Kumain ka sa amin</v>
      </c>
      <c r="R15" s="3" t="str">
        <f>IFERROR(__xludf.DUMMYFUNCTION("GOOGLETRANSLATE(A15,""en"",""es"")"),"Te comes")</f>
        <v>Te comes</v>
      </c>
      <c r="S15" s="3" t="str">
        <f>IFERROR(__xludf.DUMMYFUNCTION("GOOGLETRANSLATE(A15,""en"",""hi"")"),"तुम हमें खाओ")</f>
        <v>तुम हमें खाओ</v>
      </c>
      <c r="T15" s="3" t="str">
        <f>IFERROR(__xludf.DUMMYFUNCTION("GOOGLETRANSLATE(A15,""en"",""ur"")"),"آپ ہمیں کھاتے ہیں")</f>
        <v>آپ ہمیں کھاتے ہیں</v>
      </c>
      <c r="U15" s="3" t="str">
        <f>IFERROR(__xludf.DUMMYFUNCTION("GOOGLETRANSLATE(A15,""en"",""vi"")"),"Bạn ăn chúng tôi")</f>
        <v>Bạn ăn chúng tôi</v>
      </c>
      <c r="V15" s="3" t="str">
        <f>IFERROR(__xludf.DUMMYFUNCTION("GOOGLETRANSLATE(A15,""en"",""id"")"),"Anda memakan kami")</f>
        <v>Anda memakan kami</v>
      </c>
      <c r="W15" s="3" t="str">
        <f>IFERROR(__xludf.DUMMYFUNCTION("GOOGLETRANSLATE(A15,""en"",""is"")"),"Þú borðar okkur")</f>
        <v>Þú borðar okkur</v>
      </c>
      <c r="X15" s="3" t="str">
        <f>IFERROR(__xludf.DUMMYFUNCTION("GOOGLETRANSLATE(A15,""en"",""el"")"),"Τρώτε μας")</f>
        <v>Τρώτε μας</v>
      </c>
      <c r="Y15" s="3" t="str">
        <f>IFERROR(__xludf.DUMMYFUNCTION("GOOGLETRANSLATE(A15,""en"",""th"")"),"คุณกินเรา")</f>
        <v>คุณกินเรา</v>
      </c>
      <c r="Z15" s="3" t="str">
        <f>IFERROR(__xludf.DUMMYFUNCTION("GOOGLETRANSLATE(A15,""en"",""ru"")"),"Вы едите нас")</f>
        <v>Вы едите нас</v>
      </c>
    </row>
    <row r="16">
      <c r="A16" s="6" t="s">
        <v>81</v>
      </c>
      <c r="B16" s="3" t="str">
        <f>IFERROR(__xludf.DUMMYFUNCTION("GOOGLETRANSLATE(A16,""en"",""af"")"),"Ons eet jou")</f>
        <v>Ons eet jou</v>
      </c>
      <c r="C16" s="3" t="str">
        <f>IFERROR(__xludf.DUMMYFUNCTION("GOOGLETRANSLATE(A16,""en"",""ga"")"),"Itheann tú thú")</f>
        <v>Itheann tú thú</v>
      </c>
      <c r="D16" s="3" t="str">
        <f>IFERROR(__xludf.DUMMYFUNCTION("GOOGLETRANSLATE(A16,""en"",""sq"")"),"Ne hamë")</f>
        <v>Ne hamë</v>
      </c>
      <c r="E16" s="3" t="str">
        <f>IFERROR(__xludf.DUMMYFUNCTION("GOOGLETRANSLATE(A16,""en"",""it"")"),"Ti mangiamo")</f>
        <v>Ti mangiamo</v>
      </c>
      <c r="F16" s="3" t="str">
        <f>IFERROR(__xludf.DUMMYFUNCTION("GOOGLETRANSLATE(A16,""en"",""ar"")"),"نحن نأكلك")</f>
        <v>نحن نأكلك</v>
      </c>
      <c r="G16" s="3" t="str">
        <f>IFERROR(__xludf.DUMMYFUNCTION("GOOGLETRANSLATE(A16,""en"",""ja"")"),"私たちはあなたを食べます")</f>
        <v>私たちはあなたを食べます</v>
      </c>
      <c r="H16" s="3" t="str">
        <f>IFERROR(__xludf.DUMMYFUNCTION("GOOGLETRANSLATE(A16,""en"",""ko"")"),"우리는 당신을 먹습니다")</f>
        <v>우리는 당신을 먹습니다</v>
      </c>
      <c r="I16" s="3" t="str">
        <f>IFERROR(__xludf.DUMMYFUNCTION("GOOGLETRANSLATE(A16,""en"",""la"")"),"Nos manducare vobis")</f>
        <v>Nos manducare vobis</v>
      </c>
      <c r="J16" s="3" t="str">
        <f>IFERROR(__xludf.DUMMYFUNCTION("GOOGLETRANSLATE(A16,""en"",""zh-CN"")"),"我们吃了你")</f>
        <v>我们吃了你</v>
      </c>
      <c r="K16" s="3" t="str">
        <f>IFERROR(__xludf.DUMMYFUNCTION("GOOGLETRANSLATE(A16,""en"",""ms"")"),"Kami makan anda")</f>
        <v>Kami makan anda</v>
      </c>
      <c r="L16" s="3" t="str">
        <f>IFERROR(__xludf.DUMMYFUNCTION("GOOGLETRANSLATE(A16,""en"",""no"")"),"Vi spiser deg")</f>
        <v>Vi spiser deg</v>
      </c>
      <c r="M16" s="3" t="str">
        <f>IFERROR(__xludf.DUMMYFUNCTION("GOOGLETRANSLATE(A16,""en"",""fa"")"),"ما شما را می خوریم")</f>
        <v>ما شما را می خوریم</v>
      </c>
      <c r="N16" s="3" t="str">
        <f>IFERROR(__xludf.DUMMYFUNCTION("GOOGLETRANSLATE(A16,""en"",""pt"")"),"Nós comemos você")</f>
        <v>Nós comemos você</v>
      </c>
      <c r="O16" s="3" t="str">
        <f>IFERROR(__xludf.DUMMYFUNCTION("GOOGLETRANSLATE(A16,""en"",""da"")"),"Vi spiser dig")</f>
        <v>Vi spiser dig</v>
      </c>
      <c r="P16" s="3" t="str">
        <f>IFERROR(__xludf.DUMMYFUNCTION("GOOGLETRANSLATE(A16,""en"",""eo"")"),"Ni manĝas vin")</f>
        <v>Ni manĝas vin</v>
      </c>
      <c r="Q16" s="3" t="str">
        <f>IFERROR(__xludf.DUMMYFUNCTION("GOOGLETRANSLATE(A16,""en"",""tl"")"),"Kumain ka namin")</f>
        <v>Kumain ka namin</v>
      </c>
      <c r="R16" s="3" t="str">
        <f>IFERROR(__xludf.DUMMYFUNCTION("GOOGLETRANSLATE(A16,""en"",""es"")"),"Te comemos")</f>
        <v>Te comemos</v>
      </c>
      <c r="S16" s="3" t="str">
        <f>IFERROR(__xludf.DUMMYFUNCTION("GOOGLETRANSLATE(A16,""en"",""hi"")"),"हम तुम्हें खाते हैं")</f>
        <v>हम तुम्हें खाते हैं</v>
      </c>
      <c r="T16" s="3" t="str">
        <f>IFERROR(__xludf.DUMMYFUNCTION("GOOGLETRANSLATE(A16,""en"",""ur"")"),"ہم آپ کو کھاتے ہیں")</f>
        <v>ہم آپ کو کھاتے ہیں</v>
      </c>
      <c r="U16" s="3" t="str">
        <f>IFERROR(__xludf.DUMMYFUNCTION("GOOGLETRANSLATE(A16,""en"",""vi"")"),"Chúng tôi ăn bạn")</f>
        <v>Chúng tôi ăn bạn</v>
      </c>
      <c r="V16" s="3" t="str">
        <f>IFERROR(__xludf.DUMMYFUNCTION("GOOGLETRANSLATE(A16,""en"",""id"")"),"Kami memakanmu")</f>
        <v>Kami memakanmu</v>
      </c>
      <c r="W16" s="3" t="str">
        <f>IFERROR(__xludf.DUMMYFUNCTION("GOOGLETRANSLATE(A16,""en"",""is"")"),"Við borðum þig")</f>
        <v>Við borðum þig</v>
      </c>
      <c r="X16" s="3" t="str">
        <f>IFERROR(__xludf.DUMMYFUNCTION("GOOGLETRANSLATE(A16,""en"",""el"")"),"Σας τρώμε")</f>
        <v>Σας τρώμε</v>
      </c>
      <c r="Y16" s="3" t="str">
        <f>IFERROR(__xludf.DUMMYFUNCTION("GOOGLETRANSLATE(A16,""en"",""th"")"),"เรากินคุณ")</f>
        <v>เรากินคุณ</v>
      </c>
      <c r="Z16" s="3" t="str">
        <f>IFERROR(__xludf.DUMMYFUNCTION("GOOGLETRANSLATE(A16,""en"",""ru"")"),"Мы ели тебя")</f>
        <v>Мы ели тебя</v>
      </c>
    </row>
    <row r="17">
      <c r="A17" s="6" t="s">
        <v>82</v>
      </c>
      <c r="B17" s="3" t="str">
        <f>IFERROR(__xludf.DUMMYFUNCTION("GOOGLETRANSLATE(A17,""en"",""af"")"),"Sy eet ons")</f>
        <v>Sy eet ons</v>
      </c>
      <c r="C17" s="3" t="str">
        <f>IFERROR(__xludf.DUMMYFUNCTION("GOOGLETRANSLATE(A17,""en"",""ga"")"),"Itheann sí sinn")</f>
        <v>Itheann sí sinn</v>
      </c>
      <c r="D17" s="3" t="str">
        <f>IFERROR(__xludf.DUMMYFUNCTION("GOOGLETRANSLATE(A17,""en"",""sq"")"),"Ajo na ha")</f>
        <v>Ajo na ha</v>
      </c>
      <c r="E17" s="3" t="str">
        <f>IFERROR(__xludf.DUMMYFUNCTION("GOOGLETRANSLATE(A17,""en"",""it"")"),"Lei ci mangia")</f>
        <v>Lei ci mangia</v>
      </c>
      <c r="F17" s="3" t="str">
        <f>IFERROR(__xludf.DUMMYFUNCTION("GOOGLETRANSLATE(A17,""en"",""ar"")"),"إنها تأكلنا")</f>
        <v>إنها تأكلنا</v>
      </c>
      <c r="G17" s="3" t="str">
        <f>IFERROR(__xludf.DUMMYFUNCTION("GOOGLETRANSLATE(A17,""en"",""ja"")"),"彼女は私たちを食べる")</f>
        <v>彼女は私たちを食べる</v>
      </c>
      <c r="H17" s="3" t="str">
        <f>IFERROR(__xludf.DUMMYFUNCTION("GOOGLETRANSLATE(A17,""en"",""ko"")"),"그녀는 우리를 먹는다")</f>
        <v>그녀는 우리를 먹는다</v>
      </c>
      <c r="I17" s="3" t="str">
        <f>IFERROR(__xludf.DUMMYFUNCTION("GOOGLETRANSLATE(A17,""en"",""la"")"),"Et manducat nobis")</f>
        <v>Et manducat nobis</v>
      </c>
      <c r="J17" s="3" t="str">
        <f>IFERROR(__xludf.DUMMYFUNCTION("GOOGLETRANSLATE(A17,""en"",""zh-CN"")"),"她吃了我们")</f>
        <v>她吃了我们</v>
      </c>
      <c r="K17" s="3" t="str">
        <f>IFERROR(__xludf.DUMMYFUNCTION("GOOGLETRANSLATE(A17,""en"",""ms"")"),"Dia makan kami")</f>
        <v>Dia makan kami</v>
      </c>
      <c r="L17" s="3" t="str">
        <f>IFERROR(__xludf.DUMMYFUNCTION("GOOGLETRANSLATE(A17,""en"",""no"")"),"Hun spiser oss")</f>
        <v>Hun spiser oss</v>
      </c>
      <c r="M17" s="3" t="str">
        <f>IFERROR(__xludf.DUMMYFUNCTION("GOOGLETRANSLATE(A17,""en"",""fa"")"),"او ما را می خورد")</f>
        <v>او ما را می خورد</v>
      </c>
      <c r="N17" s="3" t="str">
        <f>IFERROR(__xludf.DUMMYFUNCTION("GOOGLETRANSLATE(A17,""en"",""pt"")"),"Ela come nós")</f>
        <v>Ela come nós</v>
      </c>
      <c r="O17" s="3" t="str">
        <f>IFERROR(__xludf.DUMMYFUNCTION("GOOGLETRANSLATE(A17,""en"",""da"")"),"Hun spiser os")</f>
        <v>Hun spiser os</v>
      </c>
      <c r="P17" s="3" t="str">
        <f>IFERROR(__xludf.DUMMYFUNCTION("GOOGLETRANSLATE(A17,""en"",""eo"")"),"Ŝi manĝas nin")</f>
        <v>Ŝi manĝas nin</v>
      </c>
      <c r="Q17" s="3" t="str">
        <f>IFERROR(__xludf.DUMMYFUNCTION("GOOGLETRANSLATE(A17,""en"",""tl"")"),"Kumakain siya sa amin")</f>
        <v>Kumakain siya sa amin</v>
      </c>
      <c r="R17" s="3" t="str">
        <f>IFERROR(__xludf.DUMMYFUNCTION("GOOGLETRANSLATE(A17,""en"",""es"")"),"Ella nos come")</f>
        <v>Ella nos come</v>
      </c>
      <c r="S17" s="3" t="str">
        <f>IFERROR(__xludf.DUMMYFUNCTION("GOOGLETRANSLATE(A17,""en"",""hi"")"),"वह हमें खाती है")</f>
        <v>वह हमें खाती है</v>
      </c>
      <c r="T17" s="3" t="str">
        <f>IFERROR(__xludf.DUMMYFUNCTION("GOOGLETRANSLATE(A17,""en"",""ur"")"),"وہ ہمیں کھاتا ہے")</f>
        <v>وہ ہمیں کھاتا ہے</v>
      </c>
      <c r="U17" s="3" t="str">
        <f>IFERROR(__xludf.DUMMYFUNCTION("GOOGLETRANSLATE(A17,""en"",""vi"")"),"Cô ấy ăn chúng tôi")</f>
        <v>Cô ấy ăn chúng tôi</v>
      </c>
      <c r="V17" s="3" t="str">
        <f>IFERROR(__xludf.DUMMYFUNCTION("GOOGLETRANSLATE(A17,""en"",""id"")"),"Dia memakan kita")</f>
        <v>Dia memakan kita</v>
      </c>
      <c r="W17" s="3" t="str">
        <f>IFERROR(__xludf.DUMMYFUNCTION("GOOGLETRANSLATE(A17,""en"",""is"")"),"Hún borðar okkur")</f>
        <v>Hún borðar okkur</v>
      </c>
      <c r="X17" s="3" t="str">
        <f>IFERROR(__xludf.DUMMYFUNCTION("GOOGLETRANSLATE(A17,""en"",""el"")"),"Μας τρώει")</f>
        <v>Μας τρώει</v>
      </c>
      <c r="Y17" s="3" t="str">
        <f>IFERROR(__xludf.DUMMYFUNCTION("GOOGLETRANSLATE(A17,""en"",""th"")"),"เธอกินเรา")</f>
        <v>เธอกินเรา</v>
      </c>
      <c r="Z17" s="3" t="str">
        <f>IFERROR(__xludf.DUMMYFUNCTION("GOOGLETRANSLATE(A17,""en"",""ru"")"),"Она съедает нас")</f>
        <v>Она съедает нас</v>
      </c>
    </row>
    <row r="18">
      <c r="A18" s="6" t="s">
        <v>83</v>
      </c>
      <c r="B18" s="3" t="str">
        <f>IFERROR(__xludf.DUMMYFUNCTION("GOOGLETRANSLATE(A18,""en"",""af"")"),"Ons eet hoender")</f>
        <v>Ons eet hoender</v>
      </c>
      <c r="C18" s="3" t="str">
        <f>IFERROR(__xludf.DUMMYFUNCTION("GOOGLETRANSLATE(A18,""en"",""ga"")"),"Itheann muid sicín")</f>
        <v>Itheann muid sicín</v>
      </c>
      <c r="D18" s="3" t="str">
        <f>IFERROR(__xludf.DUMMYFUNCTION("GOOGLETRANSLATE(A18,""en"",""sq"")"),"Ne hanë pule")</f>
        <v>Ne hanë pule</v>
      </c>
      <c r="E18" s="3" t="str">
        <f>IFERROR(__xludf.DUMMYFUNCTION("GOOGLETRANSLATE(A18,""en"",""it"")"),"Mangiamo il pollo")</f>
        <v>Mangiamo il pollo</v>
      </c>
      <c r="F18" s="3" t="str">
        <f>IFERROR(__xludf.DUMMYFUNCTION("GOOGLETRANSLATE(A18,""en"",""ar"")"),"نحن نأكل الدجاج")</f>
        <v>نحن نأكل الدجاج</v>
      </c>
      <c r="G18" s="3" t="str">
        <f>IFERROR(__xludf.DUMMYFUNCTION("GOOGLETRANSLATE(A18,""en"",""ja"")"),"私たちはチキンを食べます")</f>
        <v>私たちはチキンを食べます</v>
      </c>
      <c r="H18" s="3" t="str">
        <f>IFERROR(__xludf.DUMMYFUNCTION("GOOGLETRANSLATE(A18,""en"",""ko"")"),"우리는 닭고기를 먹는다")</f>
        <v>우리는 닭고기를 먹는다</v>
      </c>
      <c r="I18" s="3" t="str">
        <f>IFERROR(__xludf.DUMMYFUNCTION("GOOGLETRANSLATE(A18,""en"",""la"")"),"Non manducare pullum")</f>
        <v>Non manducare pullum</v>
      </c>
      <c r="J18" s="3" t="str">
        <f>IFERROR(__xludf.DUMMYFUNCTION("GOOGLETRANSLATE(A18,""en"",""zh-CN"")"),"我们吃鸡肉")</f>
        <v>我们吃鸡肉</v>
      </c>
      <c r="K18" s="3" t="str">
        <f>IFERROR(__xludf.DUMMYFUNCTION("GOOGLETRANSLATE(A18,""en"",""ms"")"),"Kami makan ayam")</f>
        <v>Kami makan ayam</v>
      </c>
      <c r="L18" s="3" t="str">
        <f>IFERROR(__xludf.DUMMYFUNCTION("GOOGLETRANSLATE(A18,""en"",""no"")"),"Vi spiser kylling")</f>
        <v>Vi spiser kylling</v>
      </c>
      <c r="M18" s="3" t="str">
        <f>IFERROR(__xludf.DUMMYFUNCTION("GOOGLETRANSLATE(A18,""en"",""fa"")"),"ما مرغ می خوریم")</f>
        <v>ما مرغ می خوریم</v>
      </c>
      <c r="N18" s="3" t="str">
        <f>IFERROR(__xludf.DUMMYFUNCTION("GOOGLETRANSLATE(A18,""en"",""pt"")"),"Nós comemos frango")</f>
        <v>Nós comemos frango</v>
      </c>
      <c r="O18" s="3" t="str">
        <f>IFERROR(__xludf.DUMMYFUNCTION("GOOGLETRANSLATE(A18,""en"",""da"")"),"Vi spiser kylling")</f>
        <v>Vi spiser kylling</v>
      </c>
      <c r="P18" s="3" t="str">
        <f>IFERROR(__xludf.DUMMYFUNCTION("GOOGLETRANSLATE(A18,""en"",""eo"")"),"Ni manĝas kokidon")</f>
        <v>Ni manĝas kokidon</v>
      </c>
      <c r="Q18" s="3" t="str">
        <f>IFERROR(__xludf.DUMMYFUNCTION("GOOGLETRANSLATE(A18,""en"",""tl"")"),"Kumain kami ng manok")</f>
        <v>Kumain kami ng manok</v>
      </c>
      <c r="R18" s="3" t="str">
        <f>IFERROR(__xludf.DUMMYFUNCTION("GOOGLETRANSLATE(A18,""en"",""es"")"),"Comemos pollo")</f>
        <v>Comemos pollo</v>
      </c>
      <c r="S18" s="3" t="str">
        <f>IFERROR(__xludf.DUMMYFUNCTION("GOOGLETRANSLATE(A18,""en"",""hi"")"),"हम चिकन खाते हैं")</f>
        <v>हम चिकन खाते हैं</v>
      </c>
      <c r="T18" s="3" t="str">
        <f>IFERROR(__xludf.DUMMYFUNCTION("GOOGLETRANSLATE(A18,""en"",""ur"")"),"ہم چکن کھاتے ہیں")</f>
        <v>ہم چکن کھاتے ہیں</v>
      </c>
      <c r="U18" s="3" t="str">
        <f>IFERROR(__xludf.DUMMYFUNCTION("GOOGLETRANSLATE(A18,""en"",""vi"")"),"Chúng tôi ăn thịt gà")</f>
        <v>Chúng tôi ăn thịt gà</v>
      </c>
      <c r="V18" s="3" t="str">
        <f>IFERROR(__xludf.DUMMYFUNCTION("GOOGLETRANSLATE(A18,""en"",""id"")"),"Kami makan ayam")</f>
        <v>Kami makan ayam</v>
      </c>
      <c r="W18" s="3" t="str">
        <f>IFERROR(__xludf.DUMMYFUNCTION("GOOGLETRANSLATE(A18,""en"",""is"")"),"Við borðum kjúklingur")</f>
        <v>Við borðum kjúklingur</v>
      </c>
      <c r="X18" s="3" t="str">
        <f>IFERROR(__xludf.DUMMYFUNCTION("GOOGLETRANSLATE(A18,""en"",""el"")"),"Τρώμε κοτόπουλο")</f>
        <v>Τρώμε κοτόπουλο</v>
      </c>
      <c r="Y18" s="3" t="str">
        <f>IFERROR(__xludf.DUMMYFUNCTION("GOOGLETRANSLATE(A18,""en"",""th"")"),"เรากินไก่")</f>
        <v>เรากินไก่</v>
      </c>
      <c r="Z18" s="3" t="str">
        <f>IFERROR(__xludf.DUMMYFUNCTION("GOOGLETRANSLATE(A18,""en"",""ru"")"),"Мы едим курицу")</f>
        <v>Мы едим курицу</v>
      </c>
    </row>
    <row r="19">
      <c r="A19" s="6" t="s">
        <v>84</v>
      </c>
      <c r="B19" s="3" t="str">
        <f>IFERROR(__xludf.DUMMYFUNCTION("GOOGLETRANSLATE(A19,""en"",""af"")"),"Ek eet aartappels")</f>
        <v>Ek eet aartappels</v>
      </c>
      <c r="C19" s="3" t="str">
        <f>IFERROR(__xludf.DUMMYFUNCTION("GOOGLETRANSLATE(A19,""en"",""ga"")"),"Itheann mé prátaí")</f>
        <v>Itheann mé prátaí</v>
      </c>
      <c r="D19" s="3" t="str">
        <f>IFERROR(__xludf.DUMMYFUNCTION("GOOGLETRANSLATE(A19,""en"",""sq"")"),"Unë ha patate")</f>
        <v>Unë ha patate</v>
      </c>
      <c r="E19" s="3" t="str">
        <f>IFERROR(__xludf.DUMMYFUNCTION("GOOGLETRANSLATE(A19,""en"",""it"")"),"Mangio patate")</f>
        <v>Mangio patate</v>
      </c>
      <c r="F19" s="3" t="str">
        <f>IFERROR(__xludf.DUMMYFUNCTION("GOOGLETRANSLATE(A19,""en"",""ar"")"),"أنا آكل البطاطا")</f>
        <v>أنا آكل البطاطا</v>
      </c>
      <c r="G19" s="3" t="str">
        <f>IFERROR(__xludf.DUMMYFUNCTION("GOOGLETRANSLATE(A19,""en"",""ja"")"),"私はじゃがいもを食べます")</f>
        <v>私はじゃがいもを食べます</v>
      </c>
      <c r="H19" s="3" t="str">
        <f>IFERROR(__xludf.DUMMYFUNCTION("GOOGLETRANSLATE(A19,""en"",""ko"")"),"나는 감자를 먹는다")</f>
        <v>나는 감자를 먹는다</v>
      </c>
      <c r="I19" s="3" t="str">
        <f>IFERROR(__xludf.DUMMYFUNCTION("GOOGLETRANSLATE(A19,""en"",""la"")"),"Ego cibum potatoes")</f>
        <v>Ego cibum potatoes</v>
      </c>
      <c r="J19" s="3" t="str">
        <f>IFERROR(__xludf.DUMMYFUNCTION("GOOGLETRANSLATE(A19,""en"",""zh-CN"")"),"我吃土豆")</f>
        <v>我吃土豆</v>
      </c>
      <c r="K19" s="3" t="str">
        <f>IFERROR(__xludf.DUMMYFUNCTION("GOOGLETRANSLATE(A19,""en"",""ms"")"),"Saya makan kentang")</f>
        <v>Saya makan kentang</v>
      </c>
      <c r="L19" s="3" t="str">
        <f>IFERROR(__xludf.DUMMYFUNCTION("GOOGLETRANSLATE(A19,""en"",""no"")"),"Jeg spiser poteter")</f>
        <v>Jeg spiser poteter</v>
      </c>
      <c r="M19" s="3" t="str">
        <f>IFERROR(__xludf.DUMMYFUNCTION("GOOGLETRANSLATE(A19,""en"",""fa"")"),"من سیب زمینی می خورم")</f>
        <v>من سیب زمینی می خورم</v>
      </c>
      <c r="N19" s="3" t="str">
        <f>IFERROR(__xludf.DUMMYFUNCTION("GOOGLETRANSLATE(A19,""en"",""pt"")"),"Eu como batatas.")</f>
        <v>Eu como batatas.</v>
      </c>
      <c r="O19" s="3" t="str">
        <f>IFERROR(__xludf.DUMMYFUNCTION("GOOGLETRANSLATE(A19,""en"",""da"")"),"Jeg spiser kartofler")</f>
        <v>Jeg spiser kartofler</v>
      </c>
      <c r="P19" s="3" t="str">
        <f>IFERROR(__xludf.DUMMYFUNCTION("GOOGLETRANSLATE(A19,""en"",""eo"")"),"Mi manĝas terpomojn")</f>
        <v>Mi manĝas terpomojn</v>
      </c>
      <c r="Q19" s="3" t="str">
        <f>IFERROR(__xludf.DUMMYFUNCTION("GOOGLETRANSLATE(A19,""en"",""tl"")"),"Kumakain ako ng patatas")</f>
        <v>Kumakain ako ng patatas</v>
      </c>
      <c r="R19" s="3" t="str">
        <f>IFERROR(__xludf.DUMMYFUNCTION("GOOGLETRANSLATE(A19,""en"",""es"")"),"Yo como papas")</f>
        <v>Yo como papas</v>
      </c>
      <c r="S19" s="3" t="str">
        <f>IFERROR(__xludf.DUMMYFUNCTION("GOOGLETRANSLATE(A19,""en"",""hi"")"),"मैं आलू खाता हूं")</f>
        <v>मैं आलू खाता हूं</v>
      </c>
      <c r="T19" s="3" t="str">
        <f>IFERROR(__xludf.DUMMYFUNCTION("GOOGLETRANSLATE(A19,""en"",""ur"")"),"میں آلو کھاتا ہوں")</f>
        <v>میں آلو کھاتا ہوں</v>
      </c>
      <c r="U19" s="3" t="str">
        <f>IFERROR(__xludf.DUMMYFUNCTION("GOOGLETRANSLATE(A19,""en"",""vi"")"),"Tôi ăn khoai tây")</f>
        <v>Tôi ăn khoai tây</v>
      </c>
      <c r="V19" s="3" t="str">
        <f>IFERROR(__xludf.DUMMYFUNCTION("GOOGLETRANSLATE(A19,""en"",""id"")"),"Saya makan kentang")</f>
        <v>Saya makan kentang</v>
      </c>
      <c r="W19" s="3" t="str">
        <f>IFERROR(__xludf.DUMMYFUNCTION("GOOGLETRANSLATE(A19,""en"",""is"")"),"Ég borða kartöflur")</f>
        <v>Ég borða kartöflur</v>
      </c>
      <c r="X19" s="3" t="str">
        <f>IFERROR(__xludf.DUMMYFUNCTION("GOOGLETRANSLATE(A19,""en"",""el"")"),"Τρώω πατάτες")</f>
        <v>Τρώω πατάτες</v>
      </c>
      <c r="Y19" s="3" t="str">
        <f>IFERROR(__xludf.DUMMYFUNCTION("GOOGLETRANSLATE(A19,""en"",""th"")"),"ฉันกินมันฝรั่ง")</f>
        <v>ฉันกินมันฝรั่ง</v>
      </c>
      <c r="Z19" s="3" t="str">
        <f>IFERROR(__xludf.DUMMYFUNCTION("GOOGLETRANSLATE(A19,""en"",""ru"")"),"Я ем картофель")</f>
        <v>Я ем картофель</v>
      </c>
    </row>
    <row r="20">
      <c r="A20" s="6" t="s">
        <v>85</v>
      </c>
      <c r="B20" s="3" t="str">
        <f>IFERROR(__xludf.DUMMYFUNCTION("GOOGLETRANSLATE(A20,""en"",""af"")"),"Hulle eet my")</f>
        <v>Hulle eet my</v>
      </c>
      <c r="C20" s="3" t="str">
        <f>IFERROR(__xludf.DUMMYFUNCTION("GOOGLETRANSLATE(A20,""en"",""ga"")"),"Itheann siad mé")</f>
        <v>Itheann siad mé</v>
      </c>
      <c r="D20" s="3" t="str">
        <f>IFERROR(__xludf.DUMMYFUNCTION("GOOGLETRANSLATE(A20,""en"",""sq"")"),"Ata më hanë")</f>
        <v>Ata më hanë</v>
      </c>
      <c r="E20" s="3" t="str">
        <f>IFERROR(__xludf.DUMMYFUNCTION("GOOGLETRANSLATE(A20,""en"",""it"")"),"Mi mangiano")</f>
        <v>Mi mangiano</v>
      </c>
      <c r="F20" s="3" t="str">
        <f>IFERROR(__xludf.DUMMYFUNCTION("GOOGLETRANSLATE(A20,""en"",""ar"")"),"يأكلون لي")</f>
        <v>يأكلون لي</v>
      </c>
      <c r="G20" s="3" t="str">
        <f>IFERROR(__xludf.DUMMYFUNCTION("GOOGLETRANSLATE(A20,""en"",""ja"")"),"彼らは私を食べます")</f>
        <v>彼らは私を食べます</v>
      </c>
      <c r="H20" s="3" t="str">
        <f>IFERROR(__xludf.DUMMYFUNCTION("GOOGLETRANSLATE(A20,""en"",""ko"")"),"그들은 나를 먹는다")</f>
        <v>그들은 나를 먹는다</v>
      </c>
      <c r="I20" s="3" t="str">
        <f>IFERROR(__xludf.DUMMYFUNCTION("GOOGLETRANSLATE(A20,""en"",""la"")"),"Et comedent me")</f>
        <v>Et comedent me</v>
      </c>
      <c r="J20" s="3" t="str">
        <f>IFERROR(__xludf.DUMMYFUNCTION("GOOGLETRANSLATE(A20,""en"",""zh-CN"")"),"他们吃了我")</f>
        <v>他们吃了我</v>
      </c>
      <c r="K20" s="3" t="str">
        <f>IFERROR(__xludf.DUMMYFUNCTION("GOOGLETRANSLATE(A20,""en"",""ms"")"),"Mereka makan saya")</f>
        <v>Mereka makan saya</v>
      </c>
      <c r="L20" s="3" t="str">
        <f>IFERROR(__xludf.DUMMYFUNCTION("GOOGLETRANSLATE(A20,""en"",""no"")"),"De spiser meg")</f>
        <v>De spiser meg</v>
      </c>
      <c r="M20" s="3" t="str">
        <f>IFERROR(__xludf.DUMMYFUNCTION("GOOGLETRANSLATE(A20,""en"",""fa"")"),"آنها مرا می خورند")</f>
        <v>آنها مرا می خورند</v>
      </c>
      <c r="N20" s="3" t="str">
        <f>IFERROR(__xludf.DUMMYFUNCTION("GOOGLETRANSLATE(A20,""en"",""pt"")"),"Eles me comem")</f>
        <v>Eles me comem</v>
      </c>
      <c r="O20" s="3" t="str">
        <f>IFERROR(__xludf.DUMMYFUNCTION("GOOGLETRANSLATE(A20,""en"",""da"")"),"De spiser mig")</f>
        <v>De spiser mig</v>
      </c>
      <c r="P20" s="3" t="str">
        <f>IFERROR(__xludf.DUMMYFUNCTION("GOOGLETRANSLATE(A20,""en"",""eo"")"),"Ili manĝas min")</f>
        <v>Ili manĝas min</v>
      </c>
      <c r="Q20" s="3" t="str">
        <f>IFERROR(__xludf.DUMMYFUNCTION("GOOGLETRANSLATE(A20,""en"",""tl"")"),"Kumain sila sa akin")</f>
        <v>Kumain sila sa akin</v>
      </c>
      <c r="R20" s="3" t="str">
        <f>IFERROR(__xludf.DUMMYFUNCTION("GOOGLETRANSLATE(A20,""en"",""es"")"),"Me comen yo")</f>
        <v>Me comen yo</v>
      </c>
      <c r="S20" s="3" t="str">
        <f>IFERROR(__xludf.DUMMYFUNCTION("GOOGLETRANSLATE(A20,""en"",""hi"")"),"वे मुझे खाते हैं")</f>
        <v>वे मुझे खाते हैं</v>
      </c>
      <c r="T20" s="3" t="str">
        <f>IFERROR(__xludf.DUMMYFUNCTION("GOOGLETRANSLATE(A20,""en"",""ur"")"),"وہ مجھے کھاتے ہیں")</f>
        <v>وہ مجھے کھاتے ہیں</v>
      </c>
      <c r="U20" s="3" t="str">
        <f>IFERROR(__xludf.DUMMYFUNCTION("GOOGLETRANSLATE(A20,""en"",""vi"")"),"Họ ăn tôi")</f>
        <v>Họ ăn tôi</v>
      </c>
      <c r="V20" s="3" t="str">
        <f>IFERROR(__xludf.DUMMYFUNCTION("GOOGLETRANSLATE(A20,""en"",""id"")"),"Mereka memakanku")</f>
        <v>Mereka memakanku</v>
      </c>
      <c r="W20" s="3" t="str">
        <f>IFERROR(__xludf.DUMMYFUNCTION("GOOGLETRANSLATE(A20,""en"",""is"")"),"Þeir borða mig")</f>
        <v>Þeir borða mig</v>
      </c>
      <c r="X20" s="3" t="str">
        <f>IFERROR(__xludf.DUMMYFUNCTION("GOOGLETRANSLATE(A20,""en"",""el"")"),"Με τρώνε")</f>
        <v>Με τρώνε</v>
      </c>
      <c r="Y20" s="3" t="str">
        <f>IFERROR(__xludf.DUMMYFUNCTION("GOOGLETRANSLATE(A20,""en"",""th"")"),"พวกเขากินฉัน")</f>
        <v>พวกเขากินฉัน</v>
      </c>
      <c r="Z20" s="3" t="str">
        <f>IFERROR(__xludf.DUMMYFUNCTION("GOOGLETRANSLATE(A20,""en"",""ru"")"),"Они едят меня")</f>
        <v>Они едят меня</v>
      </c>
    </row>
    <row r="21">
      <c r="A21" s="6" t="s">
        <v>86</v>
      </c>
      <c r="B21" s="3" t="str">
        <f>IFERROR(__xludf.DUMMYFUNCTION("GOOGLETRANSLATE(A21,""en"",""af"")"),"Jy hardloop na die winkel")</f>
        <v>Jy hardloop na die winkel</v>
      </c>
      <c r="C21" s="3" t="str">
        <f>IFERROR(__xludf.DUMMYFUNCTION("GOOGLETRANSLATE(A21,""en"",""ga"")"),"Ritheann tú go dtí an siopa")</f>
        <v>Ritheann tú go dtí an siopa</v>
      </c>
      <c r="D21" s="3" t="str">
        <f>IFERROR(__xludf.DUMMYFUNCTION("GOOGLETRANSLATE(A21,""en"",""sq"")"),"Ju shkoni në dyqan")</f>
        <v>Ju shkoni në dyqan</v>
      </c>
      <c r="E21" s="3" t="str">
        <f>IFERROR(__xludf.DUMMYFUNCTION("GOOGLETRANSLATE(A21,""en"",""it"")"),"Corri al negozio")</f>
        <v>Corri al negozio</v>
      </c>
      <c r="F21" s="3" t="str">
        <f>IFERROR(__xludf.DUMMYFUNCTION("GOOGLETRANSLATE(A21,""en"",""ar"")"),"أنت تركض إلى المتجر")</f>
        <v>أنت تركض إلى المتجر</v>
      </c>
      <c r="G21" s="3" t="str">
        <f>IFERROR(__xludf.DUMMYFUNCTION("GOOGLETRANSLATE(A21,""en"",""ja"")"),"あなたは店に走ります")</f>
        <v>あなたは店に走ります</v>
      </c>
      <c r="H21" s="3" t="str">
        <f>IFERROR(__xludf.DUMMYFUNCTION("GOOGLETRANSLATE(A21,""en"",""ko"")"),"당신은 상점에서 뛰어 들었습니다")</f>
        <v>당신은 상점에서 뛰어 들었습니다</v>
      </c>
      <c r="I21" s="3" t="str">
        <f>IFERROR(__xludf.DUMMYFUNCTION("GOOGLETRANSLATE(A21,""en"",""la"")"),"Tu currere ad copia")</f>
        <v>Tu currere ad copia</v>
      </c>
      <c r="J21" s="3" t="str">
        <f>IFERROR(__xludf.DUMMYFUNCTION("GOOGLETRANSLATE(A21,""en"",""zh-CN"")"),"你跑到商店")</f>
        <v>你跑到商店</v>
      </c>
      <c r="K21" s="3" t="str">
        <f>IFERROR(__xludf.DUMMYFUNCTION("GOOGLETRANSLATE(A21,""en"",""ms"")"),"Anda berlari ke kedai")</f>
        <v>Anda berlari ke kedai</v>
      </c>
      <c r="L21" s="3" t="str">
        <f>IFERROR(__xludf.DUMMYFUNCTION("GOOGLETRANSLATE(A21,""en"",""no"")"),"Du løper til butikken")</f>
        <v>Du løper til butikken</v>
      </c>
      <c r="M21" s="3" t="str">
        <f>IFERROR(__xludf.DUMMYFUNCTION("GOOGLETRANSLATE(A21,""en"",""fa"")"),"شما به فروشگاه می روید")</f>
        <v>شما به فروشگاه می روید</v>
      </c>
      <c r="N21" s="3" t="str">
        <f>IFERROR(__xludf.DUMMYFUNCTION("GOOGLETRANSLATE(A21,""en"",""pt"")"),"Você corre para a loja")</f>
        <v>Você corre para a loja</v>
      </c>
      <c r="O21" s="3" t="str">
        <f>IFERROR(__xludf.DUMMYFUNCTION("GOOGLETRANSLATE(A21,""en"",""da"")"),"Du løber til butikken")</f>
        <v>Du løber til butikken</v>
      </c>
      <c r="P21" s="3" t="str">
        <f>IFERROR(__xludf.DUMMYFUNCTION("GOOGLETRANSLATE(A21,""en"",""eo"")"),"Vi kuras al la butiko")</f>
        <v>Vi kuras al la butiko</v>
      </c>
      <c r="Q21" s="3" t="str">
        <f>IFERROR(__xludf.DUMMYFUNCTION("GOOGLETRANSLATE(A21,""en"",""tl"")"),"Tumakbo ka sa tindahan")</f>
        <v>Tumakbo ka sa tindahan</v>
      </c>
      <c r="R21" s="3" t="str">
        <f>IFERROR(__xludf.DUMMYFUNCTION("GOOGLETRANSLATE(A21,""en"",""es"")"),"Corres a la tienda")</f>
        <v>Corres a la tienda</v>
      </c>
      <c r="S21" s="3" t="str">
        <f>IFERROR(__xludf.DUMMYFUNCTION("GOOGLETRANSLATE(A21,""en"",""hi"")"),"आप स्टोर में भागते हैं")</f>
        <v>आप स्टोर में भागते हैं</v>
      </c>
      <c r="T21" s="3" t="str">
        <f>IFERROR(__xludf.DUMMYFUNCTION("GOOGLETRANSLATE(A21,""en"",""ur"")"),"آپ اسٹور پر چلتے ہیں")</f>
        <v>آپ اسٹور پر چلتے ہیں</v>
      </c>
      <c r="U21" s="3" t="str">
        <f>IFERROR(__xludf.DUMMYFUNCTION("GOOGLETRANSLATE(A21,""en"",""vi"")"),"Bạn chạy đến cửa hàng")</f>
        <v>Bạn chạy đến cửa hàng</v>
      </c>
      <c r="V21" s="3" t="str">
        <f>IFERROR(__xludf.DUMMYFUNCTION("GOOGLETRANSLATE(A21,""en"",""id"")"),"Anda berlari ke toko")</f>
        <v>Anda berlari ke toko</v>
      </c>
      <c r="W21" s="3" t="str">
        <f>IFERROR(__xludf.DUMMYFUNCTION("GOOGLETRANSLATE(A21,""en"",""is"")"),"Þú keyrir í búðina")</f>
        <v>Þú keyrir í búðina</v>
      </c>
      <c r="X21" s="3" t="str">
        <f>IFERROR(__xludf.DUMMYFUNCTION("GOOGLETRANSLATE(A21,""en"",""el"")"),"Τρέχετε στο κατάστημα")</f>
        <v>Τρέχετε στο κατάστημα</v>
      </c>
      <c r="Y21" s="3" t="str">
        <f>IFERROR(__xludf.DUMMYFUNCTION("GOOGLETRANSLATE(A21,""en"",""th"")"),"คุณวิ่งไปที่ร้าน")</f>
        <v>คุณวิ่งไปที่ร้าน</v>
      </c>
      <c r="Z21" s="3" t="str">
        <f>IFERROR(__xludf.DUMMYFUNCTION("GOOGLETRANSLATE(A21,""en"",""ru"")"),"Вы бежите в магазин")</f>
        <v>Вы бежите в магазин</v>
      </c>
    </row>
    <row r="22">
      <c r="A22" s="6" t="s">
        <v>87</v>
      </c>
      <c r="B22" s="3" t="str">
        <f>IFERROR(__xludf.DUMMYFUNCTION("GOOGLETRANSLATE(A22,""en"",""af"")"),"Ek hardloop na die huis toe")</f>
        <v>Ek hardloop na die huis toe</v>
      </c>
      <c r="C22" s="3" t="str">
        <f>IFERROR(__xludf.DUMMYFUNCTION("GOOGLETRANSLATE(A22,""en"",""ga"")"),"Rithim go dtí an teach")</f>
        <v>Rithim go dtí an teach</v>
      </c>
      <c r="D22" s="3" t="str">
        <f>IFERROR(__xludf.DUMMYFUNCTION("GOOGLETRANSLATE(A22,""en"",""sq"")"),"Unë shkoj në shtëpi")</f>
        <v>Unë shkoj në shtëpi</v>
      </c>
      <c r="E22" s="3" t="str">
        <f>IFERROR(__xludf.DUMMYFUNCTION("GOOGLETRANSLATE(A22,""en"",""it"")"),"Corro a casa")</f>
        <v>Corro a casa</v>
      </c>
      <c r="F22" s="3" t="str">
        <f>IFERROR(__xludf.DUMMYFUNCTION("GOOGLETRANSLATE(A22,""en"",""ar"")"),"أركض إلى المنزل")</f>
        <v>أركض إلى المنزل</v>
      </c>
      <c r="G22" s="3" t="str">
        <f>IFERROR(__xludf.DUMMYFUNCTION("GOOGLETRANSLATE(A22,""en"",""ja"")"),"私は家に走ります")</f>
        <v>私は家に走ります</v>
      </c>
      <c r="H22" s="3" t="str">
        <f>IFERROR(__xludf.DUMMYFUNCTION("GOOGLETRANSLATE(A22,""en"",""ko"")"),"나는 집에 달려있다")</f>
        <v>나는 집에 달려있다</v>
      </c>
      <c r="I22" s="3" t="str">
        <f>IFERROR(__xludf.DUMMYFUNCTION("GOOGLETRANSLATE(A22,""en"",""la"")"),"Ego currere ad domum")</f>
        <v>Ego currere ad domum</v>
      </c>
      <c r="J22" s="3" t="str">
        <f>IFERROR(__xludf.DUMMYFUNCTION("GOOGLETRANSLATE(A22,""en"",""zh-CN"")"),"我跑到房子里")</f>
        <v>我跑到房子里</v>
      </c>
      <c r="K22" s="3" t="str">
        <f>IFERROR(__xludf.DUMMYFUNCTION("GOOGLETRANSLATE(A22,""en"",""ms"")"),"Saya berlari ke rumah")</f>
        <v>Saya berlari ke rumah</v>
      </c>
      <c r="L22" s="3" t="str">
        <f>IFERROR(__xludf.DUMMYFUNCTION("GOOGLETRANSLATE(A22,""en"",""no"")"),"Jeg løper til huset")</f>
        <v>Jeg løper til huset</v>
      </c>
      <c r="M22" s="3" t="str">
        <f>IFERROR(__xludf.DUMMYFUNCTION("GOOGLETRANSLATE(A22,""en"",""fa"")"),"من به خانه می روم")</f>
        <v>من به خانه می روم</v>
      </c>
      <c r="N22" s="3" t="str">
        <f>IFERROR(__xludf.DUMMYFUNCTION("GOOGLETRANSLATE(A22,""en"",""pt"")"),"Eu corro para a casa")</f>
        <v>Eu corro para a casa</v>
      </c>
      <c r="O22" s="3" t="str">
        <f>IFERROR(__xludf.DUMMYFUNCTION("GOOGLETRANSLATE(A22,""en"",""da"")"),"Jeg løber til huset")</f>
        <v>Jeg løber til huset</v>
      </c>
      <c r="P22" s="3" t="str">
        <f>IFERROR(__xludf.DUMMYFUNCTION("GOOGLETRANSLATE(A22,""en"",""eo"")"),"Mi kuras al la domo")</f>
        <v>Mi kuras al la domo</v>
      </c>
      <c r="Q22" s="3" t="str">
        <f>IFERROR(__xludf.DUMMYFUNCTION("GOOGLETRANSLATE(A22,""en"",""tl"")"),"Tumakbo ako sa bahay")</f>
        <v>Tumakbo ako sa bahay</v>
      </c>
      <c r="R22" s="3" t="str">
        <f>IFERROR(__xludf.DUMMYFUNCTION("GOOGLETRANSLATE(A22,""en"",""es"")"),"Corro a la casa")</f>
        <v>Corro a la casa</v>
      </c>
      <c r="S22" s="3" t="str">
        <f>IFERROR(__xludf.DUMMYFUNCTION("GOOGLETRANSLATE(A22,""en"",""hi"")"),"मैं घर चलाता हूं")</f>
        <v>मैं घर चलाता हूं</v>
      </c>
      <c r="T22" s="3" t="str">
        <f>IFERROR(__xludf.DUMMYFUNCTION("GOOGLETRANSLATE(A22,""en"",""ur"")"),"میں گھر چلا گیا")</f>
        <v>میں گھر چلا گیا</v>
      </c>
      <c r="U22" s="3" t="str">
        <f>IFERROR(__xludf.DUMMYFUNCTION("GOOGLETRANSLATE(A22,""en"",""vi"")"),"Tôi chạy đến nhà")</f>
        <v>Tôi chạy đến nhà</v>
      </c>
      <c r="V22" s="3" t="str">
        <f>IFERROR(__xludf.DUMMYFUNCTION("GOOGLETRANSLATE(A22,""en"",""id"")"),"Saya berlari ke rumah")</f>
        <v>Saya berlari ke rumah</v>
      </c>
      <c r="W22" s="3" t="str">
        <f>IFERROR(__xludf.DUMMYFUNCTION("GOOGLETRANSLATE(A22,""en"",""is"")"),"Ég hlaupa til hússins")</f>
        <v>Ég hlaupa til hússins</v>
      </c>
      <c r="X22" s="3" t="str">
        <f>IFERROR(__xludf.DUMMYFUNCTION("GOOGLETRANSLATE(A22,""en"",""el"")"),"Τρέχω στο σπίτι")</f>
        <v>Τρέχω στο σπίτι</v>
      </c>
      <c r="Y22" s="3" t="str">
        <f>IFERROR(__xludf.DUMMYFUNCTION("GOOGLETRANSLATE(A22,""en"",""th"")"),"ฉันวิ่งไปที่บ้าน")</f>
        <v>ฉันวิ่งไปที่บ้าน</v>
      </c>
      <c r="Z22" s="3" t="str">
        <f>IFERROR(__xludf.DUMMYFUNCTION("GOOGLETRANSLATE(A22,""en"",""ru"")"),"Я бегу к дому")</f>
        <v>Я бегу к дому</v>
      </c>
    </row>
    <row r="23">
      <c r="A23" s="6" t="s">
        <v>88</v>
      </c>
      <c r="B23" s="3" t="str">
        <f>IFERROR(__xludf.DUMMYFUNCTION("GOOGLETRANSLATE(A23,""en"",""af"")"),"Hy loop na die hond")</f>
        <v>Hy loop na die hond</v>
      </c>
      <c r="C23" s="3" t="str">
        <f>IFERROR(__xludf.DUMMYFUNCTION("GOOGLETRANSLATE(A23,""en"",""ga"")"),"Ritheann sé go dtí an madra")</f>
        <v>Ritheann sé go dtí an madra</v>
      </c>
      <c r="D23" s="3" t="str">
        <f>IFERROR(__xludf.DUMMYFUNCTION("GOOGLETRANSLATE(A23,""en"",""sq"")"),"Ai shkon tek qeni")</f>
        <v>Ai shkon tek qeni</v>
      </c>
      <c r="E23" s="3" t="str">
        <f>IFERROR(__xludf.DUMMYFUNCTION("GOOGLETRANSLATE(A23,""en"",""it"")"),"Corre al cane")</f>
        <v>Corre al cane</v>
      </c>
      <c r="F23" s="3" t="str">
        <f>IFERROR(__xludf.DUMMYFUNCTION("GOOGLETRANSLATE(A23,""en"",""ar"")"),"يدير إلى الكلب")</f>
        <v>يدير إلى الكلب</v>
      </c>
      <c r="G23" s="3" t="str">
        <f>IFERROR(__xludf.DUMMYFUNCTION("GOOGLETRANSLATE(A23,""en"",""ja"")"),"彼は犬に走ります")</f>
        <v>彼は犬に走ります</v>
      </c>
      <c r="H23" s="3" t="str">
        <f>IFERROR(__xludf.DUMMYFUNCTION("GOOGLETRANSLATE(A23,""en"",""ko"")"),"그는 개로 달린다")</f>
        <v>그는 개로 달린다</v>
      </c>
      <c r="I23" s="3" t="str">
        <f>IFERROR(__xludf.DUMMYFUNCTION("GOOGLETRANSLATE(A23,""en"",""la"")"),"Et decurrit ad canem")</f>
        <v>Et decurrit ad canem</v>
      </c>
      <c r="J23" s="3" t="str">
        <f>IFERROR(__xludf.DUMMYFUNCTION("GOOGLETRANSLATE(A23,""en"",""zh-CN"")"),"他跑到狗身上")</f>
        <v>他跑到狗身上</v>
      </c>
      <c r="K23" s="3" t="str">
        <f>IFERROR(__xludf.DUMMYFUNCTION("GOOGLETRANSLATE(A23,""en"",""ms"")"),"Dia berjalan ke anjing")</f>
        <v>Dia berjalan ke anjing</v>
      </c>
      <c r="L23" s="3" t="str">
        <f>IFERROR(__xludf.DUMMYFUNCTION("GOOGLETRANSLATE(A23,""en"",""no"")"),"Han løper til hunden")</f>
        <v>Han løper til hunden</v>
      </c>
      <c r="M23" s="3" t="str">
        <f>IFERROR(__xludf.DUMMYFUNCTION("GOOGLETRANSLATE(A23,""en"",""fa"")"),"او به سگ می رود")</f>
        <v>او به سگ می رود</v>
      </c>
      <c r="N23" s="3" t="str">
        <f>IFERROR(__xludf.DUMMYFUNCTION("GOOGLETRANSLATE(A23,""en"",""pt"")"),"Ele corre para o cachorro")</f>
        <v>Ele corre para o cachorro</v>
      </c>
      <c r="O23" s="3" t="str">
        <f>IFERROR(__xludf.DUMMYFUNCTION("GOOGLETRANSLATE(A23,""en"",""da"")"),"Han løber til hunden")</f>
        <v>Han løber til hunden</v>
      </c>
      <c r="P23" s="3" t="str">
        <f>IFERROR(__xludf.DUMMYFUNCTION("GOOGLETRANSLATE(A23,""en"",""eo"")"),"Li kuras al la hundo")</f>
        <v>Li kuras al la hundo</v>
      </c>
      <c r="Q23" s="3" t="str">
        <f>IFERROR(__xludf.DUMMYFUNCTION("GOOGLETRANSLATE(A23,""en"",""tl"")"),"Siya ay tumatakbo sa aso")</f>
        <v>Siya ay tumatakbo sa aso</v>
      </c>
      <c r="R23" s="3" t="str">
        <f>IFERROR(__xludf.DUMMYFUNCTION("GOOGLETRANSLATE(A23,""en"",""es"")"),"Él corre al perro")</f>
        <v>Él corre al perro</v>
      </c>
      <c r="S23" s="3" t="str">
        <f>IFERROR(__xludf.DUMMYFUNCTION("GOOGLETRANSLATE(A23,""en"",""hi"")"),"वह कुत्ते के पास जाता है")</f>
        <v>वह कुत्ते के पास जाता है</v>
      </c>
      <c r="T23" s="3" t="str">
        <f>IFERROR(__xludf.DUMMYFUNCTION("GOOGLETRANSLATE(A23,""en"",""ur"")"),"وہ کتے پر چلتا ہے")</f>
        <v>وہ کتے پر چلتا ہے</v>
      </c>
      <c r="U23" s="3" t="str">
        <f>IFERROR(__xludf.DUMMYFUNCTION("GOOGLETRANSLATE(A23,""en"",""vi"")"),"Anh chạy đến con chó")</f>
        <v>Anh chạy đến con chó</v>
      </c>
      <c r="V23" s="3" t="str">
        <f>IFERROR(__xludf.DUMMYFUNCTION("GOOGLETRANSLATE(A23,""en"",""id"")"),"Dia berlari ke anjing")</f>
        <v>Dia berlari ke anjing</v>
      </c>
      <c r="W23" s="3" t="str">
        <f>IFERROR(__xludf.DUMMYFUNCTION("GOOGLETRANSLATE(A23,""en"",""is"")"),"Hann rennur til hundsins")</f>
        <v>Hann rennur til hundsins</v>
      </c>
      <c r="X23" s="3" t="str">
        <f>IFERROR(__xludf.DUMMYFUNCTION("GOOGLETRANSLATE(A23,""en"",""el"")"),"Τρέχει στο σκυλί")</f>
        <v>Τρέχει στο σκυλί</v>
      </c>
      <c r="Y23" s="3" t="str">
        <f>IFERROR(__xludf.DUMMYFUNCTION("GOOGLETRANSLATE(A23,""en"",""th"")"),"เขาวิ่งไปหาสุนัข")</f>
        <v>เขาวิ่งไปหาสุนัข</v>
      </c>
      <c r="Z23" s="3" t="str">
        <f>IFERROR(__xludf.DUMMYFUNCTION("GOOGLETRANSLATE(A23,""en"",""ru"")"),"Он бежит к собаке")</f>
        <v>Он бежит к собаке</v>
      </c>
    </row>
    <row r="24">
      <c r="A24" s="6" t="s">
        <v>89</v>
      </c>
      <c r="B24" s="3" t="str">
        <f>IFERROR(__xludf.DUMMYFUNCTION("GOOGLETRANSLATE(A24,""en"",""af"")"),"Sy loop na die motor toe")</f>
        <v>Sy loop na die motor toe</v>
      </c>
      <c r="C24" s="3" t="str">
        <f>IFERROR(__xludf.DUMMYFUNCTION("GOOGLETRANSLATE(A24,""en"",""ga"")"),"Ritheann sí go dtí an carr")</f>
        <v>Ritheann sí go dtí an carr</v>
      </c>
      <c r="D24" s="3" t="str">
        <f>IFERROR(__xludf.DUMMYFUNCTION("GOOGLETRANSLATE(A24,""en"",""sq"")"),"Ajo shkon në makinë")</f>
        <v>Ajo shkon në makinë</v>
      </c>
      <c r="E24" s="3" t="str">
        <f>IFERROR(__xludf.DUMMYFUNCTION("GOOGLETRANSLATE(A24,""en"",""it"")"),"Lei corre verso la macchina")</f>
        <v>Lei corre verso la macchina</v>
      </c>
      <c r="F24" s="3" t="str">
        <f>IFERROR(__xludf.DUMMYFUNCTION("GOOGLETRANSLATE(A24,""en"",""ar"")"),"هي تعمل إلى السيارة")</f>
        <v>هي تعمل إلى السيارة</v>
      </c>
      <c r="G24" s="3" t="str">
        <f>IFERROR(__xludf.DUMMYFUNCTION("GOOGLETRANSLATE(A24,""en"",""ja"")"),"彼女は車に走ります")</f>
        <v>彼女は車に走ります</v>
      </c>
      <c r="H24" s="3" t="str">
        <f>IFERROR(__xludf.DUMMYFUNCTION("GOOGLETRANSLATE(A24,""en"",""ko"")"),"그녀는 차로 달린다")</f>
        <v>그녀는 차로 달린다</v>
      </c>
      <c r="I24" s="3" t="str">
        <f>IFERROR(__xludf.DUMMYFUNCTION("GOOGLETRANSLATE(A24,""en"",""la"")"),"Et decurrit ad currus")</f>
        <v>Et decurrit ad currus</v>
      </c>
      <c r="J24" s="3" t="str">
        <f>IFERROR(__xludf.DUMMYFUNCTION("GOOGLETRANSLATE(A24,""en"",""zh-CN"")"),"她跑到车上")</f>
        <v>她跑到车上</v>
      </c>
      <c r="K24" s="3" t="str">
        <f>IFERROR(__xludf.DUMMYFUNCTION("GOOGLETRANSLATE(A24,""en"",""ms"")"),"Dia berjalan ke kereta")</f>
        <v>Dia berjalan ke kereta</v>
      </c>
      <c r="L24" s="3" t="str">
        <f>IFERROR(__xludf.DUMMYFUNCTION("GOOGLETRANSLATE(A24,""en"",""no"")"),"Hun løper til bilen")</f>
        <v>Hun løper til bilen</v>
      </c>
      <c r="M24" s="3" t="str">
        <f>IFERROR(__xludf.DUMMYFUNCTION("GOOGLETRANSLATE(A24,""en"",""fa"")"),"او به ماشین می رود")</f>
        <v>او به ماشین می رود</v>
      </c>
      <c r="N24" s="3" t="str">
        <f>IFERROR(__xludf.DUMMYFUNCTION("GOOGLETRANSLATE(A24,""en"",""pt"")"),"Ela corre para o carro")</f>
        <v>Ela corre para o carro</v>
      </c>
      <c r="O24" s="3" t="str">
        <f>IFERROR(__xludf.DUMMYFUNCTION("GOOGLETRANSLATE(A24,""en"",""da"")"),"Hun løber til bilen")</f>
        <v>Hun løber til bilen</v>
      </c>
      <c r="P24" s="3" t="str">
        <f>IFERROR(__xludf.DUMMYFUNCTION("GOOGLETRANSLATE(A24,""en"",""eo"")"),"Ŝi kuras al la aŭto")</f>
        <v>Ŝi kuras al la aŭto</v>
      </c>
      <c r="Q24" s="3" t="str">
        <f>IFERROR(__xludf.DUMMYFUNCTION("GOOGLETRANSLATE(A24,""en"",""tl"")"),"Siya ay tumatakbo sa kotse")</f>
        <v>Siya ay tumatakbo sa kotse</v>
      </c>
      <c r="R24" s="3" t="str">
        <f>IFERROR(__xludf.DUMMYFUNCTION("GOOGLETRANSLATE(A24,""en"",""es"")"),"Ella corre hacia el carro")</f>
        <v>Ella corre hacia el carro</v>
      </c>
      <c r="S24" s="3" t="str">
        <f>IFERROR(__xludf.DUMMYFUNCTION("GOOGLETRANSLATE(A24,""en"",""hi"")"),"वह कार में चलती है")</f>
        <v>वह कार में चलती है</v>
      </c>
      <c r="T24" s="3" t="str">
        <f>IFERROR(__xludf.DUMMYFUNCTION("GOOGLETRANSLATE(A24,""en"",""ur"")"),"وہ گاڑی پر چلتا ہے")</f>
        <v>وہ گاڑی پر چلتا ہے</v>
      </c>
      <c r="U24" s="3" t="str">
        <f>IFERROR(__xludf.DUMMYFUNCTION("GOOGLETRANSLATE(A24,""en"",""vi"")"),"Cô ấy chạy đến xe")</f>
        <v>Cô ấy chạy đến xe</v>
      </c>
      <c r="V24" s="3" t="str">
        <f>IFERROR(__xludf.DUMMYFUNCTION("GOOGLETRANSLATE(A24,""en"",""id"")"),"Dia berlari ke mobil")</f>
        <v>Dia berlari ke mobil</v>
      </c>
      <c r="W24" s="3" t="str">
        <f>IFERROR(__xludf.DUMMYFUNCTION("GOOGLETRANSLATE(A24,""en"",""is"")"),"Hún keyrir í bílinn")</f>
        <v>Hún keyrir í bílinn</v>
      </c>
      <c r="X24" s="3" t="str">
        <f>IFERROR(__xludf.DUMMYFUNCTION("GOOGLETRANSLATE(A24,""en"",""el"")"),"Τρέχει στο αυτοκίνητο")</f>
        <v>Τρέχει στο αυτοκίνητο</v>
      </c>
      <c r="Y24" s="3" t="str">
        <f>IFERROR(__xludf.DUMMYFUNCTION("GOOGLETRANSLATE(A24,""en"",""th"")"),"เธอวิ่งไปที่รถ")</f>
        <v>เธอวิ่งไปที่รถ</v>
      </c>
      <c r="Z24" s="3" t="str">
        <f>IFERROR(__xludf.DUMMYFUNCTION("GOOGLETRANSLATE(A24,""en"",""ru"")"),"Она бежит к машине")</f>
        <v>Она бежит к машине</v>
      </c>
    </row>
    <row r="25">
      <c r="A25" s="6" t="s">
        <v>90</v>
      </c>
      <c r="B25" s="3" t="str">
        <f>IFERROR(__xludf.DUMMYFUNCTION("GOOGLETRANSLATE(A25,""en"",""af"")"),"Ons hardloop na die persoon")</f>
        <v>Ons hardloop na die persoon</v>
      </c>
      <c r="C25" s="3" t="str">
        <f>IFERROR(__xludf.DUMMYFUNCTION("GOOGLETRANSLATE(A25,""en"",""ga"")"),"Rithimid chuig an duine")</f>
        <v>Rithimid chuig an duine</v>
      </c>
      <c r="D25" s="3" t="str">
        <f>IFERROR(__xludf.DUMMYFUNCTION("GOOGLETRANSLATE(A25,""en"",""sq"")"),"Ne të drejtuar për personin")</f>
        <v>Ne të drejtuar për personin</v>
      </c>
      <c r="E25" s="3" t="str">
        <f>IFERROR(__xludf.DUMMYFUNCTION("GOOGLETRANSLATE(A25,""en"",""it"")"),"Corriamo alla persona")</f>
        <v>Corriamo alla persona</v>
      </c>
      <c r="F25" s="3" t="str">
        <f>IFERROR(__xludf.DUMMYFUNCTION("GOOGLETRANSLATE(A25,""en"",""ar"")"),"نحن نركض إلى الشخص")</f>
        <v>نحن نركض إلى الشخص</v>
      </c>
      <c r="G25" s="3" t="str">
        <f>IFERROR(__xludf.DUMMYFUNCTION("GOOGLETRANSLATE(A25,""en"",""ja"")"),"私たちは人に走ります")</f>
        <v>私たちは人に走ります</v>
      </c>
      <c r="H25" s="3" t="str">
        <f>IFERROR(__xludf.DUMMYFUNCTION("GOOGLETRANSLATE(A25,""en"",""ko"")"),"우리는 그 사람에게 달려 있습니다")</f>
        <v>우리는 그 사람에게 달려 있습니다</v>
      </c>
      <c r="I25" s="3" t="str">
        <f>IFERROR(__xludf.DUMMYFUNCTION("GOOGLETRANSLATE(A25,""en"",""la"")"),"Nos currere ad personam")</f>
        <v>Nos currere ad personam</v>
      </c>
      <c r="J25" s="3" t="str">
        <f>IFERROR(__xludf.DUMMYFUNCTION("GOOGLETRANSLATE(A25,""en"",""zh-CN"")"),"我们跑到这个人")</f>
        <v>我们跑到这个人</v>
      </c>
      <c r="K25" s="3" t="str">
        <f>IFERROR(__xludf.DUMMYFUNCTION("GOOGLETRANSLATE(A25,""en"",""ms"")"),"Kami berlari ke orang itu")</f>
        <v>Kami berlari ke orang itu</v>
      </c>
      <c r="L25" s="3" t="str">
        <f>IFERROR(__xludf.DUMMYFUNCTION("GOOGLETRANSLATE(A25,""en"",""no"")"),"Vi løper til personen")</f>
        <v>Vi løper til personen</v>
      </c>
      <c r="M25" s="3" t="str">
        <f>IFERROR(__xludf.DUMMYFUNCTION("GOOGLETRANSLATE(A25,""en"",""fa"")"),"ما به شخص عمل می کنیم")</f>
        <v>ما به شخص عمل می کنیم</v>
      </c>
      <c r="N25" s="3" t="str">
        <f>IFERROR(__xludf.DUMMYFUNCTION("GOOGLETRANSLATE(A25,""en"",""pt"")"),"Nós corremos para a pessoa")</f>
        <v>Nós corremos para a pessoa</v>
      </c>
      <c r="O25" s="3" t="str">
        <f>IFERROR(__xludf.DUMMYFUNCTION("GOOGLETRANSLATE(A25,""en"",""da"")"),"Vi løber til personen")</f>
        <v>Vi løber til personen</v>
      </c>
      <c r="P25" s="3" t="str">
        <f>IFERROR(__xludf.DUMMYFUNCTION("GOOGLETRANSLATE(A25,""en"",""eo"")"),"Ni kuras al la persono")</f>
        <v>Ni kuras al la persono</v>
      </c>
      <c r="Q25" s="3" t="str">
        <f>IFERROR(__xludf.DUMMYFUNCTION("GOOGLETRANSLATE(A25,""en"",""tl"")"),"Tumakbo kami sa tao")</f>
        <v>Tumakbo kami sa tao</v>
      </c>
      <c r="R25" s="3" t="str">
        <f>IFERROR(__xludf.DUMMYFUNCTION("GOOGLETRANSLATE(A25,""en"",""es"")"),"Corremos a la persona")</f>
        <v>Corremos a la persona</v>
      </c>
      <c r="S25" s="3" t="str">
        <f>IFERROR(__xludf.DUMMYFUNCTION("GOOGLETRANSLATE(A25,""en"",""hi"")"),"हम व्यक्ति को भागते हैं")</f>
        <v>हम व्यक्ति को भागते हैं</v>
      </c>
      <c r="T25" s="3" t="str">
        <f>IFERROR(__xludf.DUMMYFUNCTION("GOOGLETRANSLATE(A25,""en"",""ur"")"),"ہم شخص کو چلاتے ہیں")</f>
        <v>ہم شخص کو چلاتے ہیں</v>
      </c>
      <c r="U25" s="3" t="str">
        <f>IFERROR(__xludf.DUMMYFUNCTION("GOOGLETRANSLATE(A25,""en"",""vi"")"),"Chúng tôi chạy đến người")</f>
        <v>Chúng tôi chạy đến người</v>
      </c>
      <c r="V25" s="3" t="str">
        <f>IFERROR(__xludf.DUMMYFUNCTION("GOOGLETRANSLATE(A25,""en"",""id"")"),"Kami berlari ke orang tersebut")</f>
        <v>Kami berlari ke orang tersebut</v>
      </c>
      <c r="W25" s="3" t="str">
        <f>IFERROR(__xludf.DUMMYFUNCTION("GOOGLETRANSLATE(A25,""en"",""is"")"),"Við hlaupum til mannsins")</f>
        <v>Við hlaupum til mannsins</v>
      </c>
      <c r="X25" s="3" t="str">
        <f>IFERROR(__xludf.DUMMYFUNCTION("GOOGLETRANSLATE(A25,""en"",""el"")"),"Τρέχουμε στο άτομο")</f>
        <v>Τρέχουμε στο άτομο</v>
      </c>
      <c r="Y25" s="3" t="str">
        <f>IFERROR(__xludf.DUMMYFUNCTION("GOOGLETRANSLATE(A25,""en"",""th"")"),"เราวิ่งไปหาคน")</f>
        <v>เราวิ่งไปหาคน</v>
      </c>
      <c r="Z25" s="3" t="str">
        <f>IFERROR(__xludf.DUMMYFUNCTION("GOOGLETRANSLATE(A25,""en"",""ru"")"),"Мы бежим к человеку")</f>
        <v>Мы бежим к человеку</v>
      </c>
    </row>
    <row r="26">
      <c r="A26" s="6" t="s">
        <v>89</v>
      </c>
      <c r="B26" s="3" t="str">
        <f>IFERROR(__xludf.DUMMYFUNCTION("GOOGLETRANSLATE(A26,""en"",""af"")"),"Sy loop na die motor toe")</f>
        <v>Sy loop na die motor toe</v>
      </c>
      <c r="C26" s="3" t="str">
        <f>IFERROR(__xludf.DUMMYFUNCTION("GOOGLETRANSLATE(A26,""en"",""ga"")"),"Ritheann sí go dtí an carr")</f>
        <v>Ritheann sí go dtí an carr</v>
      </c>
      <c r="D26" s="3" t="str">
        <f>IFERROR(__xludf.DUMMYFUNCTION("GOOGLETRANSLATE(A26,""en"",""sq"")"),"Ajo shkon në makinë")</f>
        <v>Ajo shkon në makinë</v>
      </c>
      <c r="E26" s="3" t="str">
        <f>IFERROR(__xludf.DUMMYFUNCTION("GOOGLETRANSLATE(A26,""en"",""it"")"),"Lei corre verso la macchina")</f>
        <v>Lei corre verso la macchina</v>
      </c>
      <c r="F26" s="3" t="str">
        <f>IFERROR(__xludf.DUMMYFUNCTION("GOOGLETRANSLATE(A26,""en"",""ar"")"),"هي تعمل إلى السيارة")</f>
        <v>هي تعمل إلى السيارة</v>
      </c>
      <c r="G26" s="3" t="str">
        <f>IFERROR(__xludf.DUMMYFUNCTION("GOOGLETRANSLATE(A26,""en"",""ja"")"),"彼女は車に走ります")</f>
        <v>彼女は車に走ります</v>
      </c>
      <c r="H26" s="3" t="str">
        <f>IFERROR(__xludf.DUMMYFUNCTION("GOOGLETRANSLATE(A26,""en"",""ko"")"),"그녀는 차로 달린다")</f>
        <v>그녀는 차로 달린다</v>
      </c>
      <c r="I26" s="3" t="str">
        <f>IFERROR(__xludf.DUMMYFUNCTION("GOOGLETRANSLATE(A26,""en"",""la"")"),"Et decurrit ad currus")</f>
        <v>Et decurrit ad currus</v>
      </c>
      <c r="J26" s="3" t="str">
        <f>IFERROR(__xludf.DUMMYFUNCTION("GOOGLETRANSLATE(A26,""en"",""zh-CN"")"),"她跑到车上")</f>
        <v>她跑到车上</v>
      </c>
      <c r="K26" s="3" t="str">
        <f>IFERROR(__xludf.DUMMYFUNCTION("GOOGLETRANSLATE(A26,""en"",""ms"")"),"Dia berjalan ke kereta")</f>
        <v>Dia berjalan ke kereta</v>
      </c>
      <c r="L26" s="3" t="str">
        <f>IFERROR(__xludf.DUMMYFUNCTION("GOOGLETRANSLATE(A26,""en"",""no"")"),"Hun løper til bilen")</f>
        <v>Hun løper til bilen</v>
      </c>
      <c r="M26" s="3" t="str">
        <f>IFERROR(__xludf.DUMMYFUNCTION("GOOGLETRANSLATE(A26,""en"",""fa"")"),"او به ماشین می رود")</f>
        <v>او به ماشین می رود</v>
      </c>
      <c r="N26" s="3" t="str">
        <f>IFERROR(__xludf.DUMMYFUNCTION("GOOGLETRANSLATE(A26,""en"",""pt"")"),"Ela corre para o carro")</f>
        <v>Ela corre para o carro</v>
      </c>
      <c r="O26" s="3" t="str">
        <f>IFERROR(__xludf.DUMMYFUNCTION("GOOGLETRANSLATE(A26,""en"",""da"")"),"Hun løber til bilen")</f>
        <v>Hun løber til bilen</v>
      </c>
      <c r="P26" s="3" t="str">
        <f>IFERROR(__xludf.DUMMYFUNCTION("GOOGLETRANSLATE(A26,""en"",""eo"")"),"Ŝi kuras al la aŭto")</f>
        <v>Ŝi kuras al la aŭto</v>
      </c>
      <c r="Q26" s="3" t="str">
        <f>IFERROR(__xludf.DUMMYFUNCTION("GOOGLETRANSLATE(A26,""en"",""tl"")"),"Siya ay tumatakbo sa kotse")</f>
        <v>Siya ay tumatakbo sa kotse</v>
      </c>
      <c r="R26" s="3" t="str">
        <f>IFERROR(__xludf.DUMMYFUNCTION("GOOGLETRANSLATE(A26,""en"",""es"")"),"Ella corre hacia el carro")</f>
        <v>Ella corre hacia el carro</v>
      </c>
      <c r="S26" s="3" t="str">
        <f>IFERROR(__xludf.DUMMYFUNCTION("GOOGLETRANSLATE(A26,""en"",""hi"")"),"वह कार में चलती है")</f>
        <v>वह कार में चलती है</v>
      </c>
      <c r="T26" s="3" t="str">
        <f>IFERROR(__xludf.DUMMYFUNCTION("GOOGLETRANSLATE(A26,""en"",""ur"")"),"وہ گاڑی پر چلتا ہے")</f>
        <v>وہ گاڑی پر چلتا ہے</v>
      </c>
      <c r="U26" s="3" t="str">
        <f>IFERROR(__xludf.DUMMYFUNCTION("GOOGLETRANSLATE(A26,""en"",""vi"")"),"Cô ấy chạy đến xe")</f>
        <v>Cô ấy chạy đến xe</v>
      </c>
      <c r="V26" s="3" t="str">
        <f>IFERROR(__xludf.DUMMYFUNCTION("GOOGLETRANSLATE(A26,""en"",""id"")"),"Dia berlari ke mobil")</f>
        <v>Dia berlari ke mobil</v>
      </c>
      <c r="W26" s="3" t="str">
        <f>IFERROR(__xludf.DUMMYFUNCTION("GOOGLETRANSLATE(A26,""en"",""is"")"),"Hún keyrir í bílinn")</f>
        <v>Hún keyrir í bílinn</v>
      </c>
      <c r="X26" s="3" t="str">
        <f>IFERROR(__xludf.DUMMYFUNCTION("GOOGLETRANSLATE(A26,""en"",""el"")"),"Τρέχει στο αυτοκίνητο")</f>
        <v>Τρέχει στο αυτοκίνητο</v>
      </c>
      <c r="Y26" s="3" t="str">
        <f>IFERROR(__xludf.DUMMYFUNCTION("GOOGLETRANSLATE(A26,""en"",""th"")"),"เธอวิ่งไปที่รถ")</f>
        <v>เธอวิ่งไปที่รถ</v>
      </c>
      <c r="Z26" s="3" t="str">
        <f>IFERROR(__xludf.DUMMYFUNCTION("GOOGLETRANSLATE(A26,""en"",""ru"")"),"Она бежит к машине")</f>
        <v>Она бежит к машине</v>
      </c>
    </row>
    <row r="27">
      <c r="A27" s="6" t="s">
        <v>91</v>
      </c>
      <c r="B27" s="3" t="str">
        <f>IFERROR(__xludf.DUMMYFUNCTION("GOOGLETRANSLATE(A27,""en"",""af"")"),"Hulle loop van die hond af")</f>
        <v>Hulle loop van die hond af</v>
      </c>
      <c r="C27" s="3" t="str">
        <f>IFERROR(__xludf.DUMMYFUNCTION("GOOGLETRANSLATE(A27,""en"",""ga"")"),"Ritheann siad ón madra")</f>
        <v>Ritheann siad ón madra</v>
      </c>
      <c r="D27" s="3" t="str">
        <f>IFERROR(__xludf.DUMMYFUNCTION("GOOGLETRANSLATE(A27,""en"",""sq"")"),"Ata vrapojnë nga qeni")</f>
        <v>Ata vrapojnë nga qeni</v>
      </c>
      <c r="E27" s="3" t="str">
        <f>IFERROR(__xludf.DUMMYFUNCTION("GOOGLETRANSLATE(A27,""en"",""it"")"),"Corrono dal cane")</f>
        <v>Corrono dal cane</v>
      </c>
      <c r="F27" s="3" t="str">
        <f>IFERROR(__xludf.DUMMYFUNCTION("GOOGLETRANSLATE(A27,""en"",""ar"")"),"يركضون من الكلب")</f>
        <v>يركضون من الكلب</v>
      </c>
      <c r="G27" s="3" t="str">
        <f>IFERROR(__xludf.DUMMYFUNCTION("GOOGLETRANSLATE(A27,""en"",""ja"")"),"彼らは犬から走ります")</f>
        <v>彼らは犬から走ります</v>
      </c>
      <c r="H27" s="3" t="str">
        <f>IFERROR(__xludf.DUMMYFUNCTION("GOOGLETRANSLATE(A27,""en"",""ko"")"),"그들은 개에서 달린다")</f>
        <v>그들은 개에서 달린다</v>
      </c>
      <c r="I27" s="3" t="str">
        <f>IFERROR(__xludf.DUMMYFUNCTION("GOOGLETRANSLATE(A27,""en"",""la"")"),"Et currere de canis")</f>
        <v>Et currere de canis</v>
      </c>
      <c r="J27" s="3" t="str">
        <f>IFERROR(__xludf.DUMMYFUNCTION("GOOGLETRANSLATE(A27,""en"",""zh-CN"")"),"他们从狗里跑")</f>
        <v>他们从狗里跑</v>
      </c>
      <c r="K27" s="3" t="str">
        <f>IFERROR(__xludf.DUMMYFUNCTION("GOOGLETRANSLATE(A27,""en"",""ms"")"),"Mereka berlari dari anjing itu")</f>
        <v>Mereka berlari dari anjing itu</v>
      </c>
      <c r="L27" s="3" t="str">
        <f>IFERROR(__xludf.DUMMYFUNCTION("GOOGLETRANSLATE(A27,""en"",""no"")"),"De løper fra hunden")</f>
        <v>De løper fra hunden</v>
      </c>
      <c r="M27" s="3" t="str">
        <f>IFERROR(__xludf.DUMMYFUNCTION("GOOGLETRANSLATE(A27,""en"",""fa"")"),"آنها از سگ فرار می کنند")</f>
        <v>آنها از سگ فرار می کنند</v>
      </c>
      <c r="N27" s="3" t="str">
        <f>IFERROR(__xludf.DUMMYFUNCTION("GOOGLETRANSLATE(A27,""en"",""pt"")"),"Eles correm do cachorro")</f>
        <v>Eles correm do cachorro</v>
      </c>
      <c r="O27" s="3" t="str">
        <f>IFERROR(__xludf.DUMMYFUNCTION("GOOGLETRANSLATE(A27,""en"",""da"")"),"De løber fra hunden")</f>
        <v>De løber fra hunden</v>
      </c>
      <c r="P27" s="3" t="str">
        <f>IFERROR(__xludf.DUMMYFUNCTION("GOOGLETRANSLATE(A27,""en"",""eo"")"),"Ili kuras de la hundo")</f>
        <v>Ili kuras de la hundo</v>
      </c>
      <c r="Q27" s="3" t="str">
        <f>IFERROR(__xludf.DUMMYFUNCTION("GOOGLETRANSLATE(A27,""en"",""tl"")"),"Tumakbo sila mula sa aso")</f>
        <v>Tumakbo sila mula sa aso</v>
      </c>
      <c r="R27" s="3" t="str">
        <f>IFERROR(__xludf.DUMMYFUNCTION("GOOGLETRANSLATE(A27,""en"",""es"")"),"Ellos corren desde el perro")</f>
        <v>Ellos corren desde el perro</v>
      </c>
      <c r="S27" s="3" t="str">
        <f>IFERROR(__xludf.DUMMYFUNCTION("GOOGLETRANSLATE(A27,""en"",""hi"")"),"वे कुत्ते से भागते हैं")</f>
        <v>वे कुत्ते से भागते हैं</v>
      </c>
      <c r="T27" s="3" t="str">
        <f>IFERROR(__xludf.DUMMYFUNCTION("GOOGLETRANSLATE(A27,""en"",""ur"")"),"وہ کتے سے چلتے ہیں")</f>
        <v>وہ کتے سے چلتے ہیں</v>
      </c>
      <c r="U27" s="3" t="str">
        <f>IFERROR(__xludf.DUMMYFUNCTION("GOOGLETRANSLATE(A27,""en"",""vi"")"),"Họ chạy từ con chó")</f>
        <v>Họ chạy từ con chó</v>
      </c>
      <c r="V27" s="3" t="str">
        <f>IFERROR(__xludf.DUMMYFUNCTION("GOOGLETRANSLATE(A27,""en"",""id"")"),"Mereka berlari dari anjing")</f>
        <v>Mereka berlari dari anjing</v>
      </c>
      <c r="W27" s="3" t="str">
        <f>IFERROR(__xludf.DUMMYFUNCTION("GOOGLETRANSLATE(A27,""en"",""is"")"),"Þeir hlaupa frá hundinum")</f>
        <v>Þeir hlaupa frá hundinum</v>
      </c>
      <c r="X27" s="3" t="str">
        <f>IFERROR(__xludf.DUMMYFUNCTION("GOOGLETRANSLATE(A27,""en"",""el"")"),"Τρέχουν από το σκυλί")</f>
        <v>Τρέχουν από το σκυλί</v>
      </c>
      <c r="Y27" s="3" t="str">
        <f>IFERROR(__xludf.DUMMYFUNCTION("GOOGLETRANSLATE(A27,""en"",""th"")"),"พวกเขาวิ่งจากสุนัข")</f>
        <v>พวกเขาวิ่งจากสุนัข</v>
      </c>
      <c r="Z27" s="3" t="str">
        <f>IFERROR(__xludf.DUMMYFUNCTION("GOOGLETRANSLATE(A27,""en"",""ru"")"),"Они бегут от собаки")</f>
        <v>Они бегут от собаки</v>
      </c>
    </row>
    <row r="28">
      <c r="A28" s="6" t="s">
        <v>92</v>
      </c>
      <c r="B28" s="3" t="str">
        <f>IFERROR(__xludf.DUMMYFUNCTION("GOOGLETRANSLATE(A28,""en"",""af"")"),"Ons hardloop na hulle toe")</f>
        <v>Ons hardloop na hulle toe</v>
      </c>
      <c r="C28" s="3" t="str">
        <f>IFERROR(__xludf.DUMMYFUNCTION("GOOGLETRANSLATE(A28,""en"",""ga"")"),"Rithimid chucu")</f>
        <v>Rithimid chucu</v>
      </c>
      <c r="D28" s="3" t="str">
        <f>IFERROR(__xludf.DUMMYFUNCTION("GOOGLETRANSLATE(A28,""en"",""sq"")"),"Ne i drejtohemi atyre")</f>
        <v>Ne i drejtohemi atyre</v>
      </c>
      <c r="E28" s="3" t="str">
        <f>IFERROR(__xludf.DUMMYFUNCTION("GOOGLETRANSLATE(A28,""en"",""it"")"),"Corriamo a loro")</f>
        <v>Corriamo a loro</v>
      </c>
      <c r="F28" s="3" t="str">
        <f>IFERROR(__xludf.DUMMYFUNCTION("GOOGLETRANSLATE(A28,""en"",""ar"")"),"نحن نركض لهم")</f>
        <v>نحن نركض لهم</v>
      </c>
      <c r="G28" s="3" t="str">
        <f>IFERROR(__xludf.DUMMYFUNCTION("GOOGLETRANSLATE(A28,""en"",""ja"")"),"私たちは彼らに走ります")</f>
        <v>私たちは彼らに走ります</v>
      </c>
      <c r="H28" s="3" t="str">
        <f>IFERROR(__xludf.DUMMYFUNCTION("GOOGLETRANSLATE(A28,""en"",""ko"")"),"우리는 그들에게 달려 있습니다")</f>
        <v>우리는 그들에게 달려 있습니다</v>
      </c>
      <c r="I28" s="3" t="str">
        <f>IFERROR(__xludf.DUMMYFUNCTION("GOOGLETRANSLATE(A28,""en"",""la"")"),"Nos currere ad eos")</f>
        <v>Nos currere ad eos</v>
      </c>
      <c r="J28" s="3" t="str">
        <f>IFERROR(__xludf.DUMMYFUNCTION("GOOGLETRANSLATE(A28,""en"",""zh-CN"")"),"我们跑到他们身边")</f>
        <v>我们跑到他们身边</v>
      </c>
      <c r="K28" s="3" t="str">
        <f>IFERROR(__xludf.DUMMYFUNCTION("GOOGLETRANSLATE(A28,""en"",""ms"")"),"Kami berlari ke mereka")</f>
        <v>Kami berlari ke mereka</v>
      </c>
      <c r="L28" s="3" t="str">
        <f>IFERROR(__xludf.DUMMYFUNCTION("GOOGLETRANSLATE(A28,""en"",""no"")"),"Vi løper til dem")</f>
        <v>Vi løper til dem</v>
      </c>
      <c r="M28" s="3" t="str">
        <f>IFERROR(__xludf.DUMMYFUNCTION("GOOGLETRANSLATE(A28,""en"",""fa"")"),"ما به آنها می رویم")</f>
        <v>ما به آنها می رویم</v>
      </c>
      <c r="N28" s="3" t="str">
        <f>IFERROR(__xludf.DUMMYFUNCTION("GOOGLETRANSLATE(A28,""en"",""pt"")"),"Nós corremos para eles")</f>
        <v>Nós corremos para eles</v>
      </c>
      <c r="O28" s="3" t="str">
        <f>IFERROR(__xludf.DUMMYFUNCTION("GOOGLETRANSLATE(A28,""en"",""da"")"),"Vi løber til dem")</f>
        <v>Vi løber til dem</v>
      </c>
      <c r="P28" s="3" t="str">
        <f>IFERROR(__xludf.DUMMYFUNCTION("GOOGLETRANSLATE(A28,""en"",""eo"")"),"Ni kuras al ili")</f>
        <v>Ni kuras al ili</v>
      </c>
      <c r="Q28" s="3" t="str">
        <f>IFERROR(__xludf.DUMMYFUNCTION("GOOGLETRANSLATE(A28,""en"",""tl"")"),"Tumakbo kami sa kanila")</f>
        <v>Tumakbo kami sa kanila</v>
      </c>
      <c r="R28" s="3" t="str">
        <f>IFERROR(__xludf.DUMMYFUNCTION("GOOGLETRANSLATE(A28,""en"",""es"")"),"Corremos a ellos")</f>
        <v>Corremos a ellos</v>
      </c>
      <c r="S28" s="3" t="str">
        <f>IFERROR(__xludf.DUMMYFUNCTION("GOOGLETRANSLATE(A28,""en"",""hi"")"),"हम उन्हें चलाते हैं")</f>
        <v>हम उन्हें चलाते हैं</v>
      </c>
      <c r="T28" s="3" t="str">
        <f>IFERROR(__xludf.DUMMYFUNCTION("GOOGLETRANSLATE(A28,""en"",""ur"")"),"ہم ان پر چلتے ہیں")</f>
        <v>ہم ان پر چلتے ہیں</v>
      </c>
      <c r="U28" s="3" t="str">
        <f>IFERROR(__xludf.DUMMYFUNCTION("GOOGLETRANSLATE(A28,""en"",""vi"")"),"Chúng tôi chạy đến họ")</f>
        <v>Chúng tôi chạy đến họ</v>
      </c>
      <c r="V28" s="3" t="str">
        <f>IFERROR(__xludf.DUMMYFUNCTION("GOOGLETRANSLATE(A28,""en"",""id"")"),"Kami berlari ke mereka")</f>
        <v>Kami berlari ke mereka</v>
      </c>
      <c r="W28" s="3" t="str">
        <f>IFERROR(__xludf.DUMMYFUNCTION("GOOGLETRANSLATE(A28,""en"",""is"")"),"Við hlaupum til þeirra")</f>
        <v>Við hlaupum til þeirra</v>
      </c>
      <c r="X28" s="3" t="str">
        <f>IFERROR(__xludf.DUMMYFUNCTION("GOOGLETRANSLATE(A28,""en"",""el"")"),"Τους τρέχουμε")</f>
        <v>Τους τρέχουμε</v>
      </c>
      <c r="Y28" s="3" t="str">
        <f>IFERROR(__xludf.DUMMYFUNCTION("GOOGLETRANSLATE(A28,""en"",""th"")"),"เราวิ่งไปหาพวกเขา")</f>
        <v>เราวิ่งไปหาพวกเขา</v>
      </c>
      <c r="Z28" s="3" t="str">
        <f>IFERROR(__xludf.DUMMYFUNCTION("GOOGLETRANSLATE(A28,""en"",""ru"")"),"Мы бежим к ним")</f>
        <v>Мы бежим к ним</v>
      </c>
    </row>
    <row r="29">
      <c r="A29" s="6" t="s">
        <v>93</v>
      </c>
      <c r="B29" s="3" t="str">
        <f>IFERROR(__xludf.DUMMYFUNCTION("GOOGLETRANSLATE(A29,""en"",""af"")"),"Sy loop na ons toe")</f>
        <v>Sy loop na ons toe</v>
      </c>
      <c r="C29" s="3" t="str">
        <f>IFERROR(__xludf.DUMMYFUNCTION("GOOGLETRANSLATE(A29,""en"",""ga"")"),"Ritheann sí dúinn")</f>
        <v>Ritheann sí dúinn</v>
      </c>
      <c r="D29" s="3" t="str">
        <f>IFERROR(__xludf.DUMMYFUNCTION("GOOGLETRANSLATE(A29,""en"",""sq"")"),"Ajo shkon tek ne")</f>
        <v>Ajo shkon tek ne</v>
      </c>
      <c r="E29" s="3" t="str">
        <f>IFERROR(__xludf.DUMMYFUNCTION("GOOGLETRANSLATE(A29,""en"",""it"")"),"Lei ci corre")</f>
        <v>Lei ci corre</v>
      </c>
      <c r="F29" s="3" t="str">
        <f>IFERROR(__xludf.DUMMYFUNCTION("GOOGLETRANSLATE(A29,""en"",""ar"")"),"هي تدير لنا")</f>
        <v>هي تدير لنا</v>
      </c>
      <c r="G29" s="3" t="str">
        <f>IFERROR(__xludf.DUMMYFUNCTION("GOOGLETRANSLATE(A29,""en"",""ja"")"),"彼女は私たちに走る")</f>
        <v>彼女は私たちに走る</v>
      </c>
      <c r="H29" s="3" t="str">
        <f>IFERROR(__xludf.DUMMYFUNCTION("GOOGLETRANSLATE(A29,""en"",""ko"")"),"그녀는 우리에게 달린다")</f>
        <v>그녀는 우리에게 달린다</v>
      </c>
      <c r="I29" s="3" t="str">
        <f>IFERROR(__xludf.DUMMYFUNCTION("GOOGLETRANSLATE(A29,""en"",""la"")"),"Et decurrit nobis")</f>
        <v>Et decurrit nobis</v>
      </c>
      <c r="J29" s="3" t="str">
        <f>IFERROR(__xludf.DUMMYFUNCTION("GOOGLETRANSLATE(A29,""en"",""zh-CN"")"),"她跑向我们")</f>
        <v>她跑向我们</v>
      </c>
      <c r="K29" s="3" t="str">
        <f>IFERROR(__xludf.DUMMYFUNCTION("GOOGLETRANSLATE(A29,""en"",""ms"")"),"Dia berlari ke kami")</f>
        <v>Dia berlari ke kami</v>
      </c>
      <c r="L29" s="3" t="str">
        <f>IFERROR(__xludf.DUMMYFUNCTION("GOOGLETRANSLATE(A29,""en"",""no"")"),"Hun løper til oss")</f>
        <v>Hun løper til oss</v>
      </c>
      <c r="M29" s="3" t="str">
        <f>IFERROR(__xludf.DUMMYFUNCTION("GOOGLETRANSLATE(A29,""en"",""fa"")"),"او به ما می رود")</f>
        <v>او به ما می رود</v>
      </c>
      <c r="N29" s="3" t="str">
        <f>IFERROR(__xludf.DUMMYFUNCTION("GOOGLETRANSLATE(A29,""en"",""pt"")"),"Ela corre para nós")</f>
        <v>Ela corre para nós</v>
      </c>
      <c r="O29" s="3" t="str">
        <f>IFERROR(__xludf.DUMMYFUNCTION("GOOGLETRANSLATE(A29,""en"",""da"")"),"Hun løber til os")</f>
        <v>Hun løber til os</v>
      </c>
      <c r="P29" s="3" t="str">
        <f>IFERROR(__xludf.DUMMYFUNCTION("GOOGLETRANSLATE(A29,""en"",""eo"")"),"Ŝi kuras al ni")</f>
        <v>Ŝi kuras al ni</v>
      </c>
      <c r="Q29" s="3" t="str">
        <f>IFERROR(__xludf.DUMMYFUNCTION("GOOGLETRANSLATE(A29,""en"",""tl"")"),"Siya ay tumatakbo sa amin")</f>
        <v>Siya ay tumatakbo sa amin</v>
      </c>
      <c r="R29" s="3" t="str">
        <f>IFERROR(__xludf.DUMMYFUNCTION("GOOGLETRANSLATE(A29,""en"",""es"")"),"Ella nos corre")</f>
        <v>Ella nos corre</v>
      </c>
      <c r="S29" s="3" t="str">
        <f>IFERROR(__xludf.DUMMYFUNCTION("GOOGLETRANSLATE(A29,""en"",""hi"")"),"वह हमारे पास चलती है")</f>
        <v>वह हमारे पास चलती है</v>
      </c>
      <c r="T29" s="3" t="str">
        <f>IFERROR(__xludf.DUMMYFUNCTION("GOOGLETRANSLATE(A29,""en"",""ur"")"),"وہ امریکہ سے چلتا ہے")</f>
        <v>وہ امریکہ سے چلتا ہے</v>
      </c>
      <c r="U29" s="3" t="str">
        <f>IFERROR(__xludf.DUMMYFUNCTION("GOOGLETRANSLATE(A29,""en"",""vi"")"),"Cô ấy chạy đến Mỹ")</f>
        <v>Cô ấy chạy đến Mỹ</v>
      </c>
      <c r="V29" s="3" t="str">
        <f>IFERROR(__xludf.DUMMYFUNCTION("GOOGLETRANSLATE(A29,""en"",""id"")"),"Dia berlari ke kita")</f>
        <v>Dia berlari ke kita</v>
      </c>
      <c r="W29" s="3" t="str">
        <f>IFERROR(__xludf.DUMMYFUNCTION("GOOGLETRANSLATE(A29,""en"",""is"")"),"Hún keyrir til okkar")</f>
        <v>Hún keyrir til okkar</v>
      </c>
      <c r="X29" s="3" t="str">
        <f>IFERROR(__xludf.DUMMYFUNCTION("GOOGLETRANSLATE(A29,""en"",""el"")"),"Τρέχει σε εμάς")</f>
        <v>Τρέχει σε εμάς</v>
      </c>
      <c r="Y29" s="3" t="str">
        <f>IFERROR(__xludf.DUMMYFUNCTION("GOOGLETRANSLATE(A29,""en"",""th"")"),"เธอวิ่งไปหาเรา")</f>
        <v>เธอวิ่งไปหาเรา</v>
      </c>
      <c r="Z29" s="3" t="str">
        <f>IFERROR(__xludf.DUMMYFUNCTION("GOOGLETRANSLATE(A29,""en"",""ru"")"),"Она бежит к нам")</f>
        <v>Она бежит к нам</v>
      </c>
    </row>
    <row r="30">
      <c r="A30" s="6" t="s">
        <v>94</v>
      </c>
      <c r="B30" s="3" t="str">
        <f>IFERROR(__xludf.DUMMYFUNCTION("GOOGLETRANSLATE(A30,""en"",""af"")"),"Ek hardloop na hulle toe")</f>
        <v>Ek hardloop na hulle toe</v>
      </c>
      <c r="C30" s="3" t="str">
        <f>IFERROR(__xludf.DUMMYFUNCTION("GOOGLETRANSLATE(A30,""en"",""ga"")"),"Rithim chucu")</f>
        <v>Rithim chucu</v>
      </c>
      <c r="D30" s="3" t="str">
        <f>IFERROR(__xludf.DUMMYFUNCTION("GOOGLETRANSLATE(A30,""en"",""sq"")"),"I drejtuar atyre")</f>
        <v>I drejtuar atyre</v>
      </c>
      <c r="E30" s="3" t="str">
        <f>IFERROR(__xludf.DUMMYFUNCTION("GOOGLETRANSLATE(A30,""en"",""it"")"),"Corro a loro")</f>
        <v>Corro a loro</v>
      </c>
      <c r="F30" s="3" t="str">
        <f>IFERROR(__xludf.DUMMYFUNCTION("GOOGLETRANSLATE(A30,""en"",""ar"")"),"أركض لهم")</f>
        <v>أركض لهم</v>
      </c>
      <c r="G30" s="3" t="str">
        <f>IFERROR(__xludf.DUMMYFUNCTION("GOOGLETRANSLATE(A30,""en"",""ja"")"),"私は彼らに走ります")</f>
        <v>私は彼らに走ります</v>
      </c>
      <c r="H30" s="3" t="str">
        <f>IFERROR(__xludf.DUMMYFUNCTION("GOOGLETRANSLATE(A30,""en"",""ko"")"),"나는 그들에게 달려있다")</f>
        <v>나는 그들에게 달려있다</v>
      </c>
      <c r="I30" s="3" t="str">
        <f>IFERROR(__xludf.DUMMYFUNCTION("GOOGLETRANSLATE(A30,""en"",""la"")"),"Ego currere ad eos")</f>
        <v>Ego currere ad eos</v>
      </c>
      <c r="J30" s="3" t="str">
        <f>IFERROR(__xludf.DUMMYFUNCTION("GOOGLETRANSLATE(A30,""en"",""zh-CN"")"),"我跑到他们身边")</f>
        <v>我跑到他们身边</v>
      </c>
      <c r="K30" s="3" t="str">
        <f>IFERROR(__xludf.DUMMYFUNCTION("GOOGLETRANSLATE(A30,""en"",""ms"")"),"Saya berlari ke mereka")</f>
        <v>Saya berlari ke mereka</v>
      </c>
      <c r="L30" s="3" t="str">
        <f>IFERROR(__xludf.DUMMYFUNCTION("GOOGLETRANSLATE(A30,""en"",""no"")"),"Jeg løper til dem")</f>
        <v>Jeg løper til dem</v>
      </c>
      <c r="M30" s="3" t="str">
        <f>IFERROR(__xludf.DUMMYFUNCTION("GOOGLETRANSLATE(A30,""en"",""fa"")"),"من به آنها می روم")</f>
        <v>من به آنها می روم</v>
      </c>
      <c r="N30" s="3" t="str">
        <f>IFERROR(__xludf.DUMMYFUNCTION("GOOGLETRANSLATE(A30,""en"",""pt"")"),"Eu corro para eles")</f>
        <v>Eu corro para eles</v>
      </c>
      <c r="O30" s="3" t="str">
        <f>IFERROR(__xludf.DUMMYFUNCTION("GOOGLETRANSLATE(A30,""en"",""da"")"),"Jeg løber til dem")</f>
        <v>Jeg løber til dem</v>
      </c>
      <c r="P30" s="3" t="str">
        <f>IFERROR(__xludf.DUMMYFUNCTION("GOOGLETRANSLATE(A30,""en"",""eo"")"),"Mi kuras al ili")</f>
        <v>Mi kuras al ili</v>
      </c>
      <c r="Q30" s="3" t="str">
        <f>IFERROR(__xludf.DUMMYFUNCTION("GOOGLETRANSLATE(A30,""en"",""tl"")"),"Tumakbo ako sa kanila")</f>
        <v>Tumakbo ako sa kanila</v>
      </c>
      <c r="R30" s="3" t="str">
        <f>IFERROR(__xludf.DUMMYFUNCTION("GOOGLETRANSLATE(A30,""en"",""es"")"),"Corro a ellos")</f>
        <v>Corro a ellos</v>
      </c>
      <c r="S30" s="3" t="str">
        <f>IFERROR(__xludf.DUMMYFUNCTION("GOOGLETRANSLATE(A30,""en"",""hi"")"),"मैं उनके पास दौड़ता हूं")</f>
        <v>मैं उनके पास दौड़ता हूं</v>
      </c>
      <c r="T30" s="3" t="str">
        <f>IFERROR(__xludf.DUMMYFUNCTION("GOOGLETRANSLATE(A30,""en"",""ur"")"),"میں ان پر چلتا ہوں")</f>
        <v>میں ان پر چلتا ہوں</v>
      </c>
      <c r="U30" s="3" t="str">
        <f>IFERROR(__xludf.DUMMYFUNCTION("GOOGLETRANSLATE(A30,""en"",""vi"")"),"Tôi chạy đến họ")</f>
        <v>Tôi chạy đến họ</v>
      </c>
      <c r="V30" s="3" t="str">
        <f>IFERROR(__xludf.DUMMYFUNCTION("GOOGLETRANSLATE(A30,""en"",""id"")"),"Saya berlari ke mereka")</f>
        <v>Saya berlari ke mereka</v>
      </c>
      <c r="W30" s="3" t="str">
        <f>IFERROR(__xludf.DUMMYFUNCTION("GOOGLETRANSLATE(A30,""en"",""is"")"),"Ég hlaupa til þeirra")</f>
        <v>Ég hlaupa til þeirra</v>
      </c>
      <c r="X30" s="3" t="str">
        <f>IFERROR(__xludf.DUMMYFUNCTION("GOOGLETRANSLATE(A30,""en"",""el"")"),"Τους τρέχω")</f>
        <v>Τους τρέχω</v>
      </c>
      <c r="Y30" s="3" t="str">
        <f>IFERROR(__xludf.DUMMYFUNCTION("GOOGLETRANSLATE(A30,""en"",""th"")"),"ฉันวิ่งไปหาพวกเขา")</f>
        <v>ฉันวิ่งไปหาพวกเขา</v>
      </c>
      <c r="Z30" s="3" t="str">
        <f>IFERROR(__xludf.DUMMYFUNCTION("GOOGLETRANSLATE(A30,""en"",""ru"")"),"Я бегу к ним")</f>
        <v>Я бегу к ним</v>
      </c>
    </row>
    <row r="31">
      <c r="A31" s="6" t="s">
        <v>95</v>
      </c>
      <c r="B31" s="3" t="str">
        <f>IFERROR(__xludf.DUMMYFUNCTION("GOOGLETRANSLATE(A31,""en"",""af"")"),"Jy hardloop na ons toe")</f>
        <v>Jy hardloop na ons toe</v>
      </c>
      <c r="C31" s="3" t="str">
        <f>IFERROR(__xludf.DUMMYFUNCTION("GOOGLETRANSLATE(A31,""en"",""ga"")"),"Ritheann tú chugainn")</f>
        <v>Ritheann tú chugainn</v>
      </c>
      <c r="D31" s="3" t="str">
        <f>IFERROR(__xludf.DUMMYFUNCTION("GOOGLETRANSLATE(A31,""en"",""sq"")"),"Ju shkoni tek ne")</f>
        <v>Ju shkoni tek ne</v>
      </c>
      <c r="E31" s="3" t="str">
        <f>IFERROR(__xludf.DUMMYFUNCTION("GOOGLETRANSLATE(A31,""en"",""it"")"),"Ci corri")</f>
        <v>Ci corri</v>
      </c>
      <c r="F31" s="3" t="str">
        <f>IFERROR(__xludf.DUMMYFUNCTION("GOOGLETRANSLATE(A31,""en"",""ar"")"),"أنت تركض لنا")</f>
        <v>أنت تركض لنا</v>
      </c>
      <c r="G31" s="3" t="str">
        <f>IFERROR(__xludf.DUMMYFUNCTION("GOOGLETRANSLATE(A31,""en"",""ja"")"),"あなたは私たちに走ります")</f>
        <v>あなたは私たちに走ります</v>
      </c>
      <c r="H31" s="3" t="str">
        <f>IFERROR(__xludf.DUMMYFUNCTION("GOOGLETRANSLATE(A31,""en"",""ko"")"),"당신은 우리에게 달려 있습니다")</f>
        <v>당신은 우리에게 달려 있습니다</v>
      </c>
      <c r="I31" s="3" t="str">
        <f>IFERROR(__xludf.DUMMYFUNCTION("GOOGLETRANSLATE(A31,""en"",""la"")"),"Tu currere ad nos")</f>
        <v>Tu currere ad nos</v>
      </c>
      <c r="J31" s="3" t="str">
        <f>IFERROR(__xludf.DUMMYFUNCTION("GOOGLETRANSLATE(A31,""en"",""zh-CN"")"),"你跑向我们")</f>
        <v>你跑向我们</v>
      </c>
      <c r="K31" s="3" t="str">
        <f>IFERROR(__xludf.DUMMYFUNCTION("GOOGLETRANSLATE(A31,""en"",""ms"")"),"Anda berlari ke kami")</f>
        <v>Anda berlari ke kami</v>
      </c>
      <c r="L31" s="3" t="str">
        <f>IFERROR(__xludf.DUMMYFUNCTION("GOOGLETRANSLATE(A31,""en"",""no"")"),"Du løper til oss")</f>
        <v>Du løper til oss</v>
      </c>
      <c r="M31" s="3" t="str">
        <f>IFERROR(__xludf.DUMMYFUNCTION("GOOGLETRANSLATE(A31,""en"",""fa"")"),"شما به ما می روید")</f>
        <v>شما به ما می روید</v>
      </c>
      <c r="N31" s="3" t="str">
        <f>IFERROR(__xludf.DUMMYFUNCTION("GOOGLETRANSLATE(A31,""en"",""pt"")"),"Você corre para nós")</f>
        <v>Você corre para nós</v>
      </c>
      <c r="O31" s="3" t="str">
        <f>IFERROR(__xludf.DUMMYFUNCTION("GOOGLETRANSLATE(A31,""en"",""da"")"),"Du løber til os")</f>
        <v>Du løber til os</v>
      </c>
      <c r="P31" s="3" t="str">
        <f>IFERROR(__xludf.DUMMYFUNCTION("GOOGLETRANSLATE(A31,""en"",""eo"")"),"Vi kuras al ni")</f>
        <v>Vi kuras al ni</v>
      </c>
      <c r="Q31" s="3" t="str">
        <f>IFERROR(__xludf.DUMMYFUNCTION("GOOGLETRANSLATE(A31,""en"",""tl"")"),"Tumakbo ka sa amin")</f>
        <v>Tumakbo ka sa amin</v>
      </c>
      <c r="R31" s="3" t="str">
        <f>IFERROR(__xludf.DUMMYFUNCTION("GOOGLETRANSLATE(A31,""en"",""es"")"),"Corres a nosotros")</f>
        <v>Corres a nosotros</v>
      </c>
      <c r="S31" s="3" t="str">
        <f>IFERROR(__xludf.DUMMYFUNCTION("GOOGLETRANSLATE(A31,""en"",""hi"")"),"आप हमारे पास दौड़ते हैं")</f>
        <v>आप हमारे पास दौड़ते हैं</v>
      </c>
      <c r="T31" s="3" t="str">
        <f>IFERROR(__xludf.DUMMYFUNCTION("GOOGLETRANSLATE(A31,""en"",""ur"")"),"آپ ہمیں چلاتے ہیں")</f>
        <v>آپ ہمیں چلاتے ہیں</v>
      </c>
      <c r="U31" s="3" t="str">
        <f>IFERROR(__xludf.DUMMYFUNCTION("GOOGLETRANSLATE(A31,""en"",""vi"")"),"Bạn chạy đến Mỹ")</f>
        <v>Bạn chạy đến Mỹ</v>
      </c>
      <c r="V31" s="3" t="str">
        <f>IFERROR(__xludf.DUMMYFUNCTION("GOOGLETRANSLATE(A31,""en"",""id"")"),"Anda lari ke kami")</f>
        <v>Anda lari ke kami</v>
      </c>
      <c r="W31" s="3" t="str">
        <f>IFERROR(__xludf.DUMMYFUNCTION("GOOGLETRANSLATE(A31,""en"",""is"")"),"Þú keyrir til okkar")</f>
        <v>Þú keyrir til okkar</v>
      </c>
      <c r="X31" s="3" t="str">
        <f>IFERROR(__xludf.DUMMYFUNCTION("GOOGLETRANSLATE(A31,""en"",""el"")"),"Τρέχετε σε εμάς")</f>
        <v>Τρέχετε σε εμάς</v>
      </c>
      <c r="Y31" s="3" t="str">
        <f>IFERROR(__xludf.DUMMYFUNCTION("GOOGLETRANSLATE(A31,""en"",""th"")"),"คุณวิ่งไปหาเรา")</f>
        <v>คุณวิ่งไปหาเรา</v>
      </c>
      <c r="Z31" s="3" t="str">
        <f>IFERROR(__xludf.DUMMYFUNCTION("GOOGLETRANSLATE(A31,""en"",""ru"")"),"Вы бежите к нам")</f>
        <v>Вы бежите к нам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>
      <c r="A2" s="6" t="s">
        <v>96</v>
      </c>
      <c r="B2" s="3" t="str">
        <f>IFERROR(__xludf.DUMMYFUNCTION("GOOGLETRANSLATE(A2,""en"",""af"")"),"Ek sien 'n geel vierkant")</f>
        <v>Ek sien 'n geel vierkant</v>
      </c>
      <c r="C2" s="3" t="str">
        <f>IFERROR(__xludf.DUMMYFUNCTION("GOOGLETRANSLATE(A2,""en"",""ga"")"),"Feicim cearnóg bhuí")</f>
        <v>Feicim cearnóg bhuí</v>
      </c>
      <c r="D2" s="3" t="str">
        <f>IFERROR(__xludf.DUMMYFUNCTION("GOOGLETRANSLATE(A2,""en"",""sq"")"),"Unë shoh një shesh të verdhë")</f>
        <v>Unë shoh një shesh të verdhë</v>
      </c>
      <c r="E2" s="3" t="str">
        <f>IFERROR(__xludf.DUMMYFUNCTION("GOOGLETRANSLATE(A2,""en"",""it"")"),"Vedo un quadrato giallo")</f>
        <v>Vedo un quadrato giallo</v>
      </c>
      <c r="F2" s="3" t="str">
        <f>IFERROR(__xludf.DUMMYFUNCTION("GOOGLETRANSLATE(A2,""en"",""ar"")"),"أرى مربع أصفر")</f>
        <v>أرى مربع أصفر</v>
      </c>
      <c r="G2" s="3" t="str">
        <f>IFERROR(__xludf.DUMMYFUNCTION("GOOGLETRANSLATE(A2,""en"",""ja"")"),"黄色の広場が見えます")</f>
        <v>黄色の広場が見えます</v>
      </c>
      <c r="H2" s="3" t="str">
        <f>IFERROR(__xludf.DUMMYFUNCTION("GOOGLETRANSLATE(A2,""en"",""ko"")"),"나는 노란색 사각형을 본다")</f>
        <v>나는 노란색 사각형을 본다</v>
      </c>
      <c r="I2" s="3" t="str">
        <f>IFERROR(__xludf.DUMMYFUNCTION("GOOGLETRANSLATE(A2,""en"",""la"")"),"Video flavo quadratum")</f>
        <v>Video flavo quadratum</v>
      </c>
      <c r="J2" s="3" t="str">
        <f>IFERROR(__xludf.DUMMYFUNCTION("GOOGLETRANSLATE(A2,""en"",""zh-CN"")"),"我看到一个黄色的广场")</f>
        <v>我看到一个黄色的广场</v>
      </c>
      <c r="K2" s="3" t="str">
        <f>IFERROR(__xludf.DUMMYFUNCTION("GOOGLETRANSLATE(A2,""en"",""ms"")"),"Saya melihat persegi kuning")</f>
        <v>Saya melihat persegi kuning</v>
      </c>
      <c r="L2" s="3" t="str">
        <f>IFERROR(__xludf.DUMMYFUNCTION("GOOGLETRANSLATE(A2,""en"",""no"")"),"Jeg ser et gult torg")</f>
        <v>Jeg ser et gult torg</v>
      </c>
      <c r="M2" s="3" t="str">
        <f>IFERROR(__xludf.DUMMYFUNCTION("GOOGLETRANSLATE(A2,""en"",""fa"")"),"مربع زرد را می بینم")</f>
        <v>مربع زرد را می بینم</v>
      </c>
      <c r="N2" s="3" t="str">
        <f>IFERROR(__xludf.DUMMYFUNCTION("GOOGLETRANSLATE(A2,""en"",""pt"")"),"Eu vejo um quadrado amarelo")</f>
        <v>Eu vejo um quadrado amarelo</v>
      </c>
      <c r="O2" s="3" t="str">
        <f>IFERROR(__xludf.DUMMYFUNCTION("GOOGLETRANSLATE(A2,""en"",""da"")"),"Jeg ser en gul firkant")</f>
        <v>Jeg ser en gul firkant</v>
      </c>
      <c r="P2" s="3" t="str">
        <f>IFERROR(__xludf.DUMMYFUNCTION("GOOGLETRANSLATE(A2,""en"",""eo"")"),"Mi vidas flavan kvadraton")</f>
        <v>Mi vidas flavan kvadraton</v>
      </c>
      <c r="Q2" s="3" t="str">
        <f>IFERROR(__xludf.DUMMYFUNCTION("GOOGLETRANSLATE(A2,""en"",""tl"")"),"Nakikita ko ang isang dilaw na parisukat")</f>
        <v>Nakikita ko ang isang dilaw na parisukat</v>
      </c>
      <c r="R2" s="3" t="str">
        <f>IFERROR(__xludf.DUMMYFUNCTION("GOOGLETRANSLATE(A2,""en"",""es"")"),"Veo una plaza amarilla")</f>
        <v>Veo una plaza amarilla</v>
      </c>
      <c r="S2" s="3" t="str">
        <f>IFERROR(__xludf.DUMMYFUNCTION("GOOGLETRANSLATE(A2,""en"",""hi"")"),"मैं एक पीला वर्ग देखता हूं")</f>
        <v>मैं एक पीला वर्ग देखता हूं</v>
      </c>
      <c r="T2" s="3" t="str">
        <f>IFERROR(__xludf.DUMMYFUNCTION("GOOGLETRANSLATE(A2,""en"",""ur"")"),"میں ایک پیلا مربع دیکھتا ہوں")</f>
        <v>میں ایک پیلا مربع دیکھتا ہوں</v>
      </c>
      <c r="U2" s="3" t="str">
        <f>IFERROR(__xludf.DUMMYFUNCTION("GOOGLETRANSLATE(A2,""en"",""vi"")"),"Tôi thấy một hình vuông màu vàng")</f>
        <v>Tôi thấy một hình vuông màu vàng</v>
      </c>
      <c r="V2" s="3" t="str">
        <f>IFERROR(__xludf.DUMMYFUNCTION("GOOGLETRANSLATE(A2,""en"",""id"")"),"Saya melihat kotak kuning")</f>
        <v>Saya melihat kotak kuning</v>
      </c>
      <c r="W2" s="3" t="str">
        <f>IFERROR(__xludf.DUMMYFUNCTION("GOOGLETRANSLATE(A2,""en"",""is"")"),"Ég sé gult torgið")</f>
        <v>Ég sé gult torgið</v>
      </c>
      <c r="X2" s="3" t="str">
        <f>IFERROR(__xludf.DUMMYFUNCTION("GOOGLETRANSLATE(A2,""en"",""el"")"),"Βλέπω μια κίτρινη πλατεία")</f>
        <v>Βλέπω μια κίτρινη πλατεία</v>
      </c>
      <c r="Y2" s="3" t="str">
        <f>IFERROR(__xludf.DUMMYFUNCTION("GOOGLETRANSLATE(A2,""en"",""th"")"),"ฉันเห็นจัตุรัสสีเหลือง")</f>
        <v>ฉันเห็นจัตุรัสสีเหลือง</v>
      </c>
      <c r="Z2" s="3" t="str">
        <f>IFERROR(__xludf.DUMMYFUNCTION("GOOGLETRANSLATE(A2,""en"",""ru"")"),"Я вижу желтый квадрат")</f>
        <v>Я вижу желтый квадрат</v>
      </c>
    </row>
    <row r="3">
      <c r="A3" s="6" t="s">
        <v>97</v>
      </c>
      <c r="B3" s="3" t="str">
        <f>IFERROR(__xludf.DUMMYFUNCTION("GOOGLETRANSLATE(A3,""en"",""af"")"),"Jy sien 'n groen sirkel")</f>
        <v>Jy sien 'n groen sirkel</v>
      </c>
      <c r="C3" s="3" t="str">
        <f>IFERROR(__xludf.DUMMYFUNCTION("GOOGLETRANSLATE(A3,""en"",""ga"")"),"Feiceann tú ciorcal glas")</f>
        <v>Feiceann tú ciorcal glas</v>
      </c>
      <c r="D3" s="3" t="str">
        <f>IFERROR(__xludf.DUMMYFUNCTION("GOOGLETRANSLATE(A3,""en"",""sq"")"),"Ju shikoni një rreth të gjelbër")</f>
        <v>Ju shikoni një rreth të gjelbër</v>
      </c>
      <c r="E3" s="3" t="str">
        <f>IFERROR(__xludf.DUMMYFUNCTION("GOOGLETRANSLATE(A3,""en"",""it"")"),"Vedi un cerchio verde")</f>
        <v>Vedi un cerchio verde</v>
      </c>
      <c r="F3" s="3" t="str">
        <f>IFERROR(__xludf.DUMMYFUNCTION("GOOGLETRANSLATE(A3,""en"",""ar"")"),"ترى دائرة خضراء")</f>
        <v>ترى دائرة خضراء</v>
      </c>
      <c r="G3" s="3" t="str">
        <f>IFERROR(__xludf.DUMMYFUNCTION("GOOGLETRANSLATE(A3,""en"",""ja"")"),"あなたは緑色の丸を見ます")</f>
        <v>あなたは緑色の丸を見ます</v>
      </c>
      <c r="H3" s="3" t="str">
        <f>IFERROR(__xludf.DUMMYFUNCTION("GOOGLETRANSLATE(A3,""en"",""ko"")"),"당신은 녹색 원을 본다")</f>
        <v>당신은 녹색 원을 본다</v>
      </c>
      <c r="I3" s="3" t="str">
        <f>IFERROR(__xludf.DUMMYFUNCTION("GOOGLETRANSLATE(A3,""en"",""la"")"),"Vides viride circulo")</f>
        <v>Vides viride circulo</v>
      </c>
      <c r="J3" s="3" t="str">
        <f>IFERROR(__xludf.DUMMYFUNCTION("GOOGLETRANSLATE(A3,""en"",""zh-CN"")"),"你看到一个绿色圆圈")</f>
        <v>你看到一个绿色圆圈</v>
      </c>
      <c r="K3" s="3" t="str">
        <f>IFERROR(__xludf.DUMMYFUNCTION("GOOGLETRANSLATE(A3,""en"",""ms"")"),"Anda melihat bulatan hijau")</f>
        <v>Anda melihat bulatan hijau</v>
      </c>
      <c r="L3" s="3" t="str">
        <f>IFERROR(__xludf.DUMMYFUNCTION("GOOGLETRANSLATE(A3,""en"",""no"")"),"Du ser en grønn sirkel")</f>
        <v>Du ser en grønn sirkel</v>
      </c>
      <c r="M3" s="3" t="str">
        <f>IFERROR(__xludf.DUMMYFUNCTION("GOOGLETRANSLATE(A3,""en"",""fa"")"),"شما یک دایره سبز را می بینید")</f>
        <v>شما یک دایره سبز را می بینید</v>
      </c>
      <c r="N3" s="3" t="str">
        <f>IFERROR(__xludf.DUMMYFUNCTION("GOOGLETRANSLATE(A3,""en"",""pt"")"),"Você vê um círculo verde")</f>
        <v>Você vê um círculo verde</v>
      </c>
      <c r="O3" s="3" t="str">
        <f>IFERROR(__xludf.DUMMYFUNCTION("GOOGLETRANSLATE(A3,""en"",""da"")"),"Du ser en grøn cirkel")</f>
        <v>Du ser en grøn cirkel</v>
      </c>
      <c r="P3" s="3" t="str">
        <f>IFERROR(__xludf.DUMMYFUNCTION("GOOGLETRANSLATE(A3,""en"",""eo"")"),"Vi vidas verdan cirklon")</f>
        <v>Vi vidas verdan cirklon</v>
      </c>
      <c r="Q3" s="3" t="str">
        <f>IFERROR(__xludf.DUMMYFUNCTION("GOOGLETRANSLATE(A3,""en"",""tl"")"),"Nakikita mo ang isang berdeng bilog")</f>
        <v>Nakikita mo ang isang berdeng bilog</v>
      </c>
      <c r="R3" s="3" t="str">
        <f>IFERROR(__xludf.DUMMYFUNCTION("GOOGLETRANSLATE(A3,""en"",""es"")"),"Ves un círculo verde")</f>
        <v>Ves un círculo verde</v>
      </c>
      <c r="S3" s="3" t="str">
        <f>IFERROR(__xludf.DUMMYFUNCTION("GOOGLETRANSLATE(A3,""en"",""hi"")"),"आप एक हरे रंग का सर्कल देखते हैं")</f>
        <v>आप एक हरे रंग का सर्कल देखते हैं</v>
      </c>
      <c r="T3" s="3" t="str">
        <f>IFERROR(__xludf.DUMMYFUNCTION("GOOGLETRANSLATE(A3,""en"",""ur"")"),"آپ ایک سبز دائرے دیکھتے ہیں")</f>
        <v>آپ ایک سبز دائرے دیکھتے ہیں</v>
      </c>
      <c r="U3" s="3" t="str">
        <f>IFERROR(__xludf.DUMMYFUNCTION("GOOGLETRANSLATE(A3,""en"",""vi"")"),"Bạn thấy một vòng tròn màu xanh lá cây")</f>
        <v>Bạn thấy một vòng tròn màu xanh lá cây</v>
      </c>
      <c r="V3" s="3" t="str">
        <f>IFERROR(__xludf.DUMMYFUNCTION("GOOGLETRANSLATE(A3,""en"",""id"")"),"Anda melihat lingkaran hijau")</f>
        <v>Anda melihat lingkaran hijau</v>
      </c>
      <c r="W3" s="3" t="str">
        <f>IFERROR(__xludf.DUMMYFUNCTION("GOOGLETRANSLATE(A3,""en"",""is"")"),"Þú sérð græna hring")</f>
        <v>Þú sérð græna hring</v>
      </c>
      <c r="X3" s="3" t="str">
        <f>IFERROR(__xludf.DUMMYFUNCTION("GOOGLETRANSLATE(A3,""en"",""el"")"),"Βλέπετε έναν πράσινο κύκλο")</f>
        <v>Βλέπετε έναν πράσινο κύκλο</v>
      </c>
      <c r="Y3" s="3" t="str">
        <f>IFERROR(__xludf.DUMMYFUNCTION("GOOGLETRANSLATE(A3,""en"",""th"")"),"คุณเห็นวงกลมสีเขียว")</f>
        <v>คุณเห็นวงกลมสีเขียว</v>
      </c>
      <c r="Z3" s="3" t="str">
        <f>IFERROR(__xludf.DUMMYFUNCTION("GOOGLETRANSLATE(A3,""en"",""ru"")"),"Вы видите зеленый круг")</f>
        <v>Вы видите зеленый круг</v>
      </c>
    </row>
    <row r="4">
      <c r="A4" s="6" t="s">
        <v>98</v>
      </c>
      <c r="B4" s="3" t="str">
        <f>IFERROR(__xludf.DUMMYFUNCTION("GOOGLETRANSLATE(A4,""en"",""af"")"),"Hy sien 'n pers reghoek")</f>
        <v>Hy sien 'n pers reghoek</v>
      </c>
      <c r="C4" s="3" t="str">
        <f>IFERROR(__xludf.DUMMYFUNCTION("GOOGLETRANSLATE(A4,""en"",""ga"")"),"Feiceann sé dronuilleog corcra")</f>
        <v>Feiceann sé dronuilleog corcra</v>
      </c>
      <c r="D4" s="3" t="str">
        <f>IFERROR(__xludf.DUMMYFUNCTION("GOOGLETRANSLATE(A4,""en"",""sq"")"),"Ai sheh një drejtkëndësh të purpurt")</f>
        <v>Ai sheh një drejtkëndësh të purpurt</v>
      </c>
      <c r="E4" s="3" t="str">
        <f>IFERROR(__xludf.DUMMYFUNCTION("GOOGLETRANSLATE(A4,""en"",""it"")"),"Vede un rettangolo viola")</f>
        <v>Vede un rettangolo viola</v>
      </c>
      <c r="F4" s="3" t="str">
        <f>IFERROR(__xludf.DUMMYFUNCTION("GOOGLETRANSLATE(A4,""en"",""ar"")"),"يرى مستطيل أرجواني")</f>
        <v>يرى مستطيل أرجواني</v>
      </c>
      <c r="G4" s="3" t="str">
        <f>IFERROR(__xludf.DUMMYFUNCTION("GOOGLETRANSLATE(A4,""en"",""ja"")"),"彼は紫色の長方形を見ています")</f>
        <v>彼は紫色の長方形を見ています</v>
      </c>
      <c r="H4" s="3" t="str">
        <f>IFERROR(__xludf.DUMMYFUNCTION("GOOGLETRANSLATE(A4,""en"",""ko"")"),"그는 보라색 사각형을 본다")</f>
        <v>그는 보라색 사각형을 본다</v>
      </c>
      <c r="I4" s="3" t="str">
        <f>IFERROR(__xludf.DUMMYFUNCTION("GOOGLETRANSLATE(A4,""en"",""la"")"),"Videt purpura rectangulum")</f>
        <v>Videt purpura rectangulum</v>
      </c>
      <c r="J4" s="3" t="str">
        <f>IFERROR(__xludf.DUMMYFUNCTION("GOOGLETRANSLATE(A4,""en"",""zh-CN"")"),"他看到了一个紫色的矩形")</f>
        <v>他看到了一个紫色的矩形</v>
      </c>
      <c r="K4" s="3" t="str">
        <f>IFERROR(__xludf.DUMMYFUNCTION("GOOGLETRANSLATE(A4,""en"",""ms"")"),"Dia melihat segi empat ungu")</f>
        <v>Dia melihat segi empat ungu</v>
      </c>
      <c r="L4" s="3" t="str">
        <f>IFERROR(__xludf.DUMMYFUNCTION("GOOGLETRANSLATE(A4,""en"",""no"")"),"Han ser et lilla rektangel")</f>
        <v>Han ser et lilla rektangel</v>
      </c>
      <c r="M4" s="3" t="str">
        <f>IFERROR(__xludf.DUMMYFUNCTION("GOOGLETRANSLATE(A4,""en"",""fa"")"),"او یک مستطیل بنفش را می بیند")</f>
        <v>او یک مستطیل بنفش را می بیند</v>
      </c>
      <c r="N4" s="3" t="str">
        <f>IFERROR(__xludf.DUMMYFUNCTION("GOOGLETRANSLATE(A4,""en"",""pt"")"),"Ele vê um retângulo roxo")</f>
        <v>Ele vê um retângulo roxo</v>
      </c>
      <c r="O4" s="3" t="str">
        <f>IFERROR(__xludf.DUMMYFUNCTION("GOOGLETRANSLATE(A4,""en"",""da"")"),"Han ser et lilla rektangel")</f>
        <v>Han ser et lilla rektangel</v>
      </c>
      <c r="P4" s="3" t="str">
        <f>IFERROR(__xludf.DUMMYFUNCTION("GOOGLETRANSLATE(A4,""en"",""eo"")"),"Li vidas purpuran rektangulon")</f>
        <v>Li vidas purpuran rektangulon</v>
      </c>
      <c r="Q4" s="3" t="str">
        <f>IFERROR(__xludf.DUMMYFUNCTION("GOOGLETRANSLATE(A4,""en"",""tl"")"),"Nakikita niya ang isang lilang rektanggulo")</f>
        <v>Nakikita niya ang isang lilang rektanggulo</v>
      </c>
      <c r="R4" s="3" t="str">
        <f>IFERROR(__xludf.DUMMYFUNCTION("GOOGLETRANSLATE(A4,""en"",""es"")"),"Ve un rectángulo púrpura")</f>
        <v>Ve un rectángulo púrpura</v>
      </c>
      <c r="S4" s="3" t="str">
        <f>IFERROR(__xludf.DUMMYFUNCTION("GOOGLETRANSLATE(A4,""en"",""hi"")"),"वह एक बैंगनी आयताकार देखता है")</f>
        <v>वह एक बैंगनी आयताकार देखता है</v>
      </c>
      <c r="T4" s="3" t="str">
        <f>IFERROR(__xludf.DUMMYFUNCTION("GOOGLETRANSLATE(A4,""en"",""ur"")"),"وہ ایک جامنی آئتاکار دیکھتا ہے")</f>
        <v>وہ ایک جامنی آئتاکار دیکھتا ہے</v>
      </c>
      <c r="U4" s="3" t="str">
        <f>IFERROR(__xludf.DUMMYFUNCTION("GOOGLETRANSLATE(A4,""en"",""vi"")"),"Anh ấy nhìn thấy một hình chữ nhật màu tím")</f>
        <v>Anh ấy nhìn thấy một hình chữ nhật màu tím</v>
      </c>
      <c r="V4" s="3" t="str">
        <f>IFERROR(__xludf.DUMMYFUNCTION("GOOGLETRANSLATE(A4,""en"",""id"")"),"Dia melihat persegi panjang ungu")</f>
        <v>Dia melihat persegi panjang ungu</v>
      </c>
      <c r="W4" s="3" t="str">
        <f>IFERROR(__xludf.DUMMYFUNCTION("GOOGLETRANSLATE(A4,""en"",""is"")"),"Hann sér fjólublátt rétthyrningur")</f>
        <v>Hann sér fjólublátt rétthyrningur</v>
      </c>
      <c r="X4" s="3" t="str">
        <f>IFERROR(__xludf.DUMMYFUNCTION("GOOGLETRANSLATE(A4,""en"",""el"")"),"Βλέπει ένα μοβ ορθογώνιο")</f>
        <v>Βλέπει ένα μοβ ορθογώνιο</v>
      </c>
      <c r="Y4" s="3" t="str">
        <f>IFERROR(__xludf.DUMMYFUNCTION("GOOGLETRANSLATE(A4,""en"",""th"")"),"เขาเห็นสี่เหลี่ยมสีม่วง")</f>
        <v>เขาเห็นสี่เหลี่ยมสีม่วง</v>
      </c>
      <c r="Z4" s="3" t="str">
        <f>IFERROR(__xludf.DUMMYFUNCTION("GOOGLETRANSLATE(A4,""en"",""ru"")"),"Он видит фиолетовый прямоугольник")</f>
        <v>Он видит фиолетовый прямоугольник</v>
      </c>
    </row>
    <row r="5">
      <c r="A5" s="6" t="s">
        <v>99</v>
      </c>
      <c r="B5" s="3" t="str">
        <f>IFERROR(__xludf.DUMMYFUNCTION("GOOGLETRANSLATE(A5,""en"",""af"")"),"Sy sien 'n oranje vyfhoek")</f>
        <v>Sy sien 'n oranje vyfhoek</v>
      </c>
      <c r="C5" s="3" t="str">
        <f>IFERROR(__xludf.DUMMYFUNCTION("GOOGLETRANSLATE(A5,""en"",""ga"")"),"Feiceann sí Pentagon oráiste")</f>
        <v>Feiceann sí Pentagon oráiste</v>
      </c>
      <c r="D5" s="3" t="str">
        <f>IFERROR(__xludf.DUMMYFUNCTION("GOOGLETRANSLATE(A5,""en"",""sq"")"),"Ajo sheh një Pentagon portokalli")</f>
        <v>Ajo sheh një Pentagon portokalli</v>
      </c>
      <c r="E5" s="3" t="str">
        <f>IFERROR(__xludf.DUMMYFUNCTION("GOOGLETRANSLATE(A5,""en"",""it"")"),"Lei vede un pentagono arancione")</f>
        <v>Lei vede un pentagono arancione</v>
      </c>
      <c r="F5" s="3" t="str">
        <f>IFERROR(__xludf.DUMMYFUNCTION("GOOGLETRANSLATE(A5,""en"",""ar"")"),"ترى البنتاغون البرتقالي")</f>
        <v>ترى البنتاغون البرتقالي</v>
      </c>
      <c r="G5" s="3" t="str">
        <f>IFERROR(__xludf.DUMMYFUNCTION("GOOGLETRANSLATE(A5,""en"",""ja"")"),"彼女はオレンジ色のペンタゴンを見ています")</f>
        <v>彼女はオレンジ色のペンタゴンを見ています</v>
      </c>
      <c r="H5" s="3" t="str">
        <f>IFERROR(__xludf.DUMMYFUNCTION("GOOGLETRANSLATE(A5,""en"",""ko"")"),"그녀는 오렌지 오각형을 본다")</f>
        <v>그녀는 오렌지 오각형을 본다</v>
      </c>
      <c r="I5" s="3" t="str">
        <f>IFERROR(__xludf.DUMMYFUNCTION("GOOGLETRANSLATE(A5,""en"",""la"")"),"Et videt an orange Pentagoni")</f>
        <v>Et videt an orange Pentagoni</v>
      </c>
      <c r="J5" s="3" t="str">
        <f>IFERROR(__xludf.DUMMYFUNCTION("GOOGLETRANSLATE(A5,""en"",""zh-CN"")"),"她看到一个橙色五角大楼")</f>
        <v>她看到一个橙色五角大楼</v>
      </c>
      <c r="K5" s="3" t="str">
        <f>IFERROR(__xludf.DUMMYFUNCTION("GOOGLETRANSLATE(A5,""en"",""ms"")"),"Dia melihat Pentagon Orange")</f>
        <v>Dia melihat Pentagon Orange</v>
      </c>
      <c r="L5" s="3" t="str">
        <f>IFERROR(__xludf.DUMMYFUNCTION("GOOGLETRANSLATE(A5,""en"",""no"")"),"Hun ser en oransje Pentagon")</f>
        <v>Hun ser en oransje Pentagon</v>
      </c>
      <c r="M5" s="3" t="str">
        <f>IFERROR(__xludf.DUMMYFUNCTION("GOOGLETRANSLATE(A5,""en"",""fa"")"),"او یک پنتاگون نارنجی را می بیند")</f>
        <v>او یک پنتاگون نارنجی را می بیند</v>
      </c>
      <c r="N5" s="3" t="str">
        <f>IFERROR(__xludf.DUMMYFUNCTION("GOOGLETRANSLATE(A5,""en"",""pt"")"),"Ela vê um pentágono laranja")</f>
        <v>Ela vê um pentágono laranja</v>
      </c>
      <c r="O5" s="3" t="str">
        <f>IFERROR(__xludf.DUMMYFUNCTION("GOOGLETRANSLATE(A5,""en"",""da"")"),"Hun ser en orange pentagon")</f>
        <v>Hun ser en orange pentagon</v>
      </c>
      <c r="P5" s="3" t="str">
        <f>IFERROR(__xludf.DUMMYFUNCTION("GOOGLETRANSLATE(A5,""en"",""eo"")"),"Ŝi vidas Oranĝan Pentagonon")</f>
        <v>Ŝi vidas Oranĝan Pentagonon</v>
      </c>
      <c r="Q5" s="3" t="str">
        <f>IFERROR(__xludf.DUMMYFUNCTION("GOOGLETRANSLATE(A5,""en"",""tl"")"),"Nakikita niya ang isang orange pentagon")</f>
        <v>Nakikita niya ang isang orange pentagon</v>
      </c>
      <c r="R5" s="3" t="str">
        <f>IFERROR(__xludf.DUMMYFUNCTION("GOOGLETRANSLATE(A5,""en"",""es"")"),"Ella ve un pentágono naranja")</f>
        <v>Ella ve un pentágono naranja</v>
      </c>
      <c r="S5" s="3" t="str">
        <f>IFERROR(__xludf.DUMMYFUNCTION("GOOGLETRANSLATE(A5,""en"",""hi"")"),"वह एक नारंगी पेंटागन को देखती है")</f>
        <v>वह एक नारंगी पेंटागन को देखती है</v>
      </c>
      <c r="T5" s="3" t="str">
        <f>IFERROR(__xludf.DUMMYFUNCTION("GOOGLETRANSLATE(A5,""en"",""ur"")"),"وہ ایک سنتری پینٹاگون دیکھتا ہے")</f>
        <v>وہ ایک سنتری پینٹاگون دیکھتا ہے</v>
      </c>
      <c r="U5" s="3" t="str">
        <f>IFERROR(__xludf.DUMMYFUNCTION("GOOGLETRANSLATE(A5,""en"",""vi"")"),"Cô ấy nhìn thấy một hình ngũ giác màu cam")</f>
        <v>Cô ấy nhìn thấy một hình ngũ giác màu cam</v>
      </c>
      <c r="V5" s="3" t="str">
        <f>IFERROR(__xludf.DUMMYFUNCTION("GOOGLETRANSLATE(A5,""en"",""id"")"),"Dia melihat Pentagon oranye")</f>
        <v>Dia melihat Pentagon oranye</v>
      </c>
      <c r="W5" s="3" t="str">
        <f>IFERROR(__xludf.DUMMYFUNCTION("GOOGLETRANSLATE(A5,""en"",""is"")"),"Hún sér appelsínugult pentagon")</f>
        <v>Hún sér appelsínugult pentagon</v>
      </c>
      <c r="X5" s="3" t="str">
        <f>IFERROR(__xludf.DUMMYFUNCTION("GOOGLETRANSLATE(A5,""en"",""el"")"),"Βλέπει ένα πορτοκαλί πεντάγωνο")</f>
        <v>Βλέπει ένα πορτοκαλί πεντάγωνο</v>
      </c>
      <c r="Y5" s="3" t="str">
        <f>IFERROR(__xludf.DUMMYFUNCTION("GOOGLETRANSLATE(A5,""en"",""th"")"),"เธอเห็นรูปเพนตากอนสีส้ม")</f>
        <v>เธอเห็นรูปเพนตากอนสีส้ม</v>
      </c>
      <c r="Z5" s="3" t="str">
        <f>IFERROR(__xludf.DUMMYFUNCTION("GOOGLETRANSLATE(A5,""en"",""ru"")"),"Она видит оранжевый пентагон")</f>
        <v>Она видит оранжевый пентагон</v>
      </c>
    </row>
    <row r="6">
      <c r="A6" s="6" t="s">
        <v>100</v>
      </c>
      <c r="B6" s="3" t="str">
        <f>IFERROR(__xludf.DUMMYFUNCTION("GOOGLETRANSLATE(A6,""en"",""af"")"),"Ons sien 'n geel ster")</f>
        <v>Ons sien 'n geel ster</v>
      </c>
      <c r="C6" s="3" t="str">
        <f>IFERROR(__xludf.DUMMYFUNCTION("GOOGLETRANSLATE(A6,""en"",""ga"")"),"Feicimid réalta buí")</f>
        <v>Feicimid réalta buí</v>
      </c>
      <c r="D6" s="3" t="str">
        <f>IFERROR(__xludf.DUMMYFUNCTION("GOOGLETRANSLATE(A6,""en"",""sq"")"),"Ne shohim një yll të verdhë")</f>
        <v>Ne shohim një yll të verdhë</v>
      </c>
      <c r="E6" s="3" t="str">
        <f>IFERROR(__xludf.DUMMYFUNCTION("GOOGLETRANSLATE(A6,""en"",""it"")"),"Vediamo una stella gialla")</f>
        <v>Vediamo una stella gialla</v>
      </c>
      <c r="F6" s="3" t="str">
        <f>IFERROR(__xludf.DUMMYFUNCTION("GOOGLETRANSLATE(A6,""en"",""ar"")"),"نرى نجمة صفراء")</f>
        <v>نرى نجمة صفراء</v>
      </c>
      <c r="G6" s="3" t="str">
        <f>IFERROR(__xludf.DUMMYFUNCTION("GOOGLETRANSLATE(A6,""en"",""ja"")"),"黄色い星が見えます")</f>
        <v>黄色い星が見えます</v>
      </c>
      <c r="H6" s="3" t="str">
        <f>IFERROR(__xludf.DUMMYFUNCTION("GOOGLETRANSLATE(A6,""en"",""ko"")"),"우리는 노란색 스타를 봅니다")</f>
        <v>우리는 노란색 스타를 봅니다</v>
      </c>
      <c r="I6" s="3" t="str">
        <f>IFERROR(__xludf.DUMMYFUNCTION("GOOGLETRANSLATE(A6,""en"",""la"")"),"Videmus flavo stella")</f>
        <v>Videmus flavo stella</v>
      </c>
      <c r="J6" s="3" t="str">
        <f>IFERROR(__xludf.DUMMYFUNCTION("GOOGLETRANSLATE(A6,""en"",""zh-CN"")"),"我们看到了一个黄色的明星")</f>
        <v>我们看到了一个黄色的明星</v>
      </c>
      <c r="K6" s="3" t="str">
        <f>IFERROR(__xludf.DUMMYFUNCTION("GOOGLETRANSLATE(A6,""en"",""ms"")"),"Kami melihat bintang kuning")</f>
        <v>Kami melihat bintang kuning</v>
      </c>
      <c r="L6" s="3" t="str">
        <f>IFERROR(__xludf.DUMMYFUNCTION("GOOGLETRANSLATE(A6,""en"",""no"")"),"Vi ser en gul stjerne")</f>
        <v>Vi ser en gul stjerne</v>
      </c>
      <c r="M6" s="3" t="str">
        <f>IFERROR(__xludf.DUMMYFUNCTION("GOOGLETRANSLATE(A6,""en"",""fa"")"),"ما یک ستاره زرد را می بینیم")</f>
        <v>ما یک ستاره زرد را می بینیم</v>
      </c>
      <c r="N6" s="3" t="str">
        <f>IFERROR(__xludf.DUMMYFUNCTION("GOOGLETRANSLATE(A6,""en"",""pt"")"),"Nós vemos uma estrela amarela")</f>
        <v>Nós vemos uma estrela amarela</v>
      </c>
      <c r="O6" s="3" t="str">
        <f>IFERROR(__xludf.DUMMYFUNCTION("GOOGLETRANSLATE(A6,""en"",""da"")"),"Vi ser en gul stjerne")</f>
        <v>Vi ser en gul stjerne</v>
      </c>
      <c r="P6" s="3" t="str">
        <f>IFERROR(__xludf.DUMMYFUNCTION("GOOGLETRANSLATE(A6,""en"",""eo"")"),"Ni vidas flavan stelon")</f>
        <v>Ni vidas flavan stelon</v>
      </c>
      <c r="Q6" s="3" t="str">
        <f>IFERROR(__xludf.DUMMYFUNCTION("GOOGLETRANSLATE(A6,""en"",""tl"")"),"Nakikita namin ang isang dilaw na bituin")</f>
        <v>Nakikita namin ang isang dilaw na bituin</v>
      </c>
      <c r="R6" s="3" t="str">
        <f>IFERROR(__xludf.DUMMYFUNCTION("GOOGLETRANSLATE(A6,""en"",""es"")"),"Vemos una estrella amarilla.")</f>
        <v>Vemos una estrella amarilla.</v>
      </c>
      <c r="S6" s="3" t="str">
        <f>IFERROR(__xludf.DUMMYFUNCTION("GOOGLETRANSLATE(A6,""en"",""hi"")"),"हम एक पीले सितारे को देखते हैं")</f>
        <v>हम एक पीले सितारे को देखते हैं</v>
      </c>
      <c r="T6" s="3" t="str">
        <f>IFERROR(__xludf.DUMMYFUNCTION("GOOGLETRANSLATE(A6,""en"",""ur"")"),"ہم ایک پیلے رنگ ستارہ دیکھتے ہیں")</f>
        <v>ہم ایک پیلے رنگ ستارہ دیکھتے ہیں</v>
      </c>
      <c r="U6" s="3" t="str">
        <f>IFERROR(__xludf.DUMMYFUNCTION("GOOGLETRANSLATE(A6,""en"",""vi"")"),"Chúng tôi thấy một ngôi sao màu vàng")</f>
        <v>Chúng tôi thấy một ngôi sao màu vàng</v>
      </c>
      <c r="V6" s="3" t="str">
        <f>IFERROR(__xludf.DUMMYFUNCTION("GOOGLETRANSLATE(A6,""en"",""id"")"),"Kami melihat bintang kuning")</f>
        <v>Kami melihat bintang kuning</v>
      </c>
      <c r="W6" s="3" t="str">
        <f>IFERROR(__xludf.DUMMYFUNCTION("GOOGLETRANSLATE(A6,""en"",""is"")"),"Við sjáum gula stjörnu")</f>
        <v>Við sjáum gula stjörnu</v>
      </c>
      <c r="X6" s="3" t="str">
        <f>IFERROR(__xludf.DUMMYFUNCTION("GOOGLETRANSLATE(A6,""en"",""el"")"),"Βλέπουμε ένα κίτρινο αστέρι")</f>
        <v>Βλέπουμε ένα κίτρινο αστέρι</v>
      </c>
      <c r="Y6" s="3" t="str">
        <f>IFERROR(__xludf.DUMMYFUNCTION("GOOGLETRANSLATE(A6,""en"",""th"")"),"เราเห็นดาวสีเหลือง")</f>
        <v>เราเห็นดาวสีเหลือง</v>
      </c>
      <c r="Z6" s="3" t="str">
        <f>IFERROR(__xludf.DUMMYFUNCTION("GOOGLETRANSLATE(A6,""en"",""ru"")"),"Мы видим желтую звезду")</f>
        <v>Мы видим желтую звезду</v>
      </c>
    </row>
    <row r="7">
      <c r="A7" s="6" t="s">
        <v>101</v>
      </c>
      <c r="B7" s="3" t="str">
        <f>IFERROR(__xludf.DUMMYFUNCTION("GOOGLETRANSLATE(A7,""en"",""af"")"),"Jy sien almal 'n bruin driehoek")</f>
        <v>Jy sien almal 'n bruin driehoek</v>
      </c>
      <c r="C7" s="3" t="str">
        <f>IFERROR(__xludf.DUMMYFUNCTION("GOOGLETRANSLATE(A7,""en"",""ga"")"),"Feiceann tú go léir triantán donn")</f>
        <v>Feiceann tú go léir triantán donn</v>
      </c>
      <c r="D7" s="3" t="str">
        <f>IFERROR(__xludf.DUMMYFUNCTION("GOOGLETRANSLATE(A7,""en"",""sq"")"),"Ju të gjithë shihni një trekëndësh ngjyrë kafe")</f>
        <v>Ju të gjithë shihni një trekëndësh ngjyrë kafe</v>
      </c>
      <c r="E7" s="3" t="str">
        <f>IFERROR(__xludf.DUMMYFUNCTION("GOOGLETRANSLATE(A7,""en"",""it"")"),"Vedi tutti un triangolo marrone")</f>
        <v>Vedi tutti un triangolo marrone</v>
      </c>
      <c r="F7" s="3" t="str">
        <f>IFERROR(__xludf.DUMMYFUNCTION("GOOGLETRANSLATE(A7,""en"",""ar"")"),"كلنا ترى كل مثلث بني")</f>
        <v>كلنا ترى كل مثلث بني</v>
      </c>
      <c r="G7" s="3" t="str">
        <f>IFERROR(__xludf.DUMMYFUNCTION("GOOGLETRANSLATE(A7,""en"",""ja"")"),"あなたはすべて茶色の三角形を見ます")</f>
        <v>あなたはすべて茶色の三角形を見ます</v>
      </c>
      <c r="H7" s="3" t="str">
        <f>IFERROR(__xludf.DUMMYFUNCTION("GOOGLETRANSLATE(A7,""en"",""ko"")"),"너는 모두 갈색 삼각형을 본다")</f>
        <v>너는 모두 갈색 삼각형을 본다</v>
      </c>
      <c r="I7" s="3" t="str">
        <f>IFERROR(__xludf.DUMMYFUNCTION("GOOGLETRANSLATE(A7,""en"",""la"")"),"Vos omnes videre brunneis triangulum")</f>
        <v>Vos omnes videre brunneis triangulum</v>
      </c>
      <c r="J7" s="3" t="str">
        <f>IFERROR(__xludf.DUMMYFUNCTION("GOOGLETRANSLATE(A7,""en"",""zh-CN"")"),"你们都看到棕色三角形")</f>
        <v>你们都看到棕色三角形</v>
      </c>
      <c r="K7" s="3" t="str">
        <f>IFERROR(__xludf.DUMMYFUNCTION("GOOGLETRANSLATE(A7,""en"",""ms"")"),"Anda semua melihat segitiga coklat")</f>
        <v>Anda semua melihat segitiga coklat</v>
      </c>
      <c r="L7" s="3" t="str">
        <f>IFERROR(__xludf.DUMMYFUNCTION("GOOGLETRANSLATE(A7,""en"",""no"")"),"Du ser alle en brun trekant")</f>
        <v>Du ser alle en brun trekant</v>
      </c>
      <c r="M7" s="3" t="str">
        <f>IFERROR(__xludf.DUMMYFUNCTION("GOOGLETRANSLATE(A7,""en"",""fa"")"),"همه مثل یک مثلث قهوه ای را می بینید")</f>
        <v>همه مثل یک مثلث قهوه ای را می بینید</v>
      </c>
      <c r="N7" s="3" t="str">
        <f>IFERROR(__xludf.DUMMYFUNCTION("GOOGLETRANSLATE(A7,""en"",""pt"")"),"Todos vocês vêem um triângulo marrom")</f>
        <v>Todos vocês vêem um triângulo marrom</v>
      </c>
      <c r="O7" s="3" t="str">
        <f>IFERROR(__xludf.DUMMYFUNCTION("GOOGLETRANSLATE(A7,""en"",""da"")"),"Du ser alle en brun trekant")</f>
        <v>Du ser alle en brun trekant</v>
      </c>
      <c r="P7" s="3" t="str">
        <f>IFERROR(__xludf.DUMMYFUNCTION("GOOGLETRANSLATE(A7,""en"",""eo"")"),"Vi ĉiuj vidas brunan triangulon")</f>
        <v>Vi ĉiuj vidas brunan triangulon</v>
      </c>
      <c r="Q7" s="3" t="str">
        <f>IFERROR(__xludf.DUMMYFUNCTION("GOOGLETRANSLATE(A7,""en"",""tl"")"),"Nakakakita ka ng isang brown na tatsulok")</f>
        <v>Nakakakita ka ng isang brown na tatsulok</v>
      </c>
      <c r="R7" s="3" t="str">
        <f>IFERROR(__xludf.DUMMYFUNCTION("GOOGLETRANSLATE(A7,""en"",""es"")"),"Todos ustedes vemos un triángulo marrón")</f>
        <v>Todos ustedes vemos un triángulo marrón</v>
      </c>
      <c r="S7" s="3" t="str">
        <f>IFERROR(__xludf.DUMMYFUNCTION("GOOGLETRANSLATE(A7,""en"",""hi"")"),"आप सभी एक भूरे रंग का त्रिकोण देखते हैं")</f>
        <v>आप सभी एक भूरे रंग का त्रिकोण देखते हैं</v>
      </c>
      <c r="T7" s="3" t="str">
        <f>IFERROR(__xludf.DUMMYFUNCTION("GOOGLETRANSLATE(A7,""en"",""ur"")"),"تم سب ایک بھوری مثلث دیکھتے ہو")</f>
        <v>تم سب ایک بھوری مثلث دیکھتے ہو</v>
      </c>
      <c r="U7" s="3" t="str">
        <f>IFERROR(__xludf.DUMMYFUNCTION("GOOGLETRANSLATE(A7,""en"",""vi"")"),"Tất cả các bạn đều thấy một hình tam giác màu nâu")</f>
        <v>Tất cả các bạn đều thấy một hình tam giác màu nâu</v>
      </c>
      <c r="V7" s="3" t="str">
        <f>IFERROR(__xludf.DUMMYFUNCTION("GOOGLETRANSLATE(A7,""en"",""id"")"),"Anda semua melihat segitiga cokelat")</f>
        <v>Anda semua melihat segitiga cokelat</v>
      </c>
      <c r="W7" s="3" t="str">
        <f>IFERROR(__xludf.DUMMYFUNCTION("GOOGLETRANSLATE(A7,""en"",""is"")"),"Þú sérð öll brúnt þríhyrningur")</f>
        <v>Þú sérð öll brúnt þríhyrningur</v>
      </c>
      <c r="X7" s="3" t="str">
        <f>IFERROR(__xludf.DUMMYFUNCTION("GOOGLETRANSLATE(A7,""en"",""el"")"),"Όλοι βλέπετε ένα καφέ τρίγωνο")</f>
        <v>Όλοι βλέπετε ένα καφέ τρίγωνο</v>
      </c>
      <c r="Y7" s="3" t="str">
        <f>IFERROR(__xludf.DUMMYFUNCTION("GOOGLETRANSLATE(A7,""en"",""th"")"),"คุณทุกคนเห็นสามเหลี่ยมสีน้ำตาล")</f>
        <v>คุณทุกคนเห็นสามเหลี่ยมสีน้ำตาล</v>
      </c>
      <c r="Z7" s="3" t="str">
        <f>IFERROR(__xludf.DUMMYFUNCTION("GOOGLETRANSLATE(A7,""en"",""ru"")"),"Вы все видите коричневый треугольник")</f>
        <v>Вы все видите коричневый треугольник</v>
      </c>
    </row>
    <row r="8">
      <c r="A8" s="6" t="s">
        <v>102</v>
      </c>
      <c r="B8" s="3" t="str">
        <f>IFERROR(__xludf.DUMMYFUNCTION("GOOGLETRANSLATE(A8,""en"",""af"")"),"Hulle sien 'n pienk lyn")</f>
        <v>Hulle sien 'n pienk lyn</v>
      </c>
      <c r="C8" s="3" t="str">
        <f>IFERROR(__xludf.DUMMYFUNCTION("GOOGLETRANSLATE(A8,""en"",""ga"")"),"Feiceann siad líne bándearg")</f>
        <v>Feiceann siad líne bándearg</v>
      </c>
      <c r="D8" s="3" t="str">
        <f>IFERROR(__xludf.DUMMYFUNCTION("GOOGLETRANSLATE(A8,""en"",""sq"")"),"Ata shohin një vijë rozë")</f>
        <v>Ata shohin një vijë rozë</v>
      </c>
      <c r="E8" s="3" t="str">
        <f>IFERROR(__xludf.DUMMYFUNCTION("GOOGLETRANSLATE(A8,""en"",""it"")"),"Vedono una linea rosa")</f>
        <v>Vedono una linea rosa</v>
      </c>
      <c r="F8" s="3" t="str">
        <f>IFERROR(__xludf.DUMMYFUNCTION("GOOGLETRANSLATE(A8,""en"",""ar"")"),"يرون خط وردي")</f>
        <v>يرون خط وردي</v>
      </c>
      <c r="G8" s="3" t="str">
        <f>IFERROR(__xludf.DUMMYFUNCTION("GOOGLETRANSLATE(A8,""en"",""ja"")"),"彼らはピンクの行を見ます")</f>
        <v>彼らはピンクの行を見ます</v>
      </c>
      <c r="H8" s="3" t="str">
        <f>IFERROR(__xludf.DUMMYFUNCTION("GOOGLETRANSLATE(A8,""en"",""ko"")"),"그들은 핑크 라인을 본다")</f>
        <v>그들은 핑크 라인을 본다</v>
      </c>
      <c r="I8" s="3" t="str">
        <f>IFERROR(__xludf.DUMMYFUNCTION("GOOGLETRANSLATE(A8,""en"",""la"")"),"Vident rosea recta")</f>
        <v>Vident rosea recta</v>
      </c>
      <c r="J8" s="3" t="str">
        <f>IFERROR(__xludf.DUMMYFUNCTION("GOOGLETRANSLATE(A8,""en"",""zh-CN"")"),"他们看到一条粉红色的线")</f>
        <v>他们看到一条粉红色的线</v>
      </c>
      <c r="K8" s="3" t="str">
        <f>IFERROR(__xludf.DUMMYFUNCTION("GOOGLETRANSLATE(A8,""en"",""ms"")"),"Mereka melihat garis merah jambu")</f>
        <v>Mereka melihat garis merah jambu</v>
      </c>
      <c r="L8" s="3" t="str">
        <f>IFERROR(__xludf.DUMMYFUNCTION("GOOGLETRANSLATE(A8,""en"",""no"")"),"De ser en rosa linje")</f>
        <v>De ser en rosa linje</v>
      </c>
      <c r="M8" s="3" t="str">
        <f>IFERROR(__xludf.DUMMYFUNCTION("GOOGLETRANSLATE(A8,""en"",""fa"")"),"آنها یک خط صورتی را می بینند")</f>
        <v>آنها یک خط صورتی را می بینند</v>
      </c>
      <c r="N8" s="3" t="str">
        <f>IFERROR(__xludf.DUMMYFUNCTION("GOOGLETRANSLATE(A8,""en"",""pt"")"),"Eles vêem uma linha rosa")</f>
        <v>Eles vêem uma linha rosa</v>
      </c>
      <c r="O8" s="3" t="str">
        <f>IFERROR(__xludf.DUMMYFUNCTION("GOOGLETRANSLATE(A8,""en"",""da"")"),"De ser en lyserød linje")</f>
        <v>De ser en lyserød linje</v>
      </c>
      <c r="P8" s="3" t="str">
        <f>IFERROR(__xludf.DUMMYFUNCTION("GOOGLETRANSLATE(A8,""en"",""eo"")"),"Ili vidas rozkoloran linion")</f>
        <v>Ili vidas rozkoloran linion</v>
      </c>
      <c r="Q8" s="3" t="str">
        <f>IFERROR(__xludf.DUMMYFUNCTION("GOOGLETRANSLATE(A8,""en"",""tl"")"),"Nakikita nila ang isang pink na linya")</f>
        <v>Nakikita nila ang isang pink na linya</v>
      </c>
      <c r="R8" s="3" t="str">
        <f>IFERROR(__xludf.DUMMYFUNCTION("GOOGLETRANSLATE(A8,""en"",""es"")"),"Ellos ven una línea rosa")</f>
        <v>Ellos ven una línea rosa</v>
      </c>
      <c r="S8" s="3" t="str">
        <f>IFERROR(__xludf.DUMMYFUNCTION("GOOGLETRANSLATE(A8,""en"",""hi"")"),"वे एक गुलाबी रेखा देखते हैं")</f>
        <v>वे एक गुलाबी रेखा देखते हैं</v>
      </c>
      <c r="T8" s="3" t="str">
        <f>IFERROR(__xludf.DUMMYFUNCTION("GOOGLETRANSLATE(A8,""en"",""ur"")"),"وہ ایک گلابی لائن دیکھتے ہیں")</f>
        <v>وہ ایک گلابی لائن دیکھتے ہیں</v>
      </c>
      <c r="U8" s="3" t="str">
        <f>IFERROR(__xludf.DUMMYFUNCTION("GOOGLETRANSLATE(A8,""en"",""vi"")"),"Họ thấy một đường màu hồng")</f>
        <v>Họ thấy một đường màu hồng</v>
      </c>
      <c r="V8" s="3" t="str">
        <f>IFERROR(__xludf.DUMMYFUNCTION("GOOGLETRANSLATE(A8,""en"",""id"")"),"Mereka melihat garis pink")</f>
        <v>Mereka melihat garis pink</v>
      </c>
      <c r="W8" s="3" t="str">
        <f>IFERROR(__xludf.DUMMYFUNCTION("GOOGLETRANSLATE(A8,""en"",""is"")"),"Þeir sjá bleiku línu")</f>
        <v>Þeir sjá bleiku línu</v>
      </c>
      <c r="X8" s="3" t="str">
        <f>IFERROR(__xludf.DUMMYFUNCTION("GOOGLETRANSLATE(A8,""en"",""el"")"),"Βλέπουν μια ροζ γραμμή")</f>
        <v>Βλέπουν μια ροζ γραμμή</v>
      </c>
      <c r="Y8" s="3" t="str">
        <f>IFERROR(__xludf.DUMMYFUNCTION("GOOGLETRANSLATE(A8,""en"",""th"")"),"พวกเขาเห็นเส้นสีชมพู")</f>
        <v>พวกเขาเห็นเส้นสีชมพู</v>
      </c>
      <c r="Z8" s="3" t="str">
        <f>IFERROR(__xludf.DUMMYFUNCTION("GOOGLETRANSLATE(A8,""en"",""ru"")"),"Они видят розовую линию")</f>
        <v>Они видят розовую линию</v>
      </c>
    </row>
    <row r="9">
      <c r="A9" s="6" t="s">
        <v>103</v>
      </c>
      <c r="B9" s="3" t="str">
        <f>IFERROR(__xludf.DUMMYFUNCTION("GOOGLETRANSLATE(A9,""en"",""af"")"),"Ek teken 'n oranje sirkel")</f>
        <v>Ek teken 'n oranje sirkel</v>
      </c>
      <c r="C9" s="3" t="str">
        <f>IFERROR(__xludf.DUMMYFUNCTION("GOOGLETRANSLATE(A9,""en"",""ga"")"),"Tarraingim ciorcal oráiste")</f>
        <v>Tarraingim ciorcal oráiste</v>
      </c>
      <c r="D9" s="3" t="str">
        <f>IFERROR(__xludf.DUMMYFUNCTION("GOOGLETRANSLATE(A9,""en"",""sq"")"),"Unë tërheq një rreth portokalli")</f>
        <v>Unë tërheq një rreth portokalli</v>
      </c>
      <c r="E9" s="3" t="str">
        <f>IFERROR(__xludf.DUMMYFUNCTION("GOOGLETRANSLATE(A9,""en"",""it"")"),"Disegna un cerchio arancione")</f>
        <v>Disegna un cerchio arancione</v>
      </c>
      <c r="F9" s="3" t="str">
        <f>IFERROR(__xludf.DUMMYFUNCTION("GOOGLETRANSLATE(A9,""en"",""ar"")"),"أرسم دائرة برتقالية")</f>
        <v>أرسم دائرة برتقالية</v>
      </c>
      <c r="G9" s="3" t="str">
        <f>IFERROR(__xludf.DUMMYFUNCTION("GOOGLETRANSLATE(A9,""en"",""ja"")"),"私はオレンジ色の丸を描きます")</f>
        <v>私はオレンジ色の丸を描きます</v>
      </c>
      <c r="H9" s="3" t="str">
        <f>IFERROR(__xludf.DUMMYFUNCTION("GOOGLETRANSLATE(A9,""en"",""ko"")"),"나는 주황색 동그라미를 그립니다")</f>
        <v>나는 주황색 동그라미를 그립니다</v>
      </c>
      <c r="I9" s="3" t="str">
        <f>IFERROR(__xludf.DUMMYFUNCTION("GOOGLETRANSLATE(A9,""en"",""la"")"),"Ego trahere orange circulo")</f>
        <v>Ego trahere orange circulo</v>
      </c>
      <c r="J9" s="3" t="str">
        <f>IFERROR(__xludf.DUMMYFUNCTION("GOOGLETRANSLATE(A9,""en"",""zh-CN"")"),"我画了一个橙色的圆圈")</f>
        <v>我画了一个橙色的圆圈</v>
      </c>
      <c r="K9" s="3" t="str">
        <f>IFERROR(__xludf.DUMMYFUNCTION("GOOGLETRANSLATE(A9,""en"",""ms"")"),"Saya menarik bulatan oren")</f>
        <v>Saya menarik bulatan oren</v>
      </c>
      <c r="L9" s="3" t="str">
        <f>IFERROR(__xludf.DUMMYFUNCTION("GOOGLETRANSLATE(A9,""en"",""no"")"),"Jeg tegner en oransje sirkel")</f>
        <v>Jeg tegner en oransje sirkel</v>
      </c>
      <c r="M9" s="3" t="str">
        <f>IFERROR(__xludf.DUMMYFUNCTION("GOOGLETRANSLATE(A9,""en"",""fa"")"),"من یک دایره پرتقال را می کشم")</f>
        <v>من یک دایره پرتقال را می کشم</v>
      </c>
      <c r="N9" s="3" t="str">
        <f>IFERROR(__xludf.DUMMYFUNCTION("GOOGLETRANSLATE(A9,""en"",""pt"")"),"Eu desenho um círculo laranja")</f>
        <v>Eu desenho um círculo laranja</v>
      </c>
      <c r="O9" s="3" t="str">
        <f>IFERROR(__xludf.DUMMYFUNCTION("GOOGLETRANSLATE(A9,""en"",""da"")"),"Jeg tegner en orange cirkel")</f>
        <v>Jeg tegner en orange cirkel</v>
      </c>
      <c r="P9" s="3" t="str">
        <f>IFERROR(__xludf.DUMMYFUNCTION("GOOGLETRANSLATE(A9,""en"",""eo"")"),"Mi desegnas oranĝan cirklon")</f>
        <v>Mi desegnas oranĝan cirklon</v>
      </c>
      <c r="Q9" s="3" t="str">
        <f>IFERROR(__xludf.DUMMYFUNCTION("GOOGLETRANSLATE(A9,""en"",""tl"")"),"Gumuhit ako ng orange circle.")</f>
        <v>Gumuhit ako ng orange circle.</v>
      </c>
      <c r="R9" s="3" t="str">
        <f>IFERROR(__xludf.DUMMYFUNCTION("GOOGLETRANSLATE(A9,""en"",""es"")"),"Dibujo un círculo naranja")</f>
        <v>Dibujo un círculo naranja</v>
      </c>
      <c r="S9" s="3" t="str">
        <f>IFERROR(__xludf.DUMMYFUNCTION("GOOGLETRANSLATE(A9,""en"",""hi"")"),"मैं एक नारंगी सर्कल खींचता हूं")</f>
        <v>मैं एक नारंगी सर्कल खींचता हूं</v>
      </c>
      <c r="T9" s="3" t="str">
        <f>IFERROR(__xludf.DUMMYFUNCTION("GOOGLETRANSLATE(A9,""en"",""ur"")"),"میں ایک سنتری دائرہ بنتا ہوں")</f>
        <v>میں ایک سنتری دائرہ بنتا ہوں</v>
      </c>
      <c r="U9" s="3" t="str">
        <f>IFERROR(__xludf.DUMMYFUNCTION("GOOGLETRANSLATE(A9,""en"",""vi"")"),"Tôi vẽ một vòng tròn màu cam")</f>
        <v>Tôi vẽ một vòng tròn màu cam</v>
      </c>
      <c r="V9" s="3" t="str">
        <f>IFERROR(__xludf.DUMMYFUNCTION("GOOGLETRANSLATE(A9,""en"",""id"")"),"Saya menggambar lingkaran oranye")</f>
        <v>Saya menggambar lingkaran oranye</v>
      </c>
      <c r="W9" s="3" t="str">
        <f>IFERROR(__xludf.DUMMYFUNCTION("GOOGLETRANSLATE(A9,""en"",""is"")"),"Ég teikna appelsínugult hring")</f>
        <v>Ég teikna appelsínugult hring</v>
      </c>
      <c r="X9" s="3" t="str">
        <f>IFERROR(__xludf.DUMMYFUNCTION("GOOGLETRANSLATE(A9,""en"",""el"")"),"Σχεδιάζω έναν πορτοκαλί κύκλο")</f>
        <v>Σχεδιάζω έναν πορτοκαλί κύκλο</v>
      </c>
      <c r="Y9" s="3" t="str">
        <f>IFERROR(__xludf.DUMMYFUNCTION("GOOGLETRANSLATE(A9,""en"",""th"")"),"ฉันวาดวงกลมสีส้ม")</f>
        <v>ฉันวาดวงกลมสีส้ม</v>
      </c>
      <c r="Z9" s="3" t="str">
        <f>IFERROR(__xludf.DUMMYFUNCTION("GOOGLETRANSLATE(A9,""en"",""ru"")"),"Я рисую оранжевый круг")</f>
        <v>Я рисую оранжевый круг</v>
      </c>
    </row>
    <row r="10">
      <c r="A10" s="6" t="s">
        <v>104</v>
      </c>
      <c r="B10" s="3" t="str">
        <f>IFERROR(__xludf.DUMMYFUNCTION("GOOGLETRANSLATE(A10,""en"",""af"")"),"Jy teken 'n pers vierkant")</f>
        <v>Jy teken 'n pers vierkant</v>
      </c>
      <c r="C10" s="3" t="str">
        <f>IFERROR(__xludf.DUMMYFUNCTION("GOOGLETRANSLATE(A10,""en"",""ga"")"),"Tarraingíonn tú cearnóg corcra")</f>
        <v>Tarraingíonn tú cearnóg corcra</v>
      </c>
      <c r="D10" s="3" t="str">
        <f>IFERROR(__xludf.DUMMYFUNCTION("GOOGLETRANSLATE(A10,""en"",""sq"")"),"Ju vizatoni një shesh të purpurt")</f>
        <v>Ju vizatoni një shesh të purpurt</v>
      </c>
      <c r="E10" s="3" t="str">
        <f>IFERROR(__xludf.DUMMYFUNCTION("GOOGLETRANSLATE(A10,""en"",""it"")"),"Disegni un quadrato viola")</f>
        <v>Disegni un quadrato viola</v>
      </c>
      <c r="F10" s="3" t="str">
        <f>IFERROR(__xludf.DUMMYFUNCTION("GOOGLETRANSLATE(A10,""en"",""ar"")"),"يمكنك رسم مربع أرجواني")</f>
        <v>يمكنك رسم مربع أرجواني</v>
      </c>
      <c r="G10" s="3" t="str">
        <f>IFERROR(__xludf.DUMMYFUNCTION("GOOGLETRANSLATE(A10,""en"",""ja"")"),"あなたは紫色の広場を描きます")</f>
        <v>あなたは紫色の広場を描きます</v>
      </c>
      <c r="H10" s="3" t="str">
        <f>IFERROR(__xludf.DUMMYFUNCTION("GOOGLETRANSLATE(A10,""en"",""ko"")"),"당신은 자주색 사각형을 그립니다")</f>
        <v>당신은 자주색 사각형을 그립니다</v>
      </c>
      <c r="I10" s="3" t="str">
        <f>IFERROR(__xludf.DUMMYFUNCTION("GOOGLETRANSLATE(A10,""en"",""la"")"),"Vos trahunt purpura platea")</f>
        <v>Vos trahunt purpura platea</v>
      </c>
      <c r="J10" s="3" t="str">
        <f>IFERROR(__xludf.DUMMYFUNCTION("GOOGLETRANSLATE(A10,""en"",""zh-CN"")"),"你画了一个紫色的广场")</f>
        <v>你画了一个紫色的广场</v>
      </c>
      <c r="K10" s="3" t="str">
        <f>IFERROR(__xludf.DUMMYFUNCTION("GOOGLETRANSLATE(A10,""en"",""ms"")"),"Anda menarik persegi ungu")</f>
        <v>Anda menarik persegi ungu</v>
      </c>
      <c r="L10" s="3" t="str">
        <f>IFERROR(__xludf.DUMMYFUNCTION("GOOGLETRANSLATE(A10,""en"",""no"")"),"Du tegner et lilla torg")</f>
        <v>Du tegner et lilla torg</v>
      </c>
      <c r="M10" s="3" t="str">
        <f>IFERROR(__xludf.DUMMYFUNCTION("GOOGLETRANSLATE(A10,""en"",""fa"")"),"شما یک مربع بنفش را می گیرید")</f>
        <v>شما یک مربع بنفش را می گیرید</v>
      </c>
      <c r="N10" s="3" t="str">
        <f>IFERROR(__xludf.DUMMYFUNCTION("GOOGLETRANSLATE(A10,""en"",""pt"")"),"Você desenha um quadrado roxo")</f>
        <v>Você desenha um quadrado roxo</v>
      </c>
      <c r="O10" s="3" t="str">
        <f>IFERROR(__xludf.DUMMYFUNCTION("GOOGLETRANSLATE(A10,""en"",""da"")"),"Du tegner en lilla plads")</f>
        <v>Du tegner en lilla plads</v>
      </c>
      <c r="P10" s="3" t="str">
        <f>IFERROR(__xludf.DUMMYFUNCTION("GOOGLETRANSLATE(A10,""en"",""eo"")"),"Vi desegnas purpuran placon")</f>
        <v>Vi desegnas purpuran placon</v>
      </c>
      <c r="Q10" s="3" t="str">
        <f>IFERROR(__xludf.DUMMYFUNCTION("GOOGLETRANSLATE(A10,""en"",""tl"")"),"Gumuhit ka ng isang purple square")</f>
        <v>Gumuhit ka ng isang purple square</v>
      </c>
      <c r="R10" s="3" t="str">
        <f>IFERROR(__xludf.DUMMYFUNCTION("GOOGLETRANSLATE(A10,""en"",""es"")"),"Dibuja un cuadrado púrpura")</f>
        <v>Dibuja un cuadrado púrpura</v>
      </c>
      <c r="S10" s="3" t="str">
        <f>IFERROR(__xludf.DUMMYFUNCTION("GOOGLETRANSLATE(A10,""en"",""hi"")"),"आप एक बैंगनी वर्ग बनाते हैं")</f>
        <v>आप एक बैंगनी वर्ग बनाते हैं</v>
      </c>
      <c r="T10" s="3" t="str">
        <f>IFERROR(__xludf.DUMMYFUNCTION("GOOGLETRANSLATE(A10,""en"",""ur"")"),"آپ ایک جامنی مربع مربع")</f>
        <v>آپ ایک جامنی مربع مربع</v>
      </c>
      <c r="U10" s="3" t="str">
        <f>IFERROR(__xludf.DUMMYFUNCTION("GOOGLETRANSLATE(A10,""en"",""vi"")"),"Bạn vẽ một hình vuông màu tím")</f>
        <v>Bạn vẽ một hình vuông màu tím</v>
      </c>
      <c r="V10" s="3" t="str">
        <f>IFERROR(__xludf.DUMMYFUNCTION("GOOGLETRANSLATE(A10,""en"",""id"")"),"Anda menggambar persegi ungu")</f>
        <v>Anda menggambar persegi ungu</v>
      </c>
      <c r="W10" s="3" t="str">
        <f>IFERROR(__xludf.DUMMYFUNCTION("GOOGLETRANSLATE(A10,""en"",""is"")"),"Þú teiknar fjólubláa fermetra")</f>
        <v>Þú teiknar fjólubláa fermetra</v>
      </c>
      <c r="X10" s="3" t="str">
        <f>IFERROR(__xludf.DUMMYFUNCTION("GOOGLETRANSLATE(A10,""en"",""el"")"),"Σχεδιάζετε ένα πορφυρό τετράγωνο")</f>
        <v>Σχεδιάζετε ένα πορφυρό τετράγωνο</v>
      </c>
      <c r="Y10" s="3" t="str">
        <f>IFERROR(__xludf.DUMMYFUNCTION("GOOGLETRANSLATE(A10,""en"",""th"")"),"คุณวาดสี่เหลี่ยมสีม่วง")</f>
        <v>คุณวาดสี่เหลี่ยมสีม่วง</v>
      </c>
      <c r="Z10" s="3" t="str">
        <f>IFERROR(__xludf.DUMMYFUNCTION("GOOGLETRANSLATE(A10,""en"",""ru"")"),"Вы нарисуете фиолетовый квадрат")</f>
        <v>Вы нарисуете фиолетовый квадрат</v>
      </c>
    </row>
    <row r="11">
      <c r="A11" s="6" t="s">
        <v>105</v>
      </c>
      <c r="B11" s="3" t="str">
        <f>IFERROR(__xludf.DUMMYFUNCTION("GOOGLETRANSLATE(A11,""en"",""af"")"),"Hy trek 'n rooi reghoek")</f>
        <v>Hy trek 'n rooi reghoek</v>
      </c>
      <c r="C11" s="3" t="str">
        <f>IFERROR(__xludf.DUMMYFUNCTION("GOOGLETRANSLATE(A11,""en"",""ga"")"),"Tarraingíonn sé dronuilleog dhearg")</f>
        <v>Tarraingíonn sé dronuilleog dhearg</v>
      </c>
      <c r="D11" s="3" t="str">
        <f>IFERROR(__xludf.DUMMYFUNCTION("GOOGLETRANSLATE(A11,""en"",""sq"")"),"Ai tërheq një drejtkëndësh të kuq")</f>
        <v>Ai tërheq një drejtkëndësh të kuq</v>
      </c>
      <c r="E11" s="3" t="str">
        <f>IFERROR(__xludf.DUMMYFUNCTION("GOOGLETRANSLATE(A11,""en"",""it"")"),"Disegna un rettangolo rosso")</f>
        <v>Disegna un rettangolo rosso</v>
      </c>
      <c r="F11" s="3" t="str">
        <f>IFERROR(__xludf.DUMMYFUNCTION("GOOGLETRANSLATE(A11,""en"",""ar"")"),"انه يرسم مستطيل أحمر")</f>
        <v>انه يرسم مستطيل أحمر</v>
      </c>
      <c r="G11" s="3" t="str">
        <f>IFERROR(__xludf.DUMMYFUNCTION("GOOGLETRANSLATE(A11,""en"",""ja"")"),"彼は赤い長方形を描きます")</f>
        <v>彼は赤い長方形を描きます</v>
      </c>
      <c r="H11" s="3" t="str">
        <f>IFERROR(__xludf.DUMMYFUNCTION("GOOGLETRANSLATE(A11,""en"",""ko"")"),"그는 빨간 사각형을 그립니다")</f>
        <v>그는 빨간 사각형을 그립니다</v>
      </c>
      <c r="I11" s="3" t="str">
        <f>IFERROR(__xludf.DUMMYFUNCTION("GOOGLETRANSLATE(A11,""en"",""la"")"),"Trahit rufus rectangulum")</f>
        <v>Trahit rufus rectangulum</v>
      </c>
      <c r="J11" s="3" t="str">
        <f>IFERROR(__xludf.DUMMYFUNCTION("GOOGLETRANSLATE(A11,""en"",""zh-CN"")"),"他画了一个红色的矩形")</f>
        <v>他画了一个红色的矩形</v>
      </c>
      <c r="K11" s="3" t="str">
        <f>IFERROR(__xludf.DUMMYFUNCTION("GOOGLETRANSLATE(A11,""en"",""ms"")"),"Dia menarik persegi panjang merah")</f>
        <v>Dia menarik persegi panjang merah</v>
      </c>
      <c r="L11" s="3" t="str">
        <f>IFERROR(__xludf.DUMMYFUNCTION("GOOGLETRANSLATE(A11,""en"",""no"")"),"Han trekker et rødt rektangel")</f>
        <v>Han trekker et rødt rektangel</v>
      </c>
      <c r="M11" s="3" t="str">
        <f>IFERROR(__xludf.DUMMYFUNCTION("GOOGLETRANSLATE(A11,""en"",""fa"")"),"او یک مستطیل قرمز را می کشد")</f>
        <v>او یک مستطیل قرمز را می کشد</v>
      </c>
      <c r="N11" s="3" t="str">
        <f>IFERROR(__xludf.DUMMYFUNCTION("GOOGLETRANSLATE(A11,""en"",""pt"")"),"Ele desenha um retângulo vermelho")</f>
        <v>Ele desenha um retângulo vermelho</v>
      </c>
      <c r="O11" s="3" t="str">
        <f>IFERROR(__xludf.DUMMYFUNCTION("GOOGLETRANSLATE(A11,""en"",""da"")"),"Han trækker et rødt rektangel")</f>
        <v>Han trækker et rødt rektangel</v>
      </c>
      <c r="P11" s="3" t="str">
        <f>IFERROR(__xludf.DUMMYFUNCTION("GOOGLETRANSLATE(A11,""en"",""eo"")"),"Li desegnas ruĝan rektangulon")</f>
        <v>Li desegnas ruĝan rektangulon</v>
      </c>
      <c r="Q11" s="3" t="str">
        <f>IFERROR(__xludf.DUMMYFUNCTION("GOOGLETRANSLATE(A11,""en"",""tl"")"),"Kumukuha siya ng pulang rektanggulo")</f>
        <v>Kumukuha siya ng pulang rektanggulo</v>
      </c>
      <c r="R11" s="3" t="str">
        <f>IFERROR(__xludf.DUMMYFUNCTION("GOOGLETRANSLATE(A11,""en"",""es"")"),"Dibuja un rectángulo rojo.")</f>
        <v>Dibuja un rectángulo rojo.</v>
      </c>
      <c r="S11" s="3" t="str">
        <f>IFERROR(__xludf.DUMMYFUNCTION("GOOGLETRANSLATE(A11,""en"",""hi"")"),"वह एक लाल आयताकार खींचता है")</f>
        <v>वह एक लाल आयताकार खींचता है</v>
      </c>
      <c r="T11" s="3" t="str">
        <f>IFERROR(__xludf.DUMMYFUNCTION("GOOGLETRANSLATE(A11,""en"",""ur"")"),"وہ ایک سرخ آئتاکارتا ہے")</f>
        <v>وہ ایک سرخ آئتاکارتا ہے</v>
      </c>
      <c r="U11" s="3" t="str">
        <f>IFERROR(__xludf.DUMMYFUNCTION("GOOGLETRANSLATE(A11,""en"",""vi"")"),"Anh vẽ một hình chữ nhật màu đỏ")</f>
        <v>Anh vẽ một hình chữ nhật màu đỏ</v>
      </c>
      <c r="V11" s="3" t="str">
        <f>IFERROR(__xludf.DUMMYFUNCTION("GOOGLETRANSLATE(A11,""en"",""id"")"),"Dia menggambar persegi panjang merah")</f>
        <v>Dia menggambar persegi panjang merah</v>
      </c>
      <c r="W11" s="3" t="str">
        <f>IFERROR(__xludf.DUMMYFUNCTION("GOOGLETRANSLATE(A11,""en"",""is"")"),"Hann dregur rautt rétthyrningur")</f>
        <v>Hann dregur rautt rétthyrningur</v>
      </c>
      <c r="X11" s="3" t="str">
        <f>IFERROR(__xludf.DUMMYFUNCTION("GOOGLETRANSLATE(A11,""en"",""el"")"),"Σχεδιάζει ένα κόκκινο ορθογώνιο")</f>
        <v>Σχεδιάζει ένα κόκκινο ορθογώνιο</v>
      </c>
      <c r="Y11" s="3" t="str">
        <f>IFERROR(__xludf.DUMMYFUNCTION("GOOGLETRANSLATE(A11,""en"",""th"")"),"เขาวาดสี่เหลี่ยมสีแดง")</f>
        <v>เขาวาดสี่เหลี่ยมสีแดง</v>
      </c>
      <c r="Z11" s="3" t="str">
        <f>IFERROR(__xludf.DUMMYFUNCTION("GOOGLETRANSLATE(A11,""en"",""ru"")"),"Он рисует красный прямоугольник")</f>
        <v>Он рисует красный прямоугольник</v>
      </c>
    </row>
    <row r="12">
      <c r="A12" s="6" t="s">
        <v>106</v>
      </c>
      <c r="B12" s="3" t="str">
        <f>IFERROR(__xludf.DUMMYFUNCTION("GOOGLETRANSLATE(A12,""en"",""af"")"),"Sy trek 'n blou vyfhoek")</f>
        <v>Sy trek 'n blou vyfhoek</v>
      </c>
      <c r="C12" s="3" t="str">
        <f>IFERROR(__xludf.DUMMYFUNCTION("GOOGLETRANSLATE(A12,""en"",""ga"")"),"Tarraingíonn sí Pentagon Gorm")</f>
        <v>Tarraingíonn sí Pentagon Gorm</v>
      </c>
      <c r="D12" s="3" t="str">
        <f>IFERROR(__xludf.DUMMYFUNCTION("GOOGLETRANSLATE(A12,""en"",""sq"")"),"Ajo tërheq një pentagon blu")</f>
        <v>Ajo tërheq një pentagon blu</v>
      </c>
      <c r="E12" s="3" t="str">
        <f>IFERROR(__xludf.DUMMYFUNCTION("GOOGLETRANSLATE(A12,""en"",""it"")"),"Disegna un pentagono blu")</f>
        <v>Disegna un pentagono blu</v>
      </c>
      <c r="F12" s="3" t="str">
        <f>IFERROR(__xludf.DUMMYFUNCTION("GOOGLETRANSLATE(A12,""en"",""ar"")"),"انها تعتمد البنتاغون الأزرق")</f>
        <v>انها تعتمد البنتاغون الأزرق</v>
      </c>
      <c r="G12" s="3" t="str">
        <f>IFERROR(__xludf.DUMMYFUNCTION("GOOGLETRANSLATE(A12,""en"",""ja"")"),"彼女は青いペンタゴンを描きます")</f>
        <v>彼女は青いペンタゴンを描きます</v>
      </c>
      <c r="H12" s="3" t="str">
        <f>IFERROR(__xludf.DUMMYFUNCTION("GOOGLETRANSLATE(A12,""en"",""ko"")"),"그녀는 푸른 오각형을 그립니다")</f>
        <v>그녀는 푸른 오각형을 그립니다</v>
      </c>
      <c r="I12" s="3" t="str">
        <f>IFERROR(__xludf.DUMMYFUNCTION("GOOGLETRANSLATE(A12,""en"",""la"")"),"Et trahit caeruleum pentagonum")</f>
        <v>Et trahit caeruleum pentagonum</v>
      </c>
      <c r="J12" s="3" t="str">
        <f>IFERROR(__xludf.DUMMYFUNCTION("GOOGLETRANSLATE(A12,""en"",""zh-CN"")"),"她画了一个蓝色五角大楼")</f>
        <v>她画了一个蓝色五角大楼</v>
      </c>
      <c r="K12" s="3" t="str">
        <f>IFERROR(__xludf.DUMMYFUNCTION("GOOGLETRANSLATE(A12,""en"",""ms"")"),"Dia menarik Pentagon biru")</f>
        <v>Dia menarik Pentagon biru</v>
      </c>
      <c r="L12" s="3" t="str">
        <f>IFERROR(__xludf.DUMMYFUNCTION("GOOGLETRANSLATE(A12,""en"",""no"")"),"Hun trekker en blå Pentagon")</f>
        <v>Hun trekker en blå Pentagon</v>
      </c>
      <c r="M12" s="3" t="str">
        <f>IFERROR(__xludf.DUMMYFUNCTION("GOOGLETRANSLATE(A12,""en"",""fa"")"),"او یک پنتاگون آبی را تسخیر می کند")</f>
        <v>او یک پنتاگون آبی را تسخیر می کند</v>
      </c>
      <c r="N12" s="3" t="str">
        <f>IFERROR(__xludf.DUMMYFUNCTION("GOOGLETRANSLATE(A12,""en"",""pt"")"),"Ela desenha um pentágono azul")</f>
        <v>Ela desenha um pentágono azul</v>
      </c>
      <c r="O12" s="3" t="str">
        <f>IFERROR(__xludf.DUMMYFUNCTION("GOOGLETRANSLATE(A12,""en"",""da"")"),"Hun trækker en blå pentagon")</f>
        <v>Hun trækker en blå pentagon</v>
      </c>
      <c r="P12" s="3" t="str">
        <f>IFERROR(__xludf.DUMMYFUNCTION("GOOGLETRANSLATE(A12,""en"",""eo"")"),"Ŝi desegnas bluan kvinlateron")</f>
        <v>Ŝi desegnas bluan kvinlateron</v>
      </c>
      <c r="Q12" s="3" t="str">
        <f>IFERROR(__xludf.DUMMYFUNCTION("GOOGLETRANSLATE(A12,""en"",""tl"")"),"Kumukuha siya ng asul na pentagon")</f>
        <v>Kumukuha siya ng asul na pentagon</v>
      </c>
      <c r="R12" s="3" t="str">
        <f>IFERROR(__xludf.DUMMYFUNCTION("GOOGLETRANSLATE(A12,""en"",""es"")"),"Ella dibuja un pentágono azul")</f>
        <v>Ella dibuja un pentágono azul</v>
      </c>
      <c r="S12" s="3" t="str">
        <f>IFERROR(__xludf.DUMMYFUNCTION("GOOGLETRANSLATE(A12,""en"",""hi"")"),"वह एक नीली पेंटागन खींचती है")</f>
        <v>वह एक नीली पेंटागन खींचती है</v>
      </c>
      <c r="T12" s="3" t="str">
        <f>IFERROR(__xludf.DUMMYFUNCTION("GOOGLETRANSLATE(A12,""en"",""ur"")"),"وہ ایک نیلے رنگ پینٹنگن کو ڈرا دیتا ہے")</f>
        <v>وہ ایک نیلے رنگ پینٹنگن کو ڈرا دیتا ہے</v>
      </c>
      <c r="U12" s="3" t="str">
        <f>IFERROR(__xludf.DUMMYFUNCTION("GOOGLETRANSLATE(A12,""en"",""vi"")"),"Cô vẽ một hình ngũ giác màu xanh")</f>
        <v>Cô vẽ một hình ngũ giác màu xanh</v>
      </c>
      <c r="V12" s="3" t="str">
        <f>IFERROR(__xludf.DUMMYFUNCTION("GOOGLETRANSLATE(A12,""en"",""id"")"),"Dia menggambar Pentagon biru")</f>
        <v>Dia menggambar Pentagon biru</v>
      </c>
      <c r="W12" s="3" t="str">
        <f>IFERROR(__xludf.DUMMYFUNCTION("GOOGLETRANSLATE(A12,""en"",""is"")"),"Hún dregur Blue Pentagon")</f>
        <v>Hún dregur Blue Pentagon</v>
      </c>
      <c r="X12" s="3" t="str">
        <f>IFERROR(__xludf.DUMMYFUNCTION("GOOGLETRANSLATE(A12,""en"",""el"")"),"Σχεδιάζει ένα μπλε πεντάγωνο")</f>
        <v>Σχεδιάζει ένα μπλε πεντάγωνο</v>
      </c>
      <c r="Y12" s="3" t="str">
        <f>IFERROR(__xludf.DUMMYFUNCTION("GOOGLETRANSLATE(A12,""en"",""th"")"),"เธอวาดเพนตากอนสีน้ำเงิน")</f>
        <v>เธอวาดเพนตากอนสีน้ำเงิน</v>
      </c>
      <c r="Z12" s="3" t="str">
        <f>IFERROR(__xludf.DUMMYFUNCTION("GOOGLETRANSLATE(A12,""en"",""ru"")"),"Она рисует синий пентагон")</f>
        <v>Она рисует синий пентагон</v>
      </c>
    </row>
    <row r="13">
      <c r="A13" s="6" t="s">
        <v>107</v>
      </c>
      <c r="B13" s="3" t="str">
        <f>IFERROR(__xludf.DUMMYFUNCTION("GOOGLETRANSLATE(A13,""en"",""af"")"),"Ons teken 'n geel agtkant")</f>
        <v>Ons teken 'n geel agtkant</v>
      </c>
      <c r="C13" s="3" t="str">
        <f>IFERROR(__xludf.DUMMYFUNCTION("GOOGLETRANSLATE(A13,""en"",""ga"")"),"Tarraingímid ochtagán buí")</f>
        <v>Tarraingímid ochtagán buí</v>
      </c>
      <c r="D13" s="3" t="str">
        <f>IFERROR(__xludf.DUMMYFUNCTION("GOOGLETRANSLATE(A13,""en"",""sq"")"),"Ne nxjerrim një tetëkëndësh të verdhë")</f>
        <v>Ne nxjerrim një tetëkëndësh të verdhë</v>
      </c>
      <c r="E13" s="3" t="str">
        <f>IFERROR(__xludf.DUMMYFUNCTION("GOOGLETRANSLATE(A13,""en"",""it"")"),"Disegniamo un ottagono giallo")</f>
        <v>Disegniamo un ottagono giallo</v>
      </c>
      <c r="F13" s="3" t="str">
        <f>IFERROR(__xludf.DUMMYFUNCTION("GOOGLETRANSLATE(A13,""en"",""ar"")"),"نسجل مثمن أصفر")</f>
        <v>نسجل مثمن أصفر</v>
      </c>
      <c r="G13" s="3" t="str">
        <f>IFERROR(__xludf.DUMMYFUNCTION("GOOGLETRANSLATE(A13,""en"",""ja"")"),"黄色の八角形を描きます")</f>
        <v>黄色の八角形を描きます</v>
      </c>
      <c r="H13" s="3" t="str">
        <f>IFERROR(__xludf.DUMMYFUNCTION("GOOGLETRANSLATE(A13,""en"",""ko"")"),"우리는 노란색 팔각형을 그립니다")</f>
        <v>우리는 노란색 팔각형을 그립니다</v>
      </c>
      <c r="I13" s="3" t="str">
        <f>IFERROR(__xludf.DUMMYFUNCTION("GOOGLETRANSLATE(A13,""en"",""la"")"),"Nos trahunt flavo octagon")</f>
        <v>Nos trahunt flavo octagon</v>
      </c>
      <c r="J13" s="3" t="str">
        <f>IFERROR(__xludf.DUMMYFUNCTION("GOOGLETRANSLATE(A13,""en"",""zh-CN"")"),"我们画了一个黄色的八角形")</f>
        <v>我们画了一个黄色的八角形</v>
      </c>
      <c r="K13" s="3" t="str">
        <f>IFERROR(__xludf.DUMMYFUNCTION("GOOGLETRANSLATE(A13,""en"",""ms"")"),"Kami melukis okton kuning")</f>
        <v>Kami melukis okton kuning</v>
      </c>
      <c r="L13" s="3" t="str">
        <f>IFERROR(__xludf.DUMMYFUNCTION("GOOGLETRANSLATE(A13,""en"",""no"")"),"Vi tegner en gul ottekant")</f>
        <v>Vi tegner en gul ottekant</v>
      </c>
      <c r="M13" s="3" t="str">
        <f>IFERROR(__xludf.DUMMYFUNCTION("GOOGLETRANSLATE(A13,""en"",""fa"")"),"ما یک هشت ضلعی زرد می گیریم")</f>
        <v>ما یک هشت ضلعی زرد می گیریم</v>
      </c>
      <c r="N13" s="3" t="str">
        <f>IFERROR(__xludf.DUMMYFUNCTION("GOOGLETRANSLATE(A13,""en"",""pt"")"),"Nós desenhamos um octógono amarelo")</f>
        <v>Nós desenhamos um octógono amarelo</v>
      </c>
      <c r="O13" s="3" t="str">
        <f>IFERROR(__xludf.DUMMYFUNCTION("GOOGLETRANSLATE(A13,""en"",""da"")"),"Vi tegner en gul ottekant")</f>
        <v>Vi tegner en gul ottekant</v>
      </c>
      <c r="P13" s="3" t="str">
        <f>IFERROR(__xludf.DUMMYFUNCTION("GOOGLETRANSLATE(A13,""en"",""eo"")"),"Ni desegnas flavan oklateron")</f>
        <v>Ni desegnas flavan oklateron</v>
      </c>
      <c r="Q13" s="3" t="str">
        <f>IFERROR(__xludf.DUMMYFUNCTION("GOOGLETRANSLATE(A13,""en"",""tl"")"),"Gumuhit kami ng Yellow Octagon.")</f>
        <v>Gumuhit kami ng Yellow Octagon.</v>
      </c>
      <c r="R13" s="3" t="str">
        <f>IFERROR(__xludf.DUMMYFUNCTION("GOOGLETRANSLATE(A13,""en"",""es"")"),"Dibujamos un octágono amarillo")</f>
        <v>Dibujamos un octágono amarillo</v>
      </c>
      <c r="S13" s="3" t="str">
        <f>IFERROR(__xludf.DUMMYFUNCTION("GOOGLETRANSLATE(A13,""en"",""hi"")"),"हम एक पीले अष्टकोण को आकर्षित करते हैं")</f>
        <v>हम एक पीले अष्टकोण को आकर्षित करते हैं</v>
      </c>
      <c r="T13" s="3" t="str">
        <f>IFERROR(__xludf.DUMMYFUNCTION("GOOGLETRANSLATE(A13,""en"",""ur"")"),"ہم ایک پیلے رنگ آکٹگن ڈرا")</f>
        <v>ہم ایک پیلے رنگ آکٹگن ڈرا</v>
      </c>
      <c r="U13" s="3" t="str">
        <f>IFERROR(__xludf.DUMMYFUNCTION("GOOGLETRANSLATE(A13,""en"",""vi"")"),"Chúng tôi vẽ một hình bát giác màu vàng")</f>
        <v>Chúng tôi vẽ một hình bát giác màu vàng</v>
      </c>
      <c r="V13" s="3" t="str">
        <f>IFERROR(__xludf.DUMMYFUNCTION("GOOGLETRANSLATE(A13,""en"",""id"")"),"Kami menggambar segi delapan kuning")</f>
        <v>Kami menggambar segi delapan kuning</v>
      </c>
      <c r="W13" s="3" t="str">
        <f>IFERROR(__xludf.DUMMYFUNCTION("GOOGLETRANSLATE(A13,""en"",""is"")"),"Við teiknum gult octagon")</f>
        <v>Við teiknum gult octagon</v>
      </c>
      <c r="X13" s="3" t="str">
        <f>IFERROR(__xludf.DUMMYFUNCTION("GOOGLETRANSLATE(A13,""en"",""el"")"),"Σχεδιάζουμε ένα κίτρινο οκτάγωνο")</f>
        <v>Σχεδιάζουμε ένα κίτρινο οκτάγωνο</v>
      </c>
      <c r="Y13" s="3" t="str">
        <f>IFERROR(__xludf.DUMMYFUNCTION("GOOGLETRANSLATE(A13,""en"",""th"")"),"เราวาดรูปแปดเหลี่ยมสีเหลือง")</f>
        <v>เราวาดรูปแปดเหลี่ยมสีเหลือง</v>
      </c>
      <c r="Z13" s="3" t="str">
        <f>IFERROR(__xludf.DUMMYFUNCTION("GOOGLETRANSLATE(A13,""en"",""ru"")"),"Мы нарисуем желтый восьмиугольник")</f>
        <v>Мы нарисуем желтый восьмиугольник</v>
      </c>
    </row>
    <row r="14">
      <c r="A14" s="6" t="s">
        <v>108</v>
      </c>
      <c r="B14" s="3" t="str">
        <f>IFERROR(__xludf.DUMMYFUNCTION("GOOGLETRANSLATE(A14,""en"",""af"")"),"Jy teken almal 'n pers seskant")</f>
        <v>Jy teken almal 'n pers seskant</v>
      </c>
      <c r="C14" s="3" t="str">
        <f>IFERROR(__xludf.DUMMYFUNCTION("GOOGLETRANSLATE(A14,""en"",""ga"")"),"Tarraingíonn tú go léir heicseagán corcra")</f>
        <v>Tarraingíonn tú go léir heicseagán corcra</v>
      </c>
      <c r="D14" s="3" t="str">
        <f>IFERROR(__xludf.DUMMYFUNCTION("GOOGLETRANSLATE(A14,""en"",""sq"")"),"Ju të gjithë vizatoni një gjashtëkëndësh të purpurt")</f>
        <v>Ju të gjithë vizatoni një gjashtëkëndësh të purpurt</v>
      </c>
      <c r="E14" s="3" t="str">
        <f>IFERROR(__xludf.DUMMYFUNCTION("GOOGLETRANSLATE(A14,""en"",""it"")"),"Disegna un esagono viola")</f>
        <v>Disegna un esagono viola</v>
      </c>
      <c r="F14" s="3" t="str">
        <f>IFERROR(__xludf.DUMMYFUNCTION("GOOGLETRANSLATE(A14,""en"",""ar"")"),"جميعكم رسم مسدس الأرجواني")</f>
        <v>جميعكم رسم مسدس الأرجواني</v>
      </c>
      <c r="G14" s="3" t="str">
        <f>IFERROR(__xludf.DUMMYFUNCTION("GOOGLETRANSLATE(A14,""en"",""ja"")"),"あなたはすべて紫色の六角形を描きます")</f>
        <v>あなたはすべて紫色の六角形を描きます</v>
      </c>
      <c r="H14" s="3" t="str">
        <f>IFERROR(__xludf.DUMMYFUNCTION("GOOGLETRANSLATE(A14,""en"",""ko"")"),"당신은 모두 자주색 육각을 그립니다")</f>
        <v>당신은 모두 자주색 육각을 그립니다</v>
      </c>
      <c r="I14" s="3" t="str">
        <f>IFERROR(__xludf.DUMMYFUNCTION("GOOGLETRANSLATE(A14,""en"",""la"")"),"Omnes trahere purpura Hexagon")</f>
        <v>Omnes trahere purpura Hexagon</v>
      </c>
      <c r="J14" s="3" t="str">
        <f>IFERROR(__xludf.DUMMYFUNCTION("GOOGLETRANSLATE(A14,""en"",""zh-CN"")"),"你们都画一个紫色的六角形")</f>
        <v>你们都画一个紫色的六角形</v>
      </c>
      <c r="K14" s="3" t="str">
        <f>IFERROR(__xludf.DUMMYFUNCTION("GOOGLETRANSLATE(A14,""en"",""ms"")"),"Anda semua menarik heksagon ungu")</f>
        <v>Anda semua menarik heksagon ungu</v>
      </c>
      <c r="L14" s="3" t="str">
        <f>IFERROR(__xludf.DUMMYFUNCTION("GOOGLETRANSLATE(A14,""en"",""no"")"),"Du tegner alle en lilla sekskant")</f>
        <v>Du tegner alle en lilla sekskant</v>
      </c>
      <c r="M14" s="3" t="str">
        <f>IFERROR(__xludf.DUMMYFUNCTION("GOOGLETRANSLATE(A14,""en"",""fa"")"),"شما همه شش ضلعی بنفش را قرعه کشی می کنید")</f>
        <v>شما همه شش ضلعی بنفش را قرعه کشی می کنید</v>
      </c>
      <c r="N14" s="3" t="str">
        <f>IFERROR(__xludf.DUMMYFUNCTION("GOOGLETRANSLATE(A14,""en"",""pt"")"),"Todos vocês atraem um hexágono roxo")</f>
        <v>Todos vocês atraem um hexágono roxo</v>
      </c>
      <c r="O14" s="3" t="str">
        <f>IFERROR(__xludf.DUMMYFUNCTION("GOOGLETRANSLATE(A14,""en"",""da"")"),"Du tegner alle en lilla sekskant")</f>
        <v>Du tegner alle en lilla sekskant</v>
      </c>
      <c r="P14" s="3" t="str">
        <f>IFERROR(__xludf.DUMMYFUNCTION("GOOGLETRANSLATE(A14,""en"",""eo"")"),"Vi ĉiuj desegnas purpuran sesangulon")</f>
        <v>Vi ĉiuj desegnas purpuran sesangulon</v>
      </c>
      <c r="Q14" s="3" t="str">
        <f>IFERROR(__xludf.DUMMYFUNCTION("GOOGLETRANSLATE(A14,""en"",""tl"")"),"Lahat kayo ay gumuhit ng isang lilang hexagon")</f>
        <v>Lahat kayo ay gumuhit ng isang lilang hexagon</v>
      </c>
      <c r="R14" s="3" t="str">
        <f>IFERROR(__xludf.DUMMYFUNCTION("GOOGLETRANSLATE(A14,""en"",""es"")"),"Todos ustedes dibujan un hexágono púrpura")</f>
        <v>Todos ustedes dibujan un hexágono púrpura</v>
      </c>
      <c r="S14" s="3" t="str">
        <f>IFERROR(__xludf.DUMMYFUNCTION("GOOGLETRANSLATE(A14,""en"",""hi"")"),"आप सभी एक बैंगनी षट्भुज खींचते हैं")</f>
        <v>आप सभी एक बैंगनी षट्भुज खींचते हैं</v>
      </c>
      <c r="T14" s="3" t="str">
        <f>IFERROR(__xludf.DUMMYFUNCTION("GOOGLETRANSLATE(A14,""en"",""ur"")"),"آپ سب ایک جامنی ہیکسجن کی طرف متوجہ کرتے ہیں")</f>
        <v>آپ سب ایک جامنی ہیکسجن کی طرف متوجہ کرتے ہیں</v>
      </c>
      <c r="U14" s="3" t="str">
        <f>IFERROR(__xludf.DUMMYFUNCTION("GOOGLETRANSLATE(A14,""en"",""vi"")"),"Tất cả các bạn vẽ một hình lục giác màu tím")</f>
        <v>Tất cả các bạn vẽ một hình lục giác màu tím</v>
      </c>
      <c r="V14" s="3" t="str">
        <f>IFERROR(__xludf.DUMMYFUNCTION("GOOGLETRANSLATE(A14,""en"",""id"")"),"Anda semua menggambar segi enam ungu")</f>
        <v>Anda semua menggambar segi enam ungu</v>
      </c>
      <c r="W14" s="3" t="str">
        <f>IFERROR(__xludf.DUMMYFUNCTION("GOOGLETRANSLATE(A14,""en"",""is"")"),"Þú teiknar alla fjólubláa sexhyrningi")</f>
        <v>Þú teiknar alla fjólubláa sexhyrningi</v>
      </c>
      <c r="X14" s="3" t="str">
        <f>IFERROR(__xludf.DUMMYFUNCTION("GOOGLETRANSLATE(A14,""en"",""el"")"),"Όλοι σχεδιάζετε ένα πορφυρό εξάγωνο")</f>
        <v>Όλοι σχεδιάζετε ένα πορφυρό εξάγωνο</v>
      </c>
      <c r="Y14" s="3" t="str">
        <f>IFERROR(__xludf.DUMMYFUNCTION("GOOGLETRANSLATE(A14,""en"",""th"")"),"คุณทุกคนวาดรูปหกเหลี่ยมสีม่วง")</f>
        <v>คุณทุกคนวาดรูปหกเหลี่ยมสีม่วง</v>
      </c>
      <c r="Z14" s="3" t="str">
        <f>IFERROR(__xludf.DUMMYFUNCTION("GOOGLETRANSLATE(A14,""en"",""ru"")"),"Вы все рисуете фиолетовый шестиугольник")</f>
        <v>Вы все рисуете фиолетовый шестиугольник</v>
      </c>
    </row>
    <row r="15">
      <c r="A15" s="6" t="s">
        <v>109</v>
      </c>
      <c r="B15" s="3" t="str">
        <f>IFERROR(__xludf.DUMMYFUNCTION("GOOGLETRANSLATE(A15,""en"",""af"")"),"Hulle teken Magenta-sirkel")</f>
        <v>Hulle teken Magenta-sirkel</v>
      </c>
      <c r="C15" s="3" t="str">
        <f>IFERROR(__xludf.DUMMYFUNCTION("GOOGLETRANSLATE(A15,""en"",""ga"")"),"Tarraingíonn siad ciorcal magenta")</f>
        <v>Tarraingíonn siad ciorcal magenta</v>
      </c>
      <c r="D15" s="3" t="str">
        <f>IFERROR(__xludf.DUMMYFUNCTION("GOOGLETRANSLATE(A15,""en"",""sq"")"),"Ata tërheqin rrethin e magenta")</f>
        <v>Ata tërheqin rrethin e magenta</v>
      </c>
      <c r="E15" s="3" t="str">
        <f>IFERROR(__xludf.DUMMYFUNCTION("GOOGLETRANSLATE(A15,""en"",""it"")"),"Disegnano il cerchio magenta")</f>
        <v>Disegnano il cerchio magenta</v>
      </c>
      <c r="F15" s="3" t="str">
        <f>IFERROR(__xludf.DUMMYFUNCTION("GOOGLETRANSLATE(A15,""en"",""ar"")"),"يرسمون دائرة أرجواني")</f>
        <v>يرسمون دائرة أرجواني</v>
      </c>
      <c r="G15" s="3" t="str">
        <f>IFERROR(__xludf.DUMMYFUNCTION("GOOGLETRANSLATE(A15,""en"",""ja"")"),"彼らはマゼンタサークルを描きます")</f>
        <v>彼らはマゼンタサークルを描きます</v>
      </c>
      <c r="H15" s="3" t="str">
        <f>IFERROR(__xludf.DUMMYFUNCTION("GOOGLETRANSLATE(A15,""en"",""ko"")"),"그들은 마젠타 서클을 그립니다")</f>
        <v>그들은 마젠타 서클을 그립니다</v>
      </c>
      <c r="I15" s="3" t="str">
        <f>IFERROR(__xludf.DUMMYFUNCTION("GOOGLETRANSLATE(A15,""en"",""la"")"),"Et trahunt Magenta Circulo")</f>
        <v>Et trahunt Magenta Circulo</v>
      </c>
      <c r="J15" s="3" t="str">
        <f>IFERROR(__xludf.DUMMYFUNCTION("GOOGLETRANSLATE(A15,""en"",""zh-CN"")"),"他们画了洋红色圈")</f>
        <v>他们画了洋红色圈</v>
      </c>
      <c r="K15" s="3" t="str">
        <f>IFERROR(__xludf.DUMMYFUNCTION("GOOGLETRANSLATE(A15,""en"",""ms"")"),"Mereka menarik bulatan magenta")</f>
        <v>Mereka menarik bulatan magenta</v>
      </c>
      <c r="L15" s="3" t="str">
        <f>IFERROR(__xludf.DUMMYFUNCTION("GOOGLETRANSLATE(A15,""en"",""no"")"),"De tegner magenta sirkel")</f>
        <v>De tegner magenta sirkel</v>
      </c>
      <c r="M15" s="3" t="str">
        <f>IFERROR(__xludf.DUMMYFUNCTION("GOOGLETRANSLATE(A15,""en"",""fa"")"),"آنها دایره قرمز را می کشند")</f>
        <v>آنها دایره قرمز را می کشند</v>
      </c>
      <c r="N15" s="3" t="str">
        <f>IFERROR(__xludf.DUMMYFUNCTION("GOOGLETRANSLATE(A15,""en"",""pt"")"),"Eles atraem o círculo magenta")</f>
        <v>Eles atraem o círculo magenta</v>
      </c>
      <c r="O15" s="3" t="str">
        <f>IFERROR(__xludf.DUMMYFUNCTION("GOOGLETRANSLATE(A15,""en"",""da"")"),"De tegner magenta cirkel")</f>
        <v>De tegner magenta cirkel</v>
      </c>
      <c r="P15" s="3" t="str">
        <f>IFERROR(__xludf.DUMMYFUNCTION("GOOGLETRANSLATE(A15,""en"",""eo"")"),"Ili desegnas magentan cirklon")</f>
        <v>Ili desegnas magentan cirklon</v>
      </c>
      <c r="Q15" s="3" t="str">
        <f>IFERROR(__xludf.DUMMYFUNCTION("GOOGLETRANSLATE(A15,""en"",""tl"")"),"Gumuhit sila ng circle ng magenta")</f>
        <v>Gumuhit sila ng circle ng magenta</v>
      </c>
      <c r="R15" s="3" t="str">
        <f>IFERROR(__xludf.DUMMYFUNCTION("GOOGLETRANSLATE(A15,""en"",""es"")"),"Dibujan magenta círculo")</f>
        <v>Dibujan magenta círculo</v>
      </c>
      <c r="S15" s="3" t="str">
        <f>IFERROR(__xludf.DUMMYFUNCTION("GOOGLETRANSLATE(A15,""en"",""hi"")"),"वे मैजेंटा सर्कल बनाते हैं")</f>
        <v>वे मैजेंटा सर्कल बनाते हैं</v>
      </c>
      <c r="T15" s="3" t="str">
        <f>IFERROR(__xludf.DUMMYFUNCTION("GOOGLETRANSLATE(A15,""en"",""ur"")"),"وہ میگینٹ دائرے کو اپنی طرف متوجہ کرتے ہیں")</f>
        <v>وہ میگینٹ دائرے کو اپنی طرف متوجہ کرتے ہیں</v>
      </c>
      <c r="U15" s="3" t="str">
        <f>IFERROR(__xludf.DUMMYFUNCTION("GOOGLETRANSLATE(A15,""en"",""vi"")"),"Họ vẽ vòng tròn Magenta")</f>
        <v>Họ vẽ vòng tròn Magenta</v>
      </c>
      <c r="V15" s="3" t="str">
        <f>IFERROR(__xludf.DUMMYFUNCTION("GOOGLETRANSLATE(A15,""en"",""id"")"),"Mereka menggambar lingkaran magenta")</f>
        <v>Mereka menggambar lingkaran magenta</v>
      </c>
      <c r="W15" s="3" t="str">
        <f>IFERROR(__xludf.DUMMYFUNCTION("GOOGLETRANSLATE(A15,""en"",""is"")"),"Þeir draga Magenta hring")</f>
        <v>Þeir draga Magenta hring</v>
      </c>
      <c r="X15" s="3" t="str">
        <f>IFERROR(__xludf.DUMMYFUNCTION("GOOGLETRANSLATE(A15,""en"",""el"")"),"Σχεδιάζουν τον Magenta Circle")</f>
        <v>Σχεδιάζουν τον Magenta Circle</v>
      </c>
      <c r="Y15" s="3" t="str">
        <f>IFERROR(__xludf.DUMMYFUNCTION("GOOGLETRANSLATE(A15,""en"",""th"")"),"พวกเขาวาดวงกลมสีม่วงแดง")</f>
        <v>พวกเขาวาดวงกลมสีม่วงแดง</v>
      </c>
      <c r="Z15" s="3" t="str">
        <f>IFERROR(__xludf.DUMMYFUNCTION("GOOGLETRANSLATE(A15,""en"",""ru"")"),"Они рисуют пурпурный круг")</f>
        <v>Они рисуют пурпурный круг</v>
      </c>
    </row>
    <row r="16">
      <c r="A16" s="6" t="s">
        <v>110</v>
      </c>
      <c r="B16" s="3" t="str">
        <f>IFERROR(__xludf.DUMMYFUNCTION("GOOGLETRANSLATE(A16,""en"",""af"")"),"Ek gaan na die winkel om 'n vierkant te koop")</f>
        <v>Ek gaan na die winkel om 'n vierkant te koop</v>
      </c>
      <c r="C16" s="3" t="str">
        <f>IFERROR(__xludf.DUMMYFUNCTION("GOOGLETRANSLATE(A16,""en"",""ga"")"),"Téim go dtí an siopa chun cearnóg a cheannach")</f>
        <v>Téim go dtí an siopa chun cearnóg a cheannach</v>
      </c>
      <c r="D16" s="3" t="str">
        <f>IFERROR(__xludf.DUMMYFUNCTION("GOOGLETRANSLATE(A16,""en"",""sq"")"),"Shkoj në dyqan për të blerë një shesh")</f>
        <v>Shkoj në dyqan për të blerë një shesh</v>
      </c>
      <c r="E16" s="3" t="str">
        <f>IFERROR(__xludf.DUMMYFUNCTION("GOOGLETRANSLATE(A16,""en"",""it"")"),"Vado al negozio per comprare un quadrato")</f>
        <v>Vado al negozio per comprare un quadrato</v>
      </c>
      <c r="F16" s="3" t="str">
        <f>IFERROR(__xludf.DUMMYFUNCTION("GOOGLETRANSLATE(A16,""en"",""ar"")"),"أذهب إلى المتجر لشراء مربع")</f>
        <v>أذهب إلى المتجر لشراء مربع</v>
      </c>
      <c r="G16" s="3" t="str">
        <f>IFERROR(__xludf.DUMMYFUNCTION("GOOGLETRANSLATE(A16,""en"",""ja"")"),"私は店に行きます")</f>
        <v>私は店に行きます</v>
      </c>
      <c r="H16" s="3" t="str">
        <f>IFERROR(__xludf.DUMMYFUNCTION("GOOGLETRANSLATE(A16,""en"",""ko"")"),"나는 가게에 가서 사각형을 사러 간다")</f>
        <v>나는 가게에 가서 사각형을 사러 간다</v>
      </c>
      <c r="I16" s="3" t="str">
        <f>IFERROR(__xludf.DUMMYFUNCTION("GOOGLETRANSLATE(A16,""en"",""la"")"),"Ego ad copia emere quadratum")</f>
        <v>Ego ad copia emere quadratum</v>
      </c>
      <c r="J16" s="3" t="str">
        <f>IFERROR(__xludf.DUMMYFUNCTION("GOOGLETRANSLATE(A16,""en"",""zh-CN"")"),"我去商店买一个广场")</f>
        <v>我去商店买一个广场</v>
      </c>
      <c r="K16" s="3" t="str">
        <f>IFERROR(__xludf.DUMMYFUNCTION("GOOGLETRANSLATE(A16,""en"",""ms"")"),"Saya pergi ke kedai untuk membeli persegi")</f>
        <v>Saya pergi ke kedai untuk membeli persegi</v>
      </c>
      <c r="L16" s="3" t="str">
        <f>IFERROR(__xludf.DUMMYFUNCTION("GOOGLETRANSLATE(A16,""en"",""no"")"),"Jeg går til butikken for å kjøpe en torg")</f>
        <v>Jeg går til butikken for å kjøpe en torg</v>
      </c>
      <c r="M16" s="3" t="str">
        <f>IFERROR(__xludf.DUMMYFUNCTION("GOOGLETRANSLATE(A16,""en"",""fa"")"),"من برای خرید یک مربع به فروشگاه می روم")</f>
        <v>من برای خرید یک مربع به فروشگاه می روم</v>
      </c>
      <c r="N16" s="3" t="str">
        <f>IFERROR(__xludf.DUMMYFUNCTION("GOOGLETRANSLATE(A16,""en"",""pt"")"),"Eu vou para a loja para comprar um quadrado")</f>
        <v>Eu vou para a loja para comprar um quadrado</v>
      </c>
      <c r="O16" s="3" t="str">
        <f>IFERROR(__xludf.DUMMYFUNCTION("GOOGLETRANSLATE(A16,""en"",""da"")"),"Jeg går til butikken for at købe en firkant")</f>
        <v>Jeg går til butikken for at købe en firkant</v>
      </c>
      <c r="P16" s="3" t="str">
        <f>IFERROR(__xludf.DUMMYFUNCTION("GOOGLETRANSLATE(A16,""en"",""eo"")"),"Mi iras al la butiko por aĉeti kvadraton")</f>
        <v>Mi iras al la butiko por aĉeti kvadraton</v>
      </c>
      <c r="Q16" s="3" t="str">
        <f>IFERROR(__xludf.DUMMYFUNCTION("GOOGLETRANSLATE(A16,""en"",""tl"")"),"Pumunta ako sa tindahan upang bumili ng isang parisukat")</f>
        <v>Pumunta ako sa tindahan upang bumili ng isang parisukat</v>
      </c>
      <c r="R16" s="3" t="str">
        <f>IFERROR(__xludf.DUMMYFUNCTION("GOOGLETRANSLATE(A16,""en"",""es"")"),"Voy a la tienda para comprar un cuadrado")</f>
        <v>Voy a la tienda para comprar un cuadrado</v>
      </c>
      <c r="S16" s="3" t="str">
        <f>IFERROR(__xludf.DUMMYFUNCTION("GOOGLETRANSLATE(A16,""en"",""hi"")"),"मैं एक वर्ग खरीदने के लिए दुकान पर जाता हूं")</f>
        <v>मैं एक वर्ग खरीदने के लिए दुकान पर जाता हूं</v>
      </c>
      <c r="T16" s="3" t="str">
        <f>IFERROR(__xludf.DUMMYFUNCTION("GOOGLETRANSLATE(A16,""en"",""ur"")"),"میں ایک چوک خریدنے کے لئے دکان پر جاتا ہوں")</f>
        <v>میں ایک چوک خریدنے کے لئے دکان پر جاتا ہوں</v>
      </c>
      <c r="U16" s="3" t="str">
        <f>IFERROR(__xludf.DUMMYFUNCTION("GOOGLETRANSLATE(A16,""en"",""vi"")"),"Tôi đến cửa hàng để mua một hình vuông")</f>
        <v>Tôi đến cửa hàng để mua một hình vuông</v>
      </c>
      <c r="V16" s="3" t="str">
        <f>IFERROR(__xludf.DUMMYFUNCTION("GOOGLETRANSLATE(A16,""en"",""id"")"),"Saya pergi ke toko untuk membeli kotak")</f>
        <v>Saya pergi ke toko untuk membeli kotak</v>
      </c>
      <c r="W16" s="3" t="str">
        <f>IFERROR(__xludf.DUMMYFUNCTION("GOOGLETRANSLATE(A16,""en"",""is"")"),"Ég fer í búðina til að kaupa torg")</f>
        <v>Ég fer í búðina til að kaupa torg</v>
      </c>
      <c r="X16" s="3" t="str">
        <f>IFERROR(__xludf.DUMMYFUNCTION("GOOGLETRANSLATE(A16,""en"",""el"")"),"Πηγαίνω στο κατάστημα για να αγοράσω ένα τετράγωνο")</f>
        <v>Πηγαίνω στο κατάστημα για να αγοράσω ένα τετράγωνο</v>
      </c>
      <c r="Y16" s="3" t="str">
        <f>IFERROR(__xludf.DUMMYFUNCTION("GOOGLETRANSLATE(A16,""en"",""th"")"),"ฉันไปที่ร้านเพื่อซื้อสแควร์")</f>
        <v>ฉันไปที่ร้านเพื่อซื้อสแควร์</v>
      </c>
      <c r="Z16" s="3" t="str">
        <f>IFERROR(__xludf.DUMMYFUNCTION("GOOGLETRANSLATE(A16,""en"",""ru"")"),"Я хожу в магазин, чтобы купить квадрат")</f>
        <v>Я хожу в магазин, чтобы купить квадрат</v>
      </c>
    </row>
    <row r="17">
      <c r="A17" s="6" t="s">
        <v>111</v>
      </c>
      <c r="B17" s="3" t="str">
        <f>IFERROR(__xludf.DUMMYFUNCTION("GOOGLETRANSLATE(A17,""en"",""af"")"),"Jy gaan na die winkel om 'n reghoek te koop")</f>
        <v>Jy gaan na die winkel om 'n reghoek te koop</v>
      </c>
      <c r="C17" s="3" t="str">
        <f>IFERROR(__xludf.DUMMYFUNCTION("GOOGLETRANSLATE(A17,""en"",""ga"")"),"Téann tú go dtí an siopa chun dronuilleog a cheannach")</f>
        <v>Téann tú go dtí an siopa chun dronuilleog a cheannach</v>
      </c>
      <c r="D17" s="3" t="str">
        <f>IFERROR(__xludf.DUMMYFUNCTION("GOOGLETRANSLATE(A17,""en"",""sq"")"),"Ju shkoni në dyqan për të blerë një drejtkëndësh")</f>
        <v>Ju shkoni në dyqan për të blerë një drejtkëndësh</v>
      </c>
      <c r="E17" s="3" t="str">
        <f>IFERROR(__xludf.DUMMYFUNCTION("GOOGLETRANSLATE(A17,""en"",""it"")"),"Vai al negozio per comprare un rettangolo")</f>
        <v>Vai al negozio per comprare un rettangolo</v>
      </c>
      <c r="F17" s="3" t="str">
        <f>IFERROR(__xludf.DUMMYFUNCTION("GOOGLETRANSLATE(A17,""en"",""ar"")"),"تذهب إلى المتجر لشراء مستطيل")</f>
        <v>تذهب إلى المتجر لشراء مستطيل</v>
      </c>
      <c r="G17" s="3" t="str">
        <f>IFERROR(__xludf.DUMMYFUNCTION("GOOGLETRANSLATE(A17,""en"",""ja"")"),"あなたは長方形を買うために店に行きます")</f>
        <v>あなたは長方形を買うために店に行きます</v>
      </c>
      <c r="H17" s="3" t="str">
        <f>IFERROR(__xludf.DUMMYFUNCTION("GOOGLETRANSLATE(A17,""en"",""ko"")"),"당신은 사각형을 사기 위해 상점에 가야합니다")</f>
        <v>당신은 사각형을 사기 위해 상점에 가야합니다</v>
      </c>
      <c r="I17" s="3" t="str">
        <f>IFERROR(__xludf.DUMMYFUNCTION("GOOGLETRANSLATE(A17,""en"",""la"")"),"Vos ire copia emere rectangulum")</f>
        <v>Vos ire copia emere rectangulum</v>
      </c>
      <c r="J17" s="3" t="str">
        <f>IFERROR(__xludf.DUMMYFUNCTION("GOOGLETRANSLATE(A17,""en"",""zh-CN"")"),"你去商店买一个矩形")</f>
        <v>你去商店买一个矩形</v>
      </c>
      <c r="K17" s="3" t="str">
        <f>IFERROR(__xludf.DUMMYFUNCTION("GOOGLETRANSLATE(A17,""en"",""ms"")"),"Anda pergi ke kedai untuk membeli segi empat tepat")</f>
        <v>Anda pergi ke kedai untuk membeli segi empat tepat</v>
      </c>
      <c r="L17" s="3" t="str">
        <f>IFERROR(__xludf.DUMMYFUNCTION("GOOGLETRANSLATE(A17,""en"",""no"")"),"Du går til butikken for å kjøpe et rektangel")</f>
        <v>Du går til butikken for å kjøpe et rektangel</v>
      </c>
      <c r="M17" s="3" t="str">
        <f>IFERROR(__xludf.DUMMYFUNCTION("GOOGLETRANSLATE(A17,""en"",""fa"")"),"برای خرید یک مستطیل به فروشگاه بروید")</f>
        <v>برای خرید یک مستطیل به فروشگاه بروید</v>
      </c>
      <c r="N17" s="3" t="str">
        <f>IFERROR(__xludf.DUMMYFUNCTION("GOOGLETRANSLATE(A17,""en"",""pt"")"),"Você vai para a loja para comprar um retângulo")</f>
        <v>Você vai para a loja para comprar um retângulo</v>
      </c>
      <c r="O17" s="3" t="str">
        <f>IFERROR(__xludf.DUMMYFUNCTION("GOOGLETRANSLATE(A17,""en"",""da"")"),"Du går til butikken for at købe et rektangel")</f>
        <v>Du går til butikken for at købe et rektangel</v>
      </c>
      <c r="P17" s="3" t="str">
        <f>IFERROR(__xludf.DUMMYFUNCTION("GOOGLETRANSLATE(A17,""en"",""eo"")"),"Vi iras al la butiko por aĉeti rektangulon")</f>
        <v>Vi iras al la butiko por aĉeti rektangulon</v>
      </c>
      <c r="Q17" s="3" t="str">
        <f>IFERROR(__xludf.DUMMYFUNCTION("GOOGLETRANSLATE(A17,""en"",""tl"")"),"Pumunta ka sa tindahan upang bumili ng isang rektanggulo")</f>
        <v>Pumunta ka sa tindahan upang bumili ng isang rektanggulo</v>
      </c>
      <c r="R17" s="3" t="str">
        <f>IFERROR(__xludf.DUMMYFUNCTION("GOOGLETRANSLATE(A17,""en"",""es"")"),"Vas a la tienda para comprar un rectángulo")</f>
        <v>Vas a la tienda para comprar un rectángulo</v>
      </c>
      <c r="S17" s="3" t="str">
        <f>IFERROR(__xludf.DUMMYFUNCTION("GOOGLETRANSLATE(A17,""en"",""hi"")"),"आप एक आयताकार खरीदने के लिए दुकान पर जाते हैं")</f>
        <v>आप एक आयताकार खरीदने के लिए दुकान पर जाते हैं</v>
      </c>
      <c r="T17" s="3" t="str">
        <f>IFERROR(__xludf.DUMMYFUNCTION("GOOGLETRANSLATE(A17,""en"",""ur"")"),"آپ ایک آئتاکار خریدنے کے لئے دکان پر جاتے ہیں")</f>
        <v>آپ ایک آئتاکار خریدنے کے لئے دکان پر جاتے ہیں</v>
      </c>
      <c r="U17" s="3" t="str">
        <f>IFERROR(__xludf.DUMMYFUNCTION("GOOGLETRANSLATE(A17,""en"",""vi"")"),"Bạn đến cửa hàng để mua một hình chữ nhật")</f>
        <v>Bạn đến cửa hàng để mua một hình chữ nhật</v>
      </c>
      <c r="V17" s="3" t="str">
        <f>IFERROR(__xludf.DUMMYFUNCTION("GOOGLETRANSLATE(A17,""en"",""id"")"),"Anda pergi ke toko untuk membeli persegi panjang")</f>
        <v>Anda pergi ke toko untuk membeli persegi panjang</v>
      </c>
      <c r="W17" s="3" t="str">
        <f>IFERROR(__xludf.DUMMYFUNCTION("GOOGLETRANSLATE(A17,""en"",""is"")"),"Þú ferð í búðina til að kaupa rétthyrningur")</f>
        <v>Þú ferð í búðina til að kaupa rétthyrningur</v>
      </c>
      <c r="X17" s="3" t="str">
        <f>IFERROR(__xludf.DUMMYFUNCTION("GOOGLETRANSLATE(A17,""en"",""el"")"),"Πηγαίνετε στο κατάστημα για να αγοράσετε ένα ορθογώνιο")</f>
        <v>Πηγαίνετε στο κατάστημα για να αγοράσετε ένα ορθογώνιο</v>
      </c>
      <c r="Y17" s="3" t="str">
        <f>IFERROR(__xludf.DUMMYFUNCTION("GOOGLETRANSLATE(A17,""en"",""th"")"),"คุณไปที่ร้านเพื่อซื้อสี่เหลี่ยมผืนผ้า")</f>
        <v>คุณไปที่ร้านเพื่อซื้อสี่เหลี่ยมผืนผ้า</v>
      </c>
      <c r="Z17" s="3" t="str">
        <f>IFERROR(__xludf.DUMMYFUNCTION("GOOGLETRANSLATE(A17,""en"",""ru"")"),"Вы идете в магазин, чтобы купить прямоугольник")</f>
        <v>Вы идете в магазин, чтобы купить прямоугольник</v>
      </c>
    </row>
    <row r="18">
      <c r="A18" s="6" t="s">
        <v>112</v>
      </c>
      <c r="B18" s="3" t="str">
        <f>IFERROR(__xludf.DUMMYFUNCTION("GOOGLETRANSLATE(A18,""en"",""af"")"),"Hy gaan na die winkel om 'n sirkel te steel")</f>
        <v>Hy gaan na die winkel om 'n sirkel te steel</v>
      </c>
      <c r="C18" s="3" t="str">
        <f>IFERROR(__xludf.DUMMYFUNCTION("GOOGLETRANSLATE(A18,""en"",""ga"")"),"Téann sé go dtí an siopa chun ciorcal a ghoid")</f>
        <v>Téann sé go dtí an siopa chun ciorcal a ghoid</v>
      </c>
      <c r="D18" s="3" t="str">
        <f>IFERROR(__xludf.DUMMYFUNCTION("GOOGLETRANSLATE(A18,""en"",""sq"")"),"Ai shkon në dyqan për të vjedhur një rreth")</f>
        <v>Ai shkon në dyqan për të vjedhur një rreth</v>
      </c>
      <c r="E18" s="3" t="str">
        <f>IFERROR(__xludf.DUMMYFUNCTION("GOOGLETRANSLATE(A18,""en"",""it"")"),"Va al negozio per rubare un cerchio")</f>
        <v>Va al negozio per rubare un cerchio</v>
      </c>
      <c r="F18" s="3" t="str">
        <f>IFERROR(__xludf.DUMMYFUNCTION("GOOGLETRANSLATE(A18,""en"",""ar"")"),"يذهب إلى المتجر لسرقة دائرة")</f>
        <v>يذهب إلى المتجر لسرقة دائرة</v>
      </c>
      <c r="G18" s="3" t="str">
        <f>IFERROR(__xludf.DUMMYFUNCTION("GOOGLETRANSLATE(A18,""en"",""ja"")"),"彼はサークルを盗むために店に行きます")</f>
        <v>彼はサークルを盗むために店に行きます</v>
      </c>
      <c r="H18" s="3" t="str">
        <f>IFERROR(__xludf.DUMMYFUNCTION("GOOGLETRANSLATE(A18,""en"",""ko"")"),"그는 서클을 훔치기 위해 가게에 간다")</f>
        <v>그는 서클을 훔치기 위해 가게에 간다</v>
      </c>
      <c r="I18" s="3" t="str">
        <f>IFERROR(__xludf.DUMMYFUNCTION("GOOGLETRANSLATE(A18,""en"",""la"")"),"Sequitur copia furari circulum")</f>
        <v>Sequitur copia furari circulum</v>
      </c>
      <c r="J18" s="3" t="str">
        <f>IFERROR(__xludf.DUMMYFUNCTION("GOOGLETRANSLATE(A18,""en"",""zh-CN"")"),"他去商店偷了一个圆圈")</f>
        <v>他去商店偷了一个圆圈</v>
      </c>
      <c r="K18" s="3" t="str">
        <f>IFERROR(__xludf.DUMMYFUNCTION("GOOGLETRANSLATE(A18,""en"",""ms"")"),"Dia pergi ke kedai untuk mencuri bulatan")</f>
        <v>Dia pergi ke kedai untuk mencuri bulatan</v>
      </c>
      <c r="L18" s="3" t="str">
        <f>IFERROR(__xludf.DUMMYFUNCTION("GOOGLETRANSLATE(A18,""en"",""no"")"),"Han går til butikken for å stjele en sirkel")</f>
        <v>Han går til butikken for å stjele en sirkel</v>
      </c>
      <c r="M18" s="3" t="str">
        <f>IFERROR(__xludf.DUMMYFUNCTION("GOOGLETRANSLATE(A18,""en"",""fa"")"),"او به فروشگاه می رود تا یک دایره را سرقت کند")</f>
        <v>او به فروشگاه می رود تا یک دایره را سرقت کند</v>
      </c>
      <c r="N18" s="3" t="str">
        <f>IFERROR(__xludf.DUMMYFUNCTION("GOOGLETRANSLATE(A18,""en"",""pt"")"),"Ele vai para a loja para roubar um círculo")</f>
        <v>Ele vai para a loja para roubar um círculo</v>
      </c>
      <c r="O18" s="3" t="str">
        <f>IFERROR(__xludf.DUMMYFUNCTION("GOOGLETRANSLATE(A18,""en"",""da"")"),"Han går til butikken for at stjæle en cirkel")</f>
        <v>Han går til butikken for at stjæle en cirkel</v>
      </c>
      <c r="P18" s="3" t="str">
        <f>IFERROR(__xludf.DUMMYFUNCTION("GOOGLETRANSLATE(A18,""en"",""eo"")"),"Li iras al la butiko por ŝteli cirklon")</f>
        <v>Li iras al la butiko por ŝteli cirklon</v>
      </c>
      <c r="Q18" s="3" t="str">
        <f>IFERROR(__xludf.DUMMYFUNCTION("GOOGLETRANSLATE(A18,""en"",""tl"")"),"Pumunta siya sa tindahan upang magnakaw ng isang bilog")</f>
        <v>Pumunta siya sa tindahan upang magnakaw ng isang bilog</v>
      </c>
      <c r="R18" s="3" t="str">
        <f>IFERROR(__xludf.DUMMYFUNCTION("GOOGLETRANSLATE(A18,""en"",""es"")"),"Va a la tienda para robar un círculo.")</f>
        <v>Va a la tienda para robar un círculo.</v>
      </c>
      <c r="S18" s="3" t="str">
        <f>IFERROR(__xludf.DUMMYFUNCTION("GOOGLETRANSLATE(A18,""en"",""hi"")"),"वह एक सर्कल चुराने के लिए दुकान में जाता है")</f>
        <v>वह एक सर्कल चुराने के लिए दुकान में जाता है</v>
      </c>
      <c r="T18" s="3" t="str">
        <f>IFERROR(__xludf.DUMMYFUNCTION("GOOGLETRANSLATE(A18,""en"",""ur"")"),"وہ ایک دائرے کو چوری کرنے کے لئے دکان پر جاتا ہے")</f>
        <v>وہ ایک دائرے کو چوری کرنے کے لئے دکان پر جاتا ہے</v>
      </c>
      <c r="U18" s="3" t="str">
        <f>IFERROR(__xludf.DUMMYFUNCTION("GOOGLETRANSLATE(A18,""en"",""vi"")"),"Anh ấy đến cửa hàng để đánh cắp một vòng tròn")</f>
        <v>Anh ấy đến cửa hàng để đánh cắp một vòng tròn</v>
      </c>
      <c r="V18" s="3" t="str">
        <f>IFERROR(__xludf.DUMMYFUNCTION("GOOGLETRANSLATE(A18,""en"",""id"")"),"Dia pergi ke toko untuk mencuri lingkaran")</f>
        <v>Dia pergi ke toko untuk mencuri lingkaran</v>
      </c>
      <c r="W18" s="3" t="str">
        <f>IFERROR(__xludf.DUMMYFUNCTION("GOOGLETRANSLATE(A18,""en"",""is"")"),"Hann fer í búðina til að stela hring")</f>
        <v>Hann fer í búðina til að stela hring</v>
      </c>
      <c r="X18" s="3" t="str">
        <f>IFERROR(__xludf.DUMMYFUNCTION("GOOGLETRANSLATE(A18,""en"",""el"")"),"Πηγαίνει στο κατάστημα για να κλέψει έναν κύκλο")</f>
        <v>Πηγαίνει στο κατάστημα για να κλέψει έναν κύκλο</v>
      </c>
      <c r="Y18" s="3" t="str">
        <f>IFERROR(__xludf.DUMMYFUNCTION("GOOGLETRANSLATE(A18,""en"",""th"")"),"เขาไปที่ร้านเพื่อขโมยวงกลม")</f>
        <v>เขาไปที่ร้านเพื่อขโมยวงกลม</v>
      </c>
      <c r="Z18" s="3" t="str">
        <f>IFERROR(__xludf.DUMMYFUNCTION("GOOGLETRANSLATE(A18,""en"",""ru"")"),"Он идет в магазин, чтобы украсть круг")</f>
        <v>Он идет в магазин, чтобы украсть круг</v>
      </c>
    </row>
    <row r="19">
      <c r="A19" s="6" t="s">
        <v>113</v>
      </c>
      <c r="B19" s="3" t="str">
        <f>IFERROR(__xludf.DUMMYFUNCTION("GOOGLETRANSLATE(A19,""en"",""af"")"),"Sy gaan na die winkel om 'n vierkant te steel")</f>
        <v>Sy gaan na die winkel om 'n vierkant te steel</v>
      </c>
      <c r="C19" s="3" t="str">
        <f>IFERROR(__xludf.DUMMYFUNCTION("GOOGLETRANSLATE(A19,""en"",""ga"")"),"Téann sí go dtí an siopa chun cearnóg a ghoid")</f>
        <v>Téann sí go dtí an siopa chun cearnóg a ghoid</v>
      </c>
      <c r="D19" s="3" t="str">
        <f>IFERROR(__xludf.DUMMYFUNCTION("GOOGLETRANSLATE(A19,""en"",""sq"")"),"Ajo shkon në dyqan për të vjedhur një shesh")</f>
        <v>Ajo shkon në dyqan për të vjedhur një shesh</v>
      </c>
      <c r="E19" s="3" t="str">
        <f>IFERROR(__xludf.DUMMYFUNCTION("GOOGLETRANSLATE(A19,""en"",""it"")"),"Lei va al negozio per rubare un quadrato")</f>
        <v>Lei va al negozio per rubare un quadrato</v>
      </c>
      <c r="F19" s="3" t="str">
        <f>IFERROR(__xludf.DUMMYFUNCTION("GOOGLETRANSLATE(A19,""en"",""ar"")"),"تذهب إلى المتجر لسرقة مربع")</f>
        <v>تذهب إلى المتجر لسرقة مربع</v>
      </c>
      <c r="G19" s="3" t="str">
        <f>IFERROR(__xludf.DUMMYFUNCTION("GOOGLETRANSLATE(A19,""en"",""ja"")"),"彼女は広場を盗むために店に行きます")</f>
        <v>彼女は広場を盗むために店に行きます</v>
      </c>
      <c r="H19" s="3" t="str">
        <f>IFERROR(__xludf.DUMMYFUNCTION("GOOGLETRANSLATE(A19,""en"",""ko"")"),"그녀는 사각형을 훔치기 위해 가게에가 간다")</f>
        <v>그녀는 사각형을 훔치기 위해 가게에가 간다</v>
      </c>
      <c r="I19" s="3" t="str">
        <f>IFERROR(__xludf.DUMMYFUNCTION("GOOGLETRANSLATE(A19,""en"",""la"")"),"Et vadit ad copia ut furantur ad quadratum")</f>
        <v>Et vadit ad copia ut furantur ad quadratum</v>
      </c>
      <c r="J19" s="3" t="str">
        <f>IFERROR(__xludf.DUMMYFUNCTION("GOOGLETRANSLATE(A19,""en"",""zh-CN"")"),"她去商店偷了一个广场")</f>
        <v>她去商店偷了一个广场</v>
      </c>
      <c r="K19" s="3" t="str">
        <f>IFERROR(__xludf.DUMMYFUNCTION("GOOGLETRANSLATE(A19,""en"",""ms"")"),"Dia pergi ke kedai untuk mencuri persegi")</f>
        <v>Dia pergi ke kedai untuk mencuri persegi</v>
      </c>
      <c r="L19" s="3" t="str">
        <f>IFERROR(__xludf.DUMMYFUNCTION("GOOGLETRANSLATE(A19,""en"",""no"")"),"Hun går til butikken for å stjele en firkant")</f>
        <v>Hun går til butikken for å stjele en firkant</v>
      </c>
      <c r="M19" s="3" t="str">
        <f>IFERROR(__xludf.DUMMYFUNCTION("GOOGLETRANSLATE(A19,""en"",""fa"")"),"او به فروشگاه می رود تا یک مربع را سرقت کند")</f>
        <v>او به فروشگاه می رود تا یک مربع را سرقت کند</v>
      </c>
      <c r="N19" s="3" t="str">
        <f>IFERROR(__xludf.DUMMYFUNCTION("GOOGLETRANSLATE(A19,""en"",""pt"")"),"Ela vai para a loja para roubar um quadrado")</f>
        <v>Ela vai para a loja para roubar um quadrado</v>
      </c>
      <c r="O19" s="3" t="str">
        <f>IFERROR(__xludf.DUMMYFUNCTION("GOOGLETRANSLATE(A19,""en"",""da"")"),"Hun går til butikken for at stjæle en firkant")</f>
        <v>Hun går til butikken for at stjæle en firkant</v>
      </c>
      <c r="P19" s="3" t="str">
        <f>IFERROR(__xludf.DUMMYFUNCTION("GOOGLETRANSLATE(A19,""en"",""eo"")"),"Ŝi iras al la butiko por ŝteli kvadraton")</f>
        <v>Ŝi iras al la butiko por ŝteli kvadraton</v>
      </c>
      <c r="Q19" s="3" t="str">
        <f>IFERROR(__xludf.DUMMYFUNCTION("GOOGLETRANSLATE(A19,""en"",""tl"")"),"Pumunta siya sa tindahan upang magnakaw ng isang parisukat")</f>
        <v>Pumunta siya sa tindahan upang magnakaw ng isang parisukat</v>
      </c>
      <c r="R19" s="3" t="str">
        <f>IFERROR(__xludf.DUMMYFUNCTION("GOOGLETRANSLATE(A19,""en"",""es"")"),"Ella va a la tienda para robar una plaza.")</f>
        <v>Ella va a la tienda para robar una plaza.</v>
      </c>
      <c r="S19" s="3" t="str">
        <f>IFERROR(__xludf.DUMMYFUNCTION("GOOGLETRANSLATE(A19,""en"",""hi"")"),"वह एक वर्ग चुराने के लिए दुकान में जाती है")</f>
        <v>वह एक वर्ग चुराने के लिए दुकान में जाती है</v>
      </c>
      <c r="T19" s="3" t="str">
        <f>IFERROR(__xludf.DUMMYFUNCTION("GOOGLETRANSLATE(A19,""en"",""ur"")"),"وہ ایک چوک چوری کرنے کے لئے دکان پر جاتا ہے")</f>
        <v>وہ ایک چوک چوری کرنے کے لئے دکان پر جاتا ہے</v>
      </c>
      <c r="U19" s="3" t="str">
        <f>IFERROR(__xludf.DUMMYFUNCTION("GOOGLETRANSLATE(A19,""en"",""vi"")"),"Cô ấy đi đến cửa hàng để ăn cắp một hình vuông")</f>
        <v>Cô ấy đi đến cửa hàng để ăn cắp một hình vuông</v>
      </c>
      <c r="V19" s="3" t="str">
        <f>IFERROR(__xludf.DUMMYFUNCTION("GOOGLETRANSLATE(A19,""en"",""id"")"),"Dia pergi ke toko untuk mencuri persegi")</f>
        <v>Dia pergi ke toko untuk mencuri persegi</v>
      </c>
      <c r="W19" s="3" t="str">
        <f>IFERROR(__xludf.DUMMYFUNCTION("GOOGLETRANSLATE(A19,""en"",""is"")"),"Hún fer í búðina til að stela torginu")</f>
        <v>Hún fer í búðina til að stela torginu</v>
      </c>
      <c r="X19" s="3" t="str">
        <f>IFERROR(__xludf.DUMMYFUNCTION("GOOGLETRANSLATE(A19,""en"",""el"")"),"Πηγαίνει στο κατάστημα για να κλέψει ένα τετράγωνο")</f>
        <v>Πηγαίνει στο κατάστημα για να κλέψει ένα τετράγωνο</v>
      </c>
      <c r="Y19" s="3" t="str">
        <f>IFERROR(__xludf.DUMMYFUNCTION("GOOGLETRANSLATE(A19,""en"",""th"")"),"เธอไปที่ร้านเพื่อขโมยสแควร์")</f>
        <v>เธอไปที่ร้านเพื่อขโมยสแควร์</v>
      </c>
      <c r="Z19" s="3" t="str">
        <f>IFERROR(__xludf.DUMMYFUNCTION("GOOGLETRANSLATE(A19,""en"",""ru"")"),"Она идет в магазин, чтобы украсть квадрат")</f>
        <v>Она идет в магазин, чтобы украсть квадрат</v>
      </c>
    </row>
    <row r="20">
      <c r="A20" s="6" t="s">
        <v>114</v>
      </c>
      <c r="B20" s="3" t="str">
        <f>IFERROR(__xludf.DUMMYFUNCTION("GOOGLETRANSLATE(A20,""en"",""af"")"),"Ons gaan na die winkel om 'n silinder te koop")</f>
        <v>Ons gaan na die winkel om 'n silinder te koop</v>
      </c>
      <c r="C20" s="3" t="str">
        <f>IFERROR(__xludf.DUMMYFUNCTION("GOOGLETRANSLATE(A20,""en"",""ga"")"),"Téimid go dtí an siopa chun sorcóir a cheannach")</f>
        <v>Téimid go dtí an siopa chun sorcóir a cheannach</v>
      </c>
      <c r="D20" s="3" t="str">
        <f>IFERROR(__xludf.DUMMYFUNCTION("GOOGLETRANSLATE(A20,""en"",""sq"")"),"Ne shkojmë në dyqan për të blerë një cilindër")</f>
        <v>Ne shkojmë në dyqan për të blerë një cilindër</v>
      </c>
      <c r="E20" s="3" t="str">
        <f>IFERROR(__xludf.DUMMYFUNCTION("GOOGLETRANSLATE(A20,""en"",""it"")"),"Andiamo al negozio per acquistare un cilindro")</f>
        <v>Andiamo al negozio per acquistare un cilindro</v>
      </c>
      <c r="F20" s="3" t="str">
        <f>IFERROR(__xludf.DUMMYFUNCTION("GOOGLETRANSLATE(A20,""en"",""ar"")"),"نذهب إلى المتجر لشراء اسطوانة")</f>
        <v>نذهب إلى المتجر لشراء اسطوانة</v>
      </c>
      <c r="G20" s="3" t="str">
        <f>IFERROR(__xludf.DUMMYFUNCTION("GOOGLETRANSLATE(A20,""en"",""ja"")"),"私たちはシリンダーを購入するために店に行きます")</f>
        <v>私たちはシリンダーを購入するために店に行きます</v>
      </c>
      <c r="H20" s="3" t="str">
        <f>IFERROR(__xludf.DUMMYFUNCTION("GOOGLETRANSLATE(A20,""en"",""ko"")"),"우리는 실린더를 구입하기 위해 상점에 가서 가게에갑니다")</f>
        <v>우리는 실린더를 구입하기 위해 상점에 가서 가게에갑니다</v>
      </c>
      <c r="I20" s="3" t="str">
        <f>IFERROR(__xludf.DUMMYFUNCTION("GOOGLETRANSLATE(A20,""en"",""la"")"),"Nos ire copia ut emo a cylindri")</f>
        <v>Nos ire copia ut emo a cylindri</v>
      </c>
      <c r="J20" s="3" t="str">
        <f>IFERROR(__xludf.DUMMYFUNCTION("GOOGLETRANSLATE(A20,""en"",""zh-CN"")"),"我们去商店购买一个气缸")</f>
        <v>我们去商店购买一个气缸</v>
      </c>
      <c r="K20" s="3" t="str">
        <f>IFERROR(__xludf.DUMMYFUNCTION("GOOGLETRANSLATE(A20,""en"",""ms"")"),"Kami pergi ke kedai untuk membeli silinder")</f>
        <v>Kami pergi ke kedai untuk membeli silinder</v>
      </c>
      <c r="L20" s="3" t="str">
        <f>IFERROR(__xludf.DUMMYFUNCTION("GOOGLETRANSLATE(A20,""en"",""no"")"),"Vi går til butikken for å kjøpe en sylinder")</f>
        <v>Vi går til butikken for å kjøpe en sylinder</v>
      </c>
      <c r="M20" s="3" t="str">
        <f>IFERROR(__xludf.DUMMYFUNCTION("GOOGLETRANSLATE(A20,""en"",""fa"")"),"ما برای خرید یک سیلندر به فروشگاه می رویم")</f>
        <v>ما برای خرید یک سیلندر به فروشگاه می رویم</v>
      </c>
      <c r="N20" s="3" t="str">
        <f>IFERROR(__xludf.DUMMYFUNCTION("GOOGLETRANSLATE(A20,""en"",""pt"")"),"Nós vamos para a loja para comprar um cilindro")</f>
        <v>Nós vamos para a loja para comprar um cilindro</v>
      </c>
      <c r="O20" s="3" t="str">
        <f>IFERROR(__xludf.DUMMYFUNCTION("GOOGLETRANSLATE(A20,""en"",""da"")"),"Vi går til butikken for at købe en cylinder")</f>
        <v>Vi går til butikken for at købe en cylinder</v>
      </c>
      <c r="P20" s="3" t="str">
        <f>IFERROR(__xludf.DUMMYFUNCTION("GOOGLETRANSLATE(A20,""en"",""eo"")"),"Ni iras al la butiko por aĉeti cilindron")</f>
        <v>Ni iras al la butiko por aĉeti cilindron</v>
      </c>
      <c r="Q20" s="3" t="str">
        <f>IFERROR(__xludf.DUMMYFUNCTION("GOOGLETRANSLATE(A20,""en"",""tl"")"),"Pumunta kami sa tindahan upang bumili ng isang silindro")</f>
        <v>Pumunta kami sa tindahan upang bumili ng isang silindro</v>
      </c>
      <c r="R20" s="3" t="str">
        <f>IFERROR(__xludf.DUMMYFUNCTION("GOOGLETRANSLATE(A20,""en"",""es"")"),"Vamos a la tienda para comprar un cilindro.")</f>
        <v>Vamos a la tienda para comprar un cilindro.</v>
      </c>
      <c r="S20" s="3" t="str">
        <f>IFERROR(__xludf.DUMMYFUNCTION("GOOGLETRANSLATE(A20,""en"",""hi"")"),"हम एक सिलेंडर खरीदने के लिए दुकान पर जाते हैं")</f>
        <v>हम एक सिलेंडर खरीदने के लिए दुकान पर जाते हैं</v>
      </c>
      <c r="T20" s="3" t="str">
        <f>IFERROR(__xludf.DUMMYFUNCTION("GOOGLETRANSLATE(A20,""en"",""ur"")"),"ہم ایک سلنڈر خریدنے کے لئے دکان پر جاتے ہیں")</f>
        <v>ہم ایک سلنڈر خریدنے کے لئے دکان پر جاتے ہیں</v>
      </c>
      <c r="U20" s="3" t="str">
        <f>IFERROR(__xludf.DUMMYFUNCTION("GOOGLETRANSLATE(A20,""en"",""vi"")"),"Chúng tôi đi đến cửa hàng để mua một xi lanh")</f>
        <v>Chúng tôi đi đến cửa hàng để mua một xi lanh</v>
      </c>
      <c r="V20" s="3" t="str">
        <f>IFERROR(__xludf.DUMMYFUNCTION("GOOGLETRANSLATE(A20,""en"",""id"")"),"Kami pergi ke toko untuk membeli silinder")</f>
        <v>Kami pergi ke toko untuk membeli silinder</v>
      </c>
      <c r="W20" s="3" t="str">
        <f>IFERROR(__xludf.DUMMYFUNCTION("GOOGLETRANSLATE(A20,""en"",""is"")"),"Við förum í búðina til að kaupa strokka")</f>
        <v>Við förum í búðina til að kaupa strokka</v>
      </c>
      <c r="X20" s="3" t="str">
        <f>IFERROR(__xludf.DUMMYFUNCTION("GOOGLETRANSLATE(A20,""en"",""el"")"),"Πηγαίνουμε στο κατάστημα για να αγοράσουμε έναν κύλινδρο")</f>
        <v>Πηγαίνουμε στο κατάστημα για να αγοράσουμε έναν κύλινδρο</v>
      </c>
      <c r="Y20" s="3" t="str">
        <f>IFERROR(__xludf.DUMMYFUNCTION("GOOGLETRANSLATE(A20,""en"",""th"")"),"เราไปที่ร้านเพื่อซื้อกระบอกสูบ")</f>
        <v>เราไปที่ร้านเพื่อซื้อกระบอกสูบ</v>
      </c>
      <c r="Z20" s="3" t="str">
        <f>IFERROR(__xludf.DUMMYFUNCTION("GOOGLETRANSLATE(A20,""en"",""ru"")"),"Мы идем в магазин, чтобы купить цилиндр")</f>
        <v>Мы идем в магазин, чтобы купить цилиндр</v>
      </c>
    </row>
    <row r="21">
      <c r="A21" s="6" t="s">
        <v>115</v>
      </c>
      <c r="B21" s="3" t="str">
        <f>IFERROR(__xludf.DUMMYFUNCTION("GOOGLETRANSLATE(A21,""en"",""af"")"),"Hulle gaan na die winkel om 'n driehoek te breek")</f>
        <v>Hulle gaan na die winkel om 'n driehoek te breek</v>
      </c>
      <c r="C21" s="3" t="str">
        <f>IFERROR(__xludf.DUMMYFUNCTION("GOOGLETRANSLATE(A21,""en"",""ga"")"),"Téann siad go dtí an siopa chun triantán a bhriseadh")</f>
        <v>Téann siad go dtí an siopa chun triantán a bhriseadh</v>
      </c>
      <c r="D21" s="3" t="str">
        <f>IFERROR(__xludf.DUMMYFUNCTION("GOOGLETRANSLATE(A21,""en"",""sq"")"),"Ata shkojnë në dyqan për të thyer një trekëndësh")</f>
        <v>Ata shkojnë në dyqan për të thyer një trekëndësh</v>
      </c>
      <c r="E21" s="3" t="str">
        <f>IFERROR(__xludf.DUMMYFUNCTION("GOOGLETRANSLATE(A21,""en"",""it"")"),"Vanno al negozio per rompere un triangolo")</f>
        <v>Vanno al negozio per rompere un triangolo</v>
      </c>
      <c r="F21" s="3" t="str">
        <f>IFERROR(__xludf.DUMMYFUNCTION("GOOGLETRANSLATE(A21,""en"",""ar"")"),"يذهبون إلى المتجر لكسر مثلث")</f>
        <v>يذهبون إلى المتجر لكسر مثلث</v>
      </c>
      <c r="G21" s="3" t="str">
        <f>IFERROR(__xludf.DUMMYFUNCTION("GOOGLETRANSLATE(A21,""en"",""ja"")"),"彼らは三角形を壊すために店に行きます")</f>
        <v>彼らは三角形を壊すために店に行きます</v>
      </c>
      <c r="H21" s="3" t="str">
        <f>IFERROR(__xludf.DUMMYFUNCTION("GOOGLETRANSLATE(A21,""en"",""ko"")"),"그들은 삼각형을 깨기 위해 상점에 가야합니다")</f>
        <v>그들은 삼각형을 깨기 위해 상점에 가야합니다</v>
      </c>
      <c r="I21" s="3" t="str">
        <f>IFERROR(__xludf.DUMMYFUNCTION("GOOGLETRANSLATE(A21,""en"",""la"")"),"Et vade in copia ad conteram triangulum")</f>
        <v>Et vade in copia ad conteram triangulum</v>
      </c>
      <c r="J21" s="3" t="str">
        <f>IFERROR(__xludf.DUMMYFUNCTION("GOOGLETRANSLATE(A21,""en"",""zh-CN"")"),"他们去商店打破三角形")</f>
        <v>他们去商店打破三角形</v>
      </c>
      <c r="K21" s="3" t="str">
        <f>IFERROR(__xludf.DUMMYFUNCTION("GOOGLETRANSLATE(A21,""en"",""ms"")"),"Mereka pergi ke kedai untuk memecahkan segitiga")</f>
        <v>Mereka pergi ke kedai untuk memecahkan segitiga</v>
      </c>
      <c r="L21" s="3" t="str">
        <f>IFERROR(__xludf.DUMMYFUNCTION("GOOGLETRANSLATE(A21,""en"",""no"")"),"De går til butikken for å bryte en trekant")</f>
        <v>De går til butikken for å bryte en trekant</v>
      </c>
      <c r="M21" s="3" t="str">
        <f>IFERROR(__xludf.DUMMYFUNCTION("GOOGLETRANSLATE(A21,""en"",""fa"")"),"آنها به فروشگاه می روند تا یک مثلث را بشکند")</f>
        <v>آنها به فروشگاه می روند تا یک مثلث را بشکند</v>
      </c>
      <c r="N21" s="3" t="str">
        <f>IFERROR(__xludf.DUMMYFUNCTION("GOOGLETRANSLATE(A21,""en"",""pt"")"),"Eles vão para a loja para quebrar um triângulo")</f>
        <v>Eles vão para a loja para quebrar um triângulo</v>
      </c>
      <c r="O21" s="3" t="str">
        <f>IFERROR(__xludf.DUMMYFUNCTION("GOOGLETRANSLATE(A21,""en"",""da"")"),"De går til butikken for at bryde en trekant")</f>
        <v>De går til butikken for at bryde en trekant</v>
      </c>
      <c r="P21" s="3" t="str">
        <f>IFERROR(__xludf.DUMMYFUNCTION("GOOGLETRANSLATE(A21,""en"",""eo"")"),"Ili iras al la butiko por rompi triangulon")</f>
        <v>Ili iras al la butiko por rompi triangulon</v>
      </c>
      <c r="Q21" s="3" t="str">
        <f>IFERROR(__xludf.DUMMYFUNCTION("GOOGLETRANSLATE(A21,""en"",""tl"")"),"Pumunta sila sa tindahan upang masira ang isang tatsulok")</f>
        <v>Pumunta sila sa tindahan upang masira ang isang tatsulok</v>
      </c>
      <c r="R21" s="3" t="str">
        <f>IFERROR(__xludf.DUMMYFUNCTION("GOOGLETRANSLATE(A21,""en"",""es"")"),"Van a la tienda para romper un triángulo.")</f>
        <v>Van a la tienda para romper un triángulo.</v>
      </c>
      <c r="S21" s="3" t="str">
        <f>IFERROR(__xludf.DUMMYFUNCTION("GOOGLETRANSLATE(A21,""en"",""hi"")"),"वे एक त्रिकोण को तोड़ने के लिए दुकान पर जाते हैं")</f>
        <v>वे एक त्रिकोण को तोड़ने के लिए दुकान पर जाते हैं</v>
      </c>
      <c r="T21" s="3" t="str">
        <f>IFERROR(__xludf.DUMMYFUNCTION("GOOGLETRANSLATE(A21,""en"",""ur"")"),"وہ ایک مثلث کو توڑنے کے لئے دکان پر جاتے ہیں")</f>
        <v>وہ ایک مثلث کو توڑنے کے لئے دکان پر جاتے ہیں</v>
      </c>
      <c r="U21" s="3" t="str">
        <f>IFERROR(__xludf.DUMMYFUNCTION("GOOGLETRANSLATE(A21,""en"",""vi"")"),"Họ đi đến cửa hàng để phá vỡ một hình tam giác")</f>
        <v>Họ đi đến cửa hàng để phá vỡ một hình tam giác</v>
      </c>
      <c r="V21" s="3" t="str">
        <f>IFERROR(__xludf.DUMMYFUNCTION("GOOGLETRANSLATE(A21,""en"",""id"")"),"Mereka pergi ke toko untuk memecahkan segitiga")</f>
        <v>Mereka pergi ke toko untuk memecahkan segitiga</v>
      </c>
      <c r="W21" s="3" t="str">
        <f>IFERROR(__xludf.DUMMYFUNCTION("GOOGLETRANSLATE(A21,""en"",""is"")"),"Þeir fara í búðina til að brjóta þríhyrning")</f>
        <v>Þeir fara í búðina til að brjóta þríhyrning</v>
      </c>
      <c r="X21" s="3" t="str">
        <f>IFERROR(__xludf.DUMMYFUNCTION("GOOGLETRANSLATE(A21,""en"",""el"")"),"Πηγαίνουν στο κατάστημα για να σπάσουν ένα τρίγωνο")</f>
        <v>Πηγαίνουν στο κατάστημα για να σπάσουν ένα τρίγωνο</v>
      </c>
      <c r="Y21" s="3" t="str">
        <f>IFERROR(__xludf.DUMMYFUNCTION("GOOGLETRANSLATE(A21,""en"",""th"")"),"พวกเขาไปที่ร้านเพื่อทำลายสามเหลี่ยม")</f>
        <v>พวกเขาไปที่ร้านเพื่อทำลายสามเหลี่ยม</v>
      </c>
      <c r="Z21" s="3" t="str">
        <f>IFERROR(__xludf.DUMMYFUNCTION("GOOGLETRANSLATE(A21,""en"",""ru"")"),"Они ходят в магазин, чтобы сломать треугольник")</f>
        <v>Они ходят в магазин, чтобы сломать треугольник</v>
      </c>
    </row>
    <row r="22">
      <c r="A22" s="6" t="s">
        <v>116</v>
      </c>
      <c r="B22" s="3" t="str">
        <f>IFERROR(__xludf.DUMMYFUNCTION("GOOGLETRANSLATE(A22,""en"",""af"")"),"Jy gaan almal na die winkel om 'n driehoek te laat val")</f>
        <v>Jy gaan almal na die winkel om 'n driehoek te laat val</v>
      </c>
      <c r="C22" s="3" t="str">
        <f>IFERROR(__xludf.DUMMYFUNCTION("GOOGLETRANSLATE(A22,""en"",""ga"")"),"Téann tú go léir go dtí an siopa chun triantán a scaoileadh")</f>
        <v>Téann tú go léir go dtí an siopa chun triantán a scaoileadh</v>
      </c>
      <c r="D22" s="3" t="str">
        <f>IFERROR(__xludf.DUMMYFUNCTION("GOOGLETRANSLATE(A22,""en"",""sq"")"),"Ju të gjithë shkoni në dyqan për të hequr një trekëndësh")</f>
        <v>Ju të gjithë shkoni në dyqan për të hequr një trekëndësh</v>
      </c>
      <c r="E22" s="3" t="str">
        <f>IFERROR(__xludf.DUMMYFUNCTION("GOOGLETRANSLATE(A22,""en"",""it"")"),"Vai tutto al negozio per far cadere un triangolo")</f>
        <v>Vai tutto al negozio per far cadere un triangolo</v>
      </c>
      <c r="F22" s="3" t="str">
        <f>IFERROR(__xludf.DUMMYFUNCTION("GOOGLETRANSLATE(A22,""en"",""ar"")"),"أنت جميعا تذهب إلى المتجر لإسقاط مثلث")</f>
        <v>أنت جميعا تذهب إلى المتجر لإسقاط مثلث</v>
      </c>
      <c r="G22" s="3" t="str">
        <f>IFERROR(__xludf.DUMMYFUNCTION("GOOGLETRANSLATE(A22,""en"",""ja"")"),"あなたはみんな三角形を落とすために店に行きます")</f>
        <v>あなたはみんな三角形を落とすために店に行きます</v>
      </c>
      <c r="H22" s="3" t="str">
        <f>IFERROR(__xludf.DUMMYFUNCTION("GOOGLETRANSLATE(A22,""en"",""ko"")"),"당신은 모두 가게에 가서 삼각형을 떨어 뜨리고 있습니다.")</f>
        <v>당신은 모두 가게에 가서 삼각형을 떨어 뜨리고 있습니다.</v>
      </c>
      <c r="I22" s="3" t="str">
        <f>IFERROR(__xludf.DUMMYFUNCTION("GOOGLETRANSLATE(A22,""en"",""la"")"),"Vos omnes ad copia ad stillabunt triangulum")</f>
        <v>Vos omnes ad copia ad stillabunt triangulum</v>
      </c>
      <c r="J22" s="3" t="str">
        <f>IFERROR(__xludf.DUMMYFUNCTION("GOOGLETRANSLATE(A22,""en"",""zh-CN"")"),"你们都去商店放下三角形")</f>
        <v>你们都去商店放下三角形</v>
      </c>
      <c r="K22" s="3" t="str">
        <f>IFERROR(__xludf.DUMMYFUNCTION("GOOGLETRANSLATE(A22,""en"",""ms"")"),"Anda semua pergi ke kedai untuk menjatuhkan segitiga")</f>
        <v>Anda semua pergi ke kedai untuk menjatuhkan segitiga</v>
      </c>
      <c r="L22" s="3" t="str">
        <f>IFERROR(__xludf.DUMMYFUNCTION("GOOGLETRANSLATE(A22,""en"",""no"")"),"Du går alle til butikken for å slippe en trekant")</f>
        <v>Du går alle til butikken for å slippe en trekant</v>
      </c>
      <c r="M22" s="3" t="str">
        <f>IFERROR(__xludf.DUMMYFUNCTION("GOOGLETRANSLATE(A22,""en"",""fa"")"),"همه شما به فروشگاه بروید تا یک مثلث را رها کنید")</f>
        <v>همه شما به فروشگاه بروید تا یک مثلث را رها کنید</v>
      </c>
      <c r="N22" s="3" t="str">
        <f>IFERROR(__xludf.DUMMYFUNCTION("GOOGLETRANSLATE(A22,""en"",""pt"")"),"Todos vocês vão para a loja para soltar um triângulo")</f>
        <v>Todos vocês vão para a loja para soltar um triângulo</v>
      </c>
      <c r="O22" s="3" t="str">
        <f>IFERROR(__xludf.DUMMYFUNCTION("GOOGLETRANSLATE(A22,""en"",""da"")"),"Du går alle sammen i butikken for at slippe en trekant")</f>
        <v>Du går alle sammen i butikken for at slippe en trekant</v>
      </c>
      <c r="P22" s="3" t="str">
        <f>IFERROR(__xludf.DUMMYFUNCTION("GOOGLETRANSLATE(A22,""en"",""eo"")"),"Vi ĉiuj iras al la butiko por faligi triangulon")</f>
        <v>Vi ĉiuj iras al la butiko por faligi triangulon</v>
      </c>
      <c r="Q22" s="3" t="str">
        <f>IFERROR(__xludf.DUMMYFUNCTION("GOOGLETRANSLATE(A22,""en"",""tl"")"),"Lahat kayo ay pumunta sa tindahan upang i-drop ang isang tatsulok")</f>
        <v>Lahat kayo ay pumunta sa tindahan upang i-drop ang isang tatsulok</v>
      </c>
      <c r="R22" s="3" t="str">
        <f>IFERROR(__xludf.DUMMYFUNCTION("GOOGLETRANSLATE(A22,""en"",""es"")"),"Todos ustedes van a la tienda para soltar un triángulo.")</f>
        <v>Todos ustedes van a la tienda para soltar un triángulo.</v>
      </c>
      <c r="S22" s="3" t="str">
        <f>IFERROR(__xludf.DUMMYFUNCTION("GOOGLETRANSLATE(A22,""en"",""hi"")"),"आप सभी एक त्रिकोण को छोड़ने के लिए स्टोर में जाते हैं")</f>
        <v>आप सभी एक त्रिकोण को छोड़ने के लिए स्टोर में जाते हैं</v>
      </c>
      <c r="T22" s="3" t="str">
        <f>IFERROR(__xludf.DUMMYFUNCTION("GOOGLETRANSLATE(A22,""en"",""ur"")"),"آپ سب ایک مثلث کو چھوڑنے کے لئے دکان پر جاتے ہیں")</f>
        <v>آپ سب ایک مثلث کو چھوڑنے کے لئے دکان پر جاتے ہیں</v>
      </c>
      <c r="U22" s="3" t="str">
        <f>IFERROR(__xludf.DUMMYFUNCTION("GOOGLETRANSLATE(A22,""en"",""vi"")"),"Tất cả các bạn đi đến cửa hàng để thả một hình tam giác")</f>
        <v>Tất cả các bạn đi đến cửa hàng để thả một hình tam giác</v>
      </c>
      <c r="V22" s="3" t="str">
        <f>IFERROR(__xludf.DUMMYFUNCTION("GOOGLETRANSLATE(A22,""en"",""id"")"),"Anda semua pergi ke toko untuk menjatuhkan segitiga")</f>
        <v>Anda semua pergi ke toko untuk menjatuhkan segitiga</v>
      </c>
      <c r="W22" s="3" t="str">
        <f>IFERROR(__xludf.DUMMYFUNCTION("GOOGLETRANSLATE(A22,""en"",""is"")"),"Þú ferð allt í búðina til að sleppa þríhyrningi")</f>
        <v>Þú ferð allt í búðina til að sleppa þríhyrningi</v>
      </c>
      <c r="X22" s="3" t="str">
        <f>IFERROR(__xludf.DUMMYFUNCTION("GOOGLETRANSLATE(A22,""en"",""el"")"),"Όλοι πηγαίνετε στο κατάστημα για να ρίξετε ένα τρίγωνο")</f>
        <v>Όλοι πηγαίνετε στο κατάστημα για να ρίξετε ένα τρίγωνο</v>
      </c>
      <c r="Y22" s="3" t="str">
        <f>IFERROR(__xludf.DUMMYFUNCTION("GOOGLETRANSLATE(A22,""en"",""th"")"),"คุณทุกคนไปที่ร้านเพื่อวางสามเหลี่ยม")</f>
        <v>คุณทุกคนไปที่ร้านเพื่อวางสามเหลี่ยม</v>
      </c>
      <c r="Z22" s="3" t="str">
        <f>IFERROR(__xludf.DUMMYFUNCTION("GOOGLETRANSLATE(A22,""en"",""ru"")"),"Вы все ходите в магазин, чтобы бросить треугольник")</f>
        <v>Вы все ходите в магазин, чтобы бросить треугольник</v>
      </c>
    </row>
    <row r="23">
      <c r="A23" s="6" t="s">
        <v>117</v>
      </c>
      <c r="B23" s="3" t="str">
        <f>IFERROR(__xludf.DUMMYFUNCTION("GOOGLETRANSLATE(A23,""en"",""af"")"),"Ek wil 'n groen sirkel eet")</f>
        <v>Ek wil 'n groen sirkel eet</v>
      </c>
      <c r="C23" s="3" t="str">
        <f>IFERROR(__xludf.DUMMYFUNCTION("GOOGLETRANSLATE(A23,""en"",""ga"")"),"Ba mhaith liom ciorcal glas a ithe")</f>
        <v>Ba mhaith liom ciorcal glas a ithe</v>
      </c>
      <c r="D23" s="3" t="str">
        <f>IFERROR(__xludf.DUMMYFUNCTION("GOOGLETRANSLATE(A23,""en"",""sq"")"),"Unë dua të ha një rreth të gjelbër")</f>
        <v>Unë dua të ha një rreth të gjelbër</v>
      </c>
      <c r="E23" s="3" t="str">
        <f>IFERROR(__xludf.DUMMYFUNCTION("GOOGLETRANSLATE(A23,""en"",""it"")"),"Voglio mangiare un cerchio verde")</f>
        <v>Voglio mangiare un cerchio verde</v>
      </c>
      <c r="F23" s="3" t="str">
        <f>IFERROR(__xludf.DUMMYFUNCTION("GOOGLETRANSLATE(A23,""en"",""ar"")"),"أريد أن آكل دائرة خضراء")</f>
        <v>أريد أن آكل دائرة خضراء</v>
      </c>
      <c r="G23" s="3" t="str">
        <f>IFERROR(__xludf.DUMMYFUNCTION("GOOGLETRANSLATE(A23,""en"",""ja"")"),"私は緑色の丸を食べたいです")</f>
        <v>私は緑色の丸を食べたいです</v>
      </c>
      <c r="H23" s="3" t="str">
        <f>IFERROR(__xludf.DUMMYFUNCTION("GOOGLETRANSLATE(A23,""en"",""ko"")"),"나는 녹색 서클을 먹고 싶다")</f>
        <v>나는 녹색 서클을 먹고 싶다</v>
      </c>
      <c r="I23" s="3" t="str">
        <f>IFERROR(__xludf.DUMMYFUNCTION("GOOGLETRANSLATE(A23,""en"",""la"")"),"Volo manducare viride circulo")</f>
        <v>Volo manducare viride circulo</v>
      </c>
      <c r="J23" s="3" t="str">
        <f>IFERROR(__xludf.DUMMYFUNCTION("GOOGLETRANSLATE(A23,""en"",""zh-CN"")"),"我想吃一个绿色的圈子")</f>
        <v>我想吃一个绿色的圈子</v>
      </c>
      <c r="K23" s="3" t="str">
        <f>IFERROR(__xludf.DUMMYFUNCTION("GOOGLETRANSLATE(A23,""en"",""ms"")"),"Saya mahu makan bulatan hijau")</f>
        <v>Saya mahu makan bulatan hijau</v>
      </c>
      <c r="L23" s="3" t="str">
        <f>IFERROR(__xludf.DUMMYFUNCTION("GOOGLETRANSLATE(A23,""en"",""no"")"),"Jeg vil spise en grønn sirkel")</f>
        <v>Jeg vil spise en grønn sirkel</v>
      </c>
      <c r="M23" s="3" t="str">
        <f>IFERROR(__xludf.DUMMYFUNCTION("GOOGLETRANSLATE(A23,""en"",""fa"")"),"من می خواهم یک دایره سبز بخورم")</f>
        <v>من می خواهم یک دایره سبز بخورم</v>
      </c>
      <c r="N23" s="3" t="str">
        <f>IFERROR(__xludf.DUMMYFUNCTION("GOOGLETRANSLATE(A23,""en"",""pt"")"),"Eu quero comer um círculo verde")</f>
        <v>Eu quero comer um círculo verde</v>
      </c>
      <c r="O23" s="3" t="str">
        <f>IFERROR(__xludf.DUMMYFUNCTION("GOOGLETRANSLATE(A23,""en"",""da"")"),"Jeg vil gerne spise en grøn cirkel")</f>
        <v>Jeg vil gerne spise en grøn cirkel</v>
      </c>
      <c r="P23" s="3" t="str">
        <f>IFERROR(__xludf.DUMMYFUNCTION("GOOGLETRANSLATE(A23,""en"",""eo"")"),"Mi volas manĝi verdan cirklon")</f>
        <v>Mi volas manĝi verdan cirklon</v>
      </c>
      <c r="Q23" s="3" t="str">
        <f>IFERROR(__xludf.DUMMYFUNCTION("GOOGLETRANSLATE(A23,""en"",""tl"")"),"Gusto kong kumain ng berdeng bilog")</f>
        <v>Gusto kong kumain ng berdeng bilog</v>
      </c>
      <c r="R23" s="3" t="str">
        <f>IFERROR(__xludf.DUMMYFUNCTION("GOOGLETRANSLATE(A23,""en"",""es"")"),"Quiero comer un círculo verde")</f>
        <v>Quiero comer un círculo verde</v>
      </c>
      <c r="S23" s="3" t="str">
        <f>IFERROR(__xludf.DUMMYFUNCTION("GOOGLETRANSLATE(A23,""en"",""hi"")"),"मैं एक हरे रंग का सर्कल खाना चाहता हूं")</f>
        <v>मैं एक हरे रंग का सर्कल खाना चाहता हूं</v>
      </c>
      <c r="T23" s="3" t="str">
        <f>IFERROR(__xludf.DUMMYFUNCTION("GOOGLETRANSLATE(A23,""en"",""ur"")"),"میں ایک سبز دائرے کو کھانا چاہتا ہوں")</f>
        <v>میں ایک سبز دائرے کو کھانا چاہتا ہوں</v>
      </c>
      <c r="U23" s="3" t="str">
        <f>IFERROR(__xludf.DUMMYFUNCTION("GOOGLETRANSLATE(A23,""en"",""vi"")"),"Tôi muốn ăn một vòng tròn màu xanh lá cây")</f>
        <v>Tôi muốn ăn một vòng tròn màu xanh lá cây</v>
      </c>
      <c r="V23" s="3" t="str">
        <f>IFERROR(__xludf.DUMMYFUNCTION("GOOGLETRANSLATE(A23,""en"",""id"")"),"Saya ingin makan lingkaran hijau")</f>
        <v>Saya ingin makan lingkaran hijau</v>
      </c>
      <c r="W23" s="3" t="str">
        <f>IFERROR(__xludf.DUMMYFUNCTION("GOOGLETRANSLATE(A23,""en"",""is"")"),"Mig langar að borða græna hring")</f>
        <v>Mig langar að borða græna hring</v>
      </c>
      <c r="X23" s="3" t="str">
        <f>IFERROR(__xludf.DUMMYFUNCTION("GOOGLETRANSLATE(A23,""en"",""el"")"),"Θέλω να φάω έναν πράσινο κύκλο")</f>
        <v>Θέλω να φάω έναν πράσινο κύκλο</v>
      </c>
      <c r="Y23" s="3" t="str">
        <f>IFERROR(__xludf.DUMMYFUNCTION("GOOGLETRANSLATE(A23,""en"",""th"")"),"ฉันอยากกินวงกลมสีเขียว")</f>
        <v>ฉันอยากกินวงกลมสีเขียว</v>
      </c>
      <c r="Z23" s="3" t="str">
        <f>IFERROR(__xludf.DUMMYFUNCTION("GOOGLETRANSLATE(A23,""en"",""ru"")"),"Я хочу съесть зеленый круг")</f>
        <v>Я хочу съесть зеленый круг</v>
      </c>
    </row>
    <row r="24">
      <c r="A24" s="6" t="s">
        <v>118</v>
      </c>
      <c r="B24" s="3" t="str">
        <f>IFERROR(__xludf.DUMMYFUNCTION("GOOGLETRANSLATE(A24,""en"",""af"")"),"Jy wil 'n pers vierkant eet")</f>
        <v>Jy wil 'n pers vierkant eet</v>
      </c>
      <c r="C24" s="3" t="str">
        <f>IFERROR(__xludf.DUMMYFUNCTION("GOOGLETRANSLATE(A24,""en"",""ga"")"),"Ba mhaith leat cearnóg corcra a ithe")</f>
        <v>Ba mhaith leat cearnóg corcra a ithe</v>
      </c>
      <c r="D24" s="3" t="str">
        <f>IFERROR(__xludf.DUMMYFUNCTION("GOOGLETRANSLATE(A24,""en"",""sq"")"),"Ju doni të hani një shesh të purpurt")</f>
        <v>Ju doni të hani një shesh të purpurt</v>
      </c>
      <c r="E24" s="3" t="str">
        <f>IFERROR(__xludf.DUMMYFUNCTION("GOOGLETRANSLATE(A24,""en"",""it"")"),"Vuoi mangiare un quadrato viola")</f>
        <v>Vuoi mangiare un quadrato viola</v>
      </c>
      <c r="F24" s="3" t="str">
        <f>IFERROR(__xludf.DUMMYFUNCTION("GOOGLETRANSLATE(A24,""en"",""ar"")"),"تريد أن تأكل مربع أرجواني")</f>
        <v>تريد أن تأكل مربع أرجواني</v>
      </c>
      <c r="G24" s="3" t="str">
        <f>IFERROR(__xludf.DUMMYFUNCTION("GOOGLETRANSLATE(A24,""en"",""ja"")"),"あなたは紫の広場を食べたいです")</f>
        <v>あなたは紫の広場を食べたいです</v>
      </c>
      <c r="H24" s="3" t="str">
        <f>IFERROR(__xludf.DUMMYFUNCTION("GOOGLETRANSLATE(A24,""en"",""ko"")"),"당신은 자주색 사각형을 먹고 싶습니다")</f>
        <v>당신은 자주색 사각형을 먹고 싶습니다</v>
      </c>
      <c r="I24" s="3" t="str">
        <f>IFERROR(__xludf.DUMMYFUNCTION("GOOGLETRANSLATE(A24,""en"",""la"")"),"Vos volo manducare purpura platea")</f>
        <v>Vos volo manducare purpura platea</v>
      </c>
      <c r="J24" s="3" t="str">
        <f>IFERROR(__xludf.DUMMYFUNCTION("GOOGLETRANSLATE(A24,""en"",""zh-CN"")"),"你想吃一个紫色的广场")</f>
        <v>你想吃一个紫色的广场</v>
      </c>
      <c r="K24" s="3" t="str">
        <f>IFERROR(__xludf.DUMMYFUNCTION("GOOGLETRANSLATE(A24,""en"",""ms"")"),"Anda mahu makan persegi ungu")</f>
        <v>Anda mahu makan persegi ungu</v>
      </c>
      <c r="L24" s="3" t="str">
        <f>IFERROR(__xludf.DUMMYFUNCTION("GOOGLETRANSLATE(A24,""en"",""no"")"),"Du vil spise et Purple Square")</f>
        <v>Du vil spise et Purple Square</v>
      </c>
      <c r="M24" s="3" t="str">
        <f>IFERROR(__xludf.DUMMYFUNCTION("GOOGLETRANSLATE(A24,""en"",""fa"")"),"شما می خواهید یک مربع بنفش بخورید")</f>
        <v>شما می خواهید یک مربع بنفش بخورید</v>
      </c>
      <c r="N24" s="3" t="str">
        <f>IFERROR(__xludf.DUMMYFUNCTION("GOOGLETRANSLATE(A24,""en"",""pt"")"),"Você quer comer um quadrado roxo")</f>
        <v>Você quer comer um quadrado roxo</v>
      </c>
      <c r="O24" s="3" t="str">
        <f>IFERROR(__xludf.DUMMYFUNCTION("GOOGLETRANSLATE(A24,""en"",""da"")"),"Du vil spise en lilla firkant")</f>
        <v>Du vil spise en lilla firkant</v>
      </c>
      <c r="P24" s="3" t="str">
        <f>IFERROR(__xludf.DUMMYFUNCTION("GOOGLETRANSLATE(A24,""en"",""eo"")"),"Vi volas manĝi purpuran placon")</f>
        <v>Vi volas manĝi purpuran placon</v>
      </c>
      <c r="Q24" s="3" t="str">
        <f>IFERROR(__xludf.DUMMYFUNCTION("GOOGLETRANSLATE(A24,""en"",""tl"")"),"Gusto mong kumain ng isang purple square")</f>
        <v>Gusto mong kumain ng isang purple square</v>
      </c>
      <c r="R24" s="3" t="str">
        <f>IFERROR(__xludf.DUMMYFUNCTION("GOOGLETRANSLATE(A24,""en"",""es"")"),"Quieres comer una plaza púrpura")</f>
        <v>Quieres comer una plaza púrpura</v>
      </c>
      <c r="S24" s="3" t="str">
        <f>IFERROR(__xludf.DUMMYFUNCTION("GOOGLETRANSLATE(A24,""en"",""hi"")"),"आप एक बैंगनी वर्ग खाना चाहते हैं")</f>
        <v>आप एक बैंगनी वर्ग खाना चाहते हैं</v>
      </c>
      <c r="T24" s="3" t="str">
        <f>IFERROR(__xludf.DUMMYFUNCTION("GOOGLETRANSLATE(A24,""en"",""ur"")"),"آپ ایک جامنی رنگ کے مربع کھانے کے لئے چاہتے ہیں")</f>
        <v>آپ ایک جامنی رنگ کے مربع کھانے کے لئے چاہتے ہیں</v>
      </c>
      <c r="U24" s="3" t="str">
        <f>IFERROR(__xludf.DUMMYFUNCTION("GOOGLETRANSLATE(A24,""en"",""vi"")"),"Bạn muốn ăn một hình vuông màu tím")</f>
        <v>Bạn muốn ăn một hình vuông màu tím</v>
      </c>
      <c r="V24" s="3" t="str">
        <f>IFERROR(__xludf.DUMMYFUNCTION("GOOGLETRANSLATE(A24,""en"",""id"")"),"Anda ingin makan persegi ungu")</f>
        <v>Anda ingin makan persegi ungu</v>
      </c>
      <c r="W24" s="3" t="str">
        <f>IFERROR(__xludf.DUMMYFUNCTION("GOOGLETRANSLATE(A24,""en"",""is"")"),"Þú vilt borða fjólubláa fermetra")</f>
        <v>Þú vilt borða fjólubláa fermetra</v>
      </c>
      <c r="X24" s="3" t="str">
        <f>IFERROR(__xludf.DUMMYFUNCTION("GOOGLETRANSLATE(A24,""en"",""el"")"),"Θέλετε να φάτε ένα πορφυρό τετράγωνο")</f>
        <v>Θέλετε να φάτε ένα πορφυρό τετράγωνο</v>
      </c>
      <c r="Y24" s="3" t="str">
        <f>IFERROR(__xludf.DUMMYFUNCTION("GOOGLETRANSLATE(A24,""en"",""th"")"),"คุณต้องการที่จะกินสี่เหลี่ยมสีม่วง")</f>
        <v>คุณต้องการที่จะกินสี่เหลี่ยมสีม่วง</v>
      </c>
      <c r="Z24" s="3" t="str">
        <f>IFERROR(__xludf.DUMMYFUNCTION("GOOGLETRANSLATE(A24,""en"",""ru"")"),"Вы хотите съесть фиолетовый квадрат")</f>
        <v>Вы хотите съесть фиолетовый квадрат</v>
      </c>
    </row>
    <row r="25">
      <c r="A25" s="6" t="s">
        <v>119</v>
      </c>
      <c r="B25" s="3" t="str">
        <f>IFERROR(__xludf.DUMMYFUNCTION("GOOGLETRANSLATE(A25,""en"",""af"")"),"Sy wil 'n rooi driehoek eet")</f>
        <v>Sy wil 'n rooi driehoek eet</v>
      </c>
      <c r="C25" s="3" t="str">
        <f>IFERROR(__xludf.DUMMYFUNCTION("GOOGLETRANSLATE(A25,""en"",""ga"")"),"Tá sí ag iarraidh triantán dearg a ithe")</f>
        <v>Tá sí ag iarraidh triantán dearg a ithe</v>
      </c>
      <c r="D25" s="3" t="str">
        <f>IFERROR(__xludf.DUMMYFUNCTION("GOOGLETRANSLATE(A25,""en"",""sq"")"),"Ajo dëshiron të hajë një trekëndësh të kuq")</f>
        <v>Ajo dëshiron të hajë një trekëndësh të kuq</v>
      </c>
      <c r="E25" s="3" t="str">
        <f>IFERROR(__xludf.DUMMYFUNCTION("GOOGLETRANSLATE(A25,""en"",""it"")"),"Lei vuole mangiare un triangolo rosso")</f>
        <v>Lei vuole mangiare un triangolo rosso</v>
      </c>
      <c r="F25" s="3" t="str">
        <f>IFERROR(__xludf.DUMMYFUNCTION("GOOGLETRANSLATE(A25,""en"",""ar"")"),"إنها تريد أن تأكل مثلث أحمر")</f>
        <v>إنها تريد أن تأكل مثلث أحمر</v>
      </c>
      <c r="G25" s="3" t="str">
        <f>IFERROR(__xludf.DUMMYFUNCTION("GOOGLETRANSLATE(A25,""en"",""ja"")"),"彼女は赤い三角形を食べたいのです")</f>
        <v>彼女は赤い三角形を食べたいのです</v>
      </c>
      <c r="H25" s="3" t="str">
        <f>IFERROR(__xludf.DUMMYFUNCTION("GOOGLETRANSLATE(A25,""en"",""ko"")"),"그녀는 빨간색 삼각형을 먹고 싶어합니다")</f>
        <v>그녀는 빨간색 삼각형을 먹고 싶어합니다</v>
      </c>
      <c r="I25" s="3" t="str">
        <f>IFERROR(__xludf.DUMMYFUNCTION("GOOGLETRANSLATE(A25,""en"",""la"")"),"Et vult manducare a rubrum triangulum")</f>
        <v>Et vult manducare a rubrum triangulum</v>
      </c>
      <c r="J25" s="3" t="str">
        <f>IFERROR(__xludf.DUMMYFUNCTION("GOOGLETRANSLATE(A25,""en"",""zh-CN"")"),"她想吃一个红色的三角形")</f>
        <v>她想吃一个红色的三角形</v>
      </c>
      <c r="K25" s="3" t="str">
        <f>IFERROR(__xludf.DUMMYFUNCTION("GOOGLETRANSLATE(A25,""en"",""ms"")"),"Dia mahu makan segitiga merah")</f>
        <v>Dia mahu makan segitiga merah</v>
      </c>
      <c r="L25" s="3" t="str">
        <f>IFERROR(__xludf.DUMMYFUNCTION("GOOGLETRANSLATE(A25,""en"",""no"")"),"Hun ønsker å spise en rød trekant")</f>
        <v>Hun ønsker å spise en rød trekant</v>
      </c>
      <c r="M25" s="3" t="str">
        <f>IFERROR(__xludf.DUMMYFUNCTION("GOOGLETRANSLATE(A25,""en"",""fa"")"),"او می خواهد یک مثلث قرمز بخورد")</f>
        <v>او می خواهد یک مثلث قرمز بخورد</v>
      </c>
      <c r="N25" s="3" t="str">
        <f>IFERROR(__xludf.DUMMYFUNCTION("GOOGLETRANSLATE(A25,""en"",""pt"")"),"Ela quer comer um triângulo vermelho")</f>
        <v>Ela quer comer um triângulo vermelho</v>
      </c>
      <c r="O25" s="3" t="str">
        <f>IFERROR(__xludf.DUMMYFUNCTION("GOOGLETRANSLATE(A25,""en"",""da"")"),"Hun ønsker at spise en rød trekant")</f>
        <v>Hun ønsker at spise en rød trekant</v>
      </c>
      <c r="P25" s="3" t="str">
        <f>IFERROR(__xludf.DUMMYFUNCTION("GOOGLETRANSLATE(A25,""en"",""eo"")"),"Ŝi volas manĝi ruĝan triangulon")</f>
        <v>Ŝi volas manĝi ruĝan triangulon</v>
      </c>
      <c r="Q25" s="3" t="str">
        <f>IFERROR(__xludf.DUMMYFUNCTION("GOOGLETRANSLATE(A25,""en"",""tl"")"),"Gusto niyang kumain ng pulang tatsulok")</f>
        <v>Gusto niyang kumain ng pulang tatsulok</v>
      </c>
      <c r="R25" s="3" t="str">
        <f>IFERROR(__xludf.DUMMYFUNCTION("GOOGLETRANSLATE(A25,""en"",""es"")"),"Ella quiere comer un triángulo rojo")</f>
        <v>Ella quiere comer un triángulo rojo</v>
      </c>
      <c r="S25" s="3" t="str">
        <f>IFERROR(__xludf.DUMMYFUNCTION("GOOGLETRANSLATE(A25,""en"",""hi"")"),"वह एक लाल त्रिभुज खाना चाहती है")</f>
        <v>वह एक लाल त्रिभुज खाना चाहती है</v>
      </c>
      <c r="T25" s="3" t="str">
        <f>IFERROR(__xludf.DUMMYFUNCTION("GOOGLETRANSLATE(A25,""en"",""ur"")"),"وہ ایک سرخ مثلث کھانا چاہتا ہے")</f>
        <v>وہ ایک سرخ مثلث کھانا چاہتا ہے</v>
      </c>
      <c r="U25" s="3" t="str">
        <f>IFERROR(__xludf.DUMMYFUNCTION("GOOGLETRANSLATE(A25,""en"",""vi"")"),"Cô ấy muốn ăn một hình tam giác màu đỏ")</f>
        <v>Cô ấy muốn ăn một hình tam giác màu đỏ</v>
      </c>
      <c r="V25" s="3" t="str">
        <f>IFERROR(__xludf.DUMMYFUNCTION("GOOGLETRANSLATE(A25,""en"",""id"")"),"Dia ingin makan segitiga merah")</f>
        <v>Dia ingin makan segitiga merah</v>
      </c>
      <c r="W25" s="3" t="str">
        <f>IFERROR(__xludf.DUMMYFUNCTION("GOOGLETRANSLATE(A25,""en"",""is"")"),"Hún vill borða rautt þríhyrning")</f>
        <v>Hún vill borða rautt þríhyrning</v>
      </c>
      <c r="X25" s="3" t="str">
        <f>IFERROR(__xludf.DUMMYFUNCTION("GOOGLETRANSLATE(A25,""en"",""el"")"),"Θέλει να φάει ένα κόκκινο τρίγωνο")</f>
        <v>Θέλει να φάει ένα κόκκινο τρίγωνο</v>
      </c>
      <c r="Y25" s="3" t="str">
        <f>IFERROR(__xludf.DUMMYFUNCTION("GOOGLETRANSLATE(A25,""en"",""th"")"),"เธอต้องการกินสามเหลี่ยมสีแดง")</f>
        <v>เธอต้องการกินสามเหลี่ยมสีแดง</v>
      </c>
      <c r="Z25" s="3" t="str">
        <f>IFERROR(__xludf.DUMMYFUNCTION("GOOGLETRANSLATE(A25,""en"",""ru"")"),"Она хочет съесть красный треугольник")</f>
        <v>Она хочет съесть красный треугольник</v>
      </c>
    </row>
    <row r="26">
      <c r="A26" s="6" t="s">
        <v>120</v>
      </c>
      <c r="B26" s="3" t="str">
        <f>IFERROR(__xludf.DUMMYFUNCTION("GOOGLETRANSLATE(A26,""en"",""af"")"),"Hy wil 'n rooi reghoek eet")</f>
        <v>Hy wil 'n rooi reghoek eet</v>
      </c>
      <c r="C26" s="3" t="str">
        <f>IFERROR(__xludf.DUMMYFUNCTION("GOOGLETRANSLATE(A26,""en"",""ga"")"),"Tá sé ag iarraidh dronuilleog dhearg a ithe")</f>
        <v>Tá sé ag iarraidh dronuilleog dhearg a ithe</v>
      </c>
      <c r="D26" s="3" t="str">
        <f>IFERROR(__xludf.DUMMYFUNCTION("GOOGLETRANSLATE(A26,""en"",""sq"")"),"Ai dëshiron të hajë një drejtkëndësh të kuq")</f>
        <v>Ai dëshiron të hajë një drejtkëndësh të kuq</v>
      </c>
      <c r="E26" s="3" t="str">
        <f>IFERROR(__xludf.DUMMYFUNCTION("GOOGLETRANSLATE(A26,""en"",""it"")"),"Vuole mangiare un rettangolo rosso")</f>
        <v>Vuole mangiare un rettangolo rosso</v>
      </c>
      <c r="F26" s="3" t="str">
        <f>IFERROR(__xludf.DUMMYFUNCTION("GOOGLETRANSLATE(A26,""en"",""ar"")"),"يريد أن يأكل مستطيل أحمر")</f>
        <v>يريد أن يأكل مستطيل أحمر</v>
      </c>
      <c r="G26" s="3" t="str">
        <f>IFERROR(__xludf.DUMMYFUNCTION("GOOGLETRANSLATE(A26,""en"",""ja"")"),"彼は赤い長方形を食べたいのです")</f>
        <v>彼は赤い長方形を食べたいのです</v>
      </c>
      <c r="H26" s="3" t="str">
        <f>IFERROR(__xludf.DUMMYFUNCTION("GOOGLETRANSLATE(A26,""en"",""ko"")"),"그는 빨간 사각형을 먹고 싶어합니다")</f>
        <v>그는 빨간 사각형을 먹고 싶어합니다</v>
      </c>
      <c r="I26" s="3" t="str">
        <f>IFERROR(__xludf.DUMMYFUNCTION("GOOGLETRANSLATE(A26,""en"",""la"")"),"Et vult manducare a rubrum rectangulum")</f>
        <v>Et vult manducare a rubrum rectangulum</v>
      </c>
      <c r="J26" s="3" t="str">
        <f>IFERROR(__xludf.DUMMYFUNCTION("GOOGLETRANSLATE(A26,""en"",""zh-CN"")"),"他想吃一个红色的矩形")</f>
        <v>他想吃一个红色的矩形</v>
      </c>
      <c r="K26" s="3" t="str">
        <f>IFERROR(__xludf.DUMMYFUNCTION("GOOGLETRANSLATE(A26,""en"",""ms"")"),"Dia mahu makan persegi panjang merah")</f>
        <v>Dia mahu makan persegi panjang merah</v>
      </c>
      <c r="L26" s="3" t="str">
        <f>IFERROR(__xludf.DUMMYFUNCTION("GOOGLETRANSLATE(A26,""en"",""no"")"),"Han vil spise et rødt rektangel")</f>
        <v>Han vil spise et rødt rektangel</v>
      </c>
      <c r="M26" s="3" t="str">
        <f>IFERROR(__xludf.DUMMYFUNCTION("GOOGLETRANSLATE(A26,""en"",""fa"")"),"او می خواهد یک مستطیل قرمز بخورد")</f>
        <v>او می خواهد یک مستطیل قرمز بخورد</v>
      </c>
      <c r="N26" s="3" t="str">
        <f>IFERROR(__xludf.DUMMYFUNCTION("GOOGLETRANSLATE(A26,""en"",""pt"")"),"Ele quer comer um retângulo vermelho")</f>
        <v>Ele quer comer um retângulo vermelho</v>
      </c>
      <c r="O26" s="3" t="str">
        <f>IFERROR(__xludf.DUMMYFUNCTION("GOOGLETRANSLATE(A26,""en"",""da"")"),"Han ønsker at spise et rødt rektangel")</f>
        <v>Han ønsker at spise et rødt rektangel</v>
      </c>
      <c r="P26" s="3" t="str">
        <f>IFERROR(__xludf.DUMMYFUNCTION("GOOGLETRANSLATE(A26,""en"",""eo"")"),"Li volas manĝi ruĝan rektangulon")</f>
        <v>Li volas manĝi ruĝan rektangulon</v>
      </c>
      <c r="Q26" s="3" t="str">
        <f>IFERROR(__xludf.DUMMYFUNCTION("GOOGLETRANSLATE(A26,""en"",""tl"")"),"Gusto niyang kumain ng isang pulang rektanggulo")</f>
        <v>Gusto niyang kumain ng isang pulang rektanggulo</v>
      </c>
      <c r="R26" s="3" t="str">
        <f>IFERROR(__xludf.DUMMYFUNCTION("GOOGLETRANSLATE(A26,""en"",""es"")"),"Él quiere comer un rectángulo rojo.")</f>
        <v>Él quiere comer un rectángulo rojo.</v>
      </c>
      <c r="S26" s="3" t="str">
        <f>IFERROR(__xludf.DUMMYFUNCTION("GOOGLETRANSLATE(A26,""en"",""hi"")"),"वह एक लाल आयताकार खाना चाहता है")</f>
        <v>वह एक लाल आयताकार खाना चाहता है</v>
      </c>
      <c r="T26" s="3" t="str">
        <f>IFERROR(__xludf.DUMMYFUNCTION("GOOGLETRANSLATE(A26,""en"",""ur"")"),"وہ ایک سرخ آئتاکار کھانے کے لئے چاہتا ہے")</f>
        <v>وہ ایک سرخ آئتاکار کھانے کے لئے چاہتا ہے</v>
      </c>
      <c r="U26" s="3" t="str">
        <f>IFERROR(__xludf.DUMMYFUNCTION("GOOGLETRANSLATE(A26,""en"",""vi"")"),"Anh ấy muốn ăn một hình chữ nhật màu đỏ")</f>
        <v>Anh ấy muốn ăn một hình chữ nhật màu đỏ</v>
      </c>
      <c r="V26" s="3" t="str">
        <f>IFERROR(__xludf.DUMMYFUNCTION("GOOGLETRANSLATE(A26,""en"",""id"")"),"Dia ingin makan persegi panjang merah")</f>
        <v>Dia ingin makan persegi panjang merah</v>
      </c>
      <c r="W26" s="3" t="str">
        <f>IFERROR(__xludf.DUMMYFUNCTION("GOOGLETRANSLATE(A26,""en"",""is"")"),"Hann vill borða rautt rétthyrningur")</f>
        <v>Hann vill borða rautt rétthyrningur</v>
      </c>
      <c r="X26" s="3" t="str">
        <f>IFERROR(__xludf.DUMMYFUNCTION("GOOGLETRANSLATE(A26,""en"",""el"")"),"Θέλει να φάει ένα κόκκινο ορθογώνιο")</f>
        <v>Θέλει να φάει ένα κόκκινο ορθογώνιο</v>
      </c>
      <c r="Y26" s="3" t="str">
        <f>IFERROR(__xludf.DUMMYFUNCTION("GOOGLETRANSLATE(A26,""en"",""th"")"),"เขาต้องการกินสี่เหลี่ยมสีแดง")</f>
        <v>เขาต้องการกินสี่เหลี่ยมสีแดง</v>
      </c>
      <c r="Z26" s="3" t="str">
        <f>IFERROR(__xludf.DUMMYFUNCTION("GOOGLETRANSLATE(A26,""en"",""ru"")"),"Он хочет съесть красный прямоугольник")</f>
        <v>Он хочет съесть красный прямоугольник</v>
      </c>
    </row>
    <row r="27">
      <c r="A27" s="6" t="s">
        <v>121</v>
      </c>
      <c r="B27" s="3" t="str">
        <f>IFERROR(__xludf.DUMMYFUNCTION("GOOGLETRANSLATE(A27,""en"",""af"")"),"Hulle wil geel sirkel eet")</f>
        <v>Hulle wil geel sirkel eet</v>
      </c>
      <c r="C27" s="3" t="str">
        <f>IFERROR(__xludf.DUMMYFUNCTION("GOOGLETRANSLATE(A27,""en"",""ga"")"),"Tá siad ag iarraidh ciorcal buí a ithe")</f>
        <v>Tá siad ag iarraidh ciorcal buí a ithe</v>
      </c>
      <c r="D27" s="3" t="str">
        <f>IFERROR(__xludf.DUMMYFUNCTION("GOOGLETRANSLATE(A27,""en"",""sq"")"),"Ata duan të hanë rrethin e verdhë")</f>
        <v>Ata duan të hanë rrethin e verdhë</v>
      </c>
      <c r="E27" s="3" t="str">
        <f>IFERROR(__xludf.DUMMYFUNCTION("GOOGLETRANSLATE(A27,""en"",""it"")"),"Vogliono mangiare il cerchio giallo")</f>
        <v>Vogliono mangiare il cerchio giallo</v>
      </c>
      <c r="F27" s="3" t="str">
        <f>IFERROR(__xludf.DUMMYFUNCTION("GOOGLETRANSLATE(A27,""en"",""ar"")"),"انهم يريدون تناول الدائرة الصفراء")</f>
        <v>انهم يريدون تناول الدائرة الصفراء</v>
      </c>
      <c r="G27" s="3" t="str">
        <f>IFERROR(__xludf.DUMMYFUNCTION("GOOGLETRANSLATE(A27,""en"",""ja"")"),"彼らは黄色い丸を食べたいのです")</f>
        <v>彼らは黄色い丸を食べたいのです</v>
      </c>
      <c r="H27" s="3" t="str">
        <f>IFERROR(__xludf.DUMMYFUNCTION("GOOGLETRANSLATE(A27,""en"",""ko"")"),"그들은 노란 서클을 먹고 싶어합니다")</f>
        <v>그들은 노란 서클을 먹고 싶어합니다</v>
      </c>
      <c r="I27" s="3" t="str">
        <f>IFERROR(__xludf.DUMMYFUNCTION("GOOGLETRANSLATE(A27,""en"",""la"")"),"Volunt manducare Yellow circulo")</f>
        <v>Volunt manducare Yellow circulo</v>
      </c>
      <c r="J27" s="3" t="str">
        <f>IFERROR(__xludf.DUMMYFUNCTION("GOOGLETRANSLATE(A27,""en"",""zh-CN"")"),"他们想吃黄色圆圈")</f>
        <v>他们想吃黄色圆圈</v>
      </c>
      <c r="K27" s="3" t="str">
        <f>IFERROR(__xludf.DUMMYFUNCTION("GOOGLETRANSLATE(A27,""en"",""ms"")"),"Mereka mahu makan bulatan kuning")</f>
        <v>Mereka mahu makan bulatan kuning</v>
      </c>
      <c r="L27" s="3" t="str">
        <f>IFERROR(__xludf.DUMMYFUNCTION("GOOGLETRANSLATE(A27,""en"",""no"")"),"De vil spise gul sirkel")</f>
        <v>De vil spise gul sirkel</v>
      </c>
      <c r="M27" s="3" t="str">
        <f>IFERROR(__xludf.DUMMYFUNCTION("GOOGLETRANSLATE(A27,""en"",""fa"")"),"آنها می خواهند دایره زرد بخورند")</f>
        <v>آنها می خواهند دایره زرد بخورند</v>
      </c>
      <c r="N27" s="3" t="str">
        <f>IFERROR(__xludf.DUMMYFUNCTION("GOOGLETRANSLATE(A27,""en"",""pt"")"),"Eles querem comer círculo amarelo")</f>
        <v>Eles querem comer círculo amarelo</v>
      </c>
      <c r="O27" s="3" t="str">
        <f>IFERROR(__xludf.DUMMYFUNCTION("GOOGLETRANSLATE(A27,""en"",""da"")"),"De vil spise gul cirkel")</f>
        <v>De vil spise gul cirkel</v>
      </c>
      <c r="P27" s="3" t="str">
        <f>IFERROR(__xludf.DUMMYFUNCTION("GOOGLETRANSLATE(A27,""en"",""eo"")"),"Ili volas manĝi flavan cirklon")</f>
        <v>Ili volas manĝi flavan cirklon</v>
      </c>
      <c r="Q27" s="3" t="str">
        <f>IFERROR(__xludf.DUMMYFUNCTION("GOOGLETRANSLATE(A27,""en"",""tl"")"),"Gusto nilang kumain ng dilaw na bilog")</f>
        <v>Gusto nilang kumain ng dilaw na bilog</v>
      </c>
      <c r="R27" s="3" t="str">
        <f>IFERROR(__xludf.DUMMYFUNCTION("GOOGLETRANSLATE(A27,""en"",""es"")"),"Quieren comer círculo amarillo")</f>
        <v>Quieren comer círculo amarillo</v>
      </c>
      <c r="S27" s="3" t="str">
        <f>IFERROR(__xludf.DUMMYFUNCTION("GOOGLETRANSLATE(A27,""en"",""hi"")"),"वे पीले सर्कल को खाना चाहते हैं")</f>
        <v>वे पीले सर्कल को खाना चाहते हैं</v>
      </c>
      <c r="T27" s="3" t="str">
        <f>IFERROR(__xludf.DUMMYFUNCTION("GOOGLETRANSLATE(A27,""en"",""ur"")"),"وہ پیلے رنگ کے دائرے کو کھانے کے لئے چاہتے ہیں")</f>
        <v>وہ پیلے رنگ کے دائرے کو کھانے کے لئے چاہتے ہیں</v>
      </c>
      <c r="U27" s="3" t="str">
        <f>IFERROR(__xludf.DUMMYFUNCTION("GOOGLETRANSLATE(A27,""en"",""vi"")"),"Họ muốn ăn vòng tròn màu vàng")</f>
        <v>Họ muốn ăn vòng tròn màu vàng</v>
      </c>
      <c r="V27" s="3" t="str">
        <f>IFERROR(__xludf.DUMMYFUNCTION("GOOGLETRANSLATE(A27,""en"",""id"")"),"Mereka ingin makan lingkaran kuning")</f>
        <v>Mereka ingin makan lingkaran kuning</v>
      </c>
      <c r="W27" s="3" t="str">
        <f>IFERROR(__xludf.DUMMYFUNCTION("GOOGLETRANSLATE(A27,""en"",""is"")"),"Þeir vilja borða gula hring")</f>
        <v>Þeir vilja borða gula hring</v>
      </c>
      <c r="X27" s="3" t="str">
        <f>IFERROR(__xludf.DUMMYFUNCTION("GOOGLETRANSLATE(A27,""en"",""el"")"),"Θέλουν να φάνε κίτρινο κύκλο")</f>
        <v>Θέλουν να φάνε κίτρινο κύκλο</v>
      </c>
      <c r="Y27" s="3" t="str">
        <f>IFERROR(__xludf.DUMMYFUNCTION("GOOGLETRANSLATE(A27,""en"",""th"")"),"พวกเขาต้องการกินวงกลมสีเหลือง")</f>
        <v>พวกเขาต้องการกินวงกลมสีเหลือง</v>
      </c>
      <c r="Z27" s="3" t="str">
        <f>IFERROR(__xludf.DUMMYFUNCTION("GOOGLETRANSLATE(A27,""en"",""ru"")"),"Они хотят есть желтый круг")</f>
        <v>Они хотят есть желтый круг</v>
      </c>
    </row>
    <row r="28">
      <c r="A28" s="6" t="s">
        <v>122</v>
      </c>
      <c r="B28" s="3" t="str">
        <f>IFERROR(__xludf.DUMMYFUNCTION("GOOGLETRANSLATE(A28,""en"",""af"")"),"U wil almal oranje reghoeke eet")</f>
        <v>U wil almal oranje reghoeke eet</v>
      </c>
      <c r="C28" s="3" t="str">
        <f>IFERROR(__xludf.DUMMYFUNCTION("GOOGLETRANSLATE(A28,""en"",""ga"")"),"Is mian leat go léir dronuilleoga oráiste a ithe")</f>
        <v>Is mian leat go léir dronuilleoga oráiste a ithe</v>
      </c>
      <c r="D28" s="3" t="str">
        <f>IFERROR(__xludf.DUMMYFUNCTION("GOOGLETRANSLATE(A28,""en"",""sq"")"),"Ju të gjithë doni të hani drejtkëndëshe portokalli")</f>
        <v>Ju të gjithë doni të hani drejtkëndëshe portokalli</v>
      </c>
      <c r="E28" s="3" t="str">
        <f>IFERROR(__xludf.DUMMYFUNCTION("GOOGLETRANSLATE(A28,""en"",""it"")"),"Vuoi vedere tutti i rettangoli arancioni")</f>
        <v>Vuoi vedere tutti i rettangoli arancioni</v>
      </c>
      <c r="F28" s="3" t="str">
        <f>IFERROR(__xludf.DUMMYFUNCTION("GOOGLETRANSLATE(A28,""en"",""ar"")"),"كلكم تريد أن تأكل المستطيلات البرتقالية")</f>
        <v>كلكم تريد أن تأكل المستطيلات البرتقالية</v>
      </c>
      <c r="G28" s="3" t="str">
        <f>IFERROR(__xludf.DUMMYFUNCTION("GOOGLETRANSLATE(A28,""en"",""ja"")"),"あなたはすべてオレンジの長方形を食べたいです")</f>
        <v>あなたはすべてオレンジの長方形を食べたいです</v>
      </c>
      <c r="H28" s="3" t="str">
        <f>IFERROR(__xludf.DUMMYFUNCTION("GOOGLETRANSLATE(A28,""en"",""ko"")"),"당신은 모두 오렌지 사각형을 먹고 싶습니다")</f>
        <v>당신은 모두 오렌지 사각형을 먹고 싶습니다</v>
      </c>
      <c r="I28" s="3" t="str">
        <f>IFERROR(__xludf.DUMMYFUNCTION("GOOGLETRANSLATE(A28,""en"",""la"")"),"Vos omnes vis manducare aurantiaco rectangula")</f>
        <v>Vos omnes vis manducare aurantiaco rectangula</v>
      </c>
      <c r="J28" s="3" t="str">
        <f>IFERROR(__xludf.DUMMYFUNCTION("GOOGLETRANSLATE(A28,""en"",""zh-CN"")"),"你们都想吃橙色矩形")</f>
        <v>你们都想吃橙色矩形</v>
      </c>
      <c r="K28" s="3" t="str">
        <f>IFERROR(__xludf.DUMMYFUNCTION("GOOGLETRANSLATE(A28,""en"",""ms"")"),"Anda semua mahu makan segi empat oren")</f>
        <v>Anda semua mahu makan segi empat oren</v>
      </c>
      <c r="L28" s="3" t="str">
        <f>IFERROR(__xludf.DUMMYFUNCTION("GOOGLETRANSLATE(A28,""en"",""no"")"),"Du vil alle spise oransje rektangler")</f>
        <v>Du vil alle spise oransje rektangler</v>
      </c>
      <c r="M28" s="3" t="str">
        <f>IFERROR(__xludf.DUMMYFUNCTION("GOOGLETRANSLATE(A28,""en"",""fa"")"),"همه شما می خواهید به مستطیل نارنجی بخورید")</f>
        <v>همه شما می خواهید به مستطیل نارنجی بخورید</v>
      </c>
      <c r="N28" s="3" t="str">
        <f>IFERROR(__xludf.DUMMYFUNCTION("GOOGLETRANSLATE(A28,""en"",""pt"")"),"Todos vocês querem comer retângulos laranja")</f>
        <v>Todos vocês querem comer retângulos laranja</v>
      </c>
      <c r="O28" s="3" t="str">
        <f>IFERROR(__xludf.DUMMYFUNCTION("GOOGLETRANSLATE(A28,""en"",""da"")"),"Du vil alle gerne spise orange rektangler")</f>
        <v>Du vil alle gerne spise orange rektangler</v>
      </c>
      <c r="P28" s="3" t="str">
        <f>IFERROR(__xludf.DUMMYFUNCTION("GOOGLETRANSLATE(A28,""en"",""eo"")"),"Vi ĉiuj volas manĝi oranĝajn rektangulojn")</f>
        <v>Vi ĉiuj volas manĝi oranĝajn rektangulojn</v>
      </c>
      <c r="Q28" s="3" t="str">
        <f>IFERROR(__xludf.DUMMYFUNCTION("GOOGLETRANSLATE(A28,""en"",""tl"")"),"Gusto mong kumain ng orange rectangles.")</f>
        <v>Gusto mong kumain ng orange rectangles.</v>
      </c>
      <c r="R28" s="3" t="str">
        <f>IFERROR(__xludf.DUMMYFUNCTION("GOOGLETRANSLATE(A28,""en"",""es"")"),"Todos ustedes quieren comer rectángulos de naranja.")</f>
        <v>Todos ustedes quieren comer rectángulos de naranja.</v>
      </c>
      <c r="S28" s="3" t="str">
        <f>IFERROR(__xludf.DUMMYFUNCTION("GOOGLETRANSLATE(A28,""en"",""hi"")"),"आप सभी नारंगी आयताकार खाना चाहते हैं")</f>
        <v>आप सभी नारंगी आयताकार खाना चाहते हैं</v>
      </c>
      <c r="T28" s="3" t="str">
        <f>IFERROR(__xludf.DUMMYFUNCTION("GOOGLETRANSLATE(A28,""en"",""ur"")"),"آپ سب کو سنتری کے آئتاکار کھانے کے لئے چاہتے ہیں")</f>
        <v>آپ سب کو سنتری کے آئتاکار کھانے کے لئے چاہتے ہیں</v>
      </c>
      <c r="U28" s="3" t="str">
        <f>IFERROR(__xludf.DUMMYFUNCTION("GOOGLETRANSLATE(A28,""en"",""vi"")"),"Tất cả các bạn muốn ăn hình chữ nhật màu cam")</f>
        <v>Tất cả các bạn muốn ăn hình chữ nhật màu cam</v>
      </c>
      <c r="V28" s="3" t="str">
        <f>IFERROR(__xludf.DUMMYFUNCTION("GOOGLETRANSLATE(A28,""en"",""id"")"),"Anda semua ingin makan persegi panjang oranye")</f>
        <v>Anda semua ingin makan persegi panjang oranye</v>
      </c>
      <c r="W28" s="3" t="str">
        <f>IFERROR(__xludf.DUMMYFUNCTION("GOOGLETRANSLATE(A28,""en"",""is"")"),"Þú vilt allir borða appelsínugult rétthyrninga")</f>
        <v>Þú vilt allir borða appelsínugult rétthyrninga</v>
      </c>
      <c r="X28" s="3" t="str">
        <f>IFERROR(__xludf.DUMMYFUNCTION("GOOGLETRANSLATE(A28,""en"",""el"")"),"Όλοι θέλετε να φάτε πορτοκαλί ορθογώνια")</f>
        <v>Όλοι θέλετε να φάτε πορτοκαλί ορθογώνια</v>
      </c>
      <c r="Y28" s="3" t="str">
        <f>IFERROR(__xludf.DUMMYFUNCTION("GOOGLETRANSLATE(A28,""en"",""th"")"),"คุณทุกคนต้องการกินสี่เหลี่ยมสีส้ม")</f>
        <v>คุณทุกคนต้องการกินสี่เหลี่ยมสีส้ม</v>
      </c>
      <c r="Z28" s="3" t="str">
        <f>IFERROR(__xludf.DUMMYFUNCTION("GOOGLETRANSLATE(A28,""en"",""ru"")"),"Вы все хотите есть оранжевые прямоугольники")</f>
        <v>Вы все хотите есть оранжевые прямоугольники</v>
      </c>
    </row>
    <row r="29">
      <c r="A29" s="6" t="s">
        <v>123</v>
      </c>
      <c r="B29" s="3" t="str">
        <f>IFERROR(__xludf.DUMMYFUNCTION("GOOGLETRANSLATE(A29,""en"",""af"")"),"Ons wil pers vierkante eet")</f>
        <v>Ons wil pers vierkante eet</v>
      </c>
      <c r="C29" s="3" t="str">
        <f>IFERROR(__xludf.DUMMYFUNCTION("GOOGLETRANSLATE(A29,""en"",""ga"")"),"Is mian linn cearnóga corcra a ithe")</f>
        <v>Is mian linn cearnóga corcra a ithe</v>
      </c>
      <c r="D29" s="3" t="str">
        <f>IFERROR(__xludf.DUMMYFUNCTION("GOOGLETRANSLATE(A29,""en"",""sq"")"),"Ne duam të hamë sheshe të purpurta")</f>
        <v>Ne duam të hamë sheshe të purpurta</v>
      </c>
      <c r="E29" s="3" t="str">
        <f>IFERROR(__xludf.DUMMYFUNCTION("GOOGLETRANSLATE(A29,""en"",""it"")"),"Vogliamo mangiare piazze viola")</f>
        <v>Vogliamo mangiare piazze viola</v>
      </c>
      <c r="F29" s="3" t="str">
        <f>IFERROR(__xludf.DUMMYFUNCTION("GOOGLETRANSLATE(A29,""en"",""ar"")"),"نريد أن نأكل المربعات الأرجواني")</f>
        <v>نريد أن نأكل المربعات الأرجواني</v>
      </c>
      <c r="G29" s="3" t="str">
        <f>IFERROR(__xludf.DUMMYFUNCTION("GOOGLETRANSLATE(A29,""en"",""ja"")"),"紫色の正方形を食べたいです")</f>
        <v>紫色の正方形を食べたいです</v>
      </c>
      <c r="H29" s="3" t="str">
        <f>IFERROR(__xludf.DUMMYFUNCTION("GOOGLETRANSLATE(A29,""en"",""ko"")"),"우리는 자주색 사각을 먹고 싶습니다")</f>
        <v>우리는 자주색 사각을 먹고 싶습니다</v>
      </c>
      <c r="I29" s="3" t="str">
        <f>IFERROR(__xludf.DUMMYFUNCTION("GOOGLETRANSLATE(A29,""en"",""la"")"),"Volumus manducare purpura quadrata")</f>
        <v>Volumus manducare purpura quadrata</v>
      </c>
      <c r="J29" s="3" t="str">
        <f>IFERROR(__xludf.DUMMYFUNCTION("GOOGLETRANSLATE(A29,""en"",""zh-CN"")"),"我们想吃紫色方块")</f>
        <v>我们想吃紫色方块</v>
      </c>
      <c r="K29" s="3" t="str">
        <f>IFERROR(__xludf.DUMMYFUNCTION("GOOGLETRANSLATE(A29,""en"",""ms"")"),"Kami mahu makan kuadrat ungu")</f>
        <v>Kami mahu makan kuadrat ungu</v>
      </c>
      <c r="L29" s="3" t="str">
        <f>IFERROR(__xludf.DUMMYFUNCTION("GOOGLETRANSLATE(A29,""en"",""no"")"),"Vi ønsker å spise lilla firkanter")</f>
        <v>Vi ønsker å spise lilla firkanter</v>
      </c>
      <c r="M29" s="3" t="str">
        <f>IFERROR(__xludf.DUMMYFUNCTION("GOOGLETRANSLATE(A29,""en"",""fa"")"),"ما می خواهیم مربعات بنفش بخوریم")</f>
        <v>ما می خواهیم مربعات بنفش بخوریم</v>
      </c>
      <c r="N29" s="3" t="str">
        <f>IFERROR(__xludf.DUMMYFUNCTION("GOOGLETRANSLATE(A29,""en"",""pt"")"),"Queremos comer quadrados roxos")</f>
        <v>Queremos comer quadrados roxos</v>
      </c>
      <c r="O29" s="3" t="str">
        <f>IFERROR(__xludf.DUMMYFUNCTION("GOOGLETRANSLATE(A29,""en"",""da"")"),"Vi ønsker at spise lilla firkanter")</f>
        <v>Vi ønsker at spise lilla firkanter</v>
      </c>
      <c r="P29" s="3" t="str">
        <f>IFERROR(__xludf.DUMMYFUNCTION("GOOGLETRANSLATE(A29,""en"",""eo"")"),"Ni volas manĝi purpurajn kvadratojn")</f>
        <v>Ni volas manĝi purpurajn kvadratojn</v>
      </c>
      <c r="Q29" s="3" t="str">
        <f>IFERROR(__xludf.DUMMYFUNCTION("GOOGLETRANSLATE(A29,""en"",""tl"")"),"Gusto naming kumain ng mga lilang parisukat")</f>
        <v>Gusto naming kumain ng mga lilang parisukat</v>
      </c>
      <c r="R29" s="3" t="str">
        <f>IFERROR(__xludf.DUMMYFUNCTION("GOOGLETRANSLATE(A29,""en"",""es"")"),"Queremos comer cuadrados púrpuras.")</f>
        <v>Queremos comer cuadrados púrpuras.</v>
      </c>
      <c r="S29" s="3" t="str">
        <f>IFERROR(__xludf.DUMMYFUNCTION("GOOGLETRANSLATE(A29,""en"",""hi"")"),"हम बैंगनी वर्गों को खाना चाहते हैं")</f>
        <v>हम बैंगनी वर्गों को खाना चाहते हैं</v>
      </c>
      <c r="T29" s="3" t="str">
        <f>IFERROR(__xludf.DUMMYFUNCTION("GOOGLETRANSLATE(A29,""en"",""ur"")"),"ہم جامنی رنگ کے چوکوں کو کھانا چاہتے ہیں")</f>
        <v>ہم جامنی رنگ کے چوکوں کو کھانا چاہتے ہیں</v>
      </c>
      <c r="U29" s="3" t="str">
        <f>IFERROR(__xludf.DUMMYFUNCTION("GOOGLETRANSLATE(A29,""en"",""vi"")"),"Chúng tôi muốn ăn hình vuông màu tím")</f>
        <v>Chúng tôi muốn ăn hình vuông màu tím</v>
      </c>
      <c r="V29" s="3" t="str">
        <f>IFERROR(__xludf.DUMMYFUNCTION("GOOGLETRANSLATE(A29,""en"",""id"")"),"Kami ingin makan kotak ungu")</f>
        <v>Kami ingin makan kotak ungu</v>
      </c>
      <c r="W29" s="3" t="str">
        <f>IFERROR(__xludf.DUMMYFUNCTION("GOOGLETRANSLATE(A29,""en"",""is"")"),"Við viljum borða fjólubláa ferninga")</f>
        <v>Við viljum borða fjólubláa ferninga</v>
      </c>
      <c r="X29" s="3" t="str">
        <f>IFERROR(__xludf.DUMMYFUNCTION("GOOGLETRANSLATE(A29,""en"",""el"")"),"Θέλουμε να φάμε μωβ τετράγωνα")</f>
        <v>Θέλουμε να φάμε μωβ τετράγωνα</v>
      </c>
      <c r="Y29" s="3" t="str">
        <f>IFERROR(__xludf.DUMMYFUNCTION("GOOGLETRANSLATE(A29,""en"",""th"")"),"เราต้องการกินสี่เหลี่ยมจัตุรัสสีม่วง")</f>
        <v>เราต้องการกินสี่เหลี่ยมจัตุรัสสีม่วง</v>
      </c>
      <c r="Z29" s="3" t="str">
        <f>IFERROR(__xludf.DUMMYFUNCTION("GOOGLETRANSLATE(A29,""en"",""ru"")"),"Мы хотим есть фиолетовые квадраты")</f>
        <v>Мы хотим есть фиолетовые квадраты</v>
      </c>
    </row>
    <row r="30">
      <c r="A30" s="6" t="s">
        <v>124</v>
      </c>
      <c r="B30" s="3" t="str">
        <f>IFERROR(__xludf.DUMMYFUNCTION("GOOGLETRANSLATE(A30,""en"",""af"")"),"Ons wil voedsel in die vorm van oktagte eet")</f>
        <v>Ons wil voedsel in die vorm van oktagte eet</v>
      </c>
      <c r="C30" s="3" t="str">
        <f>IFERROR(__xludf.DUMMYFUNCTION("GOOGLETRANSLATE(A30,""en"",""ga"")"),"Is mian linn bianna a ithe i gcruth Octagons")</f>
        <v>Is mian linn bianna a ithe i gcruth Octagons</v>
      </c>
      <c r="D30" s="3" t="str">
        <f>IFERROR(__xludf.DUMMYFUNCTION("GOOGLETRANSLATE(A30,""en"",""sq"")"),"Ne duam të hamë ushqime në formën e oktagoneve")</f>
        <v>Ne duam të hamë ushqime në formën e oktagoneve</v>
      </c>
      <c r="E30" s="3" t="str">
        <f>IFERROR(__xludf.DUMMYFUNCTION("GOOGLETRANSLATE(A30,""en"",""it"")"),"Vogliamo mangiare cibi a forma di ottagoni")</f>
        <v>Vogliamo mangiare cibi a forma di ottagoni</v>
      </c>
      <c r="F30" s="3" t="str">
        <f>IFERROR(__xludf.DUMMYFUNCTION("GOOGLETRANSLATE(A30,""en"",""ar"")"),"نريد أن نأكل الأطعمة في شكل الثدياجون")</f>
        <v>نريد أن نأكل الأطعمة في شكل الثدياجون</v>
      </c>
      <c r="G30" s="3" t="str">
        <f>IFERROR(__xludf.DUMMYFUNCTION("GOOGLETRANSLATE(A30,""en"",""ja"")"),"オクタゴンの形で食べ物を食べたい")</f>
        <v>オクタゴンの形で食べ物を食べたい</v>
      </c>
      <c r="H30" s="3" t="str">
        <f>IFERROR(__xludf.DUMMYFUNCTION("GOOGLETRANSLATE(A30,""en"",""ko"")"),"우리는 팔각형 모양으로 음식을 먹고 싶습니다.")</f>
        <v>우리는 팔각형 모양으로 음식을 먹고 싶습니다.</v>
      </c>
      <c r="I30" s="3" t="str">
        <f>IFERROR(__xludf.DUMMYFUNCTION("GOOGLETRANSLATE(A30,""en"",""la"")"),"Volumus manducare cibis in figura octagons")</f>
        <v>Volumus manducare cibis in figura octagons</v>
      </c>
      <c r="J30" s="3" t="str">
        <f>IFERROR(__xludf.DUMMYFUNCTION("GOOGLETRANSLATE(A30,""en"",""zh-CN"")"),"我们想吃八角形状的食物")</f>
        <v>我们想吃八角形状的食物</v>
      </c>
      <c r="K30" s="3" t="str">
        <f>IFERROR(__xludf.DUMMYFUNCTION("GOOGLETRANSLATE(A30,""en"",""ms"")"),"Kami mahu makan makanan dalam bentuk oktagon")</f>
        <v>Kami mahu makan makanan dalam bentuk oktagon</v>
      </c>
      <c r="L30" s="3" t="str">
        <f>IFERROR(__xludf.DUMMYFUNCTION("GOOGLETRANSLATE(A30,""en"",""no"")"),"Vi ønsker å spise mat i form av oktaver")</f>
        <v>Vi ønsker å spise mat i form av oktaver</v>
      </c>
      <c r="M30" s="3" t="str">
        <f>IFERROR(__xludf.DUMMYFUNCTION("GOOGLETRANSLATE(A30,""en"",""fa"")"),"ما می خواهیم غذاها را به شکل هشتگانگی بخوریم")</f>
        <v>ما می خواهیم غذاها را به شکل هشتگانگی بخوریم</v>
      </c>
      <c r="N30" s="3" t="str">
        <f>IFERROR(__xludf.DUMMYFUNCTION("GOOGLETRANSLATE(A30,""en"",""pt"")"),"Queremos comer alimentos em forma de octógonos")</f>
        <v>Queremos comer alimentos em forma de octógonos</v>
      </c>
      <c r="O30" s="3" t="str">
        <f>IFERROR(__xludf.DUMMYFUNCTION("GOOGLETRANSLATE(A30,""en"",""da"")"),"Vi ønsker at spise mad i form af ottekasser")</f>
        <v>Vi ønsker at spise mad i form af ottekasser</v>
      </c>
      <c r="P30" s="3" t="str">
        <f>IFERROR(__xludf.DUMMYFUNCTION("GOOGLETRANSLATE(A30,""en"",""eo"")"),"Ni volas manĝi manĝaĵojn en la formo de octagonoj")</f>
        <v>Ni volas manĝi manĝaĵojn en la formo de octagonoj</v>
      </c>
      <c r="Q30" s="3" t="str">
        <f>IFERROR(__xludf.DUMMYFUNCTION("GOOGLETRANSLATE(A30,""en"",""tl"")"),"Gusto naming kumain ng mga pagkain sa hugis ng mga octagons")</f>
        <v>Gusto naming kumain ng mga pagkain sa hugis ng mga octagons</v>
      </c>
      <c r="R30" s="3" t="str">
        <f>IFERROR(__xludf.DUMMYFUNCTION("GOOGLETRANSLATE(A30,""en"",""es"")"),"Queremos comer alimentos en forma de octágonos.")</f>
        <v>Queremos comer alimentos en forma de octágonos.</v>
      </c>
      <c r="S30" s="3" t="str">
        <f>IFERROR(__xludf.DUMMYFUNCTION("GOOGLETRANSLATE(A30,""en"",""hi"")"),"हम ऑक्टैगन के आकार में खाद्य पदार्थों को खाना चाहते हैं")</f>
        <v>हम ऑक्टैगन के आकार में खाद्य पदार्थों को खाना चाहते हैं</v>
      </c>
      <c r="T30" s="3" t="str">
        <f>IFERROR(__xludf.DUMMYFUNCTION("GOOGLETRANSLATE(A30,""en"",""ur"")"),"ہم آکٹگن کی شکل میں کھانے کی چیزیں کھاتے ہیں")</f>
        <v>ہم آکٹگن کی شکل میں کھانے کی چیزیں کھاتے ہیں</v>
      </c>
      <c r="U30" s="3" t="str">
        <f>IFERROR(__xludf.DUMMYFUNCTION("GOOGLETRANSLATE(A30,""en"",""vi"")"),"Chúng tôi muốn ăn thực phẩm trong hình dạng của Octagons")</f>
        <v>Chúng tôi muốn ăn thực phẩm trong hình dạng của Octagons</v>
      </c>
      <c r="V30" s="3" t="str">
        <f>IFERROR(__xludf.DUMMYFUNCTION("GOOGLETRANSLATE(A30,""en"",""id"")"),"Kami ingin makan makanan dalam bentuk oktagon")</f>
        <v>Kami ingin makan makanan dalam bentuk oktagon</v>
      </c>
      <c r="W30" s="3" t="str">
        <f>IFERROR(__xludf.DUMMYFUNCTION("GOOGLETRANSLATE(A30,""en"",""is"")"),"Við viljum borða mat í lögun octagons")</f>
        <v>Við viljum borða mat í lögun octagons</v>
      </c>
      <c r="X30" s="3" t="str">
        <f>IFERROR(__xludf.DUMMYFUNCTION("GOOGLETRANSLATE(A30,""en"",""el"")"),"Θέλουμε να φάμε τρόφιμα με τη μορφή οκταγώνων")</f>
        <v>Θέλουμε να φάμε τρόφιμα με τη μορφή οκταγώνων</v>
      </c>
      <c r="Y30" s="3" t="str">
        <f>IFERROR(__xludf.DUMMYFUNCTION("GOOGLETRANSLATE(A30,""en"",""th"")"),"เราต้องการกินอาหารในรูปของแปดเหลี่ยม")</f>
        <v>เราต้องการกินอาหารในรูปของแปดเหลี่ยม</v>
      </c>
      <c r="Z30" s="3" t="str">
        <f>IFERROR(__xludf.DUMMYFUNCTION("GOOGLETRANSLATE(A30,""en"",""ru"")"),"Мы хотим есть продукты в форме восьмиугольников")</f>
        <v>Мы хотим есть продукты в форме восьмиугольников</v>
      </c>
    </row>
    <row r="31">
      <c r="A31" s="6" t="s">
        <v>125</v>
      </c>
      <c r="B31" s="3" t="str">
        <f>IFERROR(__xludf.DUMMYFUNCTION("GOOGLETRANSLATE(A31,""en"",""af"")"),"Hulle wil voedsel in die vorm van driehoeke eet")</f>
        <v>Hulle wil voedsel in die vorm van driehoeke eet</v>
      </c>
      <c r="C31" s="3" t="str">
        <f>IFERROR(__xludf.DUMMYFUNCTION("GOOGLETRANSLATE(A31,""en"",""ga"")"),"Tá siad ag iarraidh bianna a ithe i bhfoirm triantáin")</f>
        <v>Tá siad ag iarraidh bianna a ithe i bhfoirm triantáin</v>
      </c>
      <c r="D31" s="3" t="str">
        <f>IFERROR(__xludf.DUMMYFUNCTION("GOOGLETRANSLATE(A31,""en"",""sq"")"),"Ata duan të hanë ushqime në formën e trekëndëshave")</f>
        <v>Ata duan të hanë ushqime në formën e trekëndëshave</v>
      </c>
      <c r="E31" s="3" t="str">
        <f>IFERROR(__xludf.DUMMYFUNCTION("GOOGLETRANSLATE(A31,""en"",""it"")"),"Vogliono mangiare cibi a forma di triangoli")</f>
        <v>Vogliono mangiare cibi a forma di triangoli</v>
      </c>
      <c r="F31" s="3" t="str">
        <f>IFERROR(__xludf.DUMMYFUNCTION("GOOGLETRANSLATE(A31,""en"",""ar"")"),"انهم يريدون تناول الأطعمة في شكل مثلثات")</f>
        <v>انهم يريدون تناول الأطعمة في شكل مثلثات</v>
      </c>
      <c r="G31" s="3" t="str">
        <f>IFERROR(__xludf.DUMMYFUNCTION("GOOGLETRANSLATE(A31,""en"",""ja"")"),"彼らは三角形の形で食べ物を食べたいです")</f>
        <v>彼らは三角形の形で食べ物を食べたいです</v>
      </c>
      <c r="H31" s="3" t="str">
        <f>IFERROR(__xludf.DUMMYFUNCTION("GOOGLETRANSLATE(A31,""en"",""ko"")"),"그들은 삼각형 모양으로 음식을 먹고 싶어합니다.")</f>
        <v>그들은 삼각형 모양으로 음식을 먹고 싶어합니다.</v>
      </c>
      <c r="I31" s="3" t="str">
        <f>IFERROR(__xludf.DUMMYFUNCTION("GOOGLETRANSLATE(A31,""en"",""la"")"),"Volunt manducare cibis in figura triangulorum")</f>
        <v>Volunt manducare cibis in figura triangulorum</v>
      </c>
      <c r="J31" s="3" t="str">
        <f>IFERROR(__xludf.DUMMYFUNCTION("GOOGLETRANSLATE(A31,""en"",""zh-CN"")"),"他们想吃三角形的食物")</f>
        <v>他们想吃三角形的食物</v>
      </c>
      <c r="K31" s="3" t="str">
        <f>IFERROR(__xludf.DUMMYFUNCTION("GOOGLETRANSLATE(A31,""en"",""ms"")"),"Mereka mahu makan makanan dalam bentuk segi tiga")</f>
        <v>Mereka mahu makan makanan dalam bentuk segi tiga</v>
      </c>
      <c r="L31" s="3" t="str">
        <f>IFERROR(__xludf.DUMMYFUNCTION("GOOGLETRANSLATE(A31,""en"",""no"")"),"De vil spise mat i form av trekanter")</f>
        <v>De vil spise mat i form av trekanter</v>
      </c>
      <c r="M31" s="3" t="str">
        <f>IFERROR(__xludf.DUMMYFUNCTION("GOOGLETRANSLATE(A31,""en"",""fa"")"),"آنها می خواهند غذا را به شکل مثلث بخورند")</f>
        <v>آنها می خواهند غذا را به شکل مثلث بخورند</v>
      </c>
      <c r="N31" s="3" t="str">
        <f>IFERROR(__xludf.DUMMYFUNCTION("GOOGLETRANSLATE(A31,""en"",""pt"")"),"Eles querem comer alimentos em forma de triângulos")</f>
        <v>Eles querem comer alimentos em forma de triângulos</v>
      </c>
      <c r="O31" s="3" t="str">
        <f>IFERROR(__xludf.DUMMYFUNCTION("GOOGLETRANSLATE(A31,""en"",""da"")"),"De vil spise mad i form af trekanter")</f>
        <v>De vil spise mad i form af trekanter</v>
      </c>
      <c r="P31" s="3" t="str">
        <f>IFERROR(__xludf.DUMMYFUNCTION("GOOGLETRANSLATE(A31,""en"",""eo"")"),"Ili volas manĝi manĝaĵojn en la formo de trianguloj")</f>
        <v>Ili volas manĝi manĝaĵojn en la formo de trianguloj</v>
      </c>
      <c r="Q31" s="3" t="str">
        <f>IFERROR(__xludf.DUMMYFUNCTION("GOOGLETRANSLATE(A31,""en"",""tl"")"),"Gusto nilang kumain ng mga pagkain sa hugis ng mga triangles")</f>
        <v>Gusto nilang kumain ng mga pagkain sa hugis ng mga triangles</v>
      </c>
      <c r="R31" s="3" t="str">
        <f>IFERROR(__xludf.DUMMYFUNCTION("GOOGLETRANSLATE(A31,""en"",""es"")"),"Quieren comer alimentos en forma de triángulos.")</f>
        <v>Quieren comer alimentos en forma de triángulos.</v>
      </c>
      <c r="S31" s="3" t="str">
        <f>IFERROR(__xludf.DUMMYFUNCTION("GOOGLETRANSLATE(A31,""en"",""hi"")"),"वे त्रिकोण के आकार में खाद्य पदार्थ खाना चाहते हैं")</f>
        <v>वे त्रिकोण के आकार में खाद्य पदार्थ खाना चाहते हैं</v>
      </c>
      <c r="T31" s="3" t="str">
        <f>IFERROR(__xludf.DUMMYFUNCTION("GOOGLETRANSLATE(A31,""en"",""ur"")"),"وہ مثلث کی شکل میں کھانے کی چیزیں کھاتے ہیں")</f>
        <v>وہ مثلث کی شکل میں کھانے کی چیزیں کھاتے ہیں</v>
      </c>
      <c r="U31" s="3" t="str">
        <f>IFERROR(__xludf.DUMMYFUNCTION("GOOGLETRANSLATE(A31,""en"",""vi"")"),"Họ muốn ăn thức ăn trong hình tam giác")</f>
        <v>Họ muốn ăn thức ăn trong hình tam giác</v>
      </c>
      <c r="V31" s="3" t="str">
        <f>IFERROR(__xludf.DUMMYFUNCTION("GOOGLETRANSLATE(A31,""en"",""id"")"),"Mereka ingin makan makanan dalam bentuk segitiga")</f>
        <v>Mereka ingin makan makanan dalam bentuk segitiga</v>
      </c>
      <c r="W31" s="3" t="str">
        <f>IFERROR(__xludf.DUMMYFUNCTION("GOOGLETRANSLATE(A31,""en"",""is"")"),"Þeir vilja borða mat í formi þríhyrninga")</f>
        <v>Þeir vilja borða mat í formi þríhyrninga</v>
      </c>
      <c r="X31" s="3" t="str">
        <f>IFERROR(__xludf.DUMMYFUNCTION("GOOGLETRANSLATE(A31,""en"",""el"")"),"Θέλουν να φάνε τρόφιμα με τη μορφή τρίγωνο")</f>
        <v>Θέλουν να φάνε τρόφιμα με τη μορφή τρίγωνο</v>
      </c>
      <c r="Y31" s="3" t="str">
        <f>IFERROR(__xludf.DUMMYFUNCTION("GOOGLETRANSLATE(A31,""en"",""th"")"),"พวกเขาต้องการกินอาหารในรูปสามเหลี่ยม")</f>
        <v>พวกเขาต้องการกินอาหารในรูปสามเหลี่ยม</v>
      </c>
      <c r="Z31" s="3" t="str">
        <f>IFERROR(__xludf.DUMMYFUNCTION("GOOGLETRANSLATE(A31,""en"",""ru"")"),"Они хотят есть еду в форме треугольников")</f>
        <v>Они хотят есть еду в форме треугольников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