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Leyton\Desktop\SERVEL - RM\FORMATO\"/>
    </mc:Choice>
  </mc:AlternateContent>
  <xr:revisionPtr revIDLastSave="0" documentId="13_ncr:1_{60AB15B6-6DF8-4F1D-8839-3F09C288A4A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_01" sheetId="1" r:id="rId1"/>
  </sheets>
  <definedNames>
    <definedName name="_xlnm._FilterDatabase" localSheetId="0" hidden="1">Hoja_01!$A$1:$H$39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" l="1"/>
  <c r="C35" i="1"/>
  <c r="C36" i="1"/>
  <c r="C37" i="1"/>
  <c r="C38" i="1"/>
  <c r="C28" i="1"/>
  <c r="C29" i="1"/>
  <c r="C30" i="1"/>
  <c r="C31" i="1"/>
  <c r="C32" i="1"/>
  <c r="C21" i="1"/>
  <c r="C22" i="1"/>
  <c r="C23" i="1"/>
  <c r="C24" i="1"/>
  <c r="C25" i="1"/>
  <c r="C26" i="1"/>
  <c r="C14" i="1"/>
  <c r="C15" i="1"/>
  <c r="C16" i="1"/>
  <c r="C17" i="1"/>
  <c r="C18" i="1"/>
  <c r="C19" i="1"/>
  <c r="C7" i="1"/>
  <c r="C8" i="1"/>
  <c r="C9" i="1"/>
  <c r="C10" i="1"/>
  <c r="C11" i="1"/>
  <c r="C12" i="1"/>
  <c r="C3" i="1"/>
  <c r="C4" i="1"/>
  <c r="C5" i="1"/>
  <c r="C33" i="1"/>
  <c r="C27" i="1"/>
  <c r="C20" i="1"/>
  <c r="C13" i="1"/>
  <c r="C6" i="1"/>
  <c r="C2" i="1"/>
  <c r="H39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F5" i="1"/>
  <c r="E5" i="1"/>
  <c r="D5" i="1"/>
  <c r="F4" i="1"/>
  <c r="E4" i="1"/>
  <c r="D4" i="1"/>
  <c r="F3" i="1"/>
  <c r="E3" i="1"/>
  <c r="D3" i="1"/>
  <c r="F2" i="1"/>
  <c r="E2" i="1"/>
</calcChain>
</file>

<file path=xl/sharedStrings.xml><?xml version="1.0" encoding="utf-8"?>
<sst xmlns="http://schemas.openxmlformats.org/spreadsheetml/2006/main" count="46" uniqueCount="9">
  <si>
    <t>COMUNA</t>
  </si>
  <si>
    <t>CODIGO</t>
  </si>
  <si>
    <t>LISTA</t>
  </si>
  <si>
    <t>CANDIDATOS</t>
  </si>
  <si>
    <t>PARTIDO</t>
  </si>
  <si>
    <t>VOTOS</t>
  </si>
  <si>
    <t>PORCENTAJE</t>
  </si>
  <si>
    <t>ELECTO</t>
  </si>
  <si>
    <t>BUIN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</si>
</sst>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8" fillId="0" borderId="10" xfId="0" applyNumberFormat="1" applyFont="1" applyBorder="1" applyAlignment="1">
      <alignment wrapText="1"/>
    </xf>
    <xf numFmtId="0" fontId="18" fillId="0" borderId="10" xfId="1" applyNumberFormat="1" applyFont="1" applyBorder="1" applyAlignment="1">
      <alignment wrapText="1"/>
    </xf>
    <xf numFmtId="0" fontId="0" fillId="0" borderId="0" xfId="0" applyNumberFormat="1"/>
    <xf numFmtId="0" fontId="0" fillId="0" borderId="0" xfId="0" applyNumberFormat="1" applyAlignment="1">
      <alignment wrapText="1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workbookViewId="0">
      <selection activeCell="C1" sqref="C1:D1048576"/>
    </sheetView>
  </sheetViews>
  <sheetFormatPr baseColWidth="10" defaultColWidth="8.88671875" defaultRowHeight="14.4" x14ac:dyDescent="0.3"/>
  <cols>
    <col min="1" max="2" width="8.88671875" style="4"/>
    <col min="3" max="3" width="50" style="4" customWidth="1"/>
    <col min="4" max="4" width="45.21875" style="4" customWidth="1"/>
    <col min="5" max="5" width="11.77734375" style="4" customWidth="1"/>
    <col min="6" max="6" width="10.88671875" style="4" customWidth="1"/>
    <col min="7" max="7" width="16.88671875" style="4" customWidth="1"/>
    <col min="8" max="8" width="10.109375" style="4" customWidth="1"/>
  </cols>
  <sheetData>
    <row r="1" spans="1:8" ht="28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</row>
    <row r="2" spans="1:8" x14ac:dyDescent="0.3">
      <c r="A2" s="4" t="s">
        <v>8</v>
      </c>
      <c r="B2" s="5">
        <v>13402</v>
      </c>
      <c r="C2" s="5" t="str">
        <f>"XA. PARTIDO ECOLOGISTA VERDE"</f>
        <v>XA. PARTIDO ECOLOGISTA VERDE</v>
      </c>
      <c r="D2" s="5"/>
      <c r="E2" s="5" t="str">
        <f>""</f>
        <v/>
      </c>
      <c r="F2" s="5" t="str">
        <f>"3.345"</f>
        <v>3.345</v>
      </c>
      <c r="G2" s="5">
        <v>10.44</v>
      </c>
      <c r="H2" s="5"/>
    </row>
    <row r="3" spans="1:8" x14ac:dyDescent="0.3">
      <c r="A3" s="4" t="s">
        <v>8</v>
      </c>
      <c r="B3" s="5">
        <v>13402</v>
      </c>
      <c r="C3" s="5" t="str">
        <f t="shared" ref="C3:C5" si="0">"XA. PARTIDO ECOLOGISTA VERDE"</f>
        <v>XA. PARTIDO ECOLOGISTA VERDE</v>
      </c>
      <c r="D3" s="5" t="str">
        <f>"1. KARIN AREVALO JIMENEZ (M)"</f>
        <v>1. KARIN AREVALO JIMENEZ (M)</v>
      </c>
      <c r="E3" s="5" t="str">
        <f>"PEV"</f>
        <v>PEV</v>
      </c>
      <c r="F3" s="5" t="str">
        <f>"1.544"</f>
        <v>1.544</v>
      </c>
      <c r="G3" s="5">
        <v>4.82</v>
      </c>
      <c r="H3" s="5">
        <v>0</v>
      </c>
    </row>
    <row r="4" spans="1:8" x14ac:dyDescent="0.3">
      <c r="A4" s="4" t="s">
        <v>8</v>
      </c>
      <c r="B4" s="5">
        <v>13402</v>
      </c>
      <c r="C4" s="5" t="str">
        <f t="shared" si="0"/>
        <v>XA. PARTIDO ECOLOGISTA VERDE</v>
      </c>
      <c r="D4" s="5" t="str">
        <f>"2. JOEL ROSSA GONZALEZ (H)"</f>
        <v>2. JOEL ROSSA GONZALEZ (H)</v>
      </c>
      <c r="E4" s="5" t="str">
        <f>"PEV"</f>
        <v>PEV</v>
      </c>
      <c r="F4" s="5" t="str">
        <f>"780"</f>
        <v>780</v>
      </c>
      <c r="G4" s="5">
        <v>2.4300000000000002</v>
      </c>
      <c r="H4" s="5">
        <v>0</v>
      </c>
    </row>
    <row r="5" spans="1:8" x14ac:dyDescent="0.3">
      <c r="A5" s="4" t="s">
        <v>8</v>
      </c>
      <c r="B5" s="5">
        <v>13402</v>
      </c>
      <c r="C5" s="5" t="str">
        <f t="shared" si="0"/>
        <v>XA. PARTIDO ECOLOGISTA VERDE</v>
      </c>
      <c r="D5" s="5" t="str">
        <f>"3. ANDREA ALEJANDRA QUINTEROS SANTIS (M)"</f>
        <v>3. ANDREA ALEJANDRA QUINTEROS SANTIS (M)</v>
      </c>
      <c r="E5" s="5" t="str">
        <f>"PEV"</f>
        <v>PEV</v>
      </c>
      <c r="F5" s="5" t="str">
        <f>"1.021"</f>
        <v>1.021</v>
      </c>
      <c r="G5" s="5">
        <v>3.19</v>
      </c>
      <c r="H5" s="5">
        <v>0</v>
      </c>
    </row>
    <row r="6" spans="1:8" x14ac:dyDescent="0.3">
      <c r="A6" s="4" t="s">
        <v>8</v>
      </c>
      <c r="B6" s="5">
        <v>13402</v>
      </c>
      <c r="C6" s="5" t="str">
        <f>"XP. VAMOS POR CHILE"</f>
        <v>XP. VAMOS POR CHILE</v>
      </c>
      <c r="D6" s="5"/>
      <c r="E6" s="5" t="str">
        <f>""</f>
        <v/>
      </c>
      <c r="F6" s="5" t="str">
        <f>"6.557"</f>
        <v>6.557</v>
      </c>
      <c r="G6" s="5">
        <v>20.47</v>
      </c>
      <c r="H6" s="5"/>
    </row>
    <row r="7" spans="1:8" x14ac:dyDescent="0.3">
      <c r="A7" s="4" t="s">
        <v>8</v>
      </c>
      <c r="B7" s="5">
        <v>13402</v>
      </c>
      <c r="C7" s="1" t="str">
        <f t="shared" ref="C7:C12" si="1">"XP. VAMOS POR CHILE"</f>
        <v>XP. VAMOS POR CHILE</v>
      </c>
      <c r="D7" s="1" t="str">
        <f>"4. CLAUDIA MABEL CASTRO GUTIERREZ (M)"</f>
        <v>4. CLAUDIA MABEL CASTRO GUTIERREZ (M)</v>
      </c>
      <c r="E7" s="1" t="str">
        <f>"IND-UDI"</f>
        <v>IND-UDI</v>
      </c>
      <c r="F7" s="1" t="str">
        <f>"425"</f>
        <v>425</v>
      </c>
      <c r="G7" s="1">
        <v>1.33</v>
      </c>
      <c r="H7" s="1">
        <v>1</v>
      </c>
    </row>
    <row r="8" spans="1:8" x14ac:dyDescent="0.3">
      <c r="A8" s="4" t="s">
        <v>8</v>
      </c>
      <c r="B8" s="5">
        <v>13402</v>
      </c>
      <c r="C8" s="5" t="str">
        <f t="shared" si="1"/>
        <v>XP. VAMOS POR CHILE</v>
      </c>
      <c r="D8" s="5" t="str">
        <f>"5. JAIME COLOMA ALAMOS (H)"</f>
        <v>5. JAIME COLOMA ALAMOS (H)</v>
      </c>
      <c r="E8" s="5" t="str">
        <f>"UDI"</f>
        <v>UDI</v>
      </c>
      <c r="F8" s="5" t="str">
        <f>"2.499"</f>
        <v>2.499</v>
      </c>
      <c r="G8" s="5">
        <v>7.8</v>
      </c>
      <c r="H8" s="5">
        <v>0</v>
      </c>
    </row>
    <row r="9" spans="1:8" x14ac:dyDescent="0.3">
      <c r="A9" s="4" t="s">
        <v>8</v>
      </c>
      <c r="B9" s="5">
        <v>13402</v>
      </c>
      <c r="C9" s="5" t="str">
        <f t="shared" si="1"/>
        <v>XP. VAMOS POR CHILE</v>
      </c>
      <c r="D9" s="5" t="str">
        <f>"6. ANDREA ROSARIO IÑIGUEZ MANSO (M)"</f>
        <v>6. ANDREA ROSARIO IÑIGUEZ MANSO (M)</v>
      </c>
      <c r="E9" s="5" t="str">
        <f>"REPUBL."</f>
        <v>REPUBL.</v>
      </c>
      <c r="F9" s="5" t="str">
        <f>"602"</f>
        <v>602</v>
      </c>
      <c r="G9" s="5">
        <v>1.88</v>
      </c>
      <c r="H9" s="5">
        <v>0</v>
      </c>
    </row>
    <row r="10" spans="1:8" x14ac:dyDescent="0.3">
      <c r="A10" s="4" t="s">
        <v>8</v>
      </c>
      <c r="B10" s="5">
        <v>13402</v>
      </c>
      <c r="C10" s="5" t="str">
        <f t="shared" si="1"/>
        <v>XP. VAMOS POR CHILE</v>
      </c>
      <c r="D10" s="5" t="str">
        <f>"7. CRISTOBAL ORREGO SANCHEZ (H)"</f>
        <v>7. CRISTOBAL ORREGO SANCHEZ (H)</v>
      </c>
      <c r="E10" s="5" t="str">
        <f>"REPUBL."</f>
        <v>REPUBL.</v>
      </c>
      <c r="F10" s="5" t="str">
        <f>"1.354"</f>
        <v>1.354</v>
      </c>
      <c r="G10" s="5">
        <v>4.2300000000000004</v>
      </c>
      <c r="H10" s="5">
        <v>0</v>
      </c>
    </row>
    <row r="11" spans="1:8" x14ac:dyDescent="0.3">
      <c r="A11" s="4" t="s">
        <v>8</v>
      </c>
      <c r="B11" s="5">
        <v>13402</v>
      </c>
      <c r="C11" s="5" t="str">
        <f t="shared" si="1"/>
        <v>XP. VAMOS POR CHILE</v>
      </c>
      <c r="D11" s="5" t="str">
        <f>"8. KARINA TORRES FUENTES (M)"</f>
        <v>8. KARINA TORRES FUENTES (M)</v>
      </c>
      <c r="E11" s="5" t="str">
        <f>"RN"</f>
        <v>RN</v>
      </c>
      <c r="F11" s="5" t="str">
        <f>"774"</f>
        <v>774</v>
      </c>
      <c r="G11" s="5">
        <v>2.42</v>
      </c>
      <c r="H11" s="5">
        <v>0</v>
      </c>
    </row>
    <row r="12" spans="1:8" x14ac:dyDescent="0.3">
      <c r="A12" s="4" t="s">
        <v>8</v>
      </c>
      <c r="B12" s="5">
        <v>13402</v>
      </c>
      <c r="C12" s="5" t="str">
        <f t="shared" si="1"/>
        <v>XP. VAMOS POR CHILE</v>
      </c>
      <c r="D12" s="5" t="str">
        <f>"9. ENRIQUE CAMPINO LARRAIN (H)"</f>
        <v>9. ENRIQUE CAMPINO LARRAIN (H)</v>
      </c>
      <c r="E12" s="5" t="str">
        <f>"IND-RN"</f>
        <v>IND-RN</v>
      </c>
      <c r="F12" s="5" t="str">
        <f>"903"</f>
        <v>903</v>
      </c>
      <c r="G12" s="5">
        <v>2.82</v>
      </c>
      <c r="H12" s="5">
        <v>0</v>
      </c>
    </row>
    <row r="13" spans="1:8" x14ac:dyDescent="0.3">
      <c r="A13" s="4" t="s">
        <v>8</v>
      </c>
      <c r="B13" s="5">
        <v>13402</v>
      </c>
      <c r="C13" s="5" t="str">
        <f>"YB. LISTA DEL APRUEBO"</f>
        <v>YB. LISTA DEL APRUEBO</v>
      </c>
      <c r="D13" s="5"/>
      <c r="E13" s="5" t="str">
        <f>""</f>
        <v/>
      </c>
      <c r="F13" s="5" t="str">
        <f>"6.501"</f>
        <v>6.501</v>
      </c>
      <c r="G13" s="5">
        <v>0.28999999999999998</v>
      </c>
      <c r="H13" s="5"/>
    </row>
    <row r="14" spans="1:8" x14ac:dyDescent="0.3">
      <c r="A14" s="4" t="s">
        <v>8</v>
      </c>
      <c r="B14" s="5">
        <v>13402</v>
      </c>
      <c r="C14" s="5" t="str">
        <f t="shared" ref="C14:C19" si="2">"YB. LISTA DEL APRUEBO"</f>
        <v>YB. LISTA DEL APRUEBO</v>
      </c>
      <c r="D14" s="5" t="str">
        <f>"10. MARIA JOSE BECERRA MORO (M)"</f>
        <v>10. MARIA JOSE BECERRA MORO (M)</v>
      </c>
      <c r="E14" s="5" t="str">
        <f>"PS"</f>
        <v>PS</v>
      </c>
      <c r="F14" s="5" t="str">
        <f>"1.282"</f>
        <v>1.282</v>
      </c>
      <c r="G14" s="5">
        <v>4</v>
      </c>
      <c r="H14" s="5">
        <v>0</v>
      </c>
    </row>
    <row r="15" spans="1:8" x14ac:dyDescent="0.3">
      <c r="A15" s="4" t="s">
        <v>8</v>
      </c>
      <c r="B15" s="5">
        <v>13402</v>
      </c>
      <c r="C15" s="5" t="str">
        <f t="shared" si="2"/>
        <v>YB. LISTA DEL APRUEBO</v>
      </c>
      <c r="D15" s="5" t="str">
        <f>"11. DIEGO CALDERON GAJARDO (H)"</f>
        <v>11. DIEGO CALDERON GAJARDO (H)</v>
      </c>
      <c r="E15" s="5" t="str">
        <f>"PDC"</f>
        <v>PDC</v>
      </c>
      <c r="F15" s="5" t="str">
        <f>"2.818"</f>
        <v>2.818</v>
      </c>
      <c r="G15" s="5">
        <v>8.8000000000000007</v>
      </c>
      <c r="H15" s="5">
        <v>0</v>
      </c>
    </row>
    <row r="16" spans="1:8" x14ac:dyDescent="0.3">
      <c r="A16" s="4" t="s">
        <v>8</v>
      </c>
      <c r="B16" s="5">
        <v>13402</v>
      </c>
      <c r="C16" s="5" t="str">
        <f t="shared" si="2"/>
        <v>YB. LISTA DEL APRUEBO</v>
      </c>
      <c r="D16" s="5" t="str">
        <f>"12. CAMILA BRICEÑO CARRASCO (M)"</f>
        <v>12. CAMILA BRICEÑO CARRASCO (M)</v>
      </c>
      <c r="E16" s="5" t="str">
        <f>"PDC"</f>
        <v>PDC</v>
      </c>
      <c r="F16" s="5" t="str">
        <f>"618"</f>
        <v>618</v>
      </c>
      <c r="G16" s="5">
        <v>1.93</v>
      </c>
      <c r="H16" s="5">
        <v>0</v>
      </c>
    </row>
    <row r="17" spans="1:8" x14ac:dyDescent="0.3">
      <c r="A17" s="4" t="s">
        <v>8</v>
      </c>
      <c r="B17" s="5">
        <v>13402</v>
      </c>
      <c r="C17" s="1" t="str">
        <f t="shared" si="2"/>
        <v>YB. LISTA DEL APRUEBO</v>
      </c>
      <c r="D17" s="1" t="str">
        <f>"13. RENATO FABRIZIO GARIN GONZALEZ (H)"</f>
        <v>13. RENATO FABRIZIO GARIN GONZALEZ (H)</v>
      </c>
      <c r="E17" s="1" t="str">
        <f>"IND-PR"</f>
        <v>IND-PR</v>
      </c>
      <c r="F17" s="1" t="str">
        <f>"1.176"</f>
        <v>1.176</v>
      </c>
      <c r="G17" s="1">
        <v>3.67</v>
      </c>
      <c r="H17" s="1">
        <v>1</v>
      </c>
    </row>
    <row r="18" spans="1:8" x14ac:dyDescent="0.3">
      <c r="A18" s="4" t="s">
        <v>8</v>
      </c>
      <c r="B18" s="5">
        <v>13402</v>
      </c>
      <c r="C18" s="5" t="str">
        <f t="shared" si="2"/>
        <v>YB. LISTA DEL APRUEBO</v>
      </c>
      <c r="D18" s="5" t="str">
        <f>"14. DENISSE ELIZABETH MARTEL JORQUERA (M)"</f>
        <v>14. DENISSE ELIZABETH MARTEL JORQUERA (M)</v>
      </c>
      <c r="E18" s="5" t="str">
        <f>"IND-PR"</f>
        <v>IND-PR</v>
      </c>
      <c r="F18" s="5" t="str">
        <f>"388"</f>
        <v>388</v>
      </c>
      <c r="G18" s="5">
        <v>1.21</v>
      </c>
      <c r="H18" s="5">
        <v>0</v>
      </c>
    </row>
    <row r="19" spans="1:8" x14ac:dyDescent="0.3">
      <c r="A19" s="4" t="s">
        <v>8</v>
      </c>
      <c r="B19" s="5">
        <v>13402</v>
      </c>
      <c r="C19" s="5" t="str">
        <f t="shared" si="2"/>
        <v>YB. LISTA DEL APRUEBO</v>
      </c>
      <c r="D19" s="5" t="str">
        <f>"15. JUAN MORENO GAMBOA (H)"</f>
        <v>15. JUAN MORENO GAMBOA (H)</v>
      </c>
      <c r="E19" s="5" t="str">
        <f>"PS"</f>
        <v>PS</v>
      </c>
      <c r="F19" s="5" t="str">
        <f>"219"</f>
        <v>219</v>
      </c>
      <c r="G19" s="5">
        <v>0.68</v>
      </c>
      <c r="H19" s="5">
        <v>0</v>
      </c>
    </row>
    <row r="20" spans="1:8" x14ac:dyDescent="0.3">
      <c r="A20" s="4" t="s">
        <v>8</v>
      </c>
      <c r="B20" s="5">
        <v>13402</v>
      </c>
      <c r="C20" s="5" t="str">
        <f>"YQ. APRUEBO DIGNIDAD"</f>
        <v>YQ. APRUEBO DIGNIDAD</v>
      </c>
      <c r="D20" s="5"/>
      <c r="E20" s="5" t="str">
        <f>""</f>
        <v/>
      </c>
      <c r="F20" s="5" t="str">
        <f>"7.006"</f>
        <v>7.006</v>
      </c>
      <c r="G20" s="5">
        <v>21.87</v>
      </c>
      <c r="H20" s="5"/>
    </row>
    <row r="21" spans="1:8" x14ac:dyDescent="0.3">
      <c r="A21" s="4" t="s">
        <v>8</v>
      </c>
      <c r="B21" s="5">
        <v>13402</v>
      </c>
      <c r="C21" s="5" t="str">
        <f t="shared" ref="C21:C26" si="3">"YQ. APRUEBO DIGNIDAD"</f>
        <v>YQ. APRUEBO DIGNIDAD</v>
      </c>
      <c r="D21" s="5" t="str">
        <f>"16. SANDRA KATRIN SAAVEDRA LOWENBERGER (M)"</f>
        <v>16. SANDRA KATRIN SAAVEDRA LOWENBERGER (M)</v>
      </c>
      <c r="E21" s="5" t="str">
        <f>"PCCH"</f>
        <v>PCCH</v>
      </c>
      <c r="F21" s="5" t="str">
        <f>"967"</f>
        <v>967</v>
      </c>
      <c r="G21" s="5">
        <v>3.02</v>
      </c>
      <c r="H21" s="5">
        <v>0</v>
      </c>
    </row>
    <row r="22" spans="1:8" x14ac:dyDescent="0.3">
      <c r="A22" s="4" t="s">
        <v>8</v>
      </c>
      <c r="B22" s="5">
        <v>13402</v>
      </c>
      <c r="C22" s="1" t="str">
        <f t="shared" si="3"/>
        <v>YQ. APRUEBO DIGNIDAD</v>
      </c>
      <c r="D22" s="1" t="str">
        <f>"17. IGNACIO JAIME ACHURRA DIAZ (H)"</f>
        <v>17. IGNACIO JAIME ACHURRA DIAZ (H)</v>
      </c>
      <c r="E22" s="1" t="str">
        <f>"CONVER."</f>
        <v>CONVER.</v>
      </c>
      <c r="F22" s="1" t="str">
        <f>"2.546"</f>
        <v>2.546</v>
      </c>
      <c r="G22" s="1">
        <v>7.95</v>
      </c>
      <c r="H22" s="1">
        <v>1</v>
      </c>
    </row>
    <row r="23" spans="1:8" x14ac:dyDescent="0.3">
      <c r="A23" s="4" t="s">
        <v>8</v>
      </c>
      <c r="B23" s="5">
        <v>13402</v>
      </c>
      <c r="C23" s="5" t="str">
        <f t="shared" si="3"/>
        <v>YQ. APRUEBO DIGNIDAD</v>
      </c>
      <c r="D23" s="5" t="str">
        <f>"18. CAMILA FERNANDA MUSANTE MULLER (M)"</f>
        <v>18. CAMILA FERNANDA MUSANTE MULLER (M)</v>
      </c>
      <c r="E23" s="5" t="str">
        <f>"IND-RD"</f>
        <v>IND-RD</v>
      </c>
      <c r="F23" s="5" t="str">
        <f>"1.474"</f>
        <v>1.474</v>
      </c>
      <c r="G23" s="5">
        <v>4.5999999999999996</v>
      </c>
      <c r="H23" s="5">
        <v>0</v>
      </c>
    </row>
    <row r="24" spans="1:8" x14ac:dyDescent="0.3">
      <c r="A24" s="4" t="s">
        <v>8</v>
      </c>
      <c r="B24" s="5">
        <v>13402</v>
      </c>
      <c r="C24" s="5" t="str">
        <f t="shared" si="3"/>
        <v>YQ. APRUEBO DIGNIDAD</v>
      </c>
      <c r="D24" s="5" t="str">
        <f>"19. CARLOS ANDRES POBLETE GALVEZ (H)"</f>
        <v>19. CARLOS ANDRES POBLETE GALVEZ (H)</v>
      </c>
      <c r="E24" s="5" t="str">
        <f>"IGUALDAD"</f>
        <v>IGUALDAD</v>
      </c>
      <c r="F24" s="5" t="str">
        <f>"312"</f>
        <v>312</v>
      </c>
      <c r="G24" s="5">
        <v>0.97</v>
      </c>
      <c r="H24" s="5">
        <v>0</v>
      </c>
    </row>
    <row r="25" spans="1:8" x14ac:dyDescent="0.3">
      <c r="A25" s="4" t="s">
        <v>8</v>
      </c>
      <c r="B25" s="5">
        <v>13402</v>
      </c>
      <c r="C25" s="5" t="str">
        <f t="shared" si="3"/>
        <v>YQ. APRUEBO DIGNIDAD</v>
      </c>
      <c r="D25" s="5" t="str">
        <f>"20. CAMILA ISIDORA NAVARRO VARGAS (M)"</f>
        <v>20. CAMILA ISIDORA NAVARRO VARGAS (M)</v>
      </c>
      <c r="E25" s="5" t="str">
        <f>"IND-FREVS"</f>
        <v>IND-FREVS</v>
      </c>
      <c r="F25" s="5" t="str">
        <f>"1.319"</f>
        <v>1.319</v>
      </c>
      <c r="G25" s="5">
        <v>4.12</v>
      </c>
      <c r="H25" s="5">
        <v>0</v>
      </c>
    </row>
    <row r="26" spans="1:8" x14ac:dyDescent="0.3">
      <c r="A26" s="4" t="s">
        <v>8</v>
      </c>
      <c r="B26" s="5">
        <v>13402</v>
      </c>
      <c r="C26" s="5" t="str">
        <f t="shared" si="3"/>
        <v>YQ. APRUEBO DIGNIDAD</v>
      </c>
      <c r="D26" s="5" t="str">
        <f>"21. SEBASTIAN JOSE AYLWIN CORREA (H)"</f>
        <v>21. SEBASTIAN JOSE AYLWIN CORREA (H)</v>
      </c>
      <c r="E26" s="5" t="str">
        <f>"COMUNES"</f>
        <v>COMUNES</v>
      </c>
      <c r="F26" s="5" t="str">
        <f>"388"</f>
        <v>388</v>
      </c>
      <c r="G26" s="5">
        <v>1.21</v>
      </c>
      <c r="H26" s="5">
        <v>0</v>
      </c>
    </row>
    <row r="27" spans="1:8" x14ac:dyDescent="0.3">
      <c r="A27" s="4" t="s">
        <v>8</v>
      </c>
      <c r="B27" s="5">
        <v>13402</v>
      </c>
      <c r="C27" s="5" t="str">
        <f>"ZN. LA LISTA DEL PUEBLO DISTRITO 14 (D14)"</f>
        <v>ZN. LA LISTA DEL PUEBLO DISTRITO 14 (D14)</v>
      </c>
      <c r="D27" s="5"/>
      <c r="E27" s="5" t="str">
        <f>""</f>
        <v/>
      </c>
      <c r="F27" s="5" t="str">
        <f>"4.995"</f>
        <v>4.995</v>
      </c>
      <c r="G27" s="5">
        <v>15.59</v>
      </c>
      <c r="H27" s="5"/>
    </row>
    <row r="28" spans="1:8" x14ac:dyDescent="0.3">
      <c r="A28" s="4" t="s">
        <v>8</v>
      </c>
      <c r="B28" s="5">
        <v>13402</v>
      </c>
      <c r="C28" s="5" t="str">
        <f t="shared" ref="C28:C32" si="4">"ZN. LA LISTA DEL PUEBLO DISTRITO 14 (D14)"</f>
        <v>ZN. LA LISTA DEL PUEBLO DISTRITO 14 (D14)</v>
      </c>
      <c r="D28" s="5" t="str">
        <f>"22. JOSEFA ANDREA FAUNDEZ ESPINOZA (M)"</f>
        <v>22. JOSEFA ANDREA FAUNDEZ ESPINOZA (M)</v>
      </c>
      <c r="E28" s="5" t="str">
        <f>"IND"</f>
        <v>IND</v>
      </c>
      <c r="F28" s="5" t="str">
        <f>"1.211"</f>
        <v>1.211</v>
      </c>
      <c r="G28" s="5">
        <v>3.78</v>
      </c>
      <c r="H28" s="5">
        <v>0</v>
      </c>
    </row>
    <row r="29" spans="1:8" x14ac:dyDescent="0.3">
      <c r="A29" s="4" t="s">
        <v>8</v>
      </c>
      <c r="B29" s="5">
        <v>13402</v>
      </c>
      <c r="C29" s="1" t="str">
        <f t="shared" si="4"/>
        <v>ZN. LA LISTA DEL PUEBLO DISTRITO 14 (D14)</v>
      </c>
      <c r="D29" s="1" t="str">
        <f>"23. FRANCISCO JAVIER CAAMAÑO ROJAS (H)"</f>
        <v>23. FRANCISCO JAVIER CAAMAÑO ROJAS (H)</v>
      </c>
      <c r="E29" s="1" t="str">
        <f>"IND"</f>
        <v>IND</v>
      </c>
      <c r="F29" s="1" t="str">
        <f>"1.641"</f>
        <v>1.641</v>
      </c>
      <c r="G29" s="1">
        <v>5.12</v>
      </c>
      <c r="H29" s="1">
        <v>1</v>
      </c>
    </row>
    <row r="30" spans="1:8" x14ac:dyDescent="0.3">
      <c r="A30" s="4" t="s">
        <v>8</v>
      </c>
      <c r="B30" s="5">
        <v>13402</v>
      </c>
      <c r="C30" s="5" t="str">
        <f t="shared" si="4"/>
        <v>ZN. LA LISTA DEL PUEBLO DISTRITO 14 (D14)</v>
      </c>
      <c r="D30" s="5" t="str">
        <f>"24. CAROLINA LASSALLE ALCERRECA (M)"</f>
        <v>24. CAROLINA LASSALLE ALCERRECA (M)</v>
      </c>
      <c r="E30" s="5" t="str">
        <f>"IND"</f>
        <v>IND</v>
      </c>
      <c r="F30" s="5" t="str">
        <f>"477"</f>
        <v>477</v>
      </c>
      <c r="G30" s="5">
        <v>1.49</v>
      </c>
      <c r="H30" s="5">
        <v>0</v>
      </c>
    </row>
    <row r="31" spans="1:8" x14ac:dyDescent="0.3">
      <c r="A31" s="4" t="s">
        <v>8</v>
      </c>
      <c r="B31" s="5">
        <v>13402</v>
      </c>
      <c r="C31" s="5" t="str">
        <f t="shared" si="4"/>
        <v>ZN. LA LISTA DEL PUEBLO DISTRITO 14 (D14)</v>
      </c>
      <c r="D31" s="5" t="str">
        <f>"25. RODRIGO ENRIQUE URZUA CHAVEZ (H)"</f>
        <v>25. RODRIGO ENRIQUE URZUA CHAVEZ (H)</v>
      </c>
      <c r="E31" s="5" t="str">
        <f>"IND"</f>
        <v>IND</v>
      </c>
      <c r="F31" s="5" t="str">
        <f>"914"</f>
        <v>914</v>
      </c>
      <c r="G31" s="5">
        <v>2.85</v>
      </c>
      <c r="H31" s="5">
        <v>0</v>
      </c>
    </row>
    <row r="32" spans="1:8" x14ac:dyDescent="0.3">
      <c r="A32" s="4" t="s">
        <v>8</v>
      </c>
      <c r="B32" s="5">
        <v>13402</v>
      </c>
      <c r="C32" s="5" t="str">
        <f t="shared" si="4"/>
        <v>ZN. LA LISTA DEL PUEBLO DISTRITO 14 (D14)</v>
      </c>
      <c r="D32" s="5" t="str">
        <f>"26. CLAUDIA ACEVEDO MORALES (M)"</f>
        <v>26. CLAUDIA ACEVEDO MORALES (M)</v>
      </c>
      <c r="E32" s="5" t="str">
        <f>"IND"</f>
        <v>IND</v>
      </c>
      <c r="F32" s="5" t="str">
        <f>"752"</f>
        <v>752</v>
      </c>
      <c r="G32" s="5">
        <v>2.35</v>
      </c>
      <c r="H32" s="5">
        <v>0</v>
      </c>
    </row>
    <row r="33" spans="1:8" x14ac:dyDescent="0.3">
      <c r="A33" s="4" t="s">
        <v>8</v>
      </c>
      <c r="B33" s="5">
        <v>13402</v>
      </c>
      <c r="C33" s="5" t="str">
        <f>"ZT. INDEPENDIENTES POR LA NUEVA CONSTITUCION (D14)"</f>
        <v>ZT. INDEPENDIENTES POR LA NUEVA CONSTITUCION (D14)</v>
      </c>
      <c r="D33" s="5"/>
      <c r="E33" s="5" t="str">
        <f>""</f>
        <v/>
      </c>
      <c r="F33" s="5" t="str">
        <f>"3.632"</f>
        <v>3.632</v>
      </c>
      <c r="G33" s="5">
        <v>11.34</v>
      </c>
      <c r="H33" s="5"/>
    </row>
    <row r="34" spans="1:8" x14ac:dyDescent="0.3">
      <c r="A34" s="4" t="s">
        <v>8</v>
      </c>
      <c r="B34" s="5">
        <v>13402</v>
      </c>
      <c r="C34" s="1" t="str">
        <f t="shared" ref="C34:C38" si="5">"ZT. INDEPENDIENTES POR LA NUEVA CONSTITUCION (D14)"</f>
        <v>ZT. INDEPENDIENTES POR LA NUEVA CONSTITUCION (D14)</v>
      </c>
      <c r="D34" s="1" t="str">
        <f>"27. PAULINA VALERIA VALENZUELA RIO (M)"</f>
        <v>27. PAULINA VALERIA VALENZUELA RIO (M)</v>
      </c>
      <c r="E34" s="1" t="str">
        <f>"IND"</f>
        <v>IND</v>
      </c>
      <c r="F34" s="1" t="str">
        <f>"1.612"</f>
        <v>1.612</v>
      </c>
      <c r="G34" s="1">
        <v>5.03</v>
      </c>
      <c r="H34" s="1">
        <v>1</v>
      </c>
    </row>
    <row r="35" spans="1:8" x14ac:dyDescent="0.3">
      <c r="A35" s="4" t="s">
        <v>8</v>
      </c>
      <c r="B35" s="5">
        <v>13402</v>
      </c>
      <c r="C35" s="5" t="str">
        <f t="shared" si="5"/>
        <v>ZT. INDEPENDIENTES POR LA NUEVA CONSTITUCION (D14)</v>
      </c>
      <c r="D35" s="5" t="str">
        <f>"28. CLAUDIO VIELMA CAMPOS (H)"</f>
        <v>28. CLAUDIO VIELMA CAMPOS (H)</v>
      </c>
      <c r="E35" s="5" t="str">
        <f>"IND"</f>
        <v>IND</v>
      </c>
      <c r="F35" s="5" t="str">
        <f>"702"</f>
        <v>702</v>
      </c>
      <c r="G35" s="5">
        <v>2.19</v>
      </c>
      <c r="H35" s="5">
        <v>0</v>
      </c>
    </row>
    <row r="36" spans="1:8" x14ac:dyDescent="0.3">
      <c r="A36" s="4" t="s">
        <v>8</v>
      </c>
      <c r="B36" s="5">
        <v>13402</v>
      </c>
      <c r="C36" s="5" t="str">
        <f t="shared" si="5"/>
        <v>ZT. INDEPENDIENTES POR LA NUEVA CONSTITUCION (D14)</v>
      </c>
      <c r="D36" s="5" t="str">
        <f>"29. NADIA KARIN LETELIER FAUNDEZ (M)"</f>
        <v>29. NADIA KARIN LETELIER FAUNDEZ (M)</v>
      </c>
      <c r="E36" s="5" t="str">
        <f>"IND"</f>
        <v>IND</v>
      </c>
      <c r="F36" s="5" t="str">
        <f>"575"</f>
        <v>575</v>
      </c>
      <c r="G36" s="5">
        <v>1.79</v>
      </c>
      <c r="H36" s="5">
        <v>0</v>
      </c>
    </row>
    <row r="37" spans="1:8" x14ac:dyDescent="0.3">
      <c r="A37" s="4" t="s">
        <v>8</v>
      </c>
      <c r="B37" s="5">
        <v>13402</v>
      </c>
      <c r="C37" s="5" t="str">
        <f t="shared" si="5"/>
        <v>ZT. INDEPENDIENTES POR LA NUEVA CONSTITUCION (D14)</v>
      </c>
      <c r="D37" s="5" t="str">
        <f>"30. ANGELO PERROTTA MASSU (H)"</f>
        <v>30. ANGELO PERROTTA MASSU (H)</v>
      </c>
      <c r="E37" s="5" t="str">
        <f>"IND"</f>
        <v>IND</v>
      </c>
      <c r="F37" s="5" t="str">
        <f>"226"</f>
        <v>226</v>
      </c>
      <c r="G37" s="5">
        <v>0.71</v>
      </c>
      <c r="H37" s="5">
        <v>0</v>
      </c>
    </row>
    <row r="38" spans="1:8" x14ac:dyDescent="0.3">
      <c r="A38" s="4" t="s">
        <v>8</v>
      </c>
      <c r="B38" s="5">
        <v>13402</v>
      </c>
      <c r="C38" s="5" t="str">
        <f t="shared" si="5"/>
        <v>ZT. INDEPENDIENTES POR LA NUEVA CONSTITUCION (D14)</v>
      </c>
      <c r="D38" s="5" t="str">
        <f>"31. PAMELA INES RODRIGUEZ ALEGRIA (M)"</f>
        <v>31. PAMELA INES RODRIGUEZ ALEGRIA (M)</v>
      </c>
      <c r="E38" s="5" t="str">
        <f>"IND"</f>
        <v>IND</v>
      </c>
      <c r="F38" s="5" t="str">
        <f>"517"</f>
        <v>517</v>
      </c>
      <c r="G38" s="5">
        <v>1.61</v>
      </c>
      <c r="H38" s="5">
        <v>0</v>
      </c>
    </row>
    <row r="39" spans="1:8" x14ac:dyDescent="0.3">
      <c r="A39" s="4" t="s">
        <v>8</v>
      </c>
      <c r="B39" s="5">
        <v>13402</v>
      </c>
      <c r="D39" s="5" t="str">
        <f>""</f>
        <v/>
      </c>
      <c r="E39" s="5" t="str">
        <f>""</f>
        <v/>
      </c>
      <c r="F39" s="5" t="str">
        <f>""</f>
        <v/>
      </c>
      <c r="G39" s="5"/>
      <c r="H39" s="5" t="str">
        <f>""</f>
        <v/>
      </c>
    </row>
  </sheetData>
  <autoFilter ref="A1:H39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Leyton Núñez</cp:lastModifiedBy>
  <dcterms:created xsi:type="dcterms:W3CDTF">2021-06-09T16:41:21Z</dcterms:created>
  <dcterms:modified xsi:type="dcterms:W3CDTF">2021-06-10T19:10:12Z</dcterms:modified>
</cp:coreProperties>
</file>