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0DBB5AB6-DF73-4C56-8A1C-7AA5367834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C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C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C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C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C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<sst xmlns="http://schemas.openxmlformats.org/spreadsheetml/2006/main" count="45" uniqueCount="9">
  <si>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</si>
  <si>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</si>
  <si>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</si>
  <si>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</si>
  <si>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</si>
  <si>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</si>
  <si>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</si>
  <si>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</si>
  <si>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CALERADETANGO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</si>
</sst>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8"/>
  <sheetViews>
    <sheetView tabSelected="1" workbookViewId="0">
      <selection activeCell="H2" sqref="H2:H39"/>
    </sheetView>
  </sheetViews>
  <sheetFormatPr baseColWidth="10" defaultColWidth="8.88671875" defaultRowHeight="14.4" x14ac:dyDescent="0.3"/>
  <cols>
    <col min="1" max="1" width="19.33203125" style="1" customWidth="1"/>
    <col min="2" max="2" width="9.44140625" style="1" customWidth="1"/>
    <col min="3" max="3" width="35.44140625" style="1" customWidth="1"/>
    <col min="4" max="4" width="44.21875" style="1" customWidth="1"/>
    <col min="5" max="5" width="11.77734375" style="1" customWidth="1"/>
    <col min="6" max="6" width="10.88671875" style="1" customWidth="1"/>
    <col min="7" max="7" width="16.88671875" style="1" customWidth="1"/>
    <col min="8" max="8" width="10.109375" style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spans="1:8" x14ac:dyDescent="0.3">
      <c r="A2" s="1" t="s">
        <v>8</v>
      </c>
      <c r="B2" s="2">
        <v>13403</v>
      </c>
      <c r="C2" s="2" t="str">
        <f>"XA. PARTIDO ECOLOGISTA VERDE"</f>
        <v>XA. PARTIDO ECOLOGISTA VERDE</v>
      </c>
      <c r="E2" s="2" t="str">
        <f>""</f>
        <v/>
      </c>
      <c r="F2" s="2" t="str">
        <f>"530"</f>
        <v>530</v>
      </c>
      <c r="G2" s="2">
        <v>4.96</v>
      </c>
      <c r="H2" s="2"/>
    </row>
    <row r="3" spans="1:8" hidden="1" x14ac:dyDescent="0.3">
      <c r="A3" s="1" t="s">
        <v>8</v>
      </c>
      <c r="B3" s="2">
        <v>13403</v>
      </c>
      <c r="D3" s="2" t="str">
        <f>"1. KARIN AREVALO JIMENEZ (M)"</f>
        <v>1. KARIN AREVALO JIMENEZ (M)</v>
      </c>
      <c r="E3" s="2" t="str">
        <f>"PEV"</f>
        <v>PEV</v>
      </c>
      <c r="F3" s="2" t="str">
        <f>"228"</f>
        <v>228</v>
      </c>
      <c r="G3" s="2">
        <v>2.13</v>
      </c>
      <c r="H3" s="2">
        <v>0</v>
      </c>
    </row>
    <row r="4" spans="1:8" hidden="1" x14ac:dyDescent="0.3">
      <c r="A4" s="1" t="s">
        <v>8</v>
      </c>
      <c r="B4" s="2">
        <v>13403</v>
      </c>
      <c r="D4" s="2" t="str">
        <f>"2. JOEL ROSSA GONZALEZ (H)"</f>
        <v>2. JOEL ROSSA GONZALEZ (H)</v>
      </c>
      <c r="E4" s="2" t="str">
        <f>"PEV"</f>
        <v>PEV</v>
      </c>
      <c r="F4" s="2" t="str">
        <f>"99"</f>
        <v>99</v>
      </c>
      <c r="G4" s="2">
        <v>0.93</v>
      </c>
      <c r="H4" s="2">
        <v>0</v>
      </c>
    </row>
    <row r="5" spans="1:8" hidden="1" x14ac:dyDescent="0.3">
      <c r="A5" s="1" t="s">
        <v>8</v>
      </c>
      <c r="B5" s="2">
        <v>13403</v>
      </c>
      <c r="D5" s="2" t="str">
        <f>"3. ANDREA ALEJANDRA QUINTEROS SANTIS (M)"</f>
        <v>3. ANDREA ALEJANDRA QUINTEROS SANTIS (M)</v>
      </c>
      <c r="E5" s="2" t="str">
        <f>"PEV"</f>
        <v>PEV</v>
      </c>
      <c r="F5" s="2" t="str">
        <f>"203"</f>
        <v>203</v>
      </c>
      <c r="G5" s="2">
        <v>1.9</v>
      </c>
      <c r="H5" s="2">
        <v>0</v>
      </c>
    </row>
    <row r="6" spans="1:8" x14ac:dyDescent="0.3">
      <c r="A6" s="1" t="s">
        <v>8</v>
      </c>
      <c r="B6" s="2">
        <v>13403</v>
      </c>
      <c r="C6" s="2" t="str">
        <f>"XP. VAMOS POR CHILE"</f>
        <v>XP. VAMOS POR CHILE</v>
      </c>
      <c r="E6" s="2" t="str">
        <f>""</f>
        <v/>
      </c>
      <c r="F6" s="2" t="str">
        <f>"2.973"</f>
        <v>2.973</v>
      </c>
      <c r="G6" s="2">
        <v>27.83</v>
      </c>
      <c r="H6" s="2"/>
    </row>
    <row r="7" spans="1:8" hidden="1" x14ac:dyDescent="0.3">
      <c r="A7" s="1" t="s">
        <v>8</v>
      </c>
      <c r="B7" s="2">
        <v>13403</v>
      </c>
      <c r="D7" s="2" t="str">
        <f>"4. CLAUDIA MABEL CASTRO GUTIERREZ (M)"</f>
        <v>4. CLAUDIA MABEL CASTRO GUTIERREZ (M)</v>
      </c>
      <c r="E7" s="2" t="str">
        <f>"IND-UDI"</f>
        <v>IND-UDI</v>
      </c>
      <c r="F7" s="2" t="str">
        <f>"200"</f>
        <v>200</v>
      </c>
      <c r="G7" s="2">
        <v>1.87</v>
      </c>
      <c r="H7" s="2">
        <v>1</v>
      </c>
    </row>
    <row r="8" spans="1:8" hidden="1" x14ac:dyDescent="0.3">
      <c r="A8" s="1" t="s">
        <v>8</v>
      </c>
      <c r="B8" s="2">
        <v>13403</v>
      </c>
      <c r="D8" s="2" t="str">
        <f>"5. JAIME COLOMA ALAMOS (H)"</f>
        <v>5. JAIME COLOMA ALAMOS (H)</v>
      </c>
      <c r="E8" s="2" t="str">
        <f>"UDI"</f>
        <v>UDI</v>
      </c>
      <c r="F8" s="2" t="str">
        <f>"1.048"</f>
        <v>1.048</v>
      </c>
      <c r="G8" s="2">
        <v>9.81</v>
      </c>
      <c r="H8" s="2">
        <v>0</v>
      </c>
    </row>
    <row r="9" spans="1:8" hidden="1" x14ac:dyDescent="0.3">
      <c r="A9" s="1" t="s">
        <v>8</v>
      </c>
      <c r="B9" s="2">
        <v>13403</v>
      </c>
      <c r="D9" s="2" t="str">
        <f>"6. ANDREA ROSARIO IÑIGUEZ MANSO (M)"</f>
        <v>6. ANDREA ROSARIO IÑIGUEZ MANSO (M)</v>
      </c>
      <c r="E9" s="2" t="str">
        <f>"REPUBL."</f>
        <v>REPUBL.</v>
      </c>
      <c r="F9" s="2" t="str">
        <f>"231"</f>
        <v>231</v>
      </c>
      <c r="G9" s="2">
        <v>2.16</v>
      </c>
      <c r="H9" s="2">
        <v>0</v>
      </c>
    </row>
    <row r="10" spans="1:8" hidden="1" x14ac:dyDescent="0.3">
      <c r="A10" s="1" t="s">
        <v>8</v>
      </c>
      <c r="B10" s="2">
        <v>13403</v>
      </c>
      <c r="D10" s="2" t="str">
        <f>"7. CRISTOBAL ORREGO SANCHEZ (H)"</f>
        <v>7. CRISTOBAL ORREGO SANCHEZ (H)</v>
      </c>
      <c r="E10" s="2" t="str">
        <f>"REPUBL."</f>
        <v>REPUBL.</v>
      </c>
      <c r="F10" s="2" t="str">
        <f>"576"</f>
        <v>576</v>
      </c>
      <c r="G10" s="2">
        <v>5.39</v>
      </c>
      <c r="H10" s="2">
        <v>0</v>
      </c>
    </row>
    <row r="11" spans="1:8" hidden="1" x14ac:dyDescent="0.3">
      <c r="A11" s="1" t="s">
        <v>8</v>
      </c>
      <c r="B11" s="2">
        <v>13403</v>
      </c>
      <c r="D11" s="2" t="str">
        <f>"8. KARINA TORRES FUENTES (M)"</f>
        <v>8. KARINA TORRES FUENTES (M)</v>
      </c>
      <c r="E11" s="2" t="str">
        <f>"RN"</f>
        <v>RN</v>
      </c>
      <c r="F11" s="2" t="str">
        <f>"359"</f>
        <v>359</v>
      </c>
      <c r="G11" s="2">
        <v>3.36</v>
      </c>
      <c r="H11" s="2">
        <v>0</v>
      </c>
    </row>
    <row r="12" spans="1:8" hidden="1" x14ac:dyDescent="0.3">
      <c r="A12" s="1" t="s">
        <v>8</v>
      </c>
      <c r="B12" s="2">
        <v>13403</v>
      </c>
      <c r="D12" s="2" t="str">
        <f>"9. ENRIQUE CAMPINO LARRAIN (H)"</f>
        <v>9. ENRIQUE CAMPINO LARRAIN (H)</v>
      </c>
      <c r="E12" s="2" t="str">
        <f>"IND-RN"</f>
        <v>IND-RN</v>
      </c>
      <c r="F12" s="2" t="str">
        <f>"559"</f>
        <v>559</v>
      </c>
      <c r="G12" s="2">
        <v>5.23</v>
      </c>
      <c r="H12" s="2">
        <v>0</v>
      </c>
    </row>
    <row r="13" spans="1:8" x14ac:dyDescent="0.3">
      <c r="A13" s="1" t="s">
        <v>8</v>
      </c>
      <c r="B13" s="2">
        <v>13403</v>
      </c>
      <c r="C13" s="2" t="str">
        <f>"YB. LISTA DEL APRUEBO"</f>
        <v>YB. LISTA DEL APRUEBO</v>
      </c>
      <c r="E13" s="2" t="str">
        <f>""</f>
        <v/>
      </c>
      <c r="F13" s="2" t="str">
        <f>"1.726"</f>
        <v>1.726</v>
      </c>
      <c r="G13" s="2">
        <v>16.16</v>
      </c>
      <c r="H13" s="2"/>
    </row>
    <row r="14" spans="1:8" hidden="1" x14ac:dyDescent="0.3">
      <c r="A14" s="1" t="s">
        <v>8</v>
      </c>
      <c r="B14" s="2">
        <v>13403</v>
      </c>
      <c r="D14" s="2" t="str">
        <f>"10. MARIA JOSE BECERRA MORO (M)"</f>
        <v>10. MARIA JOSE BECERRA MORO (M)</v>
      </c>
      <c r="E14" s="2" t="str">
        <f>"PS"</f>
        <v>PS</v>
      </c>
      <c r="F14" s="2" t="str">
        <f>"409"</f>
        <v>409</v>
      </c>
      <c r="G14" s="2">
        <v>3.83</v>
      </c>
      <c r="H14" s="2">
        <v>0</v>
      </c>
    </row>
    <row r="15" spans="1:8" hidden="1" x14ac:dyDescent="0.3">
      <c r="A15" s="1" t="s">
        <v>8</v>
      </c>
      <c r="B15" s="2">
        <v>13403</v>
      </c>
      <c r="D15" s="2" t="str">
        <f>"11. DIEGO CALDERON GAJARDO (H)"</f>
        <v>11. DIEGO CALDERON GAJARDO (H)</v>
      </c>
      <c r="E15" s="2" t="str">
        <f>"PDC"</f>
        <v>PDC</v>
      </c>
      <c r="F15" s="2" t="str">
        <f>"369"</f>
        <v>369</v>
      </c>
      <c r="G15" s="2">
        <v>3.45</v>
      </c>
      <c r="H15" s="2">
        <v>0</v>
      </c>
    </row>
    <row r="16" spans="1:8" hidden="1" x14ac:dyDescent="0.3">
      <c r="A16" s="1" t="s">
        <v>8</v>
      </c>
      <c r="B16" s="2">
        <v>13403</v>
      </c>
      <c r="D16" s="2" t="str">
        <f>"12. CAMILA BRICEÑO CARRASCO (M)"</f>
        <v>12. CAMILA BRICEÑO CARRASCO (M)</v>
      </c>
      <c r="E16" s="2" t="str">
        <f>"PDC"</f>
        <v>PDC</v>
      </c>
      <c r="F16" s="2" t="str">
        <f>"256"</f>
        <v>256</v>
      </c>
      <c r="G16" s="2">
        <v>2.4</v>
      </c>
      <c r="H16" s="2">
        <v>0</v>
      </c>
    </row>
    <row r="17" spans="1:10" hidden="1" x14ac:dyDescent="0.3">
      <c r="A17" s="1" t="s">
        <v>8</v>
      </c>
      <c r="B17" s="2">
        <v>13403</v>
      </c>
      <c r="D17" s="2" t="str">
        <f>"13. RENATO FABRIZIO GARIN GONZALEZ (H)"</f>
        <v>13. RENATO FABRIZIO GARIN GONZALEZ (H)</v>
      </c>
      <c r="E17" s="2" t="str">
        <f>"IND-PR"</f>
        <v>IND-PR</v>
      </c>
      <c r="F17" s="2" t="str">
        <f>"446"</f>
        <v>446</v>
      </c>
      <c r="G17" s="2">
        <v>4.18</v>
      </c>
      <c r="H17" s="2">
        <v>1</v>
      </c>
    </row>
    <row r="18" spans="1:10" hidden="1" x14ac:dyDescent="0.3">
      <c r="A18" s="1" t="s">
        <v>8</v>
      </c>
      <c r="B18" s="2">
        <v>13403</v>
      </c>
      <c r="D18" s="2" t="str">
        <f>"14. DENISSE ELIZABETH MARTEL JORQUERA (M)"</f>
        <v>14. DENISSE ELIZABETH MARTEL JORQUERA (M)</v>
      </c>
      <c r="E18" s="2" t="str">
        <f>"IND-PR"</f>
        <v>IND-PR</v>
      </c>
      <c r="F18" s="2" t="str">
        <f>"137"</f>
        <v>137</v>
      </c>
      <c r="G18" s="2">
        <v>1.28</v>
      </c>
      <c r="H18" s="2">
        <v>0</v>
      </c>
    </row>
    <row r="19" spans="1:10" hidden="1" x14ac:dyDescent="0.3">
      <c r="A19" s="1" t="s">
        <v>8</v>
      </c>
      <c r="B19" s="2">
        <v>13403</v>
      </c>
      <c r="D19" s="2" t="str">
        <f>"15. JUAN MORENO GAMBOA (H)"</f>
        <v>15. JUAN MORENO GAMBOA (H)</v>
      </c>
      <c r="E19" s="2" t="str">
        <f>"PS"</f>
        <v>PS</v>
      </c>
      <c r="F19" s="2" t="str">
        <f>"109"</f>
        <v>109</v>
      </c>
      <c r="G19" s="2">
        <v>1.02</v>
      </c>
      <c r="H19" s="2">
        <v>0</v>
      </c>
    </row>
    <row r="20" spans="1:10" x14ac:dyDescent="0.3">
      <c r="A20" s="1" t="s">
        <v>8</v>
      </c>
      <c r="B20" s="2">
        <v>13403</v>
      </c>
      <c r="C20" s="2" t="str">
        <f>"YQ. APRUEBO DIGNIDAD"</f>
        <v>YQ. APRUEBO DIGNIDAD</v>
      </c>
      <c r="E20" s="2" t="str">
        <f>""</f>
        <v/>
      </c>
      <c r="F20" s="2" t="str">
        <f>"2.767"</f>
        <v>2.767</v>
      </c>
      <c r="G20" s="2">
        <v>25.91</v>
      </c>
      <c r="H20" s="2"/>
    </row>
    <row r="21" spans="1:10" hidden="1" x14ac:dyDescent="0.3">
      <c r="A21" s="1" t="s">
        <v>8</v>
      </c>
      <c r="B21" s="2">
        <v>13403</v>
      </c>
      <c r="D21" s="2" t="str">
        <f>"16. SANDRA KATRIN SAAVEDRA LOWENBERGER (M)"</f>
        <v>16. SANDRA KATRIN SAAVEDRA LOWENBERGER (M)</v>
      </c>
      <c r="E21" s="2" t="str">
        <f>"PCCH"</f>
        <v>PCCH</v>
      </c>
      <c r="F21" s="2" t="str">
        <f>"307"</f>
        <v>307</v>
      </c>
      <c r="G21" s="2">
        <v>2.87</v>
      </c>
      <c r="H21" s="2">
        <v>0</v>
      </c>
    </row>
    <row r="22" spans="1:10" hidden="1" x14ac:dyDescent="0.3">
      <c r="A22" s="1" t="s">
        <v>8</v>
      </c>
      <c r="B22" s="2">
        <v>13403</v>
      </c>
      <c r="D22" s="2" t="str">
        <f>"17. IGNACIO JAIME ACHURRA DIAZ (H)"</f>
        <v>17. IGNACIO JAIME ACHURRA DIAZ (H)</v>
      </c>
      <c r="E22" s="2" t="str">
        <f>"CONVER."</f>
        <v>CONVER.</v>
      </c>
      <c r="F22" s="2" t="str">
        <f>"1.299"</f>
        <v>1.299</v>
      </c>
      <c r="G22" s="2">
        <v>12.16</v>
      </c>
      <c r="H22" s="2">
        <v>1</v>
      </c>
      <c r="J22" t="str">
        <f>""</f>
        <v/>
      </c>
    </row>
    <row r="23" spans="1:10" hidden="1" x14ac:dyDescent="0.3">
      <c r="A23" s="1" t="s">
        <v>8</v>
      </c>
      <c r="B23" s="2">
        <v>13403</v>
      </c>
      <c r="D23" s="2" t="str">
        <f>"18. CAMILA FERNANDA MUSANTE MULLER (M)"</f>
        <v>18. CAMILA FERNANDA MUSANTE MULLER (M)</v>
      </c>
      <c r="E23" s="2" t="str">
        <f>"IND-RD"</f>
        <v>IND-RD</v>
      </c>
      <c r="F23" s="2" t="str">
        <f>"678"</f>
        <v>678</v>
      </c>
      <c r="G23" s="2">
        <v>6.35</v>
      </c>
      <c r="H23" s="2">
        <v>0</v>
      </c>
    </row>
    <row r="24" spans="1:10" hidden="1" x14ac:dyDescent="0.3">
      <c r="A24" s="1" t="s">
        <v>8</v>
      </c>
      <c r="B24" s="2">
        <v>13403</v>
      </c>
      <c r="D24" s="2" t="str">
        <f>"19. CARLOS ANDRES POBLETE GALVEZ (H)"</f>
        <v>19. CARLOS ANDRES POBLETE GALVEZ (H)</v>
      </c>
      <c r="E24" s="2" t="str">
        <f>"IGUALDAD"</f>
        <v>IGUALDAD</v>
      </c>
      <c r="F24" s="2" t="str">
        <f>"95"</f>
        <v>95</v>
      </c>
      <c r="G24" s="2">
        <v>0.89</v>
      </c>
      <c r="H24" s="2">
        <v>0</v>
      </c>
      <c r="J24" s="1"/>
    </row>
    <row r="25" spans="1:10" hidden="1" x14ac:dyDescent="0.3">
      <c r="A25" s="1" t="s">
        <v>8</v>
      </c>
      <c r="B25" s="2">
        <v>13403</v>
      </c>
      <c r="D25" s="2" t="str">
        <f>"20. CAMILA ISIDORA NAVARRO VARGAS (M)"</f>
        <v>20. CAMILA ISIDORA NAVARRO VARGAS (M)</v>
      </c>
      <c r="E25" s="2" t="str">
        <f>"IND-FREVS"</f>
        <v>IND-FREVS</v>
      </c>
      <c r="F25" s="2" t="str">
        <f>"149"</f>
        <v>149</v>
      </c>
      <c r="G25" s="2">
        <v>1.4000000000000001</v>
      </c>
      <c r="H25" s="2">
        <v>0</v>
      </c>
      <c r="J25" s="1"/>
    </row>
    <row r="26" spans="1:10" hidden="1" x14ac:dyDescent="0.3">
      <c r="A26" s="1" t="s">
        <v>8</v>
      </c>
      <c r="B26" s="2">
        <v>13403</v>
      </c>
      <c r="D26" s="2" t="str">
        <f>"21. SEBASTIAN JOSE AYLWIN CORREA (H)"</f>
        <v>21. SEBASTIAN JOSE AYLWIN CORREA (H)</v>
      </c>
      <c r="E26" s="2" t="str">
        <f>"COMUNES"</f>
        <v>COMUNES</v>
      </c>
      <c r="F26" s="2" t="str">
        <f>"239"</f>
        <v>239</v>
      </c>
      <c r="G26" s="2">
        <v>2.2399999999999998</v>
      </c>
      <c r="H26" s="2">
        <v>0</v>
      </c>
      <c r="J26" s="1"/>
    </row>
    <row r="27" spans="1:10" ht="28.8" x14ac:dyDescent="0.3">
      <c r="A27" s="1" t="s">
        <v>8</v>
      </c>
      <c r="B27" s="2">
        <v>13403</v>
      </c>
      <c r="C27" s="2" t="str">
        <f>"ZN. LA LISTA DEL PUEBLO DISTRITO 14 (D14)"</f>
        <v>ZN. LA LISTA DEL PUEBLO DISTRITO 14 (D14)</v>
      </c>
      <c r="E27" s="2" t="str">
        <f>""</f>
        <v/>
      </c>
      <c r="F27" s="2" t="str">
        <f>"1.553"</f>
        <v>1.553</v>
      </c>
      <c r="G27" s="2">
        <v>14.540000000000001</v>
      </c>
      <c r="H27" s="2"/>
      <c r="J27" s="1"/>
    </row>
    <row r="28" spans="1:10" hidden="1" x14ac:dyDescent="0.3">
      <c r="A28" s="1" t="s">
        <v>8</v>
      </c>
      <c r="B28" s="2">
        <v>13403</v>
      </c>
      <c r="D28" s="2" t="str">
        <f>"22. JOSEFA ANDREA FAUNDEZ ESPINOZA (M)"</f>
        <v>22. JOSEFA ANDREA FAUNDEZ ESPINOZA (M)</v>
      </c>
      <c r="E28" s="2" t="str">
        <f>"IND"</f>
        <v>IND</v>
      </c>
      <c r="F28" s="2" t="str">
        <f>"421"</f>
        <v>421</v>
      </c>
      <c r="G28" s="2">
        <v>3.94</v>
      </c>
      <c r="H28" s="2">
        <v>0</v>
      </c>
      <c r="J28" s="1"/>
    </row>
    <row r="29" spans="1:10" hidden="1" x14ac:dyDescent="0.3">
      <c r="A29" s="1" t="s">
        <v>8</v>
      </c>
      <c r="B29" s="2">
        <v>13403</v>
      </c>
      <c r="D29" s="2" t="str">
        <f>"23. FRANCISCO JAVIER CAAMAÑO ROJAS (H)"</f>
        <v>23. FRANCISCO JAVIER CAAMAÑO ROJAS (H)</v>
      </c>
      <c r="E29" s="2" t="str">
        <f>"IND"</f>
        <v>IND</v>
      </c>
      <c r="F29" s="2" t="str">
        <f>"521"</f>
        <v>521</v>
      </c>
      <c r="G29" s="2">
        <v>4.88</v>
      </c>
      <c r="H29" s="2">
        <v>1</v>
      </c>
      <c r="J29" s="1"/>
    </row>
    <row r="30" spans="1:10" hidden="1" x14ac:dyDescent="0.3">
      <c r="A30" s="1" t="s">
        <v>8</v>
      </c>
      <c r="B30" s="2">
        <v>13403</v>
      </c>
      <c r="D30" s="2" t="str">
        <f>"24. CAROLINA LASSALLE ALCERRECA (M)"</f>
        <v>24. CAROLINA LASSALLE ALCERRECA (M)</v>
      </c>
      <c r="E30" s="2" t="str">
        <f>"IND"</f>
        <v>IND</v>
      </c>
      <c r="F30" s="2" t="str">
        <f>"187"</f>
        <v>187</v>
      </c>
      <c r="G30" s="2">
        <v>1.7500000000000002</v>
      </c>
      <c r="H30" s="2">
        <v>0</v>
      </c>
      <c r="J30" s="1"/>
    </row>
    <row r="31" spans="1:10" hidden="1" x14ac:dyDescent="0.3">
      <c r="A31" s="1" t="s">
        <v>8</v>
      </c>
      <c r="B31" s="2">
        <v>13403</v>
      </c>
      <c r="D31" s="2" t="str">
        <f>"25. RODRIGO ENRIQUE URZUA CHAVEZ (H)"</f>
        <v>25. RODRIGO ENRIQUE URZUA CHAVEZ (H)</v>
      </c>
      <c r="E31" s="2" t="str">
        <f>"IND"</f>
        <v>IND</v>
      </c>
      <c r="F31" s="2" t="str">
        <f>"172"</f>
        <v>172</v>
      </c>
      <c r="G31" s="2">
        <v>1.6099999999999999</v>
      </c>
      <c r="H31" s="2">
        <v>0</v>
      </c>
      <c r="J31" s="1"/>
    </row>
    <row r="32" spans="1:10" hidden="1" x14ac:dyDescent="0.3">
      <c r="A32" s="1" t="s">
        <v>8</v>
      </c>
      <c r="B32" s="2">
        <v>13403</v>
      </c>
      <c r="D32" s="2" t="str">
        <f>"26. CLAUDIA ACEVEDO MORALES (M)"</f>
        <v>26. CLAUDIA ACEVEDO MORALES (M)</v>
      </c>
      <c r="E32" s="2" t="str">
        <f>"IND"</f>
        <v>IND</v>
      </c>
      <c r="F32" s="2" t="str">
        <f>"252"</f>
        <v>252</v>
      </c>
      <c r="G32" s="2">
        <v>2.36</v>
      </c>
      <c r="H32" s="2">
        <v>0</v>
      </c>
      <c r="J32" s="1"/>
    </row>
    <row r="33" spans="1:10" ht="28.8" x14ac:dyDescent="0.3">
      <c r="A33" s="1" t="s">
        <v>8</v>
      </c>
      <c r="B33" s="2">
        <v>13403</v>
      </c>
      <c r="C33" s="2" t="str">
        <f>"ZT. INDEPENDIENTES POR LA NUEVA CONSTITUCION (D14)"</f>
        <v>ZT. INDEPENDIENTES POR LA NUEVA CONSTITUCION (D14)</v>
      </c>
      <c r="E33" s="2"/>
      <c r="F33" s="2" t="str">
        <f>"1.132"</f>
        <v>1.132</v>
      </c>
      <c r="G33" s="2">
        <v>10.6</v>
      </c>
      <c r="H33" s="2"/>
      <c r="J33" s="1"/>
    </row>
    <row r="34" spans="1:10" hidden="1" x14ac:dyDescent="0.3">
      <c r="A34" s="1" t="s">
        <v>8</v>
      </c>
      <c r="B34" s="2">
        <v>13403</v>
      </c>
      <c r="D34" s="2" t="str">
        <f>"27. PAULINA VALERIA VALENZUELA RIO (M)"</f>
        <v>27. PAULINA VALERIA VALENZUELA RIO (M)</v>
      </c>
      <c r="E34" s="2" t="str">
        <f>"IND"</f>
        <v>IND</v>
      </c>
      <c r="F34" s="2" t="str">
        <f>"486"</f>
        <v>486</v>
      </c>
      <c r="G34" s="2">
        <v>4.55</v>
      </c>
      <c r="H34" s="2">
        <v>0</v>
      </c>
      <c r="J34" s="1"/>
    </row>
    <row r="35" spans="1:10" hidden="1" x14ac:dyDescent="0.3">
      <c r="A35" s="1" t="s">
        <v>8</v>
      </c>
      <c r="B35" s="2">
        <v>13403</v>
      </c>
      <c r="D35" s="2" t="str">
        <f>"28. CLAUDIO VIELMA CAMPOS (H)"</f>
        <v>28. CLAUDIO VIELMA CAMPOS (H)</v>
      </c>
      <c r="E35" s="2" t="str">
        <f>"IND"</f>
        <v>IND</v>
      </c>
      <c r="F35" s="2" t="str">
        <f>"215"</f>
        <v>215</v>
      </c>
      <c r="G35" s="2">
        <v>2.0099999999999998</v>
      </c>
      <c r="H35" s="2">
        <v>0</v>
      </c>
      <c r="J35" s="1"/>
    </row>
    <row r="36" spans="1:10" hidden="1" x14ac:dyDescent="0.3">
      <c r="A36" s="1" t="s">
        <v>8</v>
      </c>
      <c r="B36" s="2">
        <v>13403</v>
      </c>
      <c r="D36" s="2" t="str">
        <f>"29. NADIA KARIN LETELIER FAUNDEZ (M)"</f>
        <v>29. NADIA KARIN LETELIER FAUNDEZ (M)</v>
      </c>
      <c r="E36" s="2" t="str">
        <f>"IND"</f>
        <v>IND</v>
      </c>
      <c r="F36" s="2" t="str">
        <f>"194"</f>
        <v>194</v>
      </c>
      <c r="G36" s="2">
        <v>1.82</v>
      </c>
      <c r="H36" s="2">
        <v>0</v>
      </c>
      <c r="J36" s="1"/>
    </row>
    <row r="37" spans="1:10" hidden="1" x14ac:dyDescent="0.3">
      <c r="A37" s="1" t="s">
        <v>8</v>
      </c>
      <c r="B37" s="2">
        <v>13403</v>
      </c>
      <c r="D37" s="2" t="str">
        <f>"30. ANGELO PERROTTA MASSU (H)"</f>
        <v>30. ANGELO PERROTTA MASSU (H)</v>
      </c>
      <c r="E37" s="2" t="str">
        <f>"IND"</f>
        <v>IND</v>
      </c>
      <c r="F37" s="2" t="str">
        <f>"79"</f>
        <v>79</v>
      </c>
      <c r="G37" s="2">
        <v>0.74</v>
      </c>
      <c r="H37" s="2">
        <v>0</v>
      </c>
      <c r="J37" s="1"/>
    </row>
    <row r="38" spans="1:10" hidden="1" x14ac:dyDescent="0.3">
      <c r="A38" s="1" t="s">
        <v>8</v>
      </c>
      <c r="B38" s="2">
        <v>13403</v>
      </c>
      <c r="D38" s="2" t="str">
        <f>"31. PAMELA INES RODRIGUEZ ALEGRIA (M)"</f>
        <v>31. PAMELA INES RODRIGUEZ ALEGRIA (M)</v>
      </c>
      <c r="E38" s="2" t="str">
        <f>"IND"</f>
        <v>IND</v>
      </c>
      <c r="F38" s="2" t="str">
        <f>"158"</f>
        <v>158</v>
      </c>
      <c r="G38" s="2">
        <v>1.48</v>
      </c>
      <c r="H38" s="2">
        <v>0</v>
      </c>
    </row>
  </sheetData>
  <autoFilter ref="A1:H38" xr:uid="{00000000-0009-0000-0000-000000000000}">
    <filterColumn colId="4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2021-06-09T16:55:40Z</dcterms:created>
  <dcterms:modified xsi:type="dcterms:W3CDTF">2021-06-10T19:38:10Z</dcterms:modified>
</cp:coreProperties>
</file>