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13_ncr:40009_{53CEF5DC-B569-4EB1-98D6-5C79D3D5F102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D28" i="1"/>
  <c r="C28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C6" i="1"/>
  <c r="D5" i="1"/>
  <c r="C5" i="1"/>
  <c r="D4" i="1"/>
  <c r="C4" i="1"/>
  <c r="D3" i="1"/>
  <c r="C3" i="1"/>
  <c r="C2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<sst xmlns="http://schemas.openxmlformats.org/spreadsheetml/2006/main" count="46" uniqueCount="10">
  <si>
    <t>LISTA</t>
  </si>
  <si>
    <t>CANDIDATOS</t>
  </si>
  <si>
    <t>ELECTO</t>
  </si>
  <si>
    <t>COMUNA</t>
  </si>
  <si>
    <t>CODIGO</t>
  </si>
  <si>
    <t>PARTIDO</t>
  </si>
  <si>
    <t>VOTOS</t>
  </si>
  <si>
    <t>PORCENTAJE</t>
  </si>
  <si>
    <t>TALAGANTE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</si>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</sst>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K18" sqref="K18"/>
    </sheetView>
  </sheetViews>
  <sheetFormatPr baseColWidth="10" defaultColWidth="8.88671875" defaultRowHeight="14.4" x14ac:dyDescent="0.3"/>
  <cols>
    <col min="1" max="1" width="13.21875" customWidth="1"/>
    <col min="3" max="3" width="41.5546875" customWidth="1"/>
    <col min="4" max="4" width="44.88671875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3</v>
      </c>
      <c r="B1" s="2" t="s">
        <v>4</v>
      </c>
      <c r="C1" s="2" t="s">
        <v>0</v>
      </c>
      <c r="D1" s="2" t="s">
        <v>1</v>
      </c>
      <c r="E1" s="2" t="s">
        <v>5</v>
      </c>
      <c r="F1" s="2" t="s">
        <v>6</v>
      </c>
      <c r="G1" s="3" t="s">
        <v>7</v>
      </c>
      <c r="H1" s="2" t="s">
        <v>2</v>
      </c>
    </row>
    <row r="2" spans="1:8" x14ac:dyDescent="0.3">
      <c r="A2" t="s">
        <v>8</v>
      </c>
      <c r="B2">
        <v>13601</v>
      </c>
      <c r="C2" s="1" t="str">
        <f>"XA. PARTIDO ECOLOGISTA VERDE"</f>
        <v>XA. PARTIDO ECOLOGISTA VERDE</v>
      </c>
      <c r="E2" s="1" t="str">
        <f>""</f>
        <v/>
      </c>
      <c r="F2" s="1" t="str">
        <f>"1.358"</f>
        <v>1.358</v>
      </c>
      <c r="G2" s="1">
        <v>5.19</v>
      </c>
      <c r="H2" s="1"/>
    </row>
    <row r="3" spans="1:8" x14ac:dyDescent="0.3">
      <c r="A3" t="s">
        <v>8</v>
      </c>
      <c r="B3">
        <v>13601</v>
      </c>
      <c r="C3" s="1" t="str">
        <f t="shared" ref="C3:C5" si="0">"XA. PARTIDO ECOLOGISTA VERDE"</f>
        <v>XA. PARTIDO ECOLOGISTA VERDE</v>
      </c>
      <c r="D3" s="1" t="str">
        <f>"1. KARIN AREVALO JIMENEZ (M)"</f>
        <v>1. KARIN AREVALO JIMENEZ (M)</v>
      </c>
      <c r="E3" s="1" t="str">
        <f>"PEV"</f>
        <v>PEV</v>
      </c>
      <c r="F3" s="1" t="str">
        <f>"585"</f>
        <v>585</v>
      </c>
      <c r="G3" s="1">
        <v>2.2399999999999998</v>
      </c>
      <c r="H3" s="1">
        <v>0</v>
      </c>
    </row>
    <row r="4" spans="1:8" x14ac:dyDescent="0.3">
      <c r="A4" t="s">
        <v>8</v>
      </c>
      <c r="B4">
        <v>13601</v>
      </c>
      <c r="C4" s="1" t="str">
        <f t="shared" si="0"/>
        <v>XA. PARTIDO ECOLOGISTA VERDE</v>
      </c>
      <c r="D4" s="1" t="str">
        <f>"2. JOEL ROSSA GONZALEZ (H)"</f>
        <v>2. JOEL ROSSA GONZALEZ (H)</v>
      </c>
      <c r="E4" s="1" t="str">
        <f>"PEV"</f>
        <v>PEV</v>
      </c>
      <c r="F4" s="1" t="str">
        <f>"333"</f>
        <v>333</v>
      </c>
      <c r="G4" s="1">
        <v>1.27</v>
      </c>
      <c r="H4" s="1">
        <v>0</v>
      </c>
    </row>
    <row r="5" spans="1:8" x14ac:dyDescent="0.3">
      <c r="A5" t="s">
        <v>8</v>
      </c>
      <c r="B5">
        <v>13601</v>
      </c>
      <c r="C5" s="1" t="str">
        <f t="shared" si="0"/>
        <v>XA. PARTIDO ECOLOGISTA VERDE</v>
      </c>
      <c r="D5" s="1" t="str">
        <f>"3. ANDREA ALEJANDRA QUINTEROS SANTIS (M)"</f>
        <v>3. ANDREA ALEJANDRA QUINTEROS SANTIS (M)</v>
      </c>
      <c r="E5" s="1" t="str">
        <f>"PEV"</f>
        <v>PEV</v>
      </c>
      <c r="F5" s="1" t="str">
        <f>"440"</f>
        <v>440</v>
      </c>
      <c r="G5" s="1">
        <v>1.68</v>
      </c>
      <c r="H5" s="1">
        <v>0</v>
      </c>
    </row>
    <row r="6" spans="1:8" x14ac:dyDescent="0.3">
      <c r="A6" t="s">
        <v>8</v>
      </c>
      <c r="B6">
        <v>13601</v>
      </c>
      <c r="C6" s="1" t="str">
        <f>"XP. VAMOS POR CHILE"</f>
        <v>XP. VAMOS POR CHILE</v>
      </c>
      <c r="E6" s="1" t="str">
        <f>""</f>
        <v/>
      </c>
      <c r="F6" s="1" t="str">
        <f>"4.808"</f>
        <v>4.808</v>
      </c>
      <c r="G6" s="1">
        <v>18.39</v>
      </c>
      <c r="H6" s="1"/>
    </row>
    <row r="7" spans="1:8" x14ac:dyDescent="0.3">
      <c r="A7" t="s">
        <v>8</v>
      </c>
      <c r="B7">
        <v>13601</v>
      </c>
      <c r="C7" s="1" t="str">
        <f t="shared" ref="C7:C12" si="1">"XP. VAMOS POR CHILE"</f>
        <v>XP. VAMOS POR CHILE</v>
      </c>
      <c r="D7" s="1" t="str">
        <f>"4. CLAUDIA MABEL CASTRO GUTIERREZ (M)"</f>
        <v>4. CLAUDIA MABEL CASTRO GUTIERREZ (M)</v>
      </c>
      <c r="E7" s="1" t="str">
        <f>"IND-UDI"</f>
        <v>IND-UDI</v>
      </c>
      <c r="F7" s="1" t="str">
        <f>"228"</f>
        <v>228</v>
      </c>
      <c r="G7" s="1">
        <v>0.86999999999999988</v>
      </c>
      <c r="H7" s="1">
        <v>1</v>
      </c>
    </row>
    <row r="8" spans="1:8" x14ac:dyDescent="0.3">
      <c r="A8" t="s">
        <v>8</v>
      </c>
      <c r="B8">
        <v>13601</v>
      </c>
      <c r="C8" s="1" t="str">
        <f t="shared" si="1"/>
        <v>XP. VAMOS POR CHILE</v>
      </c>
      <c r="D8" s="1" t="str">
        <f>"5. JAIME COLOMA ALAMOS (H)"</f>
        <v>5. JAIME COLOMA ALAMOS (H)</v>
      </c>
      <c r="E8" s="1" t="str">
        <f>"UDI"</f>
        <v>UDI</v>
      </c>
      <c r="F8" s="1" t="str">
        <f>"1.654"</f>
        <v>1.654</v>
      </c>
      <c r="G8" s="1">
        <v>6.3299999999999992</v>
      </c>
      <c r="H8" s="1">
        <v>0</v>
      </c>
    </row>
    <row r="9" spans="1:8" x14ac:dyDescent="0.3">
      <c r="A9" t="s">
        <v>8</v>
      </c>
      <c r="B9">
        <v>13601</v>
      </c>
      <c r="C9" s="1" t="str">
        <f t="shared" si="1"/>
        <v>XP. VAMOS POR CHILE</v>
      </c>
      <c r="D9" s="1" t="str">
        <f>"6. ANDREA ROSARIO IÑIGUEZ MANSO (M)"</f>
        <v>6. ANDREA ROSARIO IÑIGUEZ MANSO (M)</v>
      </c>
      <c r="E9" s="1" t="str">
        <f>"REPUBL."</f>
        <v>REPUBL.</v>
      </c>
      <c r="F9" s="1" t="str">
        <f>"440"</f>
        <v>440</v>
      </c>
      <c r="G9" s="1">
        <v>1.68</v>
      </c>
      <c r="H9" s="1">
        <v>0</v>
      </c>
    </row>
    <row r="10" spans="1:8" x14ac:dyDescent="0.3">
      <c r="A10" t="s">
        <v>8</v>
      </c>
      <c r="B10">
        <v>13601</v>
      </c>
      <c r="C10" s="1" t="str">
        <f t="shared" si="1"/>
        <v>XP. VAMOS POR CHILE</v>
      </c>
      <c r="D10" s="1" t="str">
        <f>"7. CRISTOBAL ORREGO SANCHEZ (H)"</f>
        <v>7. CRISTOBAL ORREGO SANCHEZ (H)</v>
      </c>
      <c r="E10" s="1" t="str">
        <f>"REPUBL."</f>
        <v>REPUBL.</v>
      </c>
      <c r="F10" s="1" t="str">
        <f>"972"</f>
        <v>972</v>
      </c>
      <c r="G10" s="1">
        <v>3.7199999999999998</v>
      </c>
      <c r="H10" s="1">
        <v>0</v>
      </c>
    </row>
    <row r="11" spans="1:8" x14ac:dyDescent="0.3">
      <c r="A11" t="s">
        <v>8</v>
      </c>
      <c r="B11">
        <v>13601</v>
      </c>
      <c r="C11" s="1" t="str">
        <f t="shared" si="1"/>
        <v>XP. VAMOS POR CHILE</v>
      </c>
      <c r="D11" s="1" t="str">
        <f>"8. KARINA TORRES FUENTES (M)"</f>
        <v>8. KARINA TORRES FUENTES (M)</v>
      </c>
      <c r="E11" s="1" t="str">
        <f>"RN"</f>
        <v>RN</v>
      </c>
      <c r="F11" s="1" t="str">
        <f>"997"</f>
        <v>997</v>
      </c>
      <c r="G11" s="1">
        <v>3.81</v>
      </c>
      <c r="H11" s="1">
        <v>0</v>
      </c>
    </row>
    <row r="12" spans="1:8" x14ac:dyDescent="0.3">
      <c r="A12" t="s">
        <v>8</v>
      </c>
      <c r="B12">
        <v>13601</v>
      </c>
      <c r="C12" s="1" t="str">
        <f t="shared" si="1"/>
        <v>XP. VAMOS POR CHILE</v>
      </c>
      <c r="D12" s="1" t="str">
        <f>"9. ENRIQUE CAMPINO LARRAIN (H)"</f>
        <v>9. ENRIQUE CAMPINO LARRAIN (H)</v>
      </c>
      <c r="E12" s="1" t="str">
        <f>"IND-RN"</f>
        <v>IND-RN</v>
      </c>
      <c r="F12" s="1" t="str">
        <f>"517"</f>
        <v>517</v>
      </c>
      <c r="G12" s="1">
        <v>1.9800000000000002</v>
      </c>
      <c r="H12" s="1">
        <v>0</v>
      </c>
    </row>
    <row r="13" spans="1:8" x14ac:dyDescent="0.3">
      <c r="A13" t="s">
        <v>8</v>
      </c>
      <c r="B13">
        <v>13601</v>
      </c>
      <c r="C13" s="1" t="str">
        <f>"YB. LISTA DEL APRUEBO"</f>
        <v>YB. LISTA DEL APRUEBO</v>
      </c>
      <c r="E13" s="1" t="str">
        <f>""</f>
        <v/>
      </c>
      <c r="F13" s="1" t="str">
        <f>"5.012"</f>
        <v>5.012</v>
      </c>
      <c r="G13" s="1">
        <v>19.170000000000002</v>
      </c>
      <c r="H13" s="1"/>
    </row>
    <row r="14" spans="1:8" x14ac:dyDescent="0.3">
      <c r="A14" t="s">
        <v>8</v>
      </c>
      <c r="B14">
        <v>13601</v>
      </c>
      <c r="C14" s="1" t="str">
        <f t="shared" ref="C14:C19" si="2">"YB. LISTA DEL APRUEBO"</f>
        <v>YB. LISTA DEL APRUEBO</v>
      </c>
      <c r="D14" s="1" t="str">
        <f>"10. MARIA JOSE BECERRA MORO (M)"</f>
        <v>10. MARIA JOSE BECERRA MORO (M)</v>
      </c>
      <c r="E14" s="1" t="str">
        <f>"PS"</f>
        <v>PS</v>
      </c>
      <c r="F14" s="1" t="str">
        <f>"852"</f>
        <v>852</v>
      </c>
      <c r="G14" s="1">
        <v>3.26</v>
      </c>
      <c r="H14" s="1">
        <v>0</v>
      </c>
    </row>
    <row r="15" spans="1:8" x14ac:dyDescent="0.3">
      <c r="A15" t="s">
        <v>8</v>
      </c>
      <c r="B15">
        <v>13601</v>
      </c>
      <c r="C15" s="1" t="str">
        <f t="shared" si="2"/>
        <v>YB. LISTA DEL APRUEBO</v>
      </c>
      <c r="D15" s="1" t="str">
        <f>"11. DIEGO CALDERON GAJARDO (H)"</f>
        <v>11. DIEGO CALDERON GAJARDO (H)</v>
      </c>
      <c r="E15" s="1" t="str">
        <f>"PDC"</f>
        <v>PDC</v>
      </c>
      <c r="F15" s="1" t="str">
        <f>"483"</f>
        <v>483</v>
      </c>
      <c r="G15" s="1">
        <v>1.8499999999999999</v>
      </c>
      <c r="H15" s="1">
        <v>0</v>
      </c>
    </row>
    <row r="16" spans="1:8" x14ac:dyDescent="0.3">
      <c r="A16" t="s">
        <v>8</v>
      </c>
      <c r="B16">
        <v>13601</v>
      </c>
      <c r="C16" s="1" t="str">
        <f t="shared" si="2"/>
        <v>YB. LISTA DEL APRUEBO</v>
      </c>
      <c r="D16" s="1" t="str">
        <f>"12. CAMILA BRICEÑO CARRASCO (M)"</f>
        <v>12. CAMILA BRICEÑO CARRASCO (M)</v>
      </c>
      <c r="E16" s="1" t="str">
        <f>"PDC"</f>
        <v>PDC</v>
      </c>
      <c r="F16" s="1" t="str">
        <f>"605"</f>
        <v>605</v>
      </c>
      <c r="G16" s="1">
        <v>2.31</v>
      </c>
      <c r="H16" s="1">
        <v>0</v>
      </c>
    </row>
    <row r="17" spans="1:11" x14ac:dyDescent="0.3">
      <c r="A17" t="s">
        <v>8</v>
      </c>
      <c r="B17">
        <v>13601</v>
      </c>
      <c r="C17" s="1" t="str">
        <f t="shared" si="2"/>
        <v>YB. LISTA DEL APRUEBO</v>
      </c>
      <c r="D17" s="1" t="str">
        <f>"13. RENATO FABRIZIO GARIN GONZALEZ (H)"</f>
        <v>13. RENATO FABRIZIO GARIN GONZALEZ (H)</v>
      </c>
      <c r="E17" s="1" t="str">
        <f>"IND-PR"</f>
        <v>IND-PR</v>
      </c>
      <c r="F17" s="1" t="str">
        <f>"1.629"</f>
        <v>1.629</v>
      </c>
      <c r="G17" s="1">
        <v>6.23</v>
      </c>
      <c r="H17" s="1">
        <v>1</v>
      </c>
    </row>
    <row r="18" spans="1:11" x14ac:dyDescent="0.3">
      <c r="A18" t="s">
        <v>8</v>
      </c>
      <c r="B18">
        <v>13601</v>
      </c>
      <c r="C18" s="1" t="str">
        <f t="shared" si="2"/>
        <v>YB. LISTA DEL APRUEBO</v>
      </c>
      <c r="D18" s="1" t="str">
        <f>"14. DENISSE ELIZABETH MARTEL JORQUERA (M)"</f>
        <v>14. DENISSE ELIZABETH MARTEL JORQUERA (M)</v>
      </c>
      <c r="E18" s="1" t="str">
        <f>"IND-PR"</f>
        <v>IND-PR</v>
      </c>
      <c r="F18" s="1" t="str">
        <f>"280"</f>
        <v>280</v>
      </c>
      <c r="G18" s="1">
        <v>1.0699999999999998</v>
      </c>
      <c r="H18" s="1">
        <v>0</v>
      </c>
      <c r="K18" t="s">
        <v>9</v>
      </c>
    </row>
    <row r="19" spans="1:11" x14ac:dyDescent="0.3">
      <c r="A19" t="s">
        <v>8</v>
      </c>
      <c r="B19">
        <v>13601</v>
      </c>
      <c r="C19" s="1" t="str">
        <f t="shared" si="2"/>
        <v>YB. LISTA DEL APRUEBO</v>
      </c>
      <c r="D19" s="1" t="str">
        <f>"15. JUAN MORENO GAMBOA (H)"</f>
        <v>15. JUAN MORENO GAMBOA (H)</v>
      </c>
      <c r="E19" s="1" t="str">
        <f>"PS"</f>
        <v>PS</v>
      </c>
      <c r="F19" s="1" t="str">
        <f>"1.163"</f>
        <v>1.163</v>
      </c>
      <c r="G19" s="1">
        <v>4.45</v>
      </c>
      <c r="H19" s="1">
        <v>0</v>
      </c>
    </row>
    <row r="20" spans="1:11" x14ac:dyDescent="0.3">
      <c r="A20" t="s">
        <v>8</v>
      </c>
      <c r="B20">
        <v>13601</v>
      </c>
      <c r="C20" s="1" t="str">
        <f>"YQ. APRUEBO DIGNIDAD"</f>
        <v>YQ. APRUEBO DIGNIDAD</v>
      </c>
      <c r="E20" s="1" t="str">
        <f>""</f>
        <v/>
      </c>
      <c r="F20" s="1" t="str">
        <f>"5.729"</f>
        <v>5.729</v>
      </c>
      <c r="G20" s="1">
        <v>21.91</v>
      </c>
      <c r="H20" s="1"/>
    </row>
    <row r="21" spans="1:11" x14ac:dyDescent="0.3">
      <c r="A21" t="s">
        <v>8</v>
      </c>
      <c r="B21">
        <v>13601</v>
      </c>
      <c r="C21" s="1" t="str">
        <f t="shared" ref="C21:C26" si="3">"YQ. APRUEBO DIGNIDAD"</f>
        <v>YQ. APRUEBO DIGNIDAD</v>
      </c>
      <c r="D21" s="1" t="str">
        <f>"16. SANDRA KATRIN SAAVEDRA LOWENBERGER (M)"</f>
        <v>16. SANDRA KATRIN SAAVEDRA LOWENBERGER (M)</v>
      </c>
      <c r="E21" s="1" t="str">
        <f>"PCCH"</f>
        <v>PCCH</v>
      </c>
      <c r="F21" s="1" t="str">
        <f>"672"</f>
        <v>672</v>
      </c>
      <c r="G21" s="1">
        <v>2.5700000000000003</v>
      </c>
      <c r="H21" s="1">
        <v>0</v>
      </c>
    </row>
    <row r="22" spans="1:11" x14ac:dyDescent="0.3">
      <c r="A22" t="s">
        <v>8</v>
      </c>
      <c r="B22">
        <v>13601</v>
      </c>
      <c r="C22" s="1" t="str">
        <f t="shared" si="3"/>
        <v>YQ. APRUEBO DIGNIDAD</v>
      </c>
      <c r="D22" s="1" t="str">
        <f>"17. IGNACIO JAIME ACHURRA DIAZ (H)"</f>
        <v>17. IGNACIO JAIME ACHURRA DIAZ (H)</v>
      </c>
      <c r="E22" s="1" t="str">
        <f>"CONVER."</f>
        <v>CONVER.</v>
      </c>
      <c r="F22" s="1" t="str">
        <f>"3.072"</f>
        <v>3.072</v>
      </c>
      <c r="G22" s="1">
        <v>11.75</v>
      </c>
      <c r="H22" s="1">
        <v>1</v>
      </c>
    </row>
    <row r="23" spans="1:11" x14ac:dyDescent="0.3">
      <c r="A23" t="s">
        <v>8</v>
      </c>
      <c r="B23">
        <v>13601</v>
      </c>
      <c r="C23" s="1" t="str">
        <f t="shared" si="3"/>
        <v>YQ. APRUEBO DIGNIDAD</v>
      </c>
      <c r="D23" s="1" t="str">
        <f>"18. CAMILA FERNANDA MUSANTE MULLER (M)"</f>
        <v>18. CAMILA FERNANDA MUSANTE MULLER (M)</v>
      </c>
      <c r="E23" s="1" t="str">
        <f>"IND-RD"</f>
        <v>IND-RD</v>
      </c>
      <c r="F23" s="1" t="str">
        <f>"1.087"</f>
        <v>1.087</v>
      </c>
      <c r="G23" s="1">
        <v>4.16</v>
      </c>
      <c r="H23" s="1">
        <v>0</v>
      </c>
    </row>
    <row r="24" spans="1:11" x14ac:dyDescent="0.3">
      <c r="A24" t="s">
        <v>8</v>
      </c>
      <c r="B24">
        <v>13601</v>
      </c>
      <c r="C24" s="1" t="str">
        <f t="shared" si="3"/>
        <v>YQ. APRUEBO DIGNIDAD</v>
      </c>
      <c r="D24" s="1" t="str">
        <f>"19. CARLOS ANDRES POBLETE GALVEZ (H)"</f>
        <v>19. CARLOS ANDRES POBLETE GALVEZ (H)</v>
      </c>
      <c r="E24" s="1" t="str">
        <f>"IGUALDAD"</f>
        <v>IGUALDAD</v>
      </c>
      <c r="F24" s="1" t="str">
        <f>"307"</f>
        <v>307</v>
      </c>
      <c r="G24" s="1">
        <v>1.17</v>
      </c>
      <c r="H24" s="1">
        <v>0</v>
      </c>
    </row>
    <row r="25" spans="1:11" x14ac:dyDescent="0.3">
      <c r="A25" t="s">
        <v>8</v>
      </c>
      <c r="B25">
        <v>13601</v>
      </c>
      <c r="C25" s="1" t="str">
        <f t="shared" si="3"/>
        <v>YQ. APRUEBO DIGNIDAD</v>
      </c>
      <c r="D25" s="1" t="str">
        <f>"20. CAMILA ISIDORA NAVARRO VARGAS (M)"</f>
        <v>20. CAMILA ISIDORA NAVARRO VARGAS (M)</v>
      </c>
      <c r="E25" s="1" t="str">
        <f>"IND-FREVS"</f>
        <v>IND-FREVS</v>
      </c>
      <c r="F25" s="1" t="str">
        <f>"269"</f>
        <v>269</v>
      </c>
      <c r="G25" s="1">
        <v>1.03</v>
      </c>
      <c r="H25" s="1">
        <v>0</v>
      </c>
    </row>
    <row r="26" spans="1:11" x14ac:dyDescent="0.3">
      <c r="A26" t="s">
        <v>8</v>
      </c>
      <c r="B26">
        <v>13601</v>
      </c>
      <c r="C26" s="1" t="str">
        <f t="shared" si="3"/>
        <v>YQ. APRUEBO DIGNIDAD</v>
      </c>
      <c r="D26" s="1" t="str">
        <f>"21. SEBASTIAN JOSE AYLWIN CORREA (H)"</f>
        <v>21. SEBASTIAN JOSE AYLWIN CORREA (H)</v>
      </c>
      <c r="E26" s="1" t="str">
        <f>"COMUNES"</f>
        <v>COMUNES</v>
      </c>
      <c r="F26" s="1" t="str">
        <f>"322"</f>
        <v>322</v>
      </c>
      <c r="G26" s="1">
        <v>1.23</v>
      </c>
      <c r="H26" s="1">
        <v>0</v>
      </c>
    </row>
    <row r="27" spans="1:11" x14ac:dyDescent="0.3">
      <c r="A27" t="s">
        <v>8</v>
      </c>
      <c r="B27">
        <v>13601</v>
      </c>
      <c r="C27" s="1" t="str">
        <f>"ZN. LA LISTA DEL PUEBLO DISTRITO 14 (D14)"</f>
        <v>ZN. LA LISTA DEL PUEBLO DISTRITO 14 (D14)</v>
      </c>
      <c r="E27" s="1" t="str">
        <f>""</f>
        <v/>
      </c>
      <c r="F27" s="1" t="str">
        <f>"6.660"</f>
        <v>6.660</v>
      </c>
      <c r="G27" s="1">
        <v>25.47</v>
      </c>
      <c r="H27" s="1"/>
    </row>
    <row r="28" spans="1:11" x14ac:dyDescent="0.3">
      <c r="A28" t="s">
        <v>8</v>
      </c>
      <c r="B28">
        <v>13601</v>
      </c>
      <c r="C28" s="1" t="str">
        <f t="shared" ref="C28:C32" si="4">"ZN. LA LISTA DEL PUEBLO DISTRITO 14 (D14)"</f>
        <v>ZN. LA LISTA DEL PUEBLO DISTRITO 14 (D14)</v>
      </c>
      <c r="D28" s="1" t="str">
        <f>"22. JOSEFA ANDREA FAUNDEZ ESPINOZA (M)"</f>
        <v>22. JOSEFA ANDREA FAUNDEZ ESPINOZA (M)</v>
      </c>
      <c r="E28" s="1" t="str">
        <f>"IND"</f>
        <v>IND</v>
      </c>
      <c r="F28" s="1" t="str">
        <f>"1.520"</f>
        <v>1.520</v>
      </c>
      <c r="G28" s="1">
        <v>5.81</v>
      </c>
      <c r="H28" s="1">
        <v>0</v>
      </c>
    </row>
    <row r="29" spans="1:11" x14ac:dyDescent="0.3">
      <c r="A29" t="s">
        <v>8</v>
      </c>
      <c r="B29">
        <v>13601</v>
      </c>
      <c r="C29" s="1" t="str">
        <f t="shared" si="4"/>
        <v>ZN. LA LISTA DEL PUEBLO DISTRITO 14 (D14)</v>
      </c>
      <c r="D29" s="1" t="str">
        <f>"23. FRANCISCO JAVIER CAAMAÑO ROJAS (H)"</f>
        <v>23. FRANCISCO JAVIER CAAMAÑO ROJAS (H)</v>
      </c>
      <c r="E29" s="1" t="str">
        <f>"IND"</f>
        <v>IND</v>
      </c>
      <c r="F29" s="1" t="str">
        <f>"3.937"</f>
        <v>3.937</v>
      </c>
      <c r="G29" s="1">
        <v>15.06</v>
      </c>
      <c r="H29" s="1">
        <v>1</v>
      </c>
    </row>
    <row r="30" spans="1:11" x14ac:dyDescent="0.3">
      <c r="A30" t="s">
        <v>8</v>
      </c>
      <c r="B30">
        <v>13601</v>
      </c>
      <c r="C30" s="1" t="str">
        <f t="shared" si="4"/>
        <v>ZN. LA LISTA DEL PUEBLO DISTRITO 14 (D14)</v>
      </c>
      <c r="D30" s="1" t="str">
        <f>"24. CAROLINA LASSALLE ALCERRECA (M)"</f>
        <v>24. CAROLINA LASSALLE ALCERRECA (M)</v>
      </c>
      <c r="E30" s="1" t="str">
        <f>"IND"</f>
        <v>IND</v>
      </c>
      <c r="F30" s="1" t="str">
        <f>"368"</f>
        <v>368</v>
      </c>
      <c r="G30" s="1">
        <v>1.41</v>
      </c>
      <c r="H30" s="1">
        <v>0</v>
      </c>
    </row>
    <row r="31" spans="1:11" x14ac:dyDescent="0.3">
      <c r="A31" t="s">
        <v>8</v>
      </c>
      <c r="B31">
        <v>13601</v>
      </c>
      <c r="C31" s="1" t="str">
        <f t="shared" si="4"/>
        <v>ZN. LA LISTA DEL PUEBLO DISTRITO 14 (D14)</v>
      </c>
      <c r="D31" s="1" t="str">
        <f>"25. RODRIGO ENRIQUE URZUA CHAVEZ (H)"</f>
        <v>25. RODRIGO ENRIQUE URZUA CHAVEZ (H)</v>
      </c>
      <c r="E31" s="1" t="str">
        <f>"IND"</f>
        <v>IND</v>
      </c>
      <c r="F31" s="1" t="str">
        <f>"343"</f>
        <v>343</v>
      </c>
      <c r="G31" s="1">
        <v>1.31</v>
      </c>
      <c r="H31" s="1">
        <v>0</v>
      </c>
    </row>
    <row r="32" spans="1:11" x14ac:dyDescent="0.3">
      <c r="A32" t="s">
        <v>8</v>
      </c>
      <c r="B32">
        <v>13601</v>
      </c>
      <c r="C32" s="1" t="str">
        <f t="shared" si="4"/>
        <v>ZN. LA LISTA DEL PUEBLO DISTRITO 14 (D14)</v>
      </c>
      <c r="D32" s="1" t="str">
        <f>"26. CLAUDIA ACEVEDO MORALES (M)"</f>
        <v>26. CLAUDIA ACEVEDO MORALES (M)</v>
      </c>
      <c r="E32" s="1" t="str">
        <f>"IND"</f>
        <v>IND</v>
      </c>
      <c r="F32" s="1" t="str">
        <f>"492"</f>
        <v>492</v>
      </c>
      <c r="G32" s="1">
        <v>1.8800000000000001</v>
      </c>
      <c r="H32" s="1">
        <v>0</v>
      </c>
    </row>
    <row r="33" spans="1:8" ht="28.8" x14ac:dyDescent="0.3">
      <c r="A33" t="s">
        <v>8</v>
      </c>
      <c r="B33">
        <v>13601</v>
      </c>
      <c r="C33" s="1" t="str">
        <f>"ZT. INDEPENDIENTES POR LA NUEVA CONSTITUCION (D14)"</f>
        <v>ZT. INDEPENDIENTES POR LA NUEVA CONSTITUCION (D14)</v>
      </c>
      <c r="E33" s="1" t="str">
        <f>""</f>
        <v/>
      </c>
      <c r="F33" s="1" t="str">
        <f>"2.583"</f>
        <v>2.583</v>
      </c>
      <c r="G33" s="1">
        <v>9.879999999999999</v>
      </c>
      <c r="H33" s="1"/>
    </row>
    <row r="34" spans="1:8" ht="28.8" x14ac:dyDescent="0.3">
      <c r="A34" t="s">
        <v>8</v>
      </c>
      <c r="B34">
        <v>13601</v>
      </c>
      <c r="C34" s="1" t="str">
        <f t="shared" ref="C34:C38" si="5">"ZT. INDEPENDIENTES POR LA NUEVA CONSTITUCION (D14)"</f>
        <v>ZT. INDEPENDIENTES POR LA NUEVA CONSTITUCION (D14)</v>
      </c>
      <c r="D34" s="1" t="str">
        <f>"27. PAULINA VALERIA VALENZUELA RIO (M)"</f>
        <v>27. PAULINA VALERIA VALENZUELA RIO (M)</v>
      </c>
      <c r="E34" s="1" t="str">
        <f>"IND"</f>
        <v>IND</v>
      </c>
      <c r="F34" s="1" t="str">
        <f>"1.032"</f>
        <v>1.032</v>
      </c>
      <c r="G34" s="1">
        <v>3.95</v>
      </c>
      <c r="H34" s="1">
        <v>1</v>
      </c>
    </row>
    <row r="35" spans="1:8" ht="28.8" x14ac:dyDescent="0.3">
      <c r="A35" t="s">
        <v>8</v>
      </c>
      <c r="B35">
        <v>13601</v>
      </c>
      <c r="C35" s="1" t="str">
        <f t="shared" si="5"/>
        <v>ZT. INDEPENDIENTES POR LA NUEVA CONSTITUCION (D14)</v>
      </c>
      <c r="D35" s="1" t="str">
        <f>"28. CLAUDIO VIELMA CAMPOS (H)"</f>
        <v>28. CLAUDIO VIELMA CAMPOS (H)</v>
      </c>
      <c r="E35" s="1" t="str">
        <f>"IND"</f>
        <v>IND</v>
      </c>
      <c r="F35" s="1" t="str">
        <f>"479"</f>
        <v>479</v>
      </c>
      <c r="G35" s="1">
        <v>1.83</v>
      </c>
      <c r="H35" s="1">
        <v>0</v>
      </c>
    </row>
    <row r="36" spans="1:8" ht="28.8" x14ac:dyDescent="0.3">
      <c r="A36" t="s">
        <v>8</v>
      </c>
      <c r="B36">
        <v>13601</v>
      </c>
      <c r="C36" s="1" t="str">
        <f t="shared" si="5"/>
        <v>ZT. INDEPENDIENTES POR LA NUEVA CONSTITUCION (D14)</v>
      </c>
      <c r="D36" s="1" t="str">
        <f>"29. NADIA KARIN LETELIER FAUNDEZ (M)"</f>
        <v>29. NADIA KARIN LETELIER FAUNDEZ (M)</v>
      </c>
      <c r="E36" s="1" t="str">
        <f>"IND"</f>
        <v>IND</v>
      </c>
      <c r="F36" s="1" t="str">
        <f>"396"</f>
        <v>396</v>
      </c>
      <c r="G36" s="1">
        <v>1.51</v>
      </c>
      <c r="H36" s="1">
        <v>0</v>
      </c>
    </row>
    <row r="37" spans="1:8" ht="28.8" x14ac:dyDescent="0.3">
      <c r="A37" t="s">
        <v>8</v>
      </c>
      <c r="B37">
        <v>13601</v>
      </c>
      <c r="C37" s="1" t="str">
        <f t="shared" si="5"/>
        <v>ZT. INDEPENDIENTES POR LA NUEVA CONSTITUCION (D14)</v>
      </c>
      <c r="D37" s="1" t="str">
        <f>"30. ANGELO PERROTTA MASSU (H)"</f>
        <v>30. ANGELO PERROTTA MASSU (H)</v>
      </c>
      <c r="E37" s="1" t="str">
        <f>"IND"</f>
        <v>IND</v>
      </c>
      <c r="F37" s="1" t="str">
        <f>"270"</f>
        <v>270</v>
      </c>
      <c r="G37" s="1">
        <v>1.03</v>
      </c>
      <c r="H37" s="1">
        <v>0</v>
      </c>
    </row>
    <row r="38" spans="1:8" ht="28.8" x14ac:dyDescent="0.3">
      <c r="A38" t="s">
        <v>8</v>
      </c>
      <c r="B38">
        <v>13601</v>
      </c>
      <c r="C38" s="1" t="str">
        <f t="shared" si="5"/>
        <v>ZT. INDEPENDIENTES POR LA NUEVA CONSTITUCION (D14)</v>
      </c>
      <c r="D38" s="1" t="str">
        <f>"31. PAMELA INES RODRIGUEZ ALEGRIA (M)"</f>
        <v>31. PAMELA INES RODRIGUEZ ALEGRIA (M)</v>
      </c>
      <c r="E38" s="1" t="str">
        <f>"IND"</f>
        <v>IND</v>
      </c>
      <c r="F38" s="1" t="str">
        <f>"406"</f>
        <v>406</v>
      </c>
      <c r="G38" s="1">
        <v>1.55</v>
      </c>
      <c r="H38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2021-06-10T18:53:25Z</dcterms:created>
  <dcterms:modified xsi:type="dcterms:W3CDTF">2021-06-10T18:53:33Z</dcterms:modified>
</cp:coreProperties>
</file>