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_cslee\YG 엔터주 분석\"/>
    </mc:Choice>
  </mc:AlternateContent>
  <xr:revisionPtr revIDLastSave="0" documentId="13_ncr:1_{D4034EC8-8626-4F6C-9601-574D1252BD63}" xr6:coauthVersionLast="45" xr6:coauthVersionMax="45" xr10:uidLastSave="{00000000-0000-0000-0000-000000000000}"/>
  <bookViews>
    <workbookView xWindow="-108" yWindow="-108" windowWidth="23256" windowHeight="12720" xr2:uid="{AC77E05B-67F3-425B-9A83-CF8CF2CDDA7C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C5" i="4"/>
  <c r="S21" i="2"/>
  <c r="R21" i="2"/>
  <c r="Q21" i="2"/>
  <c r="P21" i="2"/>
  <c r="O21" i="2"/>
  <c r="N21" i="2"/>
  <c r="S20" i="2"/>
  <c r="R20" i="2"/>
  <c r="Q20" i="2"/>
  <c r="P20" i="2"/>
  <c r="O20" i="2"/>
  <c r="N20" i="2"/>
  <c r="S16" i="2"/>
  <c r="S15" i="2"/>
  <c r="N12" i="2"/>
  <c r="N11" i="2"/>
  <c r="N10" i="2"/>
  <c r="N9" i="2"/>
  <c r="N8" i="2"/>
  <c r="N7" i="2"/>
  <c r="M15" i="2"/>
  <c r="M4" i="2"/>
  <c r="G24" i="2"/>
</calcChain>
</file>

<file path=xl/sharedStrings.xml><?xml version="1.0" encoding="utf-8"?>
<sst xmlns="http://schemas.openxmlformats.org/spreadsheetml/2006/main" count="80" uniqueCount="71">
  <si>
    <t>매출액(억원)</t>
    <phoneticPr fontId="1" type="noConversion"/>
  </si>
  <si>
    <t xml:space="preserve">ROE  : </t>
    <phoneticPr fontId="1" type="noConversion"/>
  </si>
  <si>
    <t>매출액</t>
  </si>
  <si>
    <t>매출액</t>
    <phoneticPr fontId="1" type="noConversion"/>
  </si>
  <si>
    <t>분기별? 년도별??</t>
    <phoneticPr fontId="1" type="noConversion"/>
  </si>
  <si>
    <t>제품</t>
    <phoneticPr fontId="1" type="noConversion"/>
  </si>
  <si>
    <t>음반/음원</t>
    <phoneticPr fontId="1" type="noConversion"/>
  </si>
  <si>
    <t>굿즈외</t>
    <phoneticPr fontId="1" type="noConversion"/>
  </si>
  <si>
    <t>콘서트</t>
    <phoneticPr fontId="1" type="noConversion"/>
  </si>
  <si>
    <t xml:space="preserve">광고 </t>
    <phoneticPr fontId="1" type="noConversion"/>
  </si>
  <si>
    <t>로열티</t>
    <phoneticPr fontId="1" type="noConversion"/>
  </si>
  <si>
    <t>기타(출연료, 수수료, 제작)</t>
    <phoneticPr fontId="1" type="noConversion"/>
  </si>
  <si>
    <t>주요재무정보</t>
  </si>
  <si>
    <t>분기</t>
  </si>
  <si>
    <t>(IFRS연결)</t>
  </si>
  <si>
    <t>2020/06(E)</t>
  </si>
  <si>
    <t>2020/09(E)</t>
  </si>
  <si>
    <t>2020/12(E)</t>
  </si>
  <si>
    <t>영업이익</t>
  </si>
  <si>
    <t>영업이익(발표기준)</t>
  </si>
  <si>
    <t>세전계속사업이익</t>
  </si>
  <si>
    <t>당기순이익</t>
  </si>
  <si>
    <t>  당기순이익(지배)</t>
  </si>
  <si>
    <t>  당기순이익(비지배)</t>
  </si>
  <si>
    <t>자산총계</t>
  </si>
  <si>
    <t>부채총계</t>
  </si>
  <si>
    <t>자본총계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</si>
  <si>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</si>
  <si>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</si>
  <si>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</si>
  <si>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</si>
  <si>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</si>
  <si>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</si>
  <si>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</si>
  <si>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FCF</t>
  </si>
  <si>
    <t>이자발생부채</t>
  </si>
  <si>
    <t>영업이익률</t>
  </si>
  <si>
    <t>순이익률</t>
  </si>
  <si>
    <t>ROE(%)</t>
  </si>
  <si>
    <t>ROA(%)</t>
  </si>
  <si>
    <t>부채비율</t>
  </si>
  <si>
    <t>자본유보율</t>
  </si>
  <si>
    <t>EPS(원)</t>
  </si>
  <si>
    <t>PER(배)</t>
  </si>
  <si>
    <t>N/A</t>
  </si>
  <si>
    <t>BPS(원)</t>
  </si>
  <si>
    <t>PBR(배)</t>
  </si>
  <si>
    <t>현금DPS(원)</t>
  </si>
  <si>
    <t>현금배당수익률</t>
  </si>
  <si>
    <t>현금배당성향(%)</t>
  </si>
  <si>
    <t>발행주식수(보통주)</t>
  </si>
  <si>
    <t>9월10일</t>
    <phoneticPr fontId="1" type="noConversion"/>
  </si>
  <si>
    <t>9월 20일</t>
    <phoneticPr fontId="1" type="noConversion"/>
  </si>
  <si>
    <t>자산총계 = 부채총계 + 자본총계(지배/비지배)</t>
    <phoneticPr fontId="1" type="noConversion"/>
  </si>
  <si>
    <t>영업이익?</t>
    <phoneticPr fontId="1" type="noConversion"/>
  </si>
  <si>
    <t>당기순이익?</t>
  </si>
  <si>
    <r>
      <t>매출에서 </t>
    </r>
    <r>
      <rPr>
        <b/>
        <sz val="10"/>
        <color rgb="FF222222"/>
        <rFont val="Arial"/>
        <family val="2"/>
      </rPr>
      <t>영업</t>
    </r>
    <r>
      <rPr>
        <sz val="10"/>
        <color rgb="FF222222"/>
        <rFont val="Arial"/>
        <family val="2"/>
      </rPr>
      <t>과 관련된 비용을 차감한 금액</t>
    </r>
  </si>
  <si>
    <r>
      <t> </t>
    </r>
    <r>
      <rPr>
        <b/>
        <sz val="10"/>
        <color rgb="FF222222"/>
        <rFont val="Arial"/>
        <family val="2"/>
      </rPr>
      <t>영업이익</t>
    </r>
    <r>
      <rPr>
        <sz val="10"/>
        <color rgb="FF222222"/>
        <rFont val="Arial"/>
        <family val="2"/>
      </rPr>
      <t>에서 </t>
    </r>
    <r>
      <rPr>
        <b/>
        <sz val="10"/>
        <color rgb="FF222222"/>
        <rFont val="Arial"/>
        <family val="2"/>
      </rPr>
      <t>영업</t>
    </r>
    <r>
      <rPr>
        <sz val="10"/>
        <color rgb="FF222222"/>
        <rFont val="Arial"/>
        <family val="2"/>
      </rPr>
      <t>과 관련없는 수익,비용을 적용하고, 법인세비용을 차감한 금액</t>
    </r>
  </si>
  <si>
    <t>매출액?</t>
    <phoneticPr fontId="1" type="noConversion"/>
  </si>
  <si>
    <t># 영업실적 지표 삼대장</t>
    <phoneticPr fontId="1" type="noConversion"/>
  </si>
  <si>
    <t>판매가격 * 판매량</t>
    <phoneticPr fontId="1" type="noConversion"/>
  </si>
  <si>
    <t>해당 회사의 규모를 알 수 있는 지표(외형이 성장 또는 축소의 지표)</t>
    <phoneticPr fontId="1" type="noConversion"/>
  </si>
  <si>
    <t>회사의 실력을 알 수 있는 지표</t>
    <phoneticPr fontId="1" type="noConversion"/>
  </si>
  <si>
    <t>회사가 순수하게 남긴 이익을 뜻하나, 경영자 입맛대로 조작하기 쉬운 쉬표중 하나임.</t>
    <phoneticPr fontId="1" type="noConversion"/>
  </si>
  <si>
    <t>영업이익보다는 환율, 세금 같은 외부변수가 크게 작용하기때문에 변동성이 큰 지표</t>
    <phoneticPr fontId="1" type="noConversion"/>
  </si>
  <si>
    <t xml:space="preserve">회사의 가치 평가 기준 : </t>
    <phoneticPr fontId="1" type="noConversion"/>
  </si>
  <si>
    <t xml:space="preserve">PER </t>
    <phoneticPr fontId="1" type="noConversion"/>
  </si>
  <si>
    <t>매해 영업이익 &gt; 당기순이익</t>
    <phoneticPr fontId="1" type="noConversion"/>
  </si>
  <si>
    <t xml:space="preserve"> OPS(주당영업이익)보다는 EPS (주당순이익)</t>
    <phoneticPr fontId="1" type="noConversion"/>
  </si>
  <si>
    <t>당기순이익</t>
    <phoneticPr fontId="1" type="noConversion"/>
  </si>
  <si>
    <t>영업이익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</si>
</sst>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5F5F5F"/>
      <name val="Tahoma"/>
      <family val="2"/>
    </font>
    <font>
      <i/>
      <sz val="7"/>
      <color rgb="FFE71915"/>
      <name val="Tahoma"/>
      <family val="2"/>
    </font>
    <font>
      <sz val="11"/>
      <color rgb="FFFF0000"/>
      <name val="맑은 고딕"/>
      <family val="2"/>
      <charset val="129"/>
      <scheme val="minor"/>
    </font>
    <font>
      <sz val="7"/>
      <color rgb="FF3C3C3C"/>
      <name val="Dotum"/>
      <family val="3"/>
    </font>
    <font>
      <sz val="7"/>
      <color rgb="FF3C3C3C"/>
      <name val="Tahoma"/>
      <family val="2"/>
    </font>
    <font>
      <sz val="7"/>
      <color rgb="FF000000"/>
      <name val="Tahoma"/>
      <family val="2"/>
    </font>
    <font>
      <sz val="7"/>
      <color rgb="FFD40400"/>
      <name val="Tahoma"/>
      <family val="2"/>
    </font>
    <font>
      <sz val="7"/>
      <color theme="5" tint="-0.499984740745262"/>
      <name val="Dotum"/>
      <family val="3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BF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/>
      <top/>
      <bottom style="medium">
        <color rgb="FFEBEBEB"/>
      </bottom>
      <diagonal/>
    </border>
    <border>
      <left/>
      <right style="medium">
        <color rgb="FFEBEBEB"/>
      </right>
      <top/>
      <bottom style="medium">
        <color rgb="FFBFBFBF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/>
      <top style="medium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medium">
        <color rgb="FFC5C5C5"/>
      </bottom>
      <diagonal/>
    </border>
    <border>
      <left style="medium">
        <color rgb="FFC5C5C5"/>
      </left>
      <right/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17" fontId="5" fillId="4" borderId="4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right" vertical="center" wrapText="1"/>
    </xf>
    <xf numFmtId="0" fontId="7" fillId="6" borderId="9" xfId="0" applyFont="1" applyFill="1" applyBorder="1" applyAlignment="1">
      <alignment horizontal="right" vertical="center" wrapText="1"/>
    </xf>
    <xf numFmtId="0" fontId="8" fillId="2" borderId="9" xfId="0" applyFont="1" applyFill="1" applyBorder="1" applyAlignment="1">
      <alignment horizontal="right" vertical="center" wrapText="1"/>
    </xf>
    <xf numFmtId="0" fontId="8" fillId="6" borderId="9" xfId="0" applyFont="1" applyFill="1" applyBorder="1" applyAlignment="1">
      <alignment horizontal="right" vertical="center" wrapText="1"/>
    </xf>
    <xf numFmtId="0" fontId="6" fillId="6" borderId="9" xfId="0" applyFont="1" applyFill="1" applyBorder="1" applyAlignment="1">
      <alignment horizontal="right" vertical="center" wrapText="1"/>
    </xf>
    <xf numFmtId="3" fontId="7" fillId="2" borderId="9" xfId="0" applyNumberFormat="1" applyFont="1" applyFill="1" applyBorder="1" applyAlignment="1">
      <alignment horizontal="right" vertical="center" wrapText="1"/>
    </xf>
    <xf numFmtId="3" fontId="7" fillId="6" borderId="9" xfId="0" applyNumberFormat="1" applyFont="1" applyFill="1" applyBorder="1" applyAlignment="1">
      <alignment horizontal="right" vertical="center" wrapText="1"/>
    </xf>
    <xf numFmtId="4" fontId="7" fillId="2" borderId="9" xfId="0" applyNumberFormat="1" applyFont="1" applyFill="1" applyBorder="1" applyAlignment="1">
      <alignment horizontal="right" vertical="center" wrapText="1"/>
    </xf>
    <xf numFmtId="3" fontId="8" fillId="2" borderId="9" xfId="0" applyNumberFormat="1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0" fillId="2" borderId="10" xfId="0" applyFill="1" applyBorder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0" fillId="2" borderId="8" xfId="0" applyFill="1" applyBorder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yg </a:t>
            </a:r>
            <a:r>
              <a:rPr lang="ko-KR" altLang="en-US"/>
              <a:t>엔터 최근 분기 매출액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647</c:v>
                </c:pt>
                <c:pt idx="1">
                  <c:v>781</c:v>
                </c:pt>
                <c:pt idx="2">
                  <c:v>637</c:v>
                </c:pt>
                <c:pt idx="3">
                  <c:v>580</c:v>
                </c:pt>
                <c:pt idx="4">
                  <c:v>528</c:v>
                </c:pt>
                <c:pt idx="5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6B6-B27F-B42A1237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71472"/>
        <c:axId val="366612672"/>
      </c:barChart>
      <c:catAx>
        <c:axId val="3738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612672"/>
        <c:crosses val="autoZero"/>
        <c:auto val="1"/>
        <c:lblAlgn val="ctr"/>
        <c:lblOffset val="100"/>
        <c:noMultiLvlLbl val="0"/>
      </c:catAx>
      <c:valAx>
        <c:axId val="366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8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yg</a:t>
            </a:r>
            <a:r>
              <a:rPr lang="ko-KR"/>
              <a:t>엔터 최근 분기 영업이익</a:t>
            </a:r>
            <a:r>
              <a:rPr lang="en-US" altLang="ko-KR"/>
              <a:t>/</a:t>
            </a:r>
            <a:r>
              <a:rPr lang="ko-KR" altLang="en-US"/>
              <a:t>당기순이익</a:t>
            </a:r>
            <a:r>
              <a:rPr lang="ko-KR"/>
              <a:t> </a:t>
            </a:r>
            <a:r>
              <a:rPr lang="en-US" sz="900"/>
              <a:t>(</a:t>
            </a:r>
            <a:r>
              <a:rPr lang="ko-KR" sz="900"/>
              <a:t>억원</a:t>
            </a:r>
            <a:r>
              <a:rPr lang="en-US" sz="900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영업이익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Sheet1!$B$15:$B$20</c:f>
              <c:numCache>
                <c:formatCode>General</c:formatCode>
                <c:ptCount val="6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</c:numCache>
            </c:num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-23</c:v>
                </c:pt>
                <c:pt idx="1">
                  <c:v>2</c:v>
                </c:pt>
                <c:pt idx="2">
                  <c:v>-30</c:v>
                </c:pt>
                <c:pt idx="3">
                  <c:v>71</c:v>
                </c:pt>
                <c:pt idx="4">
                  <c:v>-21</c:v>
                </c:pt>
                <c:pt idx="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42FF-A21E-060791D666EB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당기순이익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Sheet1!$C$23:$C$28</c:f>
              <c:numCache>
                <c:formatCode>General</c:formatCode>
                <c:ptCount val="6"/>
                <c:pt idx="0">
                  <c:v>73</c:v>
                </c:pt>
                <c:pt idx="1">
                  <c:v>-64</c:v>
                </c:pt>
                <c:pt idx="2">
                  <c:v>-64</c:v>
                </c:pt>
                <c:pt idx="3">
                  <c:v>-192</c:v>
                </c:pt>
                <c:pt idx="4">
                  <c:v>-89</c:v>
                </c:pt>
                <c:pt idx="5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6-4133-A8F8-3ACE3E2297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14704"/>
        <c:axId val="41332912"/>
      </c:lineChart>
      <c:catAx>
        <c:axId val="4512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32912"/>
        <c:crosses val="autoZero"/>
        <c:auto val="1"/>
        <c:lblAlgn val="ctr"/>
        <c:lblOffset val="100"/>
        <c:noMultiLvlLbl val="0"/>
      </c:catAx>
      <c:valAx>
        <c:axId val="4133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21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yg</a:t>
            </a:r>
            <a:r>
              <a:rPr lang="ko-KR" altLang="en-US"/>
              <a:t>엔터 </a:t>
            </a:r>
            <a:r>
              <a:rPr lang="en-US" altLang="ko-KR"/>
              <a:t>ROE 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Sheet1!$B$33:$B$37</c:f>
              <c:numCache>
                <c:formatCode>General</c:formatCode>
                <c:ptCount val="5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6.7</c:v>
                </c:pt>
                <c:pt idx="1">
                  <c:v>5.08</c:v>
                </c:pt>
                <c:pt idx="2">
                  <c:v>3.16</c:v>
                </c:pt>
                <c:pt idx="3">
                  <c:v>-6.18</c:v>
                </c:pt>
                <c:pt idx="4">
                  <c:v>-9.7100000000000009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9-45D0-89A0-6C5AAEDE0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086528"/>
        <c:axId val="366599360"/>
      </c:barChart>
      <c:catAx>
        <c:axId val="4440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599360"/>
        <c:crosses val="autoZero"/>
        <c:auto val="1"/>
        <c:lblAlgn val="ctr"/>
        <c:lblOffset val="100"/>
        <c:noMultiLvlLbl val="0"/>
      </c:catAx>
      <c:valAx>
        <c:axId val="3665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0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YG</a:t>
            </a:r>
            <a:r>
              <a:rPr lang="en-US" altLang="ko-KR" baseline="0"/>
              <a:t> 2</a:t>
            </a:r>
            <a:r>
              <a:rPr lang="ko-KR" altLang="en-US" baseline="0"/>
              <a:t>개년 부문별 매출액 비중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Sheet2!$N$19</c:f>
              <c:strCache>
                <c:ptCount val="1"/>
                <c:pt idx="0">
                  <c:v>음반/음원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Sheet2!$M$20:$M$21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Sheet2!$N$20:$N$21</c:f>
              <c:numCache>
                <c:formatCode>0.0_ </c:formatCode>
                <c:ptCount val="2"/>
                <c:pt idx="0">
                  <c:v>22.471910112359549</c:v>
                </c:pt>
                <c:pt idx="1">
                  <c:v>25.412541254125415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F-4B24-9F65-D69137CCB7A6}"/>
            </c:ext>
          </c:extLst>
        </c:ser>
        <c:ser>
          <c:idx val="1"/>
          <c:order val="1"/>
          <c:tx>
            <c:strRef>
              <c:f>Sheet2!$O$19</c:f>
              <c:strCache>
                <c:ptCount val="1"/>
                <c:pt idx="0">
                  <c:v>굿즈외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Sheet2!$M$20:$M$21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Sheet2!$O$20:$O$21</c:f>
              <c:numCache>
                <c:formatCode>0.0_ </c:formatCode>
                <c:ptCount val="2"/>
                <c:pt idx="0">
                  <c:v>14.981273408239701</c:v>
                </c:pt>
                <c:pt idx="1">
                  <c:v>19.801980198019802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F-4B24-9F65-D69137CCB7A6}"/>
            </c:ext>
          </c:extLst>
        </c:ser>
        <c:ser>
          <c:idx val="2"/>
          <c:order val="2"/>
          <c:tx>
            <c:strRef>
              <c:f>Sheet2!$P$19</c:f>
              <c:strCache>
                <c:ptCount val="1"/>
                <c:pt idx="0">
                  <c:v>콘서트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Sheet2!$M$20:$M$21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Sheet2!$P$20:$P$21</c:f>
              <c:numCache>
                <c:formatCode>0.0_ </c:formatCode>
                <c:ptCount val="2"/>
                <c:pt idx="0">
                  <c:v>5.2434456928838955</c:v>
                </c:pt>
                <c:pt idx="1">
                  <c:v>11.881188118811881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F-4B24-9F65-D69137CCB7A6}"/>
            </c:ext>
          </c:extLst>
        </c:ser>
        <c:ser>
          <c:idx val="3"/>
          <c:order val="3"/>
          <c:tx>
            <c:strRef>
              <c:f>Sheet2!$Q$19</c:f>
              <c:strCache>
                <c:ptCount val="1"/>
                <c:pt idx="0">
                  <c:v>광고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Sheet2!$M$20:$M$21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Sheet2!$Q$20:$Q$21</c:f>
              <c:numCache>
                <c:formatCode>0.0_ </c:formatCode>
                <c:ptCount val="2"/>
                <c:pt idx="0">
                  <c:v>11.235955056179774</c:v>
                </c:pt>
                <c:pt idx="1">
                  <c:v>9.9009900990099009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F-4B24-9F65-D69137CCB7A6}"/>
            </c:ext>
          </c:extLst>
        </c:ser>
        <c:ser>
          <c:idx val="4"/>
          <c:order val="4"/>
          <c:tx>
            <c:strRef>
              <c:f>Sheet2!$R$19</c:f>
              <c:strCache>
                <c:ptCount val="1"/>
                <c:pt idx="0">
                  <c:v>로열티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Sheet2!$M$20:$M$21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Sheet2!$R$20:$R$21</c:f>
              <c:numCache>
                <c:formatCode>0.0_ </c:formatCode>
                <c:ptCount val="2"/>
                <c:pt idx="0">
                  <c:v>18.726591760299627</c:v>
                </c:pt>
                <c:pt idx="1">
                  <c:v>12.871287128712872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F-4B24-9F65-D69137CCB7A6}"/>
            </c:ext>
          </c:extLst>
        </c:ser>
        <c:ser>
          <c:idx val="5"/>
          <c:order val="5"/>
          <c:tx>
            <c:strRef>
              <c:f>Sheet2!$S$19</c:f>
              <c:strCache>
                <c:ptCount val="1"/>
                <c:pt idx="0">
                  <c:v>기타(출연료, 수수료, 제작)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Sheet2!$M$20:$M$21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Sheet2!$S$20:$S$21</c:f>
              <c:numCache>
                <c:formatCode>0.0_ </c:formatCode>
                <c:ptCount val="2"/>
                <c:pt idx="0">
                  <c:v>27.340823970037455</c:v>
                </c:pt>
                <c:pt idx="1">
                  <c:v>20.132013201320131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BF-4B24-9F65-D69137CCB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9623199"/>
        <c:axId val="1958075311"/>
      </c:barChart>
      <c:catAx>
        <c:axId val="20296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8075311"/>
        <c:crosses val="autoZero"/>
        <c:auto val="1"/>
        <c:lblAlgn val="ctr"/>
        <c:lblOffset val="100"/>
        <c:noMultiLvlLbl val="0"/>
      </c:catAx>
      <c:valAx>
        <c:axId val="19580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6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0</xdr:row>
      <xdr:rowOff>144780</xdr:rowOff>
    </xdr:from>
    <xdr:to>
      <xdr:col>11</xdr:col>
      <xdr:colOff>148590</xdr:colOff>
      <xdr:row>13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B85CE4-7AB1-496E-B11C-67236E13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14</xdr:row>
      <xdr:rowOff>87630</xdr:rowOff>
    </xdr:from>
    <xdr:to>
      <xdr:col>14</xdr:col>
      <xdr:colOff>137160</xdr:colOff>
      <xdr:row>31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D2D74D-5032-4BA6-BE4C-4A9E2D04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537210</xdr:colOff>
      <xdr:row>32</xdr:row>
      <xdr:rowOff>179070</xdr:rowOff>
    </xdr:from>
    <xdr:to>
      <xdr:col>13</xdr:col>
      <xdr:colOff>415290</xdr:colOff>
      <xdr:row>45</xdr:row>
      <xdr:rowOff>11430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922487E-FCA5-4C60-BB4D-4D2635D13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464821</xdr:colOff>
      <xdr:row>1</xdr:row>
      <xdr:rowOff>99060</xdr:rowOff>
    </xdr:from>
    <xdr:to>
      <xdr:col>9</xdr:col>
      <xdr:colOff>499941</xdr:colOff>
      <xdr:row>22</xdr:row>
      <xdr:rowOff>1094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0106D5B-158E-4DF9-9C7B-CB53CB9F0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1" y="320040"/>
          <a:ext cx="6070160" cy="4542614"/>
        </a:xfrm>
        <a:prstGeom prst="rect">
          <a:avLst/>
        </a:prstGeom>
      </xdr:spPr>
    </xdr:pic>
    <xdr:clientData/>
  </xdr:twoCellAnchor>
  <xdr:twoCellAnchor>
    <xdr:from>
      <xdr:col>10</xdr:col>
      <xdr:colOff>179070</xdr:colOff>
      <xdr:row>3</xdr:row>
      <xdr:rowOff>167640</xdr:rowOff>
    </xdr:from>
    <xdr:to>
      <xdr:col>16</xdr:col>
      <xdr:colOff>129540</xdr:colOff>
      <xdr:row>17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9AFA700-24B5-43C1-BCBD-C8D43B0D9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10CA-1766-4434-A853-94ED66F6F031}">
  <dimension ref="B2:S41"/>
  <sheetViews>
    <sheetView tabSelected="1" workbookViewId="0">
      <selection activeCell="N6" sqref="N6"/>
    </sheetView>
  </sheetViews>
  <sheetFormatPr defaultRowHeight="17.399999999999999"/>
  <cols>
    <col min="3" max="3" width="11.5" bestFit="1" customWidth="1"/>
  </cols>
  <sheetData>
    <row r="2" spans="2:19">
      <c r="C2" t="s">
        <v>0</v>
      </c>
    </row>
    <row r="3" spans="2:19">
      <c r="B3">
        <v>2019.03</v>
      </c>
      <c r="C3">
        <v>647</v>
      </c>
    </row>
    <row r="4" spans="2:19">
      <c r="B4">
        <v>2019.06</v>
      </c>
      <c r="C4">
        <v>781</v>
      </c>
    </row>
    <row r="5" spans="2:19">
      <c r="B5">
        <v>2019.09</v>
      </c>
      <c r="C5">
        <v>637</v>
      </c>
    </row>
    <row r="6" spans="2:19">
      <c r="B6">
        <v>2019.12</v>
      </c>
      <c r="C6">
        <v>580</v>
      </c>
    </row>
    <row r="7" spans="2:19">
      <c r="B7">
        <v>2020.03</v>
      </c>
      <c r="C7">
        <v>528</v>
      </c>
    </row>
    <row r="8" spans="2:19">
      <c r="B8">
        <v>2020.06</v>
      </c>
      <c r="C8">
        <v>507</v>
      </c>
    </row>
    <row r="10" spans="2:19" ht="18" thickBot="1"/>
    <row r="11" spans="2:19">
      <c r="N11" s="10" t="s">
        <v>21</v>
      </c>
      <c r="O11" s="11">
        <v>73</v>
      </c>
      <c r="P11" s="13">
        <v>-64</v>
      </c>
      <c r="Q11" s="13">
        <v>-64</v>
      </c>
      <c r="R11" s="13">
        <v>-192</v>
      </c>
      <c r="S11" s="13">
        <v>-89</v>
      </c>
    </row>
    <row r="14" spans="2:19">
      <c r="C14" t="s">
        <v>70</v>
      </c>
    </row>
    <row r="15" spans="2:19" ht="18" thickBot="1">
      <c r="B15">
        <v>2019.03</v>
      </c>
      <c r="C15" s="1">
        <v>-23</v>
      </c>
    </row>
    <row r="16" spans="2:19" ht="18" thickBot="1">
      <c r="B16">
        <v>2019.06</v>
      </c>
      <c r="C16" s="2">
        <v>2</v>
      </c>
    </row>
    <row r="17" spans="2:3" ht="18" thickBot="1">
      <c r="B17">
        <v>2019.09</v>
      </c>
      <c r="C17" s="1">
        <v>-30</v>
      </c>
    </row>
    <row r="18" spans="2:3" ht="18" thickBot="1">
      <c r="B18">
        <v>2019.12</v>
      </c>
      <c r="C18" s="2">
        <v>71</v>
      </c>
    </row>
    <row r="19" spans="2:3" ht="18" thickBot="1">
      <c r="B19">
        <v>2020.03</v>
      </c>
      <c r="C19" s="1">
        <v>-21</v>
      </c>
    </row>
    <row r="20" spans="2:3" ht="18" thickBot="1">
      <c r="B20">
        <v>2020.06</v>
      </c>
      <c r="C20" s="3">
        <v>-15</v>
      </c>
    </row>
    <row r="22" spans="2:3">
      <c r="C22" t="s">
        <v>69</v>
      </c>
    </row>
    <row r="23" spans="2:3">
      <c r="B23">
        <v>2019.03</v>
      </c>
      <c r="C23">
        <v>73</v>
      </c>
    </row>
    <row r="24" spans="2:3">
      <c r="B24">
        <v>2019.06</v>
      </c>
      <c r="C24">
        <v>-64</v>
      </c>
    </row>
    <row r="25" spans="2:3">
      <c r="B25">
        <v>2019.09</v>
      </c>
      <c r="C25">
        <v>-64</v>
      </c>
    </row>
    <row r="26" spans="2:3">
      <c r="B26">
        <v>2019.12</v>
      </c>
      <c r="C26">
        <v>-192</v>
      </c>
    </row>
    <row r="27" spans="2:3">
      <c r="B27">
        <v>2020.03</v>
      </c>
      <c r="C27">
        <v>-89</v>
      </c>
    </row>
    <row r="28" spans="2:3">
      <c r="B28">
        <v>2020.06</v>
      </c>
      <c r="C28">
        <v>-14</v>
      </c>
    </row>
    <row r="33" spans="2:3" ht="18" thickBot="1">
      <c r="B33">
        <v>2019.03</v>
      </c>
      <c r="C33" s="4">
        <v>6.7</v>
      </c>
    </row>
    <row r="34" spans="2:3" ht="18" thickBot="1">
      <c r="B34">
        <v>2019.06</v>
      </c>
      <c r="C34" s="4">
        <v>5.08</v>
      </c>
    </row>
    <row r="35" spans="2:3" ht="18" thickBot="1">
      <c r="B35">
        <v>2019.09</v>
      </c>
      <c r="C35" s="4">
        <v>3.16</v>
      </c>
    </row>
    <row r="36" spans="2:3" ht="18" thickBot="1">
      <c r="B36">
        <v>2019.12</v>
      </c>
      <c r="C36" s="5">
        <v>-6.18</v>
      </c>
    </row>
    <row r="37" spans="2:3" ht="18" thickBot="1">
      <c r="B37">
        <v>2020.03</v>
      </c>
      <c r="C37" s="5">
        <v>-9.7100000000000009</v>
      </c>
    </row>
    <row r="41" spans="2:3">
      <c r="B41" t="s">
        <v>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0059-0A10-4BC5-9910-A5B2538F9596}">
  <dimension ref="B2:N39"/>
  <sheetViews>
    <sheetView workbookViewId="0">
      <selection activeCell="B11" sqref="B11:G11"/>
    </sheetView>
  </sheetViews>
  <sheetFormatPr defaultRowHeight="17.399999999999999"/>
  <cols>
    <col min="12" max="12" width="41.19921875" bestFit="1" customWidth="1"/>
    <col min="13" max="13" width="74.59765625" bestFit="1" customWidth="1"/>
    <col min="14" max="14" width="67.09765625" bestFit="1" customWidth="1"/>
  </cols>
  <sheetData>
    <row r="2" spans="2:12" ht="18" thickBot="1"/>
    <row r="3" spans="2:12" ht="18" thickBot="1">
      <c r="B3" s="21"/>
      <c r="C3" s="21"/>
      <c r="D3" s="21"/>
      <c r="E3" s="21"/>
      <c r="F3" s="21"/>
      <c r="G3" s="21"/>
      <c r="H3" s="21"/>
      <c r="I3" s="21"/>
      <c r="J3" s="21"/>
    </row>
    <row r="4" spans="2:12" ht="18" thickBot="1">
      <c r="B4" s="26" t="s">
        <v>12</v>
      </c>
      <c r="C4" s="29" t="s">
        <v>13</v>
      </c>
      <c r="D4" s="30"/>
      <c r="E4" s="30"/>
      <c r="F4" s="30"/>
      <c r="G4" s="30"/>
      <c r="H4" s="30"/>
      <c r="I4" s="30"/>
      <c r="J4" s="30"/>
    </row>
    <row r="5" spans="2:12">
      <c r="B5" s="27"/>
      <c r="C5" s="8">
        <v>43525</v>
      </c>
      <c r="D5" s="8">
        <v>43617</v>
      </c>
      <c r="E5" s="8">
        <v>43709</v>
      </c>
      <c r="F5" s="8">
        <v>43800</v>
      </c>
      <c r="G5" s="8">
        <v>43891</v>
      </c>
      <c r="H5" s="7" t="s">
        <v>15</v>
      </c>
      <c r="I5" s="7" t="s">
        <v>16</v>
      </c>
      <c r="J5" s="9" t="s">
        <v>17</v>
      </c>
    </row>
    <row r="6" spans="2:12" ht="18" thickBot="1">
      <c r="B6" s="28"/>
      <c r="C6" s="31" t="s">
        <v>14</v>
      </c>
      <c r="D6" s="31" t="s">
        <v>14</v>
      </c>
      <c r="E6" s="31" t="s">
        <v>14</v>
      </c>
      <c r="F6" s="31" t="s">
        <v>14</v>
      </c>
      <c r="G6" s="31" t="s">
        <v>14</v>
      </c>
      <c r="H6" s="31" t="s">
        <v>14</v>
      </c>
      <c r="I6" s="31" t="s">
        <v>14</v>
      </c>
      <c r="J6" s="32" t="s">
        <v>14</v>
      </c>
    </row>
    <row r="7" spans="2:12" ht="18" thickBot="1">
      <c r="B7" s="10" t="s">
        <v>2</v>
      </c>
      <c r="C7" s="11">
        <v>647</v>
      </c>
      <c r="D7" s="11">
        <v>781</v>
      </c>
      <c r="E7" s="11">
        <v>637</v>
      </c>
      <c r="F7" s="11">
        <v>580</v>
      </c>
      <c r="G7" s="11">
        <v>528</v>
      </c>
      <c r="H7" s="12">
        <v>507</v>
      </c>
      <c r="I7" s="12">
        <v>631</v>
      </c>
      <c r="J7" s="12">
        <v>727</v>
      </c>
    </row>
    <row r="8" spans="2:12" ht="18" thickBot="1">
      <c r="B8" s="10" t="s">
        <v>18</v>
      </c>
      <c r="C8" s="13">
        <v>-27</v>
      </c>
      <c r="D8" s="13">
        <v>-1</v>
      </c>
      <c r="E8" s="13">
        <v>-32</v>
      </c>
      <c r="F8" s="11">
        <v>69</v>
      </c>
      <c r="G8" s="13">
        <v>-25</v>
      </c>
      <c r="H8" s="14">
        <v>-15</v>
      </c>
      <c r="I8" s="12">
        <v>28</v>
      </c>
      <c r="J8" s="12">
        <v>50</v>
      </c>
    </row>
    <row r="9" spans="2:12" ht="18.600000000000001" thickBot="1">
      <c r="B9" s="10" t="s">
        <v>19</v>
      </c>
      <c r="C9" s="13">
        <v>-23</v>
      </c>
      <c r="D9" s="11">
        <v>2</v>
      </c>
      <c r="E9" s="13">
        <v>-30</v>
      </c>
      <c r="F9" s="11">
        <v>70</v>
      </c>
      <c r="G9" s="13">
        <v>-21</v>
      </c>
      <c r="H9" s="15"/>
      <c r="I9" s="15"/>
      <c r="J9" s="15"/>
    </row>
    <row r="10" spans="2:12" ht="18.600000000000001" thickBot="1">
      <c r="B10" s="10" t="s">
        <v>20</v>
      </c>
      <c r="C10" s="11">
        <v>143</v>
      </c>
      <c r="D10" s="13">
        <v>-93</v>
      </c>
      <c r="E10" s="13">
        <v>-77</v>
      </c>
      <c r="F10" s="11">
        <v>6</v>
      </c>
      <c r="G10" s="13">
        <v>-57</v>
      </c>
      <c r="H10" s="12">
        <v>10</v>
      </c>
      <c r="I10" s="12">
        <v>62</v>
      </c>
      <c r="J10" s="12">
        <v>83</v>
      </c>
    </row>
    <row r="11" spans="2:12" ht="18" thickBot="1">
      <c r="B11" s="10" t="s">
        <v>21</v>
      </c>
      <c r="C11" s="11">
        <v>73</v>
      </c>
      <c r="D11" s="13">
        <v>-64</v>
      </c>
      <c r="E11" s="13">
        <v>-64</v>
      </c>
      <c r="F11" s="13">
        <v>-192</v>
      </c>
      <c r="G11" s="13">
        <v>-89</v>
      </c>
      <c r="H11" s="14">
        <v>-14</v>
      </c>
      <c r="I11" s="12">
        <v>28</v>
      </c>
      <c r="J11" s="12">
        <v>47</v>
      </c>
    </row>
    <row r="12" spans="2:12" ht="18.600000000000001" thickBot="1">
      <c r="B12" s="10" t="s">
        <v>22</v>
      </c>
      <c r="C12" s="11">
        <v>84</v>
      </c>
      <c r="D12" s="13">
        <v>-61</v>
      </c>
      <c r="E12" s="13">
        <v>-48</v>
      </c>
      <c r="F12" s="13">
        <v>-190</v>
      </c>
      <c r="G12" s="13">
        <v>-42</v>
      </c>
      <c r="H12" s="14">
        <v>-2</v>
      </c>
      <c r="I12" s="12">
        <v>26</v>
      </c>
      <c r="J12" s="12">
        <v>50</v>
      </c>
    </row>
    <row r="13" spans="2:12" ht="18.600000000000001" thickBot="1">
      <c r="B13" s="10" t="s">
        <v>23</v>
      </c>
      <c r="C13" s="13">
        <v>-11</v>
      </c>
      <c r="D13" s="13">
        <v>-3</v>
      </c>
      <c r="E13" s="13">
        <v>-15</v>
      </c>
      <c r="F13" s="13">
        <v>-2</v>
      </c>
      <c r="G13" s="13">
        <v>-46</v>
      </c>
      <c r="H13" s="15"/>
      <c r="I13" s="15"/>
      <c r="J13" s="15"/>
    </row>
    <row r="14" spans="2:12" ht="18" thickBot="1">
      <c r="B14" s="10" t="s">
        <v>24</v>
      </c>
      <c r="C14" s="16">
        <v>6331</v>
      </c>
      <c r="D14" s="16">
        <v>6199</v>
      </c>
      <c r="E14" s="16">
        <v>6051</v>
      </c>
      <c r="F14" s="16">
        <v>5163</v>
      </c>
      <c r="G14" s="16">
        <v>5014</v>
      </c>
      <c r="H14" s="15"/>
      <c r="I14" s="15"/>
      <c r="J14" s="17">
        <v>5586</v>
      </c>
    </row>
    <row r="15" spans="2:12" ht="18" thickBot="1">
      <c r="B15" s="10" t="s">
        <v>25</v>
      </c>
      <c r="C15" s="16">
        <v>1750</v>
      </c>
      <c r="D15" s="16">
        <v>1721</v>
      </c>
      <c r="E15" s="16">
        <v>1634</v>
      </c>
      <c r="F15" s="11">
        <v>947</v>
      </c>
      <c r="G15" s="11">
        <v>962</v>
      </c>
      <c r="H15" s="15"/>
      <c r="I15" s="15"/>
      <c r="J15" s="17">
        <v>1329</v>
      </c>
      <c r="L15" t="s">
        <v>53</v>
      </c>
    </row>
    <row r="16" spans="2:12" ht="18" thickBot="1">
      <c r="B16" s="10" t="s">
        <v>26</v>
      </c>
      <c r="C16" s="16">
        <v>4581</v>
      </c>
      <c r="D16" s="16">
        <v>4479</v>
      </c>
      <c r="E16" s="16">
        <v>4418</v>
      </c>
      <c r="F16" s="16">
        <v>4217</v>
      </c>
      <c r="G16" s="16">
        <v>4052</v>
      </c>
      <c r="H16" s="15"/>
      <c r="I16" s="15"/>
      <c r="J16" s="17">
        <v>4258</v>
      </c>
    </row>
    <row r="17" spans="2:14" ht="18.600000000000001" thickBot="1">
      <c r="B17" s="10" t="s">
        <v>27</v>
      </c>
      <c r="C17" s="16">
        <v>3689</v>
      </c>
      <c r="D17" s="16">
        <v>3611</v>
      </c>
      <c r="E17" s="16">
        <v>3563</v>
      </c>
      <c r="F17" s="16">
        <v>3368</v>
      </c>
      <c r="G17" s="16">
        <v>3339</v>
      </c>
      <c r="H17" s="15"/>
      <c r="I17" s="15"/>
      <c r="J17" s="17">
        <v>3433</v>
      </c>
      <c r="L17" t="s">
        <v>59</v>
      </c>
    </row>
    <row r="18" spans="2:14" ht="18.600000000000001" thickBot="1">
      <c r="B18" s="10" t="s">
        <v>28</v>
      </c>
      <c r="C18" s="11">
        <v>892</v>
      </c>
      <c r="D18" s="11">
        <v>868</v>
      </c>
      <c r="E18" s="11">
        <v>855</v>
      </c>
      <c r="F18" s="11">
        <v>849</v>
      </c>
      <c r="G18" s="11">
        <v>713</v>
      </c>
      <c r="H18" s="15"/>
      <c r="I18" s="15"/>
      <c r="J18" s="15"/>
      <c r="L18" t="s">
        <v>58</v>
      </c>
      <c r="M18" t="s">
        <v>61</v>
      </c>
      <c r="N18" t="s">
        <v>60</v>
      </c>
    </row>
    <row r="19" spans="2:14" ht="18" thickBot="1">
      <c r="B19" s="10" t="s">
        <v>29</v>
      </c>
      <c r="C19" s="11">
        <v>93</v>
      </c>
      <c r="D19" s="11">
        <v>93</v>
      </c>
      <c r="E19" s="11">
        <v>93</v>
      </c>
      <c r="F19" s="11">
        <v>93</v>
      </c>
      <c r="G19" s="11">
        <v>93</v>
      </c>
      <c r="H19" s="15"/>
      <c r="I19" s="15"/>
      <c r="J19" s="12">
        <v>92</v>
      </c>
      <c r="L19" t="s">
        <v>54</v>
      </c>
      <c r="M19" t="s">
        <v>62</v>
      </c>
      <c r="N19" s="34" t="s">
        <v>56</v>
      </c>
    </row>
    <row r="20" spans="2:14" ht="18.600000000000001" thickBot="1">
      <c r="B20" s="10" t="s">
        <v>30</v>
      </c>
      <c r="C20" s="11">
        <v>103</v>
      </c>
      <c r="D20" s="11">
        <v>141</v>
      </c>
      <c r="E20" s="11">
        <v>207</v>
      </c>
      <c r="F20" s="11">
        <v>144</v>
      </c>
      <c r="G20" s="13">
        <v>-86</v>
      </c>
      <c r="H20" s="15"/>
      <c r="I20" s="15"/>
      <c r="J20" s="15"/>
      <c r="L20" t="s">
        <v>55</v>
      </c>
      <c r="M20" t="s">
        <v>63</v>
      </c>
      <c r="N20" s="34" t="s">
        <v>57</v>
      </c>
    </row>
    <row r="21" spans="2:14" ht="18.600000000000001" thickBot="1">
      <c r="B21" s="10" t="s">
        <v>31</v>
      </c>
      <c r="C21" s="13">
        <v>-247</v>
      </c>
      <c r="D21" s="13">
        <v>-21</v>
      </c>
      <c r="E21" s="13">
        <v>-99</v>
      </c>
      <c r="F21" s="11">
        <v>488</v>
      </c>
      <c r="G21" s="11">
        <v>180</v>
      </c>
      <c r="H21" s="15"/>
      <c r="I21" s="15"/>
      <c r="J21" s="15"/>
      <c r="M21" t="s">
        <v>64</v>
      </c>
    </row>
    <row r="22" spans="2:14" ht="18.600000000000001" thickBot="1">
      <c r="B22" s="10" t="s">
        <v>32</v>
      </c>
      <c r="C22" s="13">
        <v>-21</v>
      </c>
      <c r="D22" s="13">
        <v>-91</v>
      </c>
      <c r="E22" s="13">
        <v>-32</v>
      </c>
      <c r="F22" s="13">
        <v>-691</v>
      </c>
      <c r="G22" s="13">
        <v>-134</v>
      </c>
      <c r="H22" s="15"/>
      <c r="I22" s="15"/>
      <c r="J22" s="15"/>
    </row>
    <row r="23" spans="2:14" ht="18" thickBot="1">
      <c r="B23" s="10" t="s">
        <v>33</v>
      </c>
      <c r="C23" s="11">
        <v>53</v>
      </c>
      <c r="D23" s="11">
        <v>126</v>
      </c>
      <c r="E23" s="11">
        <v>100</v>
      </c>
      <c r="F23" s="11">
        <v>127</v>
      </c>
      <c r="G23" s="11">
        <v>104</v>
      </c>
      <c r="H23" s="15"/>
      <c r="I23" s="15"/>
      <c r="J23" s="15"/>
      <c r="L23" t="s">
        <v>65</v>
      </c>
      <c r="M23" t="s">
        <v>66</v>
      </c>
    </row>
    <row r="24" spans="2:14" ht="18" thickBot="1">
      <c r="B24" s="10" t="s">
        <v>34</v>
      </c>
      <c r="C24" s="11">
        <v>50</v>
      </c>
      <c r="D24" s="11">
        <v>16</v>
      </c>
      <c r="E24" s="11">
        <v>107</v>
      </c>
      <c r="F24" s="11">
        <v>17</v>
      </c>
      <c r="G24" s="13">
        <v>-191</v>
      </c>
      <c r="H24" s="15"/>
      <c r="I24" s="15"/>
      <c r="J24" s="15"/>
    </row>
    <row r="25" spans="2:14" ht="18" thickBot="1">
      <c r="B25" s="10" t="s">
        <v>35</v>
      </c>
      <c r="C25" s="11">
        <v>982</v>
      </c>
      <c r="D25" s="16">
        <v>1021</v>
      </c>
      <c r="E25" s="16">
        <v>1013</v>
      </c>
      <c r="F25" s="11">
        <v>300</v>
      </c>
      <c r="G25" s="11">
        <v>298</v>
      </c>
      <c r="H25" s="15"/>
      <c r="I25" s="15"/>
      <c r="J25" s="15"/>
      <c r="L25" t="s">
        <v>67</v>
      </c>
      <c r="M25" t="s">
        <v>68</v>
      </c>
    </row>
    <row r="26" spans="2:14" ht="18" thickBot="1">
      <c r="B26" s="10" t="s">
        <v>36</v>
      </c>
      <c r="C26" s="13">
        <v>-4.2</v>
      </c>
      <c r="D26" s="13">
        <v>-0.13</v>
      </c>
      <c r="E26" s="13">
        <v>-5.0599999999999996</v>
      </c>
      <c r="F26" s="11">
        <v>11.93</v>
      </c>
      <c r="G26" s="13">
        <v>-4.7699999999999996</v>
      </c>
      <c r="H26" s="14">
        <v>-2.96</v>
      </c>
      <c r="I26" s="12">
        <v>4.4400000000000004</v>
      </c>
      <c r="J26" s="12">
        <v>6.88</v>
      </c>
    </row>
    <row r="27" spans="2:14" ht="18" thickBot="1">
      <c r="B27" s="10" t="s">
        <v>37</v>
      </c>
      <c r="C27" s="11">
        <v>11.3</v>
      </c>
      <c r="D27" s="13">
        <v>-8.14</v>
      </c>
      <c r="E27" s="13">
        <v>-9.9700000000000006</v>
      </c>
      <c r="F27" s="13">
        <v>-33.17</v>
      </c>
      <c r="G27" s="13">
        <v>-16.77</v>
      </c>
      <c r="H27" s="14">
        <v>-2.83</v>
      </c>
      <c r="I27" s="12">
        <v>4.49</v>
      </c>
      <c r="J27" s="12">
        <v>6.42</v>
      </c>
    </row>
    <row r="28" spans="2:14" ht="18" thickBot="1">
      <c r="B28" s="10" t="s">
        <v>38</v>
      </c>
      <c r="C28" s="11">
        <v>6.7</v>
      </c>
      <c r="D28" s="11">
        <v>5.08</v>
      </c>
      <c r="E28" s="11">
        <v>3.16</v>
      </c>
      <c r="F28" s="13">
        <v>-6.18</v>
      </c>
      <c r="G28" s="13">
        <v>-9.7100000000000009</v>
      </c>
      <c r="H28" s="15"/>
      <c r="I28" s="15"/>
      <c r="J28" s="15"/>
    </row>
    <row r="29" spans="2:14" ht="18" thickBot="1">
      <c r="B29" s="10" t="s">
        <v>39</v>
      </c>
      <c r="C29" s="11">
        <v>3.68</v>
      </c>
      <c r="D29" s="11">
        <v>2.76</v>
      </c>
      <c r="E29" s="11">
        <v>1.53</v>
      </c>
      <c r="F29" s="13">
        <v>-4.4400000000000004</v>
      </c>
      <c r="G29" s="13">
        <v>-7.19</v>
      </c>
      <c r="H29" s="15"/>
      <c r="I29" s="15"/>
      <c r="J29" s="15"/>
    </row>
    <row r="30" spans="2:14" ht="18" thickBot="1">
      <c r="B30" s="10" t="s">
        <v>40</v>
      </c>
      <c r="C30" s="11">
        <v>38.200000000000003</v>
      </c>
      <c r="D30" s="11">
        <v>38.42</v>
      </c>
      <c r="E30" s="11">
        <v>36.979999999999997</v>
      </c>
      <c r="F30" s="11">
        <v>22.45</v>
      </c>
      <c r="G30" s="11">
        <v>23.74</v>
      </c>
      <c r="H30" s="15"/>
      <c r="I30" s="15"/>
      <c r="J30" s="12">
        <v>31.21</v>
      </c>
    </row>
    <row r="31" spans="2:14" ht="18" thickBot="1">
      <c r="B31" s="10" t="s">
        <v>41</v>
      </c>
      <c r="C31" s="18">
        <v>3864.5</v>
      </c>
      <c r="D31" s="18">
        <v>3768.95</v>
      </c>
      <c r="E31" s="18">
        <v>3716.68</v>
      </c>
      <c r="F31" s="18">
        <v>3511.33</v>
      </c>
      <c r="G31" s="18">
        <v>3467.21</v>
      </c>
      <c r="H31" s="15"/>
      <c r="I31" s="15"/>
      <c r="J31" s="15"/>
    </row>
    <row r="32" spans="2:14" ht="18" thickBot="1">
      <c r="B32" s="10" t="s">
        <v>42</v>
      </c>
      <c r="C32" s="11">
        <v>428</v>
      </c>
      <c r="D32" s="13">
        <v>-309</v>
      </c>
      <c r="E32" s="13">
        <v>-247</v>
      </c>
      <c r="F32" s="19">
        <v>-1033</v>
      </c>
      <c r="G32" s="13">
        <v>-231</v>
      </c>
      <c r="H32" s="14">
        <v>-11</v>
      </c>
      <c r="I32" s="12">
        <v>145</v>
      </c>
      <c r="J32" s="12">
        <v>276</v>
      </c>
    </row>
    <row r="33" spans="2:10" ht="18" thickBot="1">
      <c r="B33" s="10" t="s">
        <v>43</v>
      </c>
      <c r="C33" s="11">
        <v>30.87</v>
      </c>
      <c r="D33" s="11">
        <v>31.63</v>
      </c>
      <c r="E33" s="11">
        <v>40.67</v>
      </c>
      <c r="F33" s="20" t="s">
        <v>44</v>
      </c>
      <c r="G33" s="20" t="s">
        <v>44</v>
      </c>
      <c r="H33" s="15"/>
      <c r="I33" s="15"/>
      <c r="J33" s="15"/>
    </row>
    <row r="34" spans="2:10" ht="18" thickBot="1">
      <c r="B34" s="10" t="s">
        <v>45</v>
      </c>
      <c r="C34" s="16">
        <v>19008</v>
      </c>
      <c r="D34" s="16">
        <v>18601</v>
      </c>
      <c r="E34" s="16">
        <v>18354</v>
      </c>
      <c r="F34" s="16">
        <v>18656</v>
      </c>
      <c r="G34" s="16">
        <v>18488</v>
      </c>
      <c r="H34" s="15"/>
      <c r="I34" s="15"/>
      <c r="J34" s="17">
        <v>18927</v>
      </c>
    </row>
    <row r="35" spans="2:10" ht="18" thickBot="1">
      <c r="B35" s="10" t="s">
        <v>46</v>
      </c>
      <c r="C35" s="11">
        <v>1.98</v>
      </c>
      <c r="D35" s="11">
        <v>1.56</v>
      </c>
      <c r="E35" s="11">
        <v>1.26</v>
      </c>
      <c r="F35" s="11">
        <v>1.47</v>
      </c>
      <c r="G35" s="11">
        <v>1.3</v>
      </c>
      <c r="H35" s="15"/>
      <c r="I35" s="15"/>
      <c r="J35" s="12">
        <v>2.41</v>
      </c>
    </row>
    <row r="36" spans="2:10" ht="18" thickBot="1">
      <c r="B36" s="10" t="s">
        <v>47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5"/>
      <c r="I36" s="15"/>
      <c r="J36" s="15"/>
    </row>
    <row r="37" spans="2:10" ht="18.600000000000001" thickBot="1">
      <c r="B37" s="10" t="s">
        <v>48</v>
      </c>
      <c r="C37" s="20"/>
      <c r="D37" s="20"/>
      <c r="E37" s="20"/>
      <c r="F37" s="20"/>
      <c r="G37" s="20"/>
      <c r="H37" s="15"/>
      <c r="I37" s="15"/>
      <c r="J37" s="15"/>
    </row>
    <row r="38" spans="2:10" ht="18.600000000000001" thickBot="1">
      <c r="B38" s="10" t="s">
        <v>49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5"/>
      <c r="I38" s="15"/>
      <c r="J38" s="15"/>
    </row>
    <row r="39" spans="2:10" ht="18.600000000000001" thickBot="1">
      <c r="B39" s="22" t="s">
        <v>50</v>
      </c>
      <c r="C39" s="23">
        <v>18191109</v>
      </c>
      <c r="D39" s="23">
        <v>18197609</v>
      </c>
      <c r="E39" s="23">
        <v>18197609</v>
      </c>
      <c r="F39" s="23">
        <v>18197609</v>
      </c>
      <c r="G39" s="23">
        <v>18203809</v>
      </c>
      <c r="H39" s="24"/>
      <c r="I39" s="25"/>
      <c r="J39" s="25"/>
    </row>
  </sheetData>
  <mergeCells count="2">
    <mergeCell ref="B4:B6"/>
    <mergeCell ref="C4:J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72AF-1EFB-43FA-BDB2-E85B3FAF0735}">
  <dimension ref="F3:S24"/>
  <sheetViews>
    <sheetView topLeftCell="A6" workbookViewId="0">
      <selection activeCell="L23" sqref="L23"/>
    </sheetView>
  </sheetViews>
  <sheetFormatPr defaultRowHeight="17.399999999999999"/>
  <cols>
    <col min="12" max="12" width="23.5" bestFit="1" customWidth="1"/>
  </cols>
  <sheetData>
    <row r="3" spans="12:19">
      <c r="L3" t="s">
        <v>4</v>
      </c>
    </row>
    <row r="4" spans="12:19">
      <c r="L4" t="s">
        <v>5</v>
      </c>
      <c r="M4">
        <f>19+26+30+26</f>
        <v>101</v>
      </c>
      <c r="N4">
        <v>136</v>
      </c>
    </row>
    <row r="6" spans="12:19">
      <c r="M6">
        <v>2018</v>
      </c>
      <c r="N6">
        <v>2019</v>
      </c>
    </row>
    <row r="7" spans="12:19">
      <c r="N7">
        <f>16+19+20+22</f>
        <v>77</v>
      </c>
    </row>
    <row r="8" spans="12:19">
      <c r="N8">
        <f>14+15+16+15</f>
        <v>60</v>
      </c>
    </row>
    <row r="9" spans="12:19">
      <c r="N9">
        <f>8+8+8+12</f>
        <v>36</v>
      </c>
    </row>
    <row r="10" spans="12:19">
      <c r="N10">
        <f>7+8+7+8</f>
        <v>30</v>
      </c>
    </row>
    <row r="11" spans="12:19">
      <c r="N11">
        <f>39</f>
        <v>39</v>
      </c>
    </row>
    <row r="12" spans="12:19">
      <c r="N12">
        <f>15+38+8</f>
        <v>61</v>
      </c>
    </row>
    <row r="15" spans="12:19">
      <c r="L15">
        <v>2018</v>
      </c>
      <c r="M15">
        <f>13+16+17+14</f>
        <v>60</v>
      </c>
      <c r="N15">
        <v>40</v>
      </c>
      <c r="O15">
        <v>14</v>
      </c>
      <c r="P15">
        <v>30</v>
      </c>
      <c r="Q15">
        <v>50</v>
      </c>
      <c r="R15">
        <v>73</v>
      </c>
      <c r="S15">
        <f>SUM(M15:R15)</f>
        <v>267</v>
      </c>
    </row>
    <row r="16" spans="12:19">
      <c r="L16">
        <v>2019</v>
      </c>
      <c r="M16">
        <v>77</v>
      </c>
      <c r="N16">
        <v>60</v>
      </c>
      <c r="O16">
        <v>36</v>
      </c>
      <c r="P16">
        <v>30</v>
      </c>
      <c r="Q16">
        <v>39</v>
      </c>
      <c r="R16">
        <v>61</v>
      </c>
      <c r="S16">
        <f>SUM(M16:R16)</f>
        <v>303</v>
      </c>
    </row>
    <row r="19" spans="6:19">
      <c r="N19" t="s">
        <v>6</v>
      </c>
      <c r="O19" t="s">
        <v>7</v>
      </c>
      <c r="P19" t="s">
        <v>8</v>
      </c>
      <c r="Q19" t="s">
        <v>9</v>
      </c>
      <c r="R19" t="s">
        <v>10</v>
      </c>
      <c r="S19" t="s">
        <v>11</v>
      </c>
    </row>
    <row r="20" spans="6:19">
      <c r="M20">
        <v>2018</v>
      </c>
      <c r="N20" s="6">
        <f>60/267*100</f>
        <v>22.471910112359549</v>
      </c>
      <c r="O20" s="6">
        <f>40/267*100</f>
        <v>14.981273408239701</v>
      </c>
      <c r="P20" s="6">
        <f>14/267*100</f>
        <v>5.2434456928838955</v>
      </c>
      <c r="Q20" s="6">
        <f>30/267*100</f>
        <v>11.235955056179774</v>
      </c>
      <c r="R20" s="6">
        <f>50/267*100</f>
        <v>18.726591760299627</v>
      </c>
      <c r="S20" s="6">
        <f>73/267*100</f>
        <v>27.340823970037455</v>
      </c>
    </row>
    <row r="21" spans="6:19">
      <c r="M21">
        <v>2019</v>
      </c>
      <c r="N21" s="6">
        <f>77/303*100</f>
        <v>25.412541254125415</v>
      </c>
      <c r="O21" s="6">
        <f>60/303*100</f>
        <v>19.801980198019802</v>
      </c>
      <c r="P21" s="6">
        <f>36/303*100</f>
        <v>11.881188118811881</v>
      </c>
      <c r="Q21" s="6">
        <f>30/303*100</f>
        <v>9.9009900990099009</v>
      </c>
      <c r="R21" s="6">
        <f>39/303*100</f>
        <v>12.871287128712872</v>
      </c>
      <c r="S21" s="6">
        <f>61/303*100</f>
        <v>20.132013201320131</v>
      </c>
    </row>
    <row r="24" spans="6:19">
      <c r="F24" t="s">
        <v>3</v>
      </c>
      <c r="G24">
        <f>77+63+65+81</f>
        <v>286</v>
      </c>
      <c r="H24">
        <v>302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7EC-7434-4A51-9C57-9C9980A642DD}">
  <dimension ref="B1:O7"/>
  <sheetViews>
    <sheetView workbookViewId="0">
      <selection activeCell="O2" sqref="O2"/>
    </sheetView>
  </sheetViews>
  <sheetFormatPr defaultRowHeight="17.399999999999999"/>
  <sheetData>
    <row r="1" spans="2:15">
      <c r="B1">
        <v>9.1</v>
      </c>
      <c r="C1">
        <v>9.1999999999999993</v>
      </c>
      <c r="D1">
        <v>9.3000000000000007</v>
      </c>
      <c r="E1">
        <v>9.4</v>
      </c>
      <c r="F1">
        <v>9.5</v>
      </c>
      <c r="G1">
        <v>9.6</v>
      </c>
      <c r="H1">
        <v>9.9</v>
      </c>
      <c r="I1" t="s">
        <v>51</v>
      </c>
      <c r="J1">
        <v>9.11</v>
      </c>
      <c r="K1">
        <v>9.16</v>
      </c>
      <c r="L1">
        <v>9.17</v>
      </c>
      <c r="M1">
        <v>9.18</v>
      </c>
      <c r="N1">
        <v>9.19</v>
      </c>
      <c r="O1" s="33" t="s">
        <v>52</v>
      </c>
    </row>
    <row r="2" spans="2:15">
      <c r="C2">
        <v>194960</v>
      </c>
      <c r="D2">
        <v>140789</v>
      </c>
      <c r="E2">
        <v>113154</v>
      </c>
      <c r="F2">
        <v>106122</v>
      </c>
      <c r="G2">
        <v>70760</v>
      </c>
      <c r="H2">
        <v>108343</v>
      </c>
      <c r="I2">
        <v>175239</v>
      </c>
      <c r="J2">
        <v>230595</v>
      </c>
      <c r="K2">
        <v>155178</v>
      </c>
      <c r="L2">
        <v>119104</v>
      </c>
      <c r="M2">
        <v>117321</v>
      </c>
      <c r="N2">
        <v>107572</v>
      </c>
      <c r="O2">
        <v>2022021</v>
      </c>
    </row>
    <row r="3" spans="2:15">
      <c r="C3">
        <v>22200</v>
      </c>
      <c r="D3">
        <v>22450</v>
      </c>
      <c r="E3">
        <v>22350</v>
      </c>
      <c r="F3">
        <v>22550</v>
      </c>
      <c r="G3">
        <v>22650</v>
      </c>
      <c r="H3">
        <v>22350</v>
      </c>
      <c r="I3">
        <v>22750</v>
      </c>
      <c r="J3">
        <v>23550</v>
      </c>
      <c r="K3">
        <v>23250</v>
      </c>
      <c r="L3">
        <v>23200</v>
      </c>
      <c r="M3">
        <v>23350</v>
      </c>
      <c r="N3">
        <v>23100</v>
      </c>
      <c r="O3">
        <v>27550</v>
      </c>
    </row>
    <row r="5" spans="2:15">
      <c r="C5">
        <f>AVERAGE(C2:N2)</f>
        <v>136594.75</v>
      </c>
      <c r="D5">
        <v>136594.75</v>
      </c>
    </row>
    <row r="7" spans="2:15">
      <c r="F7">
        <f>2022021/136594.75</f>
        <v>14.80306527154228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2020-08-10T12:13:40Z</dcterms:created>
  <dcterms:modified xsi:type="dcterms:W3CDTF">2020-08-11T08:58:29Z</dcterms:modified>
</cp:coreProperties>
</file>