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ummit\SummitReports\Src\SummitReports.Objects\Reports\AmortizationCalculator\"/>
    </mc:Choice>
  </mc:AlternateContent>
  <xr:revisionPtr revIDLastSave="0" documentId="13_ncr:1_{F9D83386-5D79-4C12-A77E-6A0296756B88}" xr6:coauthVersionLast="44" xr6:coauthVersionMax="44" xr10:uidLastSave="{00000000-0000-0000-0000-000000000000}"/>
  <bookViews>
    <workbookView xWindow="-120" yWindow="-120" windowWidth="29040" windowHeight="15990" xr2:uid="{A3852422-F575-452B-8E88-4ED7B0453B33}"/>
  </bookViews>
  <sheets>
    <sheet name="Sheet1" sheetId="1" r:id="rId1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95" i="1" l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K395" i="1" l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F12" i="1"/>
  <c r="F14" i="1"/>
  <c r="K36" i="1" l="1"/>
  <c r="H36" i="1" s="1" a="1"/>
  <c r="H36" i="1" s="1"/>
  <c r="G36" i="1" s="1" a="1"/>
  <c r="G36" i="1" s="1"/>
  <c r="F30" i="1"/>
  <c r="F29" i="1" s="1"/>
  <c r="G156" i="1" a="1"/>
  <c r="G156" i="1" s="1"/>
  <c r="G160" i="1" a="1"/>
  <c r="G160" i="1" s="1"/>
  <c r="G164" i="1" a="1"/>
  <c r="G164" i="1" s="1"/>
  <c r="G168" i="1" a="1"/>
  <c r="G168" i="1" s="1"/>
  <c r="G172" i="1" a="1"/>
  <c r="G172" i="1" s="1"/>
  <c r="G176" i="1" a="1"/>
  <c r="G176" i="1" s="1"/>
  <c r="G180" i="1" a="1"/>
  <c r="G180" i="1" s="1"/>
  <c r="G184" i="1" a="1"/>
  <c r="G184" i="1" s="1"/>
  <c r="G188" i="1" a="1"/>
  <c r="G188" i="1" s="1"/>
  <c r="G192" i="1" a="1"/>
  <c r="G192" i="1" s="1"/>
  <c r="G196" i="1" a="1"/>
  <c r="G196" i="1" s="1"/>
  <c r="G200" i="1" a="1"/>
  <c r="G200" i="1" s="1"/>
  <c r="G204" i="1" a="1"/>
  <c r="G204" i="1" s="1"/>
  <c r="G208" i="1" a="1"/>
  <c r="G208" i="1" s="1"/>
  <c r="G212" i="1" a="1"/>
  <c r="G212" i="1" s="1"/>
  <c r="G216" i="1" a="1"/>
  <c r="G216" i="1" s="1"/>
  <c r="G220" i="1" a="1"/>
  <c r="G220" i="1" s="1"/>
  <c r="G224" i="1" a="1"/>
  <c r="G224" i="1" s="1"/>
  <c r="G228" i="1" a="1"/>
  <c r="G228" i="1" s="1"/>
  <c r="G232" i="1" a="1"/>
  <c r="G232" i="1" s="1"/>
  <c r="G236" i="1" a="1"/>
  <c r="G236" i="1" s="1"/>
  <c r="G240" i="1" a="1"/>
  <c r="G240" i="1" s="1"/>
  <c r="G244" i="1" a="1"/>
  <c r="G244" i="1" s="1"/>
  <c r="G248" i="1" a="1"/>
  <c r="G248" i="1" s="1"/>
  <c r="G252" i="1" a="1"/>
  <c r="G252" i="1" s="1"/>
  <c r="G256" i="1" a="1"/>
  <c r="G256" i="1" s="1"/>
  <c r="G260" i="1" a="1"/>
  <c r="G260" i="1" s="1"/>
  <c r="G264" i="1" a="1"/>
  <c r="G264" i="1" s="1"/>
  <c r="G268" i="1" a="1"/>
  <c r="G268" i="1" s="1"/>
  <c r="G272" i="1" a="1"/>
  <c r="G272" i="1" s="1"/>
  <c r="G276" i="1" a="1"/>
  <c r="G276" i="1" s="1"/>
  <c r="G280" i="1" a="1"/>
  <c r="G280" i="1" s="1"/>
  <c r="G284" i="1" a="1"/>
  <c r="G284" i="1" s="1"/>
  <c r="G288" i="1" a="1"/>
  <c r="G288" i="1" s="1"/>
  <c r="G292" i="1" a="1"/>
  <c r="G292" i="1" s="1"/>
  <c r="G296" i="1" a="1"/>
  <c r="G296" i="1" s="1"/>
  <c r="G300" i="1" a="1"/>
  <c r="G300" i="1" s="1"/>
  <c r="G304" i="1" a="1"/>
  <c r="G304" i="1" s="1"/>
  <c r="G308" i="1" a="1"/>
  <c r="G308" i="1" s="1"/>
  <c r="G312" i="1" a="1"/>
  <c r="G312" i="1" s="1"/>
  <c r="G316" i="1" a="1"/>
  <c r="G316" i="1" s="1"/>
  <c r="G320" i="1" a="1"/>
  <c r="G320" i="1" s="1"/>
  <c r="G324" i="1" a="1"/>
  <c r="G324" i="1" s="1"/>
  <c r="G328" i="1" a="1"/>
  <c r="G328" i="1" s="1"/>
  <c r="G332" i="1" a="1"/>
  <c r="G332" i="1" s="1"/>
  <c r="G336" i="1" a="1"/>
  <c r="G336" i="1" s="1"/>
  <c r="G340" i="1" a="1"/>
  <c r="G340" i="1" s="1"/>
  <c r="G344" i="1" a="1"/>
  <c r="G344" i="1" s="1"/>
  <c r="G348" i="1" a="1"/>
  <c r="G348" i="1" s="1"/>
  <c r="G352" i="1" a="1"/>
  <c r="G352" i="1" s="1"/>
  <c r="G356" i="1" a="1"/>
  <c r="G356" i="1" s="1"/>
  <c r="G360" i="1" a="1"/>
  <c r="G360" i="1" s="1"/>
  <c r="G364" i="1" a="1"/>
  <c r="G364" i="1" s="1"/>
  <c r="G368" i="1" a="1"/>
  <c r="G368" i="1" s="1"/>
  <c r="G372" i="1" a="1"/>
  <c r="G372" i="1" s="1"/>
  <c r="G376" i="1" a="1"/>
  <c r="G376" i="1" s="1"/>
  <c r="G380" i="1" a="1"/>
  <c r="G380" i="1" s="1"/>
  <c r="G384" i="1" a="1"/>
  <c r="G384" i="1" s="1"/>
  <c r="G388" i="1" a="1"/>
  <c r="G388" i="1" s="1"/>
  <c r="G392" i="1" a="1"/>
  <c r="G392" i="1" s="1"/>
  <c r="G157" i="1" a="1"/>
  <c r="G157" i="1" s="1"/>
  <c r="G161" i="1" a="1"/>
  <c r="G161" i="1" s="1"/>
  <c r="G165" i="1" a="1"/>
  <c r="G165" i="1" s="1"/>
  <c r="G169" i="1" a="1"/>
  <c r="G169" i="1" s="1"/>
  <c r="G173" i="1" a="1"/>
  <c r="G173" i="1" s="1"/>
  <c r="G177" i="1" a="1"/>
  <c r="G177" i="1" s="1"/>
  <c r="G181" i="1" a="1"/>
  <c r="G181" i="1" s="1"/>
  <c r="G185" i="1" a="1"/>
  <c r="G185" i="1" s="1"/>
  <c r="G189" i="1" a="1"/>
  <c r="G189" i="1" s="1"/>
  <c r="G193" i="1" a="1"/>
  <c r="G193" i="1" s="1"/>
  <c r="G197" i="1" a="1"/>
  <c r="G197" i="1" s="1"/>
  <c r="G201" i="1" a="1"/>
  <c r="G201" i="1" s="1"/>
  <c r="G205" i="1" a="1"/>
  <c r="G205" i="1" s="1"/>
  <c r="G209" i="1" a="1"/>
  <c r="G209" i="1" s="1"/>
  <c r="G213" i="1" a="1"/>
  <c r="G213" i="1" s="1"/>
  <c r="G217" i="1" a="1"/>
  <c r="G217" i="1" s="1"/>
  <c r="G221" i="1" a="1"/>
  <c r="G221" i="1" s="1"/>
  <c r="G225" i="1" a="1"/>
  <c r="G225" i="1" s="1"/>
  <c r="G229" i="1" a="1"/>
  <c r="G229" i="1" s="1"/>
  <c r="G233" i="1" a="1"/>
  <c r="G233" i="1" s="1"/>
  <c r="G237" i="1" a="1"/>
  <c r="G237" i="1" s="1"/>
  <c r="G241" i="1" a="1"/>
  <c r="G241" i="1" s="1"/>
  <c r="G245" i="1" a="1"/>
  <c r="G245" i="1" s="1"/>
  <c r="G249" i="1" a="1"/>
  <c r="G249" i="1" s="1"/>
  <c r="G253" i="1" a="1"/>
  <c r="G253" i="1" s="1"/>
  <c r="G257" i="1" a="1"/>
  <c r="G257" i="1" s="1"/>
  <c r="G261" i="1" a="1"/>
  <c r="G261" i="1" s="1"/>
  <c r="G265" i="1" a="1"/>
  <c r="G265" i="1" s="1"/>
  <c r="G269" i="1" a="1"/>
  <c r="G269" i="1" s="1"/>
  <c r="G273" i="1" a="1"/>
  <c r="G273" i="1" s="1"/>
  <c r="G277" i="1" a="1"/>
  <c r="G277" i="1" s="1"/>
  <c r="G281" i="1" a="1"/>
  <c r="G281" i="1" s="1"/>
  <c r="G285" i="1" a="1"/>
  <c r="G285" i="1" s="1"/>
  <c r="G289" i="1" a="1"/>
  <c r="G289" i="1" s="1"/>
  <c r="G293" i="1" a="1"/>
  <c r="G293" i="1" s="1"/>
  <c r="G297" i="1" a="1"/>
  <c r="G297" i="1" s="1"/>
  <c r="G301" i="1" a="1"/>
  <c r="G301" i="1" s="1"/>
  <c r="G305" i="1" a="1"/>
  <c r="G305" i="1" s="1"/>
  <c r="G309" i="1" a="1"/>
  <c r="G309" i="1" s="1"/>
  <c r="G313" i="1" a="1"/>
  <c r="G313" i="1" s="1"/>
  <c r="G317" i="1" a="1"/>
  <c r="G317" i="1" s="1"/>
  <c r="G321" i="1" a="1"/>
  <c r="G321" i="1" s="1"/>
  <c r="G325" i="1" a="1"/>
  <c r="G325" i="1" s="1"/>
  <c r="G329" i="1" a="1"/>
  <c r="G329" i="1" s="1"/>
  <c r="G333" i="1" a="1"/>
  <c r="G333" i="1" s="1"/>
  <c r="G337" i="1" a="1"/>
  <c r="G337" i="1" s="1"/>
  <c r="G341" i="1" a="1"/>
  <c r="G341" i="1" s="1"/>
  <c r="G345" i="1" a="1"/>
  <c r="G345" i="1" s="1"/>
  <c r="G349" i="1" a="1"/>
  <c r="G349" i="1" s="1"/>
  <c r="G353" i="1" a="1"/>
  <c r="G353" i="1" s="1"/>
  <c r="G357" i="1" a="1"/>
  <c r="G357" i="1" s="1"/>
  <c r="G361" i="1" a="1"/>
  <c r="G361" i="1" s="1"/>
  <c r="G365" i="1" a="1"/>
  <c r="G365" i="1" s="1"/>
  <c r="G369" i="1" a="1"/>
  <c r="G369" i="1" s="1"/>
  <c r="G373" i="1" a="1"/>
  <c r="G373" i="1" s="1"/>
  <c r="G377" i="1" a="1"/>
  <c r="G377" i="1" s="1"/>
  <c r="G381" i="1" a="1"/>
  <c r="G381" i="1" s="1"/>
  <c r="G385" i="1" a="1"/>
  <c r="G385" i="1" s="1"/>
  <c r="G389" i="1" a="1"/>
  <c r="G389" i="1" s="1"/>
  <c r="G393" i="1" a="1"/>
  <c r="G393" i="1" s="1"/>
  <c r="G162" i="1" a="1"/>
  <c r="G162" i="1" s="1"/>
  <c r="G170" i="1" a="1"/>
  <c r="G170" i="1" s="1"/>
  <c r="G174" i="1" a="1"/>
  <c r="G174" i="1" s="1"/>
  <c r="G178" i="1" a="1"/>
  <c r="G178" i="1" s="1"/>
  <c r="G182" i="1" a="1"/>
  <c r="G182" i="1" s="1"/>
  <c r="G186" i="1" a="1"/>
  <c r="G186" i="1" s="1"/>
  <c r="G190" i="1" a="1"/>
  <c r="G190" i="1" s="1"/>
  <c r="G198" i="1" a="1"/>
  <c r="G198" i="1" s="1"/>
  <c r="G202" i="1" a="1"/>
  <c r="G202" i="1" s="1"/>
  <c r="G206" i="1" a="1"/>
  <c r="G206" i="1" s="1"/>
  <c r="G210" i="1" a="1"/>
  <c r="G210" i="1" s="1"/>
  <c r="G214" i="1" a="1"/>
  <c r="G214" i="1" s="1"/>
  <c r="G218" i="1" a="1"/>
  <c r="G218" i="1" s="1"/>
  <c r="G222" i="1" a="1"/>
  <c r="G222" i="1" s="1"/>
  <c r="G226" i="1" a="1"/>
  <c r="G226" i="1" s="1"/>
  <c r="G230" i="1" a="1"/>
  <c r="G230" i="1" s="1"/>
  <c r="G234" i="1" a="1"/>
  <c r="G234" i="1" s="1"/>
  <c r="G238" i="1" a="1"/>
  <c r="G238" i="1" s="1"/>
  <c r="G242" i="1" a="1"/>
  <c r="G242" i="1" s="1"/>
  <c r="G246" i="1" a="1"/>
  <c r="G246" i="1" s="1"/>
  <c r="G250" i="1" a="1"/>
  <c r="G250" i="1" s="1"/>
  <c r="G254" i="1" a="1"/>
  <c r="G254" i="1" s="1"/>
  <c r="G258" i="1" a="1"/>
  <c r="G258" i="1" s="1"/>
  <c r="G262" i="1" a="1"/>
  <c r="G262" i="1" s="1"/>
  <c r="G266" i="1" a="1"/>
  <c r="G266" i="1" s="1"/>
  <c r="G270" i="1" a="1"/>
  <c r="G270" i="1" s="1"/>
  <c r="G274" i="1" a="1"/>
  <c r="G274" i="1" s="1"/>
  <c r="G278" i="1" a="1"/>
  <c r="G278" i="1" s="1"/>
  <c r="G282" i="1" a="1"/>
  <c r="G282" i="1" s="1"/>
  <c r="G286" i="1" a="1"/>
  <c r="G286" i="1" s="1"/>
  <c r="G290" i="1" a="1"/>
  <c r="G290" i="1" s="1"/>
  <c r="G294" i="1" a="1"/>
  <c r="G294" i="1" s="1"/>
  <c r="G298" i="1" a="1"/>
  <c r="G298" i="1" s="1"/>
  <c r="G302" i="1" a="1"/>
  <c r="G302" i="1" s="1"/>
  <c r="G306" i="1" a="1"/>
  <c r="G306" i="1" s="1"/>
  <c r="G310" i="1" a="1"/>
  <c r="G310" i="1" s="1"/>
  <c r="G314" i="1" a="1"/>
  <c r="G314" i="1" s="1"/>
  <c r="G318" i="1" a="1"/>
  <c r="G318" i="1" s="1"/>
  <c r="G322" i="1" a="1"/>
  <c r="G322" i="1" s="1"/>
  <c r="G326" i="1" a="1"/>
  <c r="G326" i="1" s="1"/>
  <c r="G330" i="1" a="1"/>
  <c r="G330" i="1" s="1"/>
  <c r="G334" i="1" a="1"/>
  <c r="G334" i="1" s="1"/>
  <c r="G338" i="1" a="1"/>
  <c r="G338" i="1" s="1"/>
  <c r="G342" i="1" a="1"/>
  <c r="G342" i="1" s="1"/>
  <c r="G346" i="1" a="1"/>
  <c r="G346" i="1" s="1"/>
  <c r="G350" i="1" a="1"/>
  <c r="G350" i="1" s="1"/>
  <c r="G354" i="1" a="1"/>
  <c r="G354" i="1" s="1"/>
  <c r="G358" i="1" a="1"/>
  <c r="G358" i="1" s="1"/>
  <c r="G362" i="1" a="1"/>
  <c r="G362" i="1" s="1"/>
  <c r="G366" i="1" a="1"/>
  <c r="G366" i="1" s="1"/>
  <c r="G370" i="1" a="1"/>
  <c r="G370" i="1" s="1"/>
  <c r="G374" i="1" a="1"/>
  <c r="G374" i="1" s="1"/>
  <c r="G378" i="1" a="1"/>
  <c r="G378" i="1" s="1"/>
  <c r="G382" i="1" a="1"/>
  <c r="G382" i="1" s="1"/>
  <c r="G386" i="1" a="1"/>
  <c r="G386" i="1" s="1"/>
  <c r="G390" i="1" a="1"/>
  <c r="G390" i="1" s="1"/>
  <c r="G394" i="1" a="1"/>
  <c r="G394" i="1" s="1"/>
  <c r="G158" i="1" a="1"/>
  <c r="G158" i="1" s="1"/>
  <c r="G166" i="1" a="1"/>
  <c r="G166" i="1" s="1"/>
  <c r="G194" i="1" a="1"/>
  <c r="G194" i="1" s="1"/>
  <c r="G159" i="1" a="1"/>
  <c r="G159" i="1" s="1"/>
  <c r="G163" i="1" a="1"/>
  <c r="G163" i="1" s="1"/>
  <c r="G167" i="1" a="1"/>
  <c r="G167" i="1" s="1"/>
  <c r="G171" i="1" a="1"/>
  <c r="G171" i="1" s="1"/>
  <c r="G175" i="1" a="1"/>
  <c r="G175" i="1" s="1"/>
  <c r="G179" i="1" a="1"/>
  <c r="G179" i="1" s="1"/>
  <c r="G183" i="1" a="1"/>
  <c r="G183" i="1" s="1"/>
  <c r="G187" i="1" a="1"/>
  <c r="G187" i="1" s="1"/>
  <c r="G191" i="1" a="1"/>
  <c r="G191" i="1" s="1"/>
  <c r="G195" i="1" a="1"/>
  <c r="G195" i="1" s="1"/>
  <c r="G199" i="1" a="1"/>
  <c r="G199" i="1" s="1"/>
  <c r="G203" i="1" a="1"/>
  <c r="G203" i="1" s="1"/>
  <c r="G207" i="1" a="1"/>
  <c r="G207" i="1" s="1"/>
  <c r="G211" i="1" a="1"/>
  <c r="G211" i="1" s="1"/>
  <c r="G215" i="1" a="1"/>
  <c r="G215" i="1" s="1"/>
  <c r="G219" i="1" a="1"/>
  <c r="G219" i="1" s="1"/>
  <c r="G223" i="1" a="1"/>
  <c r="G223" i="1" s="1"/>
  <c r="G227" i="1" a="1"/>
  <c r="G227" i="1" s="1"/>
  <c r="G231" i="1" a="1"/>
  <c r="G231" i="1" s="1"/>
  <c r="G235" i="1" a="1"/>
  <c r="G235" i="1" s="1"/>
  <c r="G239" i="1" a="1"/>
  <c r="G239" i="1" s="1"/>
  <c r="G243" i="1" a="1"/>
  <c r="G243" i="1" s="1"/>
  <c r="G247" i="1" a="1"/>
  <c r="G247" i="1" s="1"/>
  <c r="G251" i="1" a="1"/>
  <c r="G251" i="1" s="1"/>
  <c r="G255" i="1" a="1"/>
  <c r="G255" i="1" s="1"/>
  <c r="G259" i="1" a="1"/>
  <c r="G259" i="1" s="1"/>
  <c r="G263" i="1" a="1"/>
  <c r="G263" i="1" s="1"/>
  <c r="G267" i="1" a="1"/>
  <c r="G267" i="1" s="1"/>
  <c r="G271" i="1" a="1"/>
  <c r="G271" i="1" s="1"/>
  <c r="G275" i="1" a="1"/>
  <c r="G275" i="1" s="1"/>
  <c r="G279" i="1" a="1"/>
  <c r="G279" i="1" s="1"/>
  <c r="G283" i="1" a="1"/>
  <c r="G283" i="1" s="1"/>
  <c r="G287" i="1" a="1"/>
  <c r="G287" i="1" s="1"/>
  <c r="G291" i="1" a="1"/>
  <c r="G291" i="1" s="1"/>
  <c r="G295" i="1" a="1"/>
  <c r="G295" i="1" s="1"/>
  <c r="G299" i="1" a="1"/>
  <c r="G299" i="1" s="1"/>
  <c r="G303" i="1" a="1"/>
  <c r="G303" i="1" s="1"/>
  <c r="G307" i="1" a="1"/>
  <c r="G307" i="1" s="1"/>
  <c r="G311" i="1" a="1"/>
  <c r="G311" i="1" s="1"/>
  <c r="G315" i="1" a="1"/>
  <c r="G315" i="1" s="1"/>
  <c r="G319" i="1" a="1"/>
  <c r="G319" i="1" s="1"/>
  <c r="G323" i="1" a="1"/>
  <c r="G323" i="1" s="1"/>
  <c r="G327" i="1" a="1"/>
  <c r="G327" i="1" s="1"/>
  <c r="G331" i="1" a="1"/>
  <c r="G331" i="1" s="1"/>
  <c r="G335" i="1" a="1"/>
  <c r="G335" i="1" s="1"/>
  <c r="G339" i="1" a="1"/>
  <c r="G339" i="1" s="1"/>
  <c r="G343" i="1" a="1"/>
  <c r="G343" i="1" s="1"/>
  <c r="G347" i="1" a="1"/>
  <c r="G347" i="1" s="1"/>
  <c r="G351" i="1" a="1"/>
  <c r="G351" i="1" s="1"/>
  <c r="G355" i="1" a="1"/>
  <c r="G355" i="1" s="1"/>
  <c r="G359" i="1" a="1"/>
  <c r="G359" i="1" s="1"/>
  <c r="G363" i="1" a="1"/>
  <c r="G363" i="1" s="1"/>
  <c r="G367" i="1" a="1"/>
  <c r="G367" i="1" s="1"/>
  <c r="G371" i="1" a="1"/>
  <c r="G371" i="1" s="1"/>
  <c r="G375" i="1" a="1"/>
  <c r="G375" i="1" s="1"/>
  <c r="G379" i="1" a="1"/>
  <c r="G379" i="1" s="1"/>
  <c r="G383" i="1" a="1"/>
  <c r="G383" i="1" s="1"/>
  <c r="G387" i="1" a="1"/>
  <c r="G387" i="1" s="1"/>
  <c r="G391" i="1" a="1"/>
  <c r="G391" i="1" s="1"/>
  <c r="G395" i="1" a="1"/>
  <c r="G395" i="1" s="1"/>
  <c r="S36" i="1"/>
  <c r="D36" i="1" l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C37" i="1"/>
  <c r="I36" i="1"/>
  <c r="E36" i="1"/>
  <c r="S37" i="1" l="1"/>
  <c r="C38" i="1"/>
  <c r="I37" i="1"/>
  <c r="C39" i="1" l="1"/>
  <c r="I39" i="1" s="1"/>
  <c r="S38" i="1"/>
  <c r="I38" i="1"/>
  <c r="C40" i="1" l="1"/>
  <c r="S39" i="1"/>
  <c r="C41" i="1" l="1"/>
  <c r="S40" i="1"/>
  <c r="I40" i="1"/>
  <c r="S41" i="1"/>
  <c r="I41" i="1"/>
  <c r="C42" i="1"/>
  <c r="S42" i="1" l="1"/>
  <c r="I42" i="1"/>
  <c r="C43" i="1"/>
  <c r="S43" i="1" l="1"/>
  <c r="I43" i="1"/>
  <c r="C44" i="1"/>
  <c r="S44" i="1" l="1"/>
  <c r="I44" i="1"/>
  <c r="C45" i="1"/>
  <c r="S45" i="1" l="1"/>
  <c r="I45" i="1"/>
  <c r="C46" i="1"/>
  <c r="S46" i="1" l="1"/>
  <c r="I46" i="1"/>
  <c r="C47" i="1"/>
  <c r="S47" i="1" l="1"/>
  <c r="I47" i="1"/>
  <c r="C48" i="1"/>
  <c r="S48" i="1" l="1"/>
  <c r="I48" i="1"/>
  <c r="C49" i="1"/>
  <c r="S49" i="1" l="1"/>
  <c r="I49" i="1"/>
  <c r="C50" i="1"/>
  <c r="S50" i="1" l="1"/>
  <c r="I50" i="1"/>
  <c r="C51" i="1"/>
  <c r="S51" i="1" l="1"/>
  <c r="I51" i="1"/>
  <c r="C52" i="1"/>
  <c r="S52" i="1" l="1"/>
  <c r="I52" i="1"/>
  <c r="C53" i="1"/>
  <c r="S53" i="1" l="1"/>
  <c r="I53" i="1"/>
  <c r="C54" i="1"/>
  <c r="S54" i="1" l="1"/>
  <c r="I54" i="1"/>
  <c r="C55" i="1"/>
  <c r="S55" i="1" l="1"/>
  <c r="I55" i="1"/>
  <c r="C56" i="1"/>
  <c r="S56" i="1" l="1"/>
  <c r="I56" i="1"/>
  <c r="C57" i="1"/>
  <c r="S57" i="1" l="1"/>
  <c r="I57" i="1"/>
  <c r="C58" i="1"/>
  <c r="S58" i="1" l="1"/>
  <c r="I58" i="1"/>
  <c r="C59" i="1"/>
  <c r="S59" i="1" l="1"/>
  <c r="I59" i="1"/>
  <c r="C60" i="1"/>
  <c r="S60" i="1" l="1"/>
  <c r="I60" i="1"/>
  <c r="C61" i="1"/>
  <c r="S61" i="1" l="1"/>
  <c r="I61" i="1"/>
  <c r="C62" i="1"/>
  <c r="S62" i="1" l="1"/>
  <c r="I62" i="1"/>
  <c r="C63" i="1"/>
  <c r="S63" i="1" l="1"/>
  <c r="I63" i="1"/>
  <c r="C64" i="1"/>
  <c r="S64" i="1" l="1"/>
  <c r="I64" i="1"/>
  <c r="C65" i="1"/>
  <c r="S65" i="1" l="1"/>
  <c r="I65" i="1"/>
  <c r="C66" i="1"/>
  <c r="S66" i="1" l="1"/>
  <c r="I66" i="1"/>
  <c r="C67" i="1"/>
  <c r="S67" i="1" l="1"/>
  <c r="I67" i="1"/>
  <c r="C68" i="1"/>
  <c r="S68" i="1" l="1"/>
  <c r="I68" i="1"/>
  <c r="C69" i="1"/>
  <c r="S69" i="1" l="1"/>
  <c r="I69" i="1"/>
  <c r="C70" i="1"/>
  <c r="S70" i="1" l="1"/>
  <c r="I70" i="1"/>
  <c r="C71" i="1"/>
  <c r="S71" i="1" l="1"/>
  <c r="C72" i="1"/>
  <c r="S72" i="1" l="1"/>
  <c r="I72" i="1"/>
  <c r="C73" i="1"/>
  <c r="S73" i="1" l="1"/>
  <c r="I73" i="1"/>
  <c r="C74" i="1"/>
  <c r="S74" i="1" l="1"/>
  <c r="I74" i="1"/>
  <c r="C75" i="1"/>
  <c r="S75" i="1" l="1"/>
  <c r="I75" i="1"/>
  <c r="C76" i="1"/>
  <c r="S76" i="1" l="1"/>
  <c r="I76" i="1"/>
  <c r="C77" i="1"/>
  <c r="S77" i="1" l="1"/>
  <c r="I77" i="1"/>
  <c r="C78" i="1"/>
  <c r="S78" i="1" l="1"/>
  <c r="I78" i="1"/>
  <c r="C79" i="1"/>
  <c r="S79" i="1" l="1"/>
  <c r="I79" i="1"/>
  <c r="C80" i="1"/>
  <c r="S80" i="1" l="1"/>
  <c r="I80" i="1"/>
  <c r="C81" i="1"/>
  <c r="S81" i="1" l="1"/>
  <c r="I81" i="1"/>
  <c r="C82" i="1"/>
  <c r="S82" i="1" l="1"/>
  <c r="I82" i="1"/>
  <c r="C83" i="1"/>
  <c r="S83" i="1" l="1"/>
  <c r="C84" i="1"/>
  <c r="S84" i="1" l="1"/>
  <c r="I84" i="1"/>
  <c r="C85" i="1"/>
  <c r="S85" i="1" l="1"/>
  <c r="I85" i="1"/>
  <c r="C86" i="1"/>
  <c r="S86" i="1" l="1"/>
  <c r="I86" i="1"/>
  <c r="C87" i="1"/>
  <c r="S87" i="1" l="1"/>
  <c r="I87" i="1"/>
  <c r="C88" i="1"/>
  <c r="S88" i="1" l="1"/>
  <c r="I88" i="1"/>
  <c r="C89" i="1"/>
  <c r="S89" i="1" l="1"/>
  <c r="I89" i="1"/>
  <c r="C90" i="1"/>
  <c r="S90" i="1" l="1"/>
  <c r="I90" i="1"/>
  <c r="C91" i="1"/>
  <c r="S91" i="1" l="1"/>
  <c r="I91" i="1"/>
  <c r="C92" i="1"/>
  <c r="S92" i="1" l="1"/>
  <c r="I92" i="1"/>
  <c r="C93" i="1"/>
  <c r="S93" i="1" l="1"/>
  <c r="I93" i="1"/>
  <c r="C94" i="1"/>
  <c r="S94" i="1" l="1"/>
  <c r="I94" i="1"/>
  <c r="C95" i="1"/>
  <c r="S95" i="1" l="1"/>
  <c r="I95" i="1"/>
  <c r="C96" i="1"/>
  <c r="S96" i="1" l="1"/>
  <c r="I96" i="1"/>
  <c r="C97" i="1"/>
  <c r="S97" i="1" l="1"/>
  <c r="I97" i="1"/>
  <c r="C98" i="1"/>
  <c r="S98" i="1" l="1"/>
  <c r="I98" i="1"/>
  <c r="C99" i="1"/>
  <c r="S99" i="1" l="1"/>
  <c r="I99" i="1"/>
  <c r="C100" i="1"/>
  <c r="S100" i="1" l="1"/>
  <c r="I100" i="1"/>
  <c r="C101" i="1"/>
  <c r="S101" i="1" l="1"/>
  <c r="I101" i="1"/>
  <c r="C102" i="1"/>
  <c r="S102" i="1" l="1"/>
  <c r="I102" i="1"/>
  <c r="C103" i="1"/>
  <c r="S103" i="1" l="1"/>
  <c r="I103" i="1"/>
  <c r="C104" i="1"/>
  <c r="S104" i="1" l="1"/>
  <c r="I104" i="1"/>
  <c r="C105" i="1"/>
  <c r="S105" i="1" l="1"/>
  <c r="I105" i="1"/>
  <c r="C106" i="1"/>
  <c r="S106" i="1" l="1"/>
  <c r="I106" i="1"/>
  <c r="C107" i="1"/>
  <c r="S107" i="1" l="1"/>
  <c r="I107" i="1"/>
  <c r="C108" i="1"/>
  <c r="S108" i="1" l="1"/>
  <c r="I108" i="1"/>
  <c r="C109" i="1"/>
  <c r="S109" i="1" l="1"/>
  <c r="I109" i="1"/>
  <c r="C110" i="1"/>
  <c r="S110" i="1" l="1"/>
  <c r="I110" i="1"/>
  <c r="C111" i="1"/>
  <c r="S111" i="1" l="1"/>
  <c r="I111" i="1"/>
  <c r="C112" i="1"/>
  <c r="S112" i="1" l="1"/>
  <c r="I112" i="1"/>
  <c r="C113" i="1"/>
  <c r="S113" i="1" l="1"/>
  <c r="I113" i="1"/>
  <c r="C114" i="1"/>
  <c r="S114" i="1" l="1"/>
  <c r="I114" i="1"/>
  <c r="C115" i="1"/>
  <c r="S115" i="1" l="1"/>
  <c r="I115" i="1"/>
  <c r="C116" i="1"/>
  <c r="S116" i="1" l="1"/>
  <c r="I116" i="1"/>
  <c r="C117" i="1"/>
  <c r="S117" i="1" l="1"/>
  <c r="I117" i="1"/>
  <c r="C118" i="1"/>
  <c r="S118" i="1" l="1"/>
  <c r="I118" i="1"/>
  <c r="C119" i="1"/>
  <c r="S119" i="1" l="1"/>
  <c r="I119" i="1"/>
  <c r="C120" i="1"/>
  <c r="S120" i="1" l="1"/>
  <c r="I83" i="1"/>
  <c r="I120" i="1"/>
  <c r="C121" i="1"/>
  <c r="S121" i="1" l="1"/>
  <c r="I121" i="1"/>
  <c r="C122" i="1"/>
  <c r="S122" i="1" l="1"/>
  <c r="I122" i="1"/>
  <c r="C123" i="1"/>
  <c r="S123" i="1" l="1"/>
  <c r="I123" i="1"/>
  <c r="C124" i="1"/>
  <c r="S124" i="1" l="1"/>
  <c r="I124" i="1"/>
  <c r="C125" i="1"/>
  <c r="S125" i="1" l="1"/>
  <c r="I125" i="1"/>
  <c r="C126" i="1"/>
  <c r="S126" i="1" l="1"/>
  <c r="I126" i="1"/>
  <c r="C127" i="1"/>
  <c r="S127" i="1" l="1"/>
  <c r="I127" i="1"/>
  <c r="C128" i="1"/>
  <c r="S128" i="1" l="1"/>
  <c r="I128" i="1"/>
  <c r="C129" i="1"/>
  <c r="S129" i="1" l="1"/>
  <c r="I129" i="1"/>
  <c r="C130" i="1"/>
  <c r="S130" i="1" l="1"/>
  <c r="I130" i="1"/>
  <c r="C131" i="1"/>
  <c r="S131" i="1" l="1"/>
  <c r="I131" i="1"/>
  <c r="C132" i="1"/>
  <c r="S132" i="1" l="1"/>
  <c r="I132" i="1"/>
  <c r="C133" i="1"/>
  <c r="S133" i="1" l="1"/>
  <c r="I133" i="1"/>
  <c r="C134" i="1"/>
  <c r="S134" i="1" l="1"/>
  <c r="I134" i="1"/>
  <c r="C135" i="1"/>
  <c r="S135" i="1" l="1"/>
  <c r="I135" i="1"/>
  <c r="C136" i="1"/>
  <c r="S136" i="1" l="1"/>
  <c r="I136" i="1"/>
  <c r="C137" i="1"/>
  <c r="S137" i="1" l="1"/>
  <c r="I137" i="1"/>
  <c r="C138" i="1"/>
  <c r="S138" i="1" l="1"/>
  <c r="I138" i="1"/>
  <c r="C139" i="1"/>
  <c r="S139" i="1" l="1"/>
  <c r="I139" i="1"/>
  <c r="C140" i="1"/>
  <c r="S140" i="1" l="1"/>
  <c r="I140" i="1"/>
  <c r="C141" i="1"/>
  <c r="S141" i="1" l="1"/>
  <c r="I141" i="1"/>
  <c r="C142" i="1"/>
  <c r="S142" i="1" l="1"/>
  <c r="I142" i="1"/>
  <c r="C143" i="1"/>
  <c r="S143" i="1" l="1"/>
  <c r="I143" i="1"/>
  <c r="C144" i="1"/>
  <c r="S144" i="1" l="1"/>
  <c r="I144" i="1"/>
  <c r="C145" i="1"/>
  <c r="S145" i="1" l="1"/>
  <c r="I145" i="1"/>
  <c r="C146" i="1"/>
  <c r="S146" i="1" l="1"/>
  <c r="I146" i="1"/>
  <c r="C147" i="1"/>
  <c r="S147" i="1" l="1"/>
  <c r="I147" i="1"/>
  <c r="C148" i="1"/>
  <c r="S148" i="1" l="1"/>
  <c r="I148" i="1"/>
  <c r="C149" i="1"/>
  <c r="S149" i="1" l="1"/>
  <c r="I149" i="1"/>
  <c r="C150" i="1"/>
  <c r="S150" i="1" l="1"/>
  <c r="I150" i="1"/>
  <c r="C151" i="1"/>
  <c r="S151" i="1" l="1"/>
  <c r="I151" i="1"/>
  <c r="C152" i="1"/>
  <c r="S152" i="1" l="1"/>
  <c r="I152" i="1"/>
  <c r="C153" i="1"/>
  <c r="S153" i="1" l="1"/>
  <c r="I153" i="1"/>
  <c r="C154" i="1"/>
  <c r="S154" i="1" l="1"/>
  <c r="I154" i="1"/>
  <c r="C155" i="1"/>
  <c r="S155" i="1" l="1"/>
  <c r="C156" i="1"/>
  <c r="S156" i="1" l="1"/>
  <c r="I156" i="1"/>
  <c r="C157" i="1"/>
  <c r="S157" i="1" l="1"/>
  <c r="I157" i="1"/>
  <c r="C158" i="1"/>
  <c r="S158" i="1" l="1"/>
  <c r="I158" i="1"/>
  <c r="C159" i="1"/>
  <c r="S159" i="1" l="1"/>
  <c r="I159" i="1"/>
  <c r="C160" i="1"/>
  <c r="S160" i="1" l="1"/>
  <c r="I160" i="1"/>
  <c r="C161" i="1"/>
  <c r="S161" i="1" l="1"/>
  <c r="I161" i="1"/>
  <c r="C162" i="1"/>
  <c r="S162" i="1" l="1"/>
  <c r="I162" i="1"/>
  <c r="C163" i="1"/>
  <c r="S163" i="1" l="1"/>
  <c r="I163" i="1"/>
  <c r="C164" i="1"/>
  <c r="S164" i="1" l="1"/>
  <c r="I164" i="1"/>
  <c r="C165" i="1"/>
  <c r="S165" i="1" l="1"/>
  <c r="I165" i="1"/>
  <c r="C166" i="1"/>
  <c r="S166" i="1" l="1"/>
  <c r="I166" i="1"/>
  <c r="C167" i="1"/>
  <c r="S167" i="1" l="1"/>
  <c r="I167" i="1"/>
  <c r="C168" i="1"/>
  <c r="S168" i="1" l="1"/>
  <c r="I168" i="1"/>
  <c r="C169" i="1"/>
  <c r="S169" i="1" l="1"/>
  <c r="I169" i="1"/>
  <c r="C170" i="1"/>
  <c r="S170" i="1" l="1"/>
  <c r="I170" i="1"/>
  <c r="C171" i="1"/>
  <c r="S171" i="1" l="1"/>
  <c r="I171" i="1"/>
  <c r="C172" i="1"/>
  <c r="S172" i="1" l="1"/>
  <c r="I172" i="1"/>
  <c r="C173" i="1"/>
  <c r="S173" i="1" l="1"/>
  <c r="I173" i="1"/>
  <c r="C174" i="1"/>
  <c r="S174" i="1" l="1"/>
  <c r="I174" i="1"/>
  <c r="C175" i="1"/>
  <c r="S175" i="1" l="1"/>
  <c r="I175" i="1"/>
  <c r="C176" i="1"/>
  <c r="S176" i="1" l="1"/>
  <c r="I176" i="1"/>
  <c r="C177" i="1"/>
  <c r="S177" i="1" l="1"/>
  <c r="I177" i="1"/>
  <c r="C178" i="1"/>
  <c r="S178" i="1" l="1"/>
  <c r="I178" i="1"/>
  <c r="C179" i="1"/>
  <c r="S179" i="1" l="1"/>
  <c r="I179" i="1"/>
  <c r="C180" i="1"/>
  <c r="S180" i="1" l="1"/>
  <c r="I180" i="1"/>
  <c r="C181" i="1"/>
  <c r="S181" i="1" l="1"/>
  <c r="I181" i="1"/>
  <c r="C182" i="1"/>
  <c r="S182" i="1" l="1"/>
  <c r="I182" i="1"/>
  <c r="C183" i="1"/>
  <c r="S183" i="1" l="1"/>
  <c r="I183" i="1"/>
  <c r="C184" i="1"/>
  <c r="S184" i="1" l="1"/>
  <c r="I184" i="1"/>
  <c r="C185" i="1"/>
  <c r="S185" i="1" l="1"/>
  <c r="I185" i="1"/>
  <c r="C186" i="1"/>
  <c r="S186" i="1" l="1"/>
  <c r="I186" i="1"/>
  <c r="C187" i="1"/>
  <c r="S187" i="1" l="1"/>
  <c r="I187" i="1"/>
  <c r="C188" i="1"/>
  <c r="S188" i="1" l="1"/>
  <c r="I188" i="1"/>
  <c r="C189" i="1"/>
  <c r="S189" i="1" l="1"/>
  <c r="I189" i="1"/>
  <c r="C190" i="1"/>
  <c r="S190" i="1" l="1"/>
  <c r="I190" i="1"/>
  <c r="C191" i="1"/>
  <c r="S191" i="1" l="1"/>
  <c r="I191" i="1"/>
  <c r="C192" i="1"/>
  <c r="S192" i="1" l="1"/>
  <c r="I192" i="1"/>
  <c r="C193" i="1"/>
  <c r="S193" i="1" l="1"/>
  <c r="I193" i="1"/>
  <c r="C194" i="1"/>
  <c r="S194" i="1" l="1"/>
  <c r="I194" i="1"/>
  <c r="C195" i="1"/>
  <c r="S195" i="1" l="1"/>
  <c r="I195" i="1"/>
  <c r="C196" i="1"/>
  <c r="S196" i="1" l="1"/>
  <c r="I196" i="1"/>
  <c r="C197" i="1"/>
  <c r="S197" i="1" l="1"/>
  <c r="I197" i="1"/>
  <c r="C198" i="1"/>
  <c r="S198" i="1" l="1"/>
  <c r="I198" i="1"/>
  <c r="C199" i="1"/>
  <c r="S199" i="1" l="1"/>
  <c r="I199" i="1"/>
  <c r="C200" i="1"/>
  <c r="S200" i="1" l="1"/>
  <c r="I200" i="1"/>
  <c r="C201" i="1"/>
  <c r="S201" i="1" l="1"/>
  <c r="I201" i="1"/>
  <c r="C202" i="1"/>
  <c r="S202" i="1" l="1"/>
  <c r="I202" i="1"/>
  <c r="C203" i="1"/>
  <c r="S203" i="1" l="1"/>
  <c r="I203" i="1"/>
  <c r="C204" i="1"/>
  <c r="S204" i="1" l="1"/>
  <c r="I204" i="1"/>
  <c r="C205" i="1"/>
  <c r="S205" i="1" l="1"/>
  <c r="I205" i="1"/>
  <c r="C206" i="1"/>
  <c r="S206" i="1" l="1"/>
  <c r="I206" i="1"/>
  <c r="C207" i="1"/>
  <c r="S207" i="1" l="1"/>
  <c r="I207" i="1"/>
  <c r="C208" i="1"/>
  <c r="S208" i="1" l="1"/>
  <c r="I208" i="1"/>
  <c r="C209" i="1"/>
  <c r="S209" i="1" l="1"/>
  <c r="I209" i="1"/>
  <c r="C210" i="1"/>
  <c r="S210" i="1" l="1"/>
  <c r="I210" i="1"/>
  <c r="C211" i="1"/>
  <c r="S211" i="1" l="1"/>
  <c r="I211" i="1"/>
  <c r="C212" i="1"/>
  <c r="S212" i="1" l="1"/>
  <c r="I212" i="1"/>
  <c r="C213" i="1"/>
  <c r="S213" i="1" l="1"/>
  <c r="I213" i="1"/>
  <c r="C214" i="1"/>
  <c r="S214" i="1" l="1"/>
  <c r="I214" i="1"/>
  <c r="C215" i="1"/>
  <c r="S215" i="1" l="1"/>
  <c r="I215" i="1"/>
  <c r="C216" i="1"/>
  <c r="S216" i="1" l="1"/>
  <c r="I216" i="1"/>
  <c r="C217" i="1"/>
  <c r="S217" i="1" l="1"/>
  <c r="I217" i="1"/>
  <c r="C218" i="1"/>
  <c r="S218" i="1" l="1"/>
  <c r="I218" i="1"/>
  <c r="C219" i="1"/>
  <c r="S219" i="1" l="1"/>
  <c r="I219" i="1"/>
  <c r="C220" i="1"/>
  <c r="S220" i="1" l="1"/>
  <c r="I220" i="1"/>
  <c r="C221" i="1"/>
  <c r="S221" i="1" l="1"/>
  <c r="I221" i="1"/>
  <c r="C222" i="1"/>
  <c r="S222" i="1" l="1"/>
  <c r="I222" i="1"/>
  <c r="C223" i="1"/>
  <c r="S223" i="1" l="1"/>
  <c r="I223" i="1"/>
  <c r="C224" i="1"/>
  <c r="S224" i="1" l="1"/>
  <c r="I224" i="1"/>
  <c r="C225" i="1"/>
  <c r="S225" i="1" l="1"/>
  <c r="I225" i="1"/>
  <c r="C226" i="1"/>
  <c r="S226" i="1" l="1"/>
  <c r="I226" i="1"/>
  <c r="C227" i="1"/>
  <c r="S227" i="1" l="1"/>
  <c r="I227" i="1"/>
  <c r="C228" i="1"/>
  <c r="S228" i="1" l="1"/>
  <c r="I228" i="1"/>
  <c r="C229" i="1"/>
  <c r="S229" i="1" l="1"/>
  <c r="I229" i="1"/>
  <c r="C230" i="1"/>
  <c r="S230" i="1" l="1"/>
  <c r="I230" i="1"/>
  <c r="C231" i="1"/>
  <c r="S231" i="1" l="1"/>
  <c r="I231" i="1"/>
  <c r="C232" i="1"/>
  <c r="S232" i="1" l="1"/>
  <c r="I232" i="1"/>
  <c r="C233" i="1"/>
  <c r="S233" i="1" l="1"/>
  <c r="I233" i="1"/>
  <c r="C234" i="1"/>
  <c r="S234" i="1" l="1"/>
  <c r="I234" i="1"/>
  <c r="C235" i="1"/>
  <c r="S235" i="1" l="1"/>
  <c r="I235" i="1"/>
  <c r="C236" i="1"/>
  <c r="S236" i="1" l="1"/>
  <c r="I236" i="1"/>
  <c r="C237" i="1"/>
  <c r="S237" i="1" l="1"/>
  <c r="I237" i="1"/>
  <c r="C238" i="1"/>
  <c r="S238" i="1" l="1"/>
  <c r="I238" i="1"/>
  <c r="C239" i="1"/>
  <c r="S239" i="1" l="1"/>
  <c r="I239" i="1"/>
  <c r="C240" i="1"/>
  <c r="S240" i="1" l="1"/>
  <c r="I240" i="1"/>
  <c r="C241" i="1"/>
  <c r="S241" i="1" l="1"/>
  <c r="I241" i="1"/>
  <c r="C242" i="1"/>
  <c r="S242" i="1" l="1"/>
  <c r="I242" i="1"/>
  <c r="C243" i="1"/>
  <c r="S243" i="1" l="1"/>
  <c r="I243" i="1"/>
  <c r="C244" i="1"/>
  <c r="S244" i="1" l="1"/>
  <c r="I244" i="1"/>
  <c r="C245" i="1"/>
  <c r="S245" i="1" l="1"/>
  <c r="I245" i="1"/>
  <c r="C246" i="1"/>
  <c r="S246" i="1" l="1"/>
  <c r="I246" i="1"/>
  <c r="C247" i="1"/>
  <c r="S247" i="1" l="1"/>
  <c r="I247" i="1"/>
  <c r="C248" i="1"/>
  <c r="S248" i="1" l="1"/>
  <c r="I248" i="1"/>
  <c r="C249" i="1"/>
  <c r="S249" i="1" l="1"/>
  <c r="I249" i="1"/>
  <c r="C250" i="1"/>
  <c r="S250" i="1" l="1"/>
  <c r="I250" i="1"/>
  <c r="C251" i="1"/>
  <c r="S251" i="1" l="1"/>
  <c r="I251" i="1"/>
  <c r="C252" i="1"/>
  <c r="S252" i="1" l="1"/>
  <c r="I252" i="1"/>
  <c r="C253" i="1"/>
  <c r="S253" i="1" l="1"/>
  <c r="I253" i="1"/>
  <c r="C254" i="1"/>
  <c r="S254" i="1" l="1"/>
  <c r="I254" i="1"/>
  <c r="C255" i="1"/>
  <c r="S255" i="1" l="1"/>
  <c r="I255" i="1"/>
  <c r="C256" i="1"/>
  <c r="S256" i="1" l="1"/>
  <c r="I256" i="1"/>
  <c r="C257" i="1"/>
  <c r="S257" i="1" l="1"/>
  <c r="I257" i="1"/>
  <c r="C258" i="1"/>
  <c r="S258" i="1" l="1"/>
  <c r="I258" i="1"/>
  <c r="C259" i="1"/>
  <c r="S259" i="1" l="1"/>
  <c r="I259" i="1"/>
  <c r="C260" i="1"/>
  <c r="S260" i="1" l="1"/>
  <c r="I260" i="1"/>
  <c r="C261" i="1"/>
  <c r="S261" i="1" l="1"/>
  <c r="I261" i="1"/>
  <c r="C262" i="1"/>
  <c r="S262" i="1" l="1"/>
  <c r="I262" i="1"/>
  <c r="C263" i="1"/>
  <c r="S263" i="1" l="1"/>
  <c r="I263" i="1"/>
  <c r="C264" i="1"/>
  <c r="S264" i="1" l="1"/>
  <c r="I264" i="1"/>
  <c r="C265" i="1"/>
  <c r="S265" i="1" l="1"/>
  <c r="I265" i="1"/>
  <c r="C266" i="1"/>
  <c r="S266" i="1" l="1"/>
  <c r="I266" i="1"/>
  <c r="C267" i="1"/>
  <c r="S267" i="1" l="1"/>
  <c r="I267" i="1"/>
  <c r="C268" i="1"/>
  <c r="S268" i="1" l="1"/>
  <c r="I268" i="1"/>
  <c r="C269" i="1"/>
  <c r="S269" i="1" l="1"/>
  <c r="I269" i="1"/>
  <c r="C270" i="1"/>
  <c r="S270" i="1" l="1"/>
  <c r="I270" i="1"/>
  <c r="C271" i="1"/>
  <c r="S271" i="1" l="1"/>
  <c r="I271" i="1"/>
  <c r="C272" i="1"/>
  <c r="S272" i="1" l="1"/>
  <c r="I272" i="1"/>
  <c r="C273" i="1"/>
  <c r="S273" i="1" l="1"/>
  <c r="I273" i="1"/>
  <c r="C274" i="1"/>
  <c r="S274" i="1" l="1"/>
  <c r="I274" i="1"/>
  <c r="C275" i="1"/>
  <c r="S275" i="1" l="1"/>
  <c r="I275" i="1"/>
  <c r="C276" i="1"/>
  <c r="S276" i="1" l="1"/>
  <c r="I276" i="1"/>
  <c r="C277" i="1"/>
  <c r="S277" i="1" l="1"/>
  <c r="I277" i="1"/>
  <c r="C278" i="1"/>
  <c r="S278" i="1" l="1"/>
  <c r="I278" i="1"/>
  <c r="C279" i="1"/>
  <c r="S279" i="1" l="1"/>
  <c r="I279" i="1"/>
  <c r="C280" i="1"/>
  <c r="S280" i="1" l="1"/>
  <c r="I280" i="1"/>
  <c r="C281" i="1"/>
  <c r="S281" i="1" l="1"/>
  <c r="I281" i="1"/>
  <c r="C282" i="1"/>
  <c r="S282" i="1" l="1"/>
  <c r="I282" i="1"/>
  <c r="C283" i="1"/>
  <c r="S283" i="1" l="1"/>
  <c r="I283" i="1"/>
  <c r="C284" i="1"/>
  <c r="S284" i="1" l="1"/>
  <c r="I284" i="1"/>
  <c r="C285" i="1"/>
  <c r="S285" i="1" l="1"/>
  <c r="I285" i="1"/>
  <c r="C286" i="1"/>
  <c r="S286" i="1" l="1"/>
  <c r="I286" i="1"/>
  <c r="C287" i="1"/>
  <c r="S287" i="1" l="1"/>
  <c r="I287" i="1"/>
  <c r="C288" i="1"/>
  <c r="S288" i="1" l="1"/>
  <c r="I288" i="1"/>
  <c r="C289" i="1"/>
  <c r="S289" i="1" l="1"/>
  <c r="I289" i="1"/>
  <c r="C290" i="1"/>
  <c r="S290" i="1" l="1"/>
  <c r="I290" i="1"/>
  <c r="C291" i="1"/>
  <c r="S291" i="1" l="1"/>
  <c r="I291" i="1"/>
  <c r="C292" i="1"/>
  <c r="S292" i="1" l="1"/>
  <c r="I292" i="1"/>
  <c r="C293" i="1"/>
  <c r="S293" i="1" l="1"/>
  <c r="I293" i="1"/>
  <c r="C294" i="1"/>
  <c r="S294" i="1" l="1"/>
  <c r="I294" i="1"/>
  <c r="C295" i="1"/>
  <c r="S295" i="1" l="1"/>
  <c r="I295" i="1"/>
  <c r="C296" i="1"/>
  <c r="S296" i="1" l="1"/>
  <c r="I296" i="1"/>
  <c r="C297" i="1"/>
  <c r="S297" i="1" l="1"/>
  <c r="I297" i="1"/>
  <c r="C298" i="1"/>
  <c r="S298" i="1" l="1"/>
  <c r="I298" i="1"/>
  <c r="C299" i="1"/>
  <c r="S299" i="1" l="1"/>
  <c r="I299" i="1"/>
  <c r="C300" i="1"/>
  <c r="S300" i="1" l="1"/>
  <c r="I300" i="1"/>
  <c r="C301" i="1"/>
  <c r="S301" i="1" l="1"/>
  <c r="I301" i="1"/>
  <c r="C302" i="1"/>
  <c r="S302" i="1" l="1"/>
  <c r="I302" i="1"/>
  <c r="C303" i="1"/>
  <c r="S303" i="1" l="1"/>
  <c r="I303" i="1"/>
  <c r="C304" i="1"/>
  <c r="S304" i="1" l="1"/>
  <c r="I304" i="1"/>
  <c r="C305" i="1"/>
  <c r="S305" i="1" l="1"/>
  <c r="I305" i="1"/>
  <c r="C306" i="1"/>
  <c r="S306" i="1" l="1"/>
  <c r="I306" i="1"/>
  <c r="C307" i="1"/>
  <c r="S307" i="1" l="1"/>
  <c r="I307" i="1"/>
  <c r="C308" i="1"/>
  <c r="S308" i="1" l="1"/>
  <c r="I308" i="1"/>
  <c r="C309" i="1"/>
  <c r="S309" i="1" l="1"/>
  <c r="I309" i="1"/>
  <c r="C310" i="1"/>
  <c r="S310" i="1" l="1"/>
  <c r="I310" i="1"/>
  <c r="C311" i="1"/>
  <c r="S311" i="1" l="1"/>
  <c r="I311" i="1"/>
  <c r="C312" i="1"/>
  <c r="S312" i="1" l="1"/>
  <c r="I312" i="1"/>
  <c r="C313" i="1"/>
  <c r="S313" i="1" l="1"/>
  <c r="I313" i="1"/>
  <c r="C314" i="1"/>
  <c r="S314" i="1" l="1"/>
  <c r="I314" i="1"/>
  <c r="C315" i="1"/>
  <c r="S315" i="1" l="1"/>
  <c r="I315" i="1"/>
  <c r="C316" i="1"/>
  <c r="S316" i="1" l="1"/>
  <c r="I316" i="1"/>
  <c r="C317" i="1"/>
  <c r="S317" i="1" l="1"/>
  <c r="I317" i="1"/>
  <c r="C318" i="1"/>
  <c r="S318" i="1" l="1"/>
  <c r="I318" i="1"/>
  <c r="C319" i="1"/>
  <c r="S319" i="1" l="1"/>
  <c r="I319" i="1"/>
  <c r="C320" i="1"/>
  <c r="S320" i="1" l="1"/>
  <c r="I320" i="1"/>
  <c r="C321" i="1"/>
  <c r="S321" i="1" l="1"/>
  <c r="I321" i="1"/>
  <c r="C322" i="1"/>
  <c r="S322" i="1" l="1"/>
  <c r="I322" i="1"/>
  <c r="C323" i="1"/>
  <c r="S323" i="1" l="1"/>
  <c r="I323" i="1"/>
  <c r="C324" i="1"/>
  <c r="S324" i="1" l="1"/>
  <c r="I324" i="1"/>
  <c r="C325" i="1"/>
  <c r="S325" i="1" l="1"/>
  <c r="I325" i="1"/>
  <c r="C326" i="1"/>
  <c r="S326" i="1" l="1"/>
  <c r="I326" i="1"/>
  <c r="C327" i="1"/>
  <c r="S327" i="1" l="1"/>
  <c r="I327" i="1"/>
  <c r="C328" i="1"/>
  <c r="S328" i="1" l="1"/>
  <c r="I328" i="1"/>
  <c r="C329" i="1"/>
  <c r="S329" i="1" l="1"/>
  <c r="I329" i="1"/>
  <c r="C330" i="1"/>
  <c r="S330" i="1" l="1"/>
  <c r="I330" i="1"/>
  <c r="C331" i="1"/>
  <c r="S331" i="1" l="1"/>
  <c r="I331" i="1"/>
  <c r="C332" i="1"/>
  <c r="S332" i="1" l="1"/>
  <c r="I332" i="1"/>
  <c r="C333" i="1"/>
  <c r="S333" i="1" l="1"/>
  <c r="I333" i="1"/>
  <c r="C334" i="1"/>
  <c r="S334" i="1" l="1"/>
  <c r="I334" i="1"/>
  <c r="C335" i="1"/>
  <c r="S335" i="1" l="1"/>
  <c r="I335" i="1"/>
  <c r="C336" i="1"/>
  <c r="S336" i="1" l="1"/>
  <c r="I336" i="1"/>
  <c r="C337" i="1"/>
  <c r="S337" i="1" l="1"/>
  <c r="I337" i="1"/>
  <c r="C338" i="1"/>
  <c r="S338" i="1" l="1"/>
  <c r="I338" i="1"/>
  <c r="C339" i="1"/>
  <c r="S339" i="1" l="1"/>
  <c r="I339" i="1"/>
  <c r="C340" i="1"/>
  <c r="S340" i="1" l="1"/>
  <c r="I340" i="1"/>
  <c r="C341" i="1"/>
  <c r="S341" i="1" l="1"/>
  <c r="I341" i="1"/>
  <c r="C342" i="1"/>
  <c r="S342" i="1" l="1"/>
  <c r="I342" i="1"/>
  <c r="C343" i="1"/>
  <c r="S343" i="1" l="1"/>
  <c r="I343" i="1"/>
  <c r="C344" i="1"/>
  <c r="S344" i="1" l="1"/>
  <c r="I344" i="1"/>
  <c r="C345" i="1"/>
  <c r="S345" i="1" l="1"/>
  <c r="I345" i="1"/>
  <c r="C346" i="1"/>
  <c r="S346" i="1" l="1"/>
  <c r="I346" i="1"/>
  <c r="C347" i="1"/>
  <c r="S347" i="1" l="1"/>
  <c r="I347" i="1"/>
  <c r="C348" i="1"/>
  <c r="S348" i="1" l="1"/>
  <c r="I348" i="1"/>
  <c r="C349" i="1"/>
  <c r="S349" i="1" l="1"/>
  <c r="I349" i="1"/>
  <c r="C350" i="1"/>
  <c r="S350" i="1" l="1"/>
  <c r="I350" i="1"/>
  <c r="C351" i="1"/>
  <c r="S351" i="1" l="1"/>
  <c r="I351" i="1"/>
  <c r="C352" i="1"/>
  <c r="S352" i="1" l="1"/>
  <c r="I352" i="1"/>
  <c r="C353" i="1"/>
  <c r="S353" i="1" l="1"/>
  <c r="I353" i="1"/>
  <c r="C354" i="1"/>
  <c r="S354" i="1" l="1"/>
  <c r="I354" i="1"/>
  <c r="C355" i="1"/>
  <c r="S355" i="1" l="1"/>
  <c r="I355" i="1"/>
  <c r="C356" i="1"/>
  <c r="S356" i="1" l="1"/>
  <c r="I356" i="1"/>
  <c r="C357" i="1"/>
  <c r="S357" i="1" l="1"/>
  <c r="I357" i="1"/>
  <c r="C358" i="1"/>
  <c r="S358" i="1" l="1"/>
  <c r="I358" i="1"/>
  <c r="C359" i="1"/>
  <c r="S359" i="1" l="1"/>
  <c r="I359" i="1"/>
  <c r="C360" i="1"/>
  <c r="S360" i="1" l="1"/>
  <c r="I360" i="1"/>
  <c r="C361" i="1"/>
  <c r="S361" i="1" l="1"/>
  <c r="I361" i="1"/>
  <c r="C362" i="1"/>
  <c r="S362" i="1" l="1"/>
  <c r="I362" i="1"/>
  <c r="C363" i="1"/>
  <c r="S363" i="1" l="1"/>
  <c r="I363" i="1"/>
  <c r="C364" i="1"/>
  <c r="S364" i="1" l="1"/>
  <c r="I364" i="1"/>
  <c r="C365" i="1"/>
  <c r="S365" i="1" l="1"/>
  <c r="I365" i="1"/>
  <c r="C366" i="1"/>
  <c r="S366" i="1" l="1"/>
  <c r="I366" i="1"/>
  <c r="C367" i="1"/>
  <c r="S367" i="1" l="1"/>
  <c r="I367" i="1"/>
  <c r="C368" i="1"/>
  <c r="S368" i="1" l="1"/>
  <c r="I368" i="1"/>
  <c r="C369" i="1"/>
  <c r="S369" i="1" l="1"/>
  <c r="I369" i="1"/>
  <c r="C370" i="1"/>
  <c r="S370" i="1" l="1"/>
  <c r="I370" i="1"/>
  <c r="C371" i="1"/>
  <c r="S371" i="1" l="1"/>
  <c r="I371" i="1"/>
  <c r="C372" i="1"/>
  <c r="S372" i="1" l="1"/>
  <c r="I372" i="1"/>
  <c r="C373" i="1"/>
  <c r="S373" i="1" l="1"/>
  <c r="I373" i="1"/>
  <c r="C374" i="1"/>
  <c r="S374" i="1" l="1"/>
  <c r="I374" i="1"/>
  <c r="C375" i="1"/>
  <c r="S375" i="1" l="1"/>
  <c r="I375" i="1"/>
  <c r="C376" i="1"/>
  <c r="S376" i="1" l="1"/>
  <c r="I376" i="1"/>
  <c r="C377" i="1"/>
  <c r="S377" i="1" l="1"/>
  <c r="I377" i="1"/>
  <c r="C378" i="1"/>
  <c r="S378" i="1" l="1"/>
  <c r="I378" i="1"/>
  <c r="C379" i="1"/>
  <c r="S379" i="1" l="1"/>
  <c r="I379" i="1"/>
  <c r="C380" i="1"/>
  <c r="S380" i="1" l="1"/>
  <c r="I380" i="1"/>
  <c r="C381" i="1"/>
  <c r="S381" i="1" l="1"/>
  <c r="I381" i="1"/>
  <c r="C382" i="1"/>
  <c r="S382" i="1" l="1"/>
  <c r="I382" i="1"/>
  <c r="C383" i="1"/>
  <c r="S383" i="1" l="1"/>
  <c r="I383" i="1"/>
  <c r="C384" i="1"/>
  <c r="S384" i="1" l="1"/>
  <c r="I384" i="1"/>
  <c r="C385" i="1"/>
  <c r="S385" i="1" l="1"/>
  <c r="I385" i="1"/>
  <c r="C386" i="1"/>
  <c r="S386" i="1" l="1"/>
  <c r="I386" i="1"/>
  <c r="C387" i="1"/>
  <c r="S387" i="1" l="1"/>
  <c r="I387" i="1"/>
  <c r="C388" i="1"/>
  <c r="S388" i="1" l="1"/>
  <c r="I388" i="1"/>
  <c r="C389" i="1"/>
  <c r="S389" i="1" l="1"/>
  <c r="I389" i="1"/>
  <c r="C390" i="1"/>
  <c r="S390" i="1" l="1"/>
  <c r="I390" i="1"/>
  <c r="C391" i="1"/>
  <c r="S391" i="1" l="1"/>
  <c r="I391" i="1"/>
  <c r="C392" i="1"/>
  <c r="S392" i="1" l="1"/>
  <c r="I392" i="1"/>
  <c r="C393" i="1"/>
  <c r="S393" i="1" l="1"/>
  <c r="I393" i="1"/>
  <c r="C394" i="1"/>
  <c r="S394" i="1" l="1"/>
  <c r="I394" i="1"/>
  <c r="C395" i="1"/>
  <c r="S395" i="1" l="1"/>
  <c r="I395" i="1"/>
  <c r="F36" i="1" l="1"/>
  <c r="J36" i="1"/>
  <c r="E37" i="1" s="1"/>
  <c r="K37" i="1" s="1"/>
  <c r="H37" i="1" l="1" a="1"/>
  <c r="H37" i="1" s="1"/>
  <c r="G37" i="1" s="1" a="1"/>
  <c r="G37" i="1" s="1"/>
  <c r="F37" i="1" l="1"/>
  <c r="J37" i="1"/>
  <c r="E38" i="1" s="1"/>
  <c r="K38" i="1" s="1"/>
  <c r="K39" i="1"/>
  <c r="H38" i="1" l="1" a="1"/>
  <c r="H38" i="1" s="1"/>
  <c r="G38" i="1" s="1" a="1"/>
  <c r="G38" i="1" s="1"/>
  <c r="F38" i="1" l="1"/>
  <c r="J38" i="1"/>
  <c r="E39" i="1" s="1"/>
  <c r="H39" i="1" s="1" a="1"/>
  <c r="H39" i="1" s="1"/>
  <c r="G39" i="1" s="1" a="1"/>
  <c r="G39" i="1" s="1"/>
  <c r="F39" i="1" s="1"/>
  <c r="K40" i="1"/>
  <c r="J39" i="1" l="1"/>
  <c r="E40" i="1" s="1"/>
  <c r="H40" i="1" s="1" a="1"/>
  <c r="H40" i="1" s="1"/>
  <c r="G40" i="1" s="1" a="1"/>
  <c r="G40" i="1" s="1"/>
  <c r="F40" i="1" l="1"/>
  <c r="J40" i="1"/>
  <c r="E41" i="1" s="1"/>
  <c r="K41" i="1"/>
  <c r="H41" i="1" l="1" a="1"/>
  <c r="H41" i="1" s="1"/>
  <c r="G41" i="1" a="1"/>
  <c r="G41" i="1" s="1"/>
  <c r="J41" i="1" s="1"/>
  <c r="E42" i="1" s="1"/>
  <c r="K42" i="1" s="1"/>
  <c r="F41" i="1" l="1"/>
  <c r="H42" i="1" a="1"/>
  <c r="H42" i="1" s="1"/>
  <c r="G42" i="1" a="1"/>
  <c r="G42" i="1" s="1"/>
  <c r="J42" i="1" s="1"/>
  <c r="E43" i="1" s="1"/>
  <c r="H43" i="1" s="1" a="1"/>
  <c r="H43" i="1" s="1"/>
  <c r="G43" i="1" s="1" a="1"/>
  <c r="G43" i="1" s="1"/>
  <c r="F42" i="1" l="1"/>
  <c r="F43" i="1"/>
  <c r="J43" i="1"/>
  <c r="E44" i="1" s="1"/>
  <c r="H44" i="1" s="1" a="1"/>
  <c r="H44" i="1" s="1"/>
  <c r="G44" i="1" s="1" a="1"/>
  <c r="G44" i="1" s="1"/>
  <c r="F44" i="1" l="1"/>
  <c r="J44" i="1"/>
  <c r="E45" i="1" s="1"/>
  <c r="H45" i="1" s="1" a="1"/>
  <c r="H45" i="1" s="1"/>
  <c r="G45" i="1" s="1" a="1"/>
  <c r="G45" i="1" s="1"/>
  <c r="F45" i="1" l="1"/>
  <c r="J45" i="1"/>
  <c r="E46" i="1" s="1"/>
  <c r="H46" i="1" s="1" a="1"/>
  <c r="H46" i="1" s="1"/>
  <c r="G46" i="1" s="1" a="1"/>
  <c r="G46" i="1" s="1"/>
  <c r="F46" i="1" l="1"/>
  <c r="J46" i="1" l="1"/>
  <c r="E47" i="1" s="1"/>
  <c r="H47" i="1" s="1" a="1"/>
  <c r="H47" i="1" s="1"/>
  <c r="G47" i="1" s="1" a="1"/>
  <c r="G47" i="1" s="1"/>
  <c r="F47" i="1" l="1"/>
  <c r="J47" i="1"/>
  <c r="E48" i="1" s="1"/>
  <c r="H48" i="1" s="1" a="1"/>
  <c r="H48" i="1" s="1"/>
  <c r="G48" i="1" s="1" a="1"/>
  <c r="G48" i="1" s="1"/>
  <c r="J48" i="1" l="1"/>
  <c r="E49" i="1" s="1"/>
  <c r="H49" i="1" s="1" a="1"/>
  <c r="H49" i="1" s="1"/>
  <c r="G49" i="1" s="1" a="1"/>
  <c r="G49" i="1" s="1"/>
  <c r="F49" i="1" l="1"/>
  <c r="F48" i="1"/>
  <c r="J49" i="1" l="1"/>
  <c r="E50" i="1" s="1"/>
  <c r="H50" i="1" s="1" a="1"/>
  <c r="H50" i="1" s="1"/>
  <c r="G50" i="1" s="1" a="1"/>
  <c r="G50" i="1" s="1"/>
  <c r="F50" i="1" l="1"/>
  <c r="J50" i="1" l="1"/>
  <c r="E51" i="1" s="1"/>
  <c r="H51" i="1" s="1" a="1"/>
  <c r="H51" i="1" s="1"/>
  <c r="G51" i="1" s="1" a="1"/>
  <c r="G51" i="1" s="1"/>
  <c r="F51" i="1" l="1"/>
  <c r="J51" i="1" l="1"/>
  <c r="E52" i="1" s="1"/>
  <c r="H52" i="1" s="1" a="1"/>
  <c r="H52" i="1" s="1"/>
  <c r="G52" i="1" s="1" a="1"/>
  <c r="G52" i="1" s="1"/>
  <c r="F52" i="1" l="1"/>
  <c r="J52" i="1" l="1"/>
  <c r="E53" i="1" s="1"/>
  <c r="H53" i="1" s="1" a="1"/>
  <c r="H53" i="1" s="1"/>
  <c r="G53" i="1" s="1" a="1"/>
  <c r="G53" i="1" s="1"/>
  <c r="F53" i="1" l="1"/>
  <c r="J53" i="1" l="1"/>
  <c r="E54" i="1" s="1"/>
  <c r="H54" i="1" s="1" a="1"/>
  <c r="H54" i="1" s="1"/>
  <c r="G54" i="1" s="1" a="1"/>
  <c r="G54" i="1" s="1"/>
  <c r="F54" i="1" l="1"/>
  <c r="J54" i="1" l="1"/>
  <c r="E55" i="1" s="1"/>
  <c r="H55" i="1" s="1" a="1"/>
  <c r="H55" i="1" s="1"/>
  <c r="G55" i="1" s="1" a="1"/>
  <c r="G55" i="1" s="1"/>
  <c r="F55" i="1" l="1"/>
  <c r="J55" i="1" l="1"/>
  <c r="E56" i="1" s="1"/>
  <c r="H56" i="1" s="1" a="1"/>
  <c r="H56" i="1" s="1"/>
  <c r="G56" i="1" s="1" a="1"/>
  <c r="G56" i="1" s="1"/>
  <c r="F56" i="1" l="1"/>
  <c r="J56" i="1" l="1"/>
  <c r="E57" i="1" s="1"/>
  <c r="H57" i="1" s="1" a="1"/>
  <c r="H57" i="1" s="1"/>
  <c r="G57" i="1" s="1" a="1"/>
  <c r="G57" i="1" s="1"/>
  <c r="F57" i="1" l="1"/>
  <c r="J57" i="1" l="1"/>
  <c r="E58" i="1" s="1"/>
  <c r="H58" i="1" s="1" a="1"/>
  <c r="H58" i="1" s="1"/>
  <c r="G58" i="1" s="1" a="1"/>
  <c r="G58" i="1" s="1"/>
  <c r="F58" i="1" l="1"/>
  <c r="J58" i="1" l="1"/>
  <c r="E59" i="1" s="1"/>
  <c r="H59" i="1" s="1" a="1"/>
  <c r="H59" i="1" s="1"/>
  <c r="G59" i="1" s="1" a="1"/>
  <c r="G59" i="1" s="1"/>
  <c r="F59" i="1" l="1"/>
  <c r="J59" i="1" l="1"/>
  <c r="E60" i="1" s="1"/>
  <c r="H60" i="1" s="1" a="1"/>
  <c r="H60" i="1" s="1"/>
  <c r="G60" i="1" s="1" a="1"/>
  <c r="G60" i="1" s="1"/>
  <c r="F60" i="1" l="1"/>
  <c r="J60" i="1" l="1"/>
  <c r="E61" i="1" s="1"/>
  <c r="H61" i="1" s="1" a="1"/>
  <c r="H61" i="1" s="1"/>
  <c r="G61" i="1" s="1" a="1"/>
  <c r="G61" i="1" s="1"/>
  <c r="F61" i="1" l="1"/>
  <c r="J61" i="1" l="1"/>
  <c r="E62" i="1" s="1"/>
  <c r="H62" i="1" s="1" a="1"/>
  <c r="H62" i="1" s="1"/>
  <c r="G62" i="1" s="1" a="1"/>
  <c r="G62" i="1" s="1"/>
  <c r="F62" i="1" l="1"/>
  <c r="J62" i="1" l="1"/>
  <c r="E63" i="1" s="1"/>
  <c r="H63" i="1" s="1" a="1"/>
  <c r="H63" i="1" s="1"/>
  <c r="G63" i="1" s="1" a="1"/>
  <c r="G63" i="1" s="1"/>
  <c r="F63" i="1" l="1"/>
  <c r="J63" i="1" l="1"/>
  <c r="E64" i="1" s="1"/>
  <c r="H64" i="1" s="1" a="1"/>
  <c r="H64" i="1" s="1"/>
  <c r="G64" i="1" s="1" a="1"/>
  <c r="G64" i="1" s="1"/>
  <c r="F64" i="1" l="1"/>
  <c r="J64" i="1" l="1"/>
  <c r="E65" i="1" s="1"/>
  <c r="H65" i="1" s="1" a="1"/>
  <c r="H65" i="1" s="1"/>
  <c r="G65" i="1" s="1" a="1"/>
  <c r="G65" i="1" s="1"/>
  <c r="F65" i="1" l="1"/>
  <c r="J65" i="1" l="1"/>
  <c r="E66" i="1" s="1"/>
  <c r="H66" i="1" s="1" a="1"/>
  <c r="H66" i="1" s="1"/>
  <c r="G66" i="1" s="1" a="1"/>
  <c r="G66" i="1" s="1"/>
  <c r="F66" i="1" l="1"/>
  <c r="J66" i="1" l="1"/>
  <c r="E67" i="1" s="1"/>
  <c r="H67" i="1" s="1" a="1"/>
  <c r="H67" i="1" s="1"/>
  <c r="G67" i="1" s="1" a="1"/>
  <c r="G67" i="1" s="1"/>
  <c r="F67" i="1" l="1"/>
  <c r="J67" i="1" l="1"/>
  <c r="E68" i="1" s="1"/>
  <c r="H68" i="1" s="1" a="1"/>
  <c r="H68" i="1" s="1"/>
  <c r="G68" i="1" s="1" a="1"/>
  <c r="G68" i="1" s="1"/>
  <c r="F68" i="1" l="1"/>
  <c r="J68" i="1" l="1"/>
  <c r="E69" i="1" s="1"/>
  <c r="H69" i="1" s="1" a="1"/>
  <c r="H69" i="1" s="1"/>
  <c r="G69" i="1" s="1" a="1"/>
  <c r="G69" i="1" s="1"/>
  <c r="F69" i="1" l="1"/>
  <c r="J69" i="1" l="1"/>
  <c r="E70" i="1" s="1"/>
  <c r="H70" i="1" s="1" a="1"/>
  <c r="H70" i="1" s="1"/>
  <c r="G70" i="1" s="1" a="1"/>
  <c r="G70" i="1" s="1"/>
  <c r="F70" i="1" l="1"/>
  <c r="J70" i="1" l="1"/>
  <c r="E71" i="1" s="1"/>
  <c r="H71" i="1" s="1" a="1"/>
  <c r="H71" i="1" s="1"/>
  <c r="G71" i="1" s="1" a="1"/>
  <c r="G71" i="1" s="1"/>
  <c r="F71" i="1" l="1"/>
  <c r="I71" i="1" l="1"/>
  <c r="J71" i="1" s="1"/>
  <c r="E72" i="1" s="1"/>
  <c r="H72" i="1" s="1" a="1"/>
  <c r="H72" i="1" s="1"/>
  <c r="G72" i="1" s="1" a="1"/>
  <c r="G72" i="1" s="1"/>
  <c r="J72" i="1" l="1"/>
  <c r="E73" i="1" s="1"/>
  <c r="H73" i="1" s="1" a="1"/>
  <c r="H73" i="1" s="1"/>
  <c r="G73" i="1" s="1" a="1"/>
  <c r="G73" i="1" s="1"/>
  <c r="F73" i="1" l="1"/>
  <c r="F72" i="1"/>
  <c r="J73" i="1" l="1"/>
  <c r="E74" i="1" s="1"/>
  <c r="H74" i="1" s="1" a="1"/>
  <c r="H74" i="1" s="1"/>
  <c r="G74" i="1" s="1" a="1"/>
  <c r="G74" i="1" s="1"/>
  <c r="J74" i="1" l="1"/>
  <c r="E75" i="1" s="1"/>
  <c r="H75" i="1" s="1" a="1"/>
  <c r="H75" i="1" s="1"/>
  <c r="G75" i="1" s="1" a="1"/>
  <c r="G75" i="1" s="1"/>
  <c r="F74" i="1" l="1"/>
  <c r="J75" i="1" l="1"/>
  <c r="E76" i="1" s="1"/>
  <c r="H76" i="1" s="1" a="1"/>
  <c r="H76" i="1" s="1"/>
  <c r="G76" i="1" s="1" a="1"/>
  <c r="G76" i="1" s="1"/>
  <c r="F75" i="1" l="1"/>
  <c r="J76" i="1" l="1"/>
  <c r="E77" i="1" s="1"/>
  <c r="H77" i="1" s="1" a="1"/>
  <c r="H77" i="1" s="1"/>
  <c r="G77" i="1" s="1" a="1"/>
  <c r="G77" i="1" s="1"/>
  <c r="F76" i="1" l="1"/>
  <c r="J77" i="1" l="1"/>
  <c r="E78" i="1" s="1"/>
  <c r="H78" i="1" s="1" a="1"/>
  <c r="H78" i="1" s="1"/>
  <c r="G78" i="1" s="1" a="1"/>
  <c r="G78" i="1" s="1"/>
  <c r="F77" i="1" l="1"/>
  <c r="J78" i="1" l="1"/>
  <c r="E79" i="1" s="1"/>
  <c r="H79" i="1" s="1" a="1"/>
  <c r="H79" i="1" s="1"/>
  <c r="G79" i="1" s="1" a="1"/>
  <c r="G79" i="1" s="1"/>
  <c r="F78" i="1" l="1"/>
  <c r="J79" i="1" l="1"/>
  <c r="E80" i="1" s="1"/>
  <c r="H80" i="1" s="1" a="1"/>
  <c r="H80" i="1" s="1"/>
  <c r="G80" i="1" s="1" a="1"/>
  <c r="G80" i="1" s="1"/>
  <c r="F79" i="1" l="1"/>
  <c r="J80" i="1" l="1"/>
  <c r="E81" i="1" s="1"/>
  <c r="H81" i="1" s="1" a="1"/>
  <c r="H81" i="1" s="1"/>
  <c r="G81" i="1" s="1" a="1"/>
  <c r="G81" i="1" s="1"/>
  <c r="F80" i="1" l="1"/>
  <c r="J81" i="1" l="1"/>
  <c r="E82" i="1" s="1"/>
  <c r="H82" i="1" s="1" a="1"/>
  <c r="H82" i="1" s="1"/>
  <c r="G82" i="1" s="1" a="1"/>
  <c r="G82" i="1" s="1"/>
  <c r="F81" i="1" l="1"/>
  <c r="J82" i="1" l="1"/>
  <c r="E83" i="1" s="1"/>
  <c r="H83" i="1" s="1" a="1"/>
  <c r="H83" i="1" s="1"/>
  <c r="G83" i="1" s="1" a="1"/>
  <c r="G83" i="1" s="1"/>
  <c r="F82" i="1" l="1"/>
  <c r="J83" i="1" l="1"/>
  <c r="E84" i="1" s="1"/>
  <c r="H84" i="1" s="1" a="1"/>
  <c r="H84" i="1" s="1"/>
  <c r="G84" i="1" s="1" a="1"/>
  <c r="G84" i="1" s="1"/>
  <c r="F83" i="1" l="1"/>
  <c r="J84" i="1" l="1"/>
  <c r="E85" i="1" s="1"/>
  <c r="H85" i="1" s="1" a="1"/>
  <c r="H85" i="1" s="1"/>
  <c r="G85" i="1" s="1" a="1"/>
  <c r="G85" i="1" s="1"/>
  <c r="F84" i="1" l="1"/>
  <c r="J85" i="1" l="1"/>
  <c r="E86" i="1" s="1"/>
  <c r="H86" i="1" s="1" a="1"/>
  <c r="H86" i="1" s="1"/>
  <c r="G86" i="1" s="1" a="1"/>
  <c r="G86" i="1" s="1"/>
  <c r="F85" i="1" l="1"/>
  <c r="J86" i="1" l="1"/>
  <c r="E87" i="1" s="1"/>
  <c r="H87" i="1" s="1" a="1"/>
  <c r="H87" i="1" s="1"/>
  <c r="G87" i="1" s="1" a="1"/>
  <c r="G87" i="1" s="1"/>
  <c r="F86" i="1" l="1"/>
  <c r="J87" i="1" l="1"/>
  <c r="E88" i="1" s="1"/>
  <c r="H88" i="1" s="1" a="1"/>
  <c r="H88" i="1" s="1"/>
  <c r="G88" i="1" s="1" a="1"/>
  <c r="G88" i="1" s="1"/>
  <c r="F87" i="1" l="1"/>
  <c r="J88" i="1" l="1"/>
  <c r="E89" i="1" s="1"/>
  <c r="H89" i="1" s="1" a="1"/>
  <c r="H89" i="1" s="1"/>
  <c r="G89" i="1" s="1" a="1"/>
  <c r="G89" i="1" s="1"/>
  <c r="F88" i="1" l="1"/>
  <c r="J89" i="1" l="1"/>
  <c r="E90" i="1" s="1"/>
  <c r="H90" i="1" s="1" a="1"/>
  <c r="H90" i="1" s="1"/>
  <c r="G90" i="1" s="1" a="1"/>
  <c r="G90" i="1" s="1"/>
  <c r="F89" i="1" l="1"/>
  <c r="J90" i="1" l="1"/>
  <c r="E91" i="1" s="1"/>
  <c r="H91" i="1" s="1" a="1"/>
  <c r="H91" i="1" s="1"/>
  <c r="G91" i="1" s="1" a="1"/>
  <c r="G91" i="1" s="1"/>
  <c r="F90" i="1" l="1"/>
  <c r="J91" i="1" l="1"/>
  <c r="E92" i="1" s="1"/>
  <c r="H92" i="1" s="1" a="1"/>
  <c r="H92" i="1" s="1"/>
  <c r="G92" i="1" s="1" a="1"/>
  <c r="G92" i="1" s="1"/>
  <c r="F91" i="1" l="1"/>
  <c r="J92" i="1" l="1"/>
  <c r="E93" i="1" s="1"/>
  <c r="H93" i="1" s="1" a="1"/>
  <c r="H93" i="1" s="1"/>
  <c r="G93" i="1" s="1" a="1"/>
  <c r="G93" i="1" s="1"/>
  <c r="F92" i="1" l="1"/>
  <c r="J93" i="1" l="1"/>
  <c r="E94" i="1" s="1"/>
  <c r="H94" i="1" s="1" a="1"/>
  <c r="H94" i="1" s="1"/>
  <c r="G94" i="1" s="1" a="1"/>
  <c r="G94" i="1" s="1"/>
  <c r="F93" i="1" l="1"/>
  <c r="J94" i="1" l="1"/>
  <c r="E95" i="1" s="1"/>
  <c r="H95" i="1" s="1" a="1"/>
  <c r="H95" i="1" s="1"/>
  <c r="G95" i="1" s="1" a="1"/>
  <c r="G95" i="1" s="1"/>
  <c r="F94" i="1" l="1"/>
  <c r="J95" i="1" l="1"/>
  <c r="E96" i="1" s="1"/>
  <c r="H96" i="1" s="1" a="1"/>
  <c r="H96" i="1" s="1"/>
  <c r="G96" i="1" s="1" a="1"/>
  <c r="G96" i="1" s="1"/>
  <c r="F95" i="1" l="1"/>
  <c r="J96" i="1" l="1"/>
  <c r="E97" i="1" s="1"/>
  <c r="H97" i="1" s="1" a="1"/>
  <c r="H97" i="1" s="1"/>
  <c r="G97" i="1" s="1" a="1"/>
  <c r="G97" i="1" s="1"/>
  <c r="F96" i="1" l="1"/>
  <c r="J97" i="1" l="1"/>
  <c r="E98" i="1" s="1"/>
  <c r="H98" i="1" s="1" a="1"/>
  <c r="H98" i="1" s="1"/>
  <c r="G98" i="1" s="1" a="1"/>
  <c r="G98" i="1" s="1"/>
  <c r="F97" i="1" l="1"/>
  <c r="J98" i="1" l="1"/>
  <c r="E99" i="1" s="1"/>
  <c r="H99" i="1" s="1" a="1"/>
  <c r="H99" i="1" s="1"/>
  <c r="G99" i="1" s="1" a="1"/>
  <c r="G99" i="1" s="1"/>
  <c r="F98" i="1" l="1"/>
  <c r="J99" i="1" l="1"/>
  <c r="E100" i="1" s="1"/>
  <c r="H100" i="1" s="1" a="1"/>
  <c r="H100" i="1" s="1"/>
  <c r="G100" i="1" s="1" a="1"/>
  <c r="G100" i="1" s="1"/>
  <c r="F99" i="1" l="1"/>
  <c r="J100" i="1" l="1"/>
  <c r="E101" i="1" s="1"/>
  <c r="H101" i="1" s="1" a="1"/>
  <c r="H101" i="1" s="1"/>
  <c r="G101" i="1" s="1" a="1"/>
  <c r="G101" i="1" s="1"/>
  <c r="F100" i="1" l="1"/>
  <c r="J101" i="1" l="1"/>
  <c r="E102" i="1" s="1"/>
  <c r="H102" i="1" s="1" a="1"/>
  <c r="H102" i="1" s="1"/>
  <c r="G102" i="1" s="1" a="1"/>
  <c r="G102" i="1" s="1"/>
  <c r="F101" i="1" l="1"/>
  <c r="J102" i="1" l="1"/>
  <c r="E103" i="1" s="1"/>
  <c r="H103" i="1" s="1" a="1"/>
  <c r="H103" i="1" s="1"/>
  <c r="G103" i="1" s="1" a="1"/>
  <c r="G103" i="1" s="1"/>
  <c r="F102" i="1" l="1"/>
  <c r="J103" i="1" l="1"/>
  <c r="E104" i="1" s="1"/>
  <c r="H104" i="1" s="1" a="1"/>
  <c r="H104" i="1" s="1"/>
  <c r="G104" i="1" s="1" a="1"/>
  <c r="G104" i="1" s="1"/>
  <c r="F103" i="1" l="1"/>
  <c r="J104" i="1" l="1"/>
  <c r="E105" i="1" s="1"/>
  <c r="H105" i="1" s="1" a="1"/>
  <c r="H105" i="1" s="1"/>
  <c r="G105" i="1" s="1" a="1"/>
  <c r="G105" i="1" s="1"/>
  <c r="F104" i="1" l="1"/>
  <c r="J105" i="1" l="1"/>
  <c r="E106" i="1" s="1"/>
  <c r="H106" i="1" s="1" a="1"/>
  <c r="H106" i="1" s="1"/>
  <c r="G106" i="1" s="1" a="1"/>
  <c r="G106" i="1" s="1"/>
  <c r="F105" i="1" l="1"/>
  <c r="J106" i="1" l="1"/>
  <c r="E107" i="1" s="1"/>
  <c r="H107" i="1" s="1" a="1"/>
  <c r="H107" i="1" s="1"/>
  <c r="G107" i="1" s="1" a="1"/>
  <c r="G107" i="1" s="1"/>
  <c r="F106" i="1" l="1"/>
  <c r="J107" i="1" l="1"/>
  <c r="E108" i="1" s="1"/>
  <c r="H108" i="1" s="1" a="1"/>
  <c r="H108" i="1" s="1"/>
  <c r="G108" i="1" s="1" a="1"/>
  <c r="G108" i="1" s="1"/>
  <c r="F107" i="1" l="1"/>
  <c r="J108" i="1" l="1"/>
  <c r="E109" i="1" s="1"/>
  <c r="H109" i="1" s="1" a="1"/>
  <c r="H109" i="1" s="1"/>
  <c r="G109" i="1" s="1" a="1"/>
  <c r="G109" i="1" s="1"/>
  <c r="F108" i="1" l="1"/>
  <c r="J109" i="1" l="1"/>
  <c r="E110" i="1" s="1"/>
  <c r="H110" i="1" s="1" a="1"/>
  <c r="H110" i="1" s="1"/>
  <c r="G110" i="1" s="1" a="1"/>
  <c r="G110" i="1" s="1"/>
  <c r="F109" i="1" l="1"/>
  <c r="J110" i="1" l="1"/>
  <c r="E111" i="1" s="1"/>
  <c r="H111" i="1" s="1" a="1"/>
  <c r="H111" i="1" s="1"/>
  <c r="G111" i="1" s="1" a="1"/>
  <c r="G111" i="1" s="1"/>
  <c r="F110" i="1" l="1"/>
  <c r="J111" i="1" l="1"/>
  <c r="E112" i="1" s="1"/>
  <c r="H112" i="1" s="1" a="1"/>
  <c r="H112" i="1" s="1"/>
  <c r="G112" i="1" s="1" a="1"/>
  <c r="G112" i="1" s="1"/>
  <c r="F111" i="1" l="1"/>
  <c r="J112" i="1" l="1"/>
  <c r="E113" i="1" s="1"/>
  <c r="H113" i="1" s="1" a="1"/>
  <c r="H113" i="1" s="1"/>
  <c r="G113" i="1" s="1" a="1"/>
  <c r="G113" i="1" s="1"/>
  <c r="F112" i="1" l="1"/>
  <c r="J113" i="1" l="1"/>
  <c r="E114" i="1" s="1"/>
  <c r="H114" i="1" s="1" a="1"/>
  <c r="H114" i="1" s="1"/>
  <c r="G114" i="1" s="1" a="1"/>
  <c r="G114" i="1" s="1"/>
  <c r="F113" i="1" l="1"/>
  <c r="J114" i="1" l="1"/>
  <c r="E115" i="1" s="1"/>
  <c r="H115" i="1" s="1" a="1"/>
  <c r="H115" i="1" s="1"/>
  <c r="G115" i="1" s="1" a="1"/>
  <c r="G115" i="1" s="1"/>
  <c r="F114" i="1" l="1"/>
  <c r="J115" i="1" l="1"/>
  <c r="E116" i="1" s="1"/>
  <c r="H116" i="1" s="1" a="1"/>
  <c r="H116" i="1" s="1"/>
  <c r="G116" i="1" s="1" a="1"/>
  <c r="G116" i="1" s="1"/>
  <c r="F115" i="1" l="1"/>
  <c r="J116" i="1" l="1"/>
  <c r="E117" i="1" s="1"/>
  <c r="H117" i="1" s="1" a="1"/>
  <c r="H117" i="1" s="1"/>
  <c r="G117" i="1" s="1" a="1"/>
  <c r="G117" i="1" s="1"/>
  <c r="F116" i="1" l="1"/>
  <c r="J117" i="1" l="1"/>
  <c r="E118" i="1" s="1"/>
  <c r="H118" i="1" s="1" a="1"/>
  <c r="H118" i="1" s="1"/>
  <c r="G118" i="1" s="1" a="1"/>
  <c r="G118" i="1" s="1"/>
  <c r="F117" i="1" l="1"/>
  <c r="J118" i="1" l="1"/>
  <c r="E119" i="1" s="1"/>
  <c r="H119" i="1" s="1" a="1"/>
  <c r="H119" i="1" s="1"/>
  <c r="G119" i="1" s="1" a="1"/>
  <c r="G119" i="1" s="1"/>
  <c r="F118" i="1" l="1"/>
  <c r="J119" i="1" l="1"/>
  <c r="E120" i="1" s="1"/>
  <c r="H120" i="1" s="1" a="1"/>
  <c r="H120" i="1" s="1"/>
  <c r="G120" i="1" s="1" a="1"/>
  <c r="G120" i="1" s="1"/>
  <c r="F119" i="1" l="1"/>
  <c r="J120" i="1" l="1"/>
  <c r="E121" i="1" s="1"/>
  <c r="H121" i="1" s="1" a="1"/>
  <c r="H121" i="1" s="1"/>
  <c r="G121" i="1" s="1" a="1"/>
  <c r="G121" i="1" s="1"/>
  <c r="F120" i="1" l="1"/>
  <c r="J121" i="1" l="1"/>
  <c r="E122" i="1" s="1"/>
  <c r="H122" i="1" s="1" a="1"/>
  <c r="H122" i="1" s="1"/>
  <c r="G122" i="1" s="1" a="1"/>
  <c r="G122" i="1" s="1"/>
  <c r="F121" i="1" l="1"/>
  <c r="J122" i="1" l="1"/>
  <c r="E123" i="1" s="1"/>
  <c r="H123" i="1" s="1" a="1"/>
  <c r="H123" i="1" s="1"/>
  <c r="G123" i="1" s="1" a="1"/>
  <c r="G123" i="1" s="1"/>
  <c r="F122" i="1" l="1"/>
  <c r="J123" i="1" l="1"/>
  <c r="E124" i="1" s="1"/>
  <c r="H124" i="1" s="1" a="1"/>
  <c r="H124" i="1" s="1"/>
  <c r="G124" i="1" s="1" a="1"/>
  <c r="G124" i="1" s="1"/>
  <c r="F123" i="1" l="1"/>
  <c r="J124" i="1" l="1"/>
  <c r="E125" i="1" s="1"/>
  <c r="H125" i="1" s="1" a="1"/>
  <c r="H125" i="1" s="1"/>
  <c r="G125" i="1" s="1" a="1"/>
  <c r="G125" i="1" s="1"/>
  <c r="F124" i="1" l="1"/>
  <c r="J125" i="1" l="1"/>
  <c r="E126" i="1" s="1"/>
  <c r="H126" i="1" s="1" a="1"/>
  <c r="H126" i="1" s="1"/>
  <c r="G126" i="1" s="1" a="1"/>
  <c r="G126" i="1" s="1"/>
  <c r="F125" i="1" l="1"/>
  <c r="J126" i="1" l="1"/>
  <c r="E127" i="1" s="1"/>
  <c r="H127" i="1" s="1" a="1"/>
  <c r="H127" i="1" s="1"/>
  <c r="G127" i="1" s="1" a="1"/>
  <c r="G127" i="1" s="1"/>
  <c r="F126" i="1" l="1"/>
  <c r="J127" i="1" l="1"/>
  <c r="E128" i="1" s="1"/>
  <c r="H128" i="1" s="1" a="1"/>
  <c r="H128" i="1" s="1"/>
  <c r="G128" i="1" s="1" a="1"/>
  <c r="G128" i="1" s="1"/>
  <c r="F127" i="1" l="1"/>
  <c r="J128" i="1" l="1"/>
  <c r="E129" i="1" s="1"/>
  <c r="H129" i="1" s="1" a="1"/>
  <c r="H129" i="1" s="1"/>
  <c r="G129" i="1" s="1" a="1"/>
  <c r="G129" i="1" s="1"/>
  <c r="F128" i="1" l="1"/>
  <c r="J129" i="1" l="1"/>
  <c r="E130" i="1" s="1"/>
  <c r="H130" i="1" s="1" a="1"/>
  <c r="H130" i="1" s="1"/>
  <c r="G130" i="1" s="1" a="1"/>
  <c r="G130" i="1" s="1"/>
  <c r="F129" i="1" l="1"/>
  <c r="J130" i="1" l="1"/>
  <c r="E131" i="1" s="1"/>
  <c r="H131" i="1" s="1" a="1"/>
  <c r="H131" i="1" s="1"/>
  <c r="G131" i="1" s="1" a="1"/>
  <c r="G131" i="1" s="1"/>
  <c r="F130" i="1" l="1"/>
  <c r="J131" i="1" l="1"/>
  <c r="E132" i="1" s="1"/>
  <c r="H132" i="1" s="1" a="1"/>
  <c r="H132" i="1" s="1"/>
  <c r="G132" i="1" s="1" a="1"/>
  <c r="G132" i="1" s="1"/>
  <c r="F131" i="1" l="1"/>
  <c r="J132" i="1" l="1"/>
  <c r="E133" i="1" s="1"/>
  <c r="H133" i="1" s="1" a="1"/>
  <c r="H133" i="1" s="1"/>
  <c r="G133" i="1" s="1" a="1"/>
  <c r="G133" i="1" s="1"/>
  <c r="F132" i="1" l="1"/>
  <c r="J133" i="1" l="1"/>
  <c r="E134" i="1" s="1"/>
  <c r="H134" i="1" s="1" a="1"/>
  <c r="H134" i="1" s="1"/>
  <c r="G134" i="1" s="1" a="1"/>
  <c r="G134" i="1" s="1"/>
  <c r="F133" i="1" l="1"/>
  <c r="J134" i="1" l="1"/>
  <c r="E135" i="1" s="1"/>
  <c r="H135" i="1" s="1" a="1"/>
  <c r="H135" i="1" s="1"/>
  <c r="G135" i="1" s="1" a="1"/>
  <c r="G135" i="1" s="1"/>
  <c r="F134" i="1" l="1"/>
  <c r="J135" i="1" l="1"/>
  <c r="E136" i="1" s="1"/>
  <c r="H136" i="1" s="1" a="1"/>
  <c r="H136" i="1" s="1"/>
  <c r="G136" i="1" s="1" a="1"/>
  <c r="G136" i="1" s="1"/>
  <c r="F135" i="1" l="1"/>
  <c r="J136" i="1" l="1"/>
  <c r="E137" i="1" s="1"/>
  <c r="H137" i="1" s="1" a="1"/>
  <c r="H137" i="1" s="1"/>
  <c r="G137" i="1" s="1" a="1"/>
  <c r="G137" i="1" s="1"/>
  <c r="F136" i="1" l="1"/>
  <c r="J137" i="1" l="1"/>
  <c r="E138" i="1" s="1"/>
  <c r="H138" i="1" s="1" a="1"/>
  <c r="H138" i="1" s="1"/>
  <c r="G138" i="1" s="1" a="1"/>
  <c r="G138" i="1" s="1"/>
  <c r="F137" i="1" l="1"/>
  <c r="J138" i="1" l="1"/>
  <c r="E139" i="1" s="1"/>
  <c r="H139" i="1" s="1" a="1"/>
  <c r="H139" i="1" s="1"/>
  <c r="G139" i="1" s="1" a="1"/>
  <c r="G139" i="1" s="1"/>
  <c r="F138" i="1" l="1"/>
  <c r="J139" i="1" l="1"/>
  <c r="E140" i="1" s="1"/>
  <c r="H140" i="1" s="1" a="1"/>
  <c r="H140" i="1" s="1"/>
  <c r="G140" i="1" s="1" a="1"/>
  <c r="G140" i="1" s="1"/>
  <c r="F139" i="1" l="1"/>
  <c r="J140" i="1" l="1"/>
  <c r="E141" i="1" s="1"/>
  <c r="H141" i="1" s="1" a="1"/>
  <c r="H141" i="1" s="1"/>
  <c r="G141" i="1" s="1" a="1"/>
  <c r="G141" i="1" s="1"/>
  <c r="F140" i="1" l="1"/>
  <c r="J141" i="1" l="1"/>
  <c r="E142" i="1" s="1"/>
  <c r="H142" i="1" s="1" a="1"/>
  <c r="H142" i="1" s="1"/>
  <c r="G142" i="1" s="1" a="1"/>
  <c r="G142" i="1" s="1"/>
  <c r="F141" i="1" l="1"/>
  <c r="J142" i="1" l="1"/>
  <c r="E143" i="1" s="1"/>
  <c r="H143" i="1" s="1" a="1"/>
  <c r="H143" i="1" s="1"/>
  <c r="G143" i="1" s="1" a="1"/>
  <c r="G143" i="1" s="1"/>
  <c r="F142" i="1" l="1"/>
  <c r="J143" i="1" l="1"/>
  <c r="E144" i="1" s="1"/>
  <c r="H144" i="1" s="1" a="1"/>
  <c r="H144" i="1" s="1"/>
  <c r="G144" i="1" s="1" a="1"/>
  <c r="G144" i="1" s="1"/>
  <c r="F143" i="1" l="1"/>
  <c r="J144" i="1" l="1"/>
  <c r="E145" i="1" s="1"/>
  <c r="H145" i="1" s="1" a="1"/>
  <c r="H145" i="1" s="1"/>
  <c r="G145" i="1" s="1" a="1"/>
  <c r="G145" i="1" s="1"/>
  <c r="F144" i="1" l="1"/>
  <c r="J145" i="1" l="1"/>
  <c r="E146" i="1" s="1"/>
  <c r="H146" i="1" s="1" a="1"/>
  <c r="H146" i="1" s="1"/>
  <c r="G146" i="1" s="1" a="1"/>
  <c r="G146" i="1" s="1"/>
  <c r="F145" i="1" l="1"/>
  <c r="J146" i="1" l="1"/>
  <c r="E147" i="1" s="1"/>
  <c r="H147" i="1" s="1" a="1"/>
  <c r="H147" i="1" s="1"/>
  <c r="G147" i="1" s="1" a="1"/>
  <c r="G147" i="1" s="1"/>
  <c r="F146" i="1" l="1"/>
  <c r="J147" i="1" l="1"/>
  <c r="E148" i="1" s="1"/>
  <c r="H148" i="1" s="1" a="1"/>
  <c r="H148" i="1" s="1"/>
  <c r="G148" i="1" s="1" a="1"/>
  <c r="G148" i="1" s="1"/>
  <c r="F147" i="1" l="1"/>
  <c r="J148" i="1" l="1"/>
  <c r="E149" i="1" s="1"/>
  <c r="H149" i="1" s="1" a="1"/>
  <c r="H149" i="1" s="1"/>
  <c r="G149" i="1" s="1" a="1"/>
  <c r="G149" i="1" s="1"/>
  <c r="F148" i="1" l="1"/>
  <c r="J149" i="1" l="1"/>
  <c r="E150" i="1" s="1"/>
  <c r="H150" i="1" s="1" a="1"/>
  <c r="H150" i="1" s="1"/>
  <c r="G150" i="1" s="1" a="1"/>
  <c r="G150" i="1" s="1"/>
  <c r="F149" i="1" l="1"/>
  <c r="J150" i="1" l="1"/>
  <c r="E151" i="1" s="1"/>
  <c r="H151" i="1" s="1" a="1"/>
  <c r="H151" i="1" s="1"/>
  <c r="G151" i="1" s="1" a="1"/>
  <c r="G151" i="1" s="1"/>
  <c r="F150" i="1" l="1"/>
  <c r="J151" i="1" l="1"/>
  <c r="E152" i="1" s="1"/>
  <c r="H152" i="1" s="1" a="1"/>
  <c r="H152" i="1" s="1"/>
  <c r="G152" i="1" s="1" a="1"/>
  <c r="G152" i="1" s="1"/>
  <c r="F151" i="1" l="1"/>
  <c r="J152" i="1" l="1"/>
  <c r="E153" i="1" s="1"/>
  <c r="H153" i="1" s="1" a="1"/>
  <c r="H153" i="1" s="1"/>
  <c r="G153" i="1" s="1" a="1"/>
  <c r="G153" i="1" s="1"/>
  <c r="F152" i="1" l="1"/>
  <c r="J153" i="1" l="1"/>
  <c r="E154" i="1" s="1"/>
  <c r="H154" i="1" s="1" a="1"/>
  <c r="H154" i="1" s="1"/>
  <c r="G154" i="1" s="1" a="1"/>
  <c r="G154" i="1" s="1"/>
  <c r="F153" i="1" l="1"/>
  <c r="J154" i="1" l="1"/>
  <c r="E155" i="1" s="1"/>
  <c r="H155" i="1" s="1" a="1"/>
  <c r="H155" i="1" s="1"/>
  <c r="G155" i="1" s="1" a="1"/>
  <c r="G155" i="1" s="1"/>
  <c r="F154" i="1" l="1"/>
  <c r="I155" i="1" l="1"/>
  <c r="J155" i="1" s="1"/>
  <c r="E156" i="1" s="1"/>
  <c r="H156" i="1" s="1" a="1"/>
  <c r="H156" i="1" s="1"/>
  <c r="F155" i="1"/>
  <c r="F156" i="1" l="1"/>
  <c r="J156" i="1"/>
  <c r="E157" i="1" s="1"/>
  <c r="H157" i="1" s="1" a="1"/>
  <c r="H157" i="1" s="1"/>
  <c r="F157" i="1" l="1"/>
  <c r="J157" i="1"/>
  <c r="E158" i="1" s="1"/>
  <c r="H158" i="1" s="1" a="1"/>
  <c r="H158" i="1" s="1"/>
  <c r="F158" i="1" l="1"/>
  <c r="J158" i="1"/>
  <c r="E159" i="1" s="1"/>
  <c r="H159" i="1" s="1" a="1"/>
  <c r="H159" i="1" s="1"/>
  <c r="F159" i="1" l="1"/>
  <c r="J159" i="1"/>
  <c r="E160" i="1" s="1"/>
  <c r="H160" i="1" s="1" a="1"/>
  <c r="H160" i="1" s="1"/>
  <c r="F160" i="1" l="1"/>
  <c r="J160" i="1"/>
  <c r="E161" i="1" s="1"/>
  <c r="H161" i="1" s="1" a="1"/>
  <c r="H161" i="1" s="1"/>
  <c r="F161" i="1" l="1"/>
  <c r="J161" i="1"/>
  <c r="E162" i="1" s="1"/>
  <c r="H162" i="1" s="1" a="1"/>
  <c r="H162" i="1" s="1"/>
  <c r="J162" i="1" l="1"/>
  <c r="E163" i="1" s="1"/>
  <c r="H163" i="1" s="1" a="1"/>
  <c r="H163" i="1" s="1"/>
  <c r="F162" i="1"/>
  <c r="F163" i="1" l="1"/>
  <c r="J163" i="1"/>
  <c r="E164" i="1" s="1"/>
  <c r="H164" i="1" s="1" a="1"/>
  <c r="H164" i="1" s="1"/>
  <c r="F164" i="1" l="1"/>
  <c r="J164" i="1"/>
  <c r="E165" i="1" s="1"/>
  <c r="H165" i="1" s="1" a="1"/>
  <c r="H165" i="1" s="1"/>
  <c r="F165" i="1" l="1"/>
  <c r="J165" i="1"/>
  <c r="E166" i="1" s="1"/>
  <c r="H166" i="1" s="1" a="1"/>
  <c r="H166" i="1" s="1"/>
  <c r="F166" i="1" l="1"/>
  <c r="J166" i="1"/>
  <c r="E167" i="1" s="1"/>
  <c r="H167" i="1" s="1" a="1"/>
  <c r="H167" i="1" s="1"/>
  <c r="F167" i="1" l="1"/>
  <c r="J167" i="1"/>
  <c r="E168" i="1" s="1"/>
  <c r="H168" i="1" s="1" a="1"/>
  <c r="H168" i="1" s="1"/>
  <c r="F168" i="1" l="1"/>
  <c r="J168" i="1"/>
  <c r="E169" i="1" s="1"/>
  <c r="H169" i="1" s="1" a="1"/>
  <c r="H169" i="1" s="1"/>
  <c r="F169" i="1" l="1"/>
  <c r="J169" i="1"/>
  <c r="E170" i="1" s="1"/>
  <c r="H170" i="1" s="1" a="1"/>
  <c r="H170" i="1" s="1"/>
  <c r="F170" i="1" l="1"/>
  <c r="J170" i="1"/>
  <c r="E171" i="1" s="1"/>
  <c r="H171" i="1" s="1" a="1"/>
  <c r="H171" i="1" s="1"/>
  <c r="F171" i="1" l="1"/>
  <c r="J171" i="1"/>
  <c r="E172" i="1" s="1"/>
  <c r="H172" i="1" s="1" a="1"/>
  <c r="H172" i="1" s="1"/>
  <c r="F172" i="1" l="1"/>
  <c r="J172" i="1"/>
  <c r="E173" i="1" s="1"/>
  <c r="H173" i="1" s="1" a="1"/>
  <c r="H173" i="1" s="1"/>
  <c r="F173" i="1" l="1"/>
  <c r="J173" i="1"/>
  <c r="E174" i="1" s="1"/>
  <c r="H174" i="1" s="1" a="1"/>
  <c r="H174" i="1" s="1"/>
  <c r="F174" i="1" l="1"/>
  <c r="J174" i="1"/>
  <c r="E175" i="1" s="1"/>
  <c r="H175" i="1" s="1" a="1"/>
  <c r="H175" i="1" s="1"/>
  <c r="F175" i="1" l="1"/>
  <c r="J175" i="1"/>
  <c r="E176" i="1" s="1"/>
  <c r="H176" i="1" s="1" a="1"/>
  <c r="H176" i="1" s="1"/>
  <c r="F176" i="1" l="1"/>
  <c r="J176" i="1"/>
  <c r="E177" i="1" s="1"/>
  <c r="H177" i="1" s="1" a="1"/>
  <c r="H177" i="1" s="1"/>
  <c r="F177" i="1" l="1"/>
  <c r="J177" i="1"/>
  <c r="E178" i="1" s="1"/>
  <c r="H178" i="1" s="1" a="1"/>
  <c r="H178" i="1" s="1"/>
  <c r="F178" i="1" l="1"/>
  <c r="J178" i="1"/>
  <c r="E179" i="1" s="1"/>
  <c r="H179" i="1" s="1" a="1"/>
  <c r="H179" i="1" s="1"/>
  <c r="F179" i="1" l="1"/>
  <c r="J179" i="1"/>
  <c r="E180" i="1" s="1"/>
  <c r="H180" i="1" s="1" a="1"/>
  <c r="H180" i="1" s="1"/>
  <c r="F180" i="1" l="1"/>
  <c r="J180" i="1"/>
  <c r="E181" i="1" s="1"/>
  <c r="H181" i="1" s="1" a="1"/>
  <c r="H181" i="1" s="1"/>
  <c r="F181" i="1" l="1"/>
  <c r="J181" i="1"/>
  <c r="E182" i="1" s="1"/>
  <c r="H182" i="1" s="1" a="1"/>
  <c r="H182" i="1" s="1"/>
  <c r="F182" i="1" l="1"/>
  <c r="J182" i="1"/>
  <c r="E183" i="1" s="1"/>
  <c r="H183" i="1" s="1" a="1"/>
  <c r="H183" i="1" s="1"/>
  <c r="F183" i="1" l="1"/>
  <c r="J183" i="1"/>
  <c r="E184" i="1" s="1"/>
  <c r="H184" i="1" s="1" a="1"/>
  <c r="H184" i="1" s="1"/>
  <c r="F184" i="1" l="1"/>
  <c r="J184" i="1"/>
  <c r="E185" i="1" s="1"/>
  <c r="H185" i="1" s="1" a="1"/>
  <c r="H185" i="1" s="1"/>
  <c r="F185" i="1" l="1"/>
  <c r="J185" i="1"/>
  <c r="E186" i="1" s="1"/>
  <c r="H186" i="1" s="1" a="1"/>
  <c r="H186" i="1" s="1"/>
  <c r="J186" i="1" l="1"/>
  <c r="E187" i="1" s="1"/>
  <c r="H187" i="1" s="1" a="1"/>
  <c r="H187" i="1" s="1"/>
  <c r="F186" i="1"/>
  <c r="F187" i="1" l="1"/>
  <c r="J187" i="1"/>
  <c r="E188" i="1" s="1"/>
  <c r="H188" i="1" s="1" a="1"/>
  <c r="H188" i="1" s="1"/>
  <c r="F188" i="1" l="1"/>
  <c r="J188" i="1"/>
  <c r="E189" i="1" s="1"/>
  <c r="H189" i="1" s="1" a="1"/>
  <c r="H189" i="1" s="1"/>
  <c r="F189" i="1" l="1"/>
  <c r="J189" i="1"/>
  <c r="E190" i="1" s="1"/>
  <c r="H190" i="1" s="1" a="1"/>
  <c r="H190" i="1" s="1"/>
  <c r="F190" i="1" l="1"/>
  <c r="J190" i="1"/>
  <c r="E191" i="1" s="1"/>
  <c r="H191" i="1" s="1" a="1"/>
  <c r="H191" i="1" s="1"/>
  <c r="F191" i="1" l="1"/>
  <c r="J191" i="1"/>
  <c r="E192" i="1" s="1"/>
  <c r="H192" i="1" s="1" a="1"/>
  <c r="H192" i="1" s="1"/>
  <c r="J192" i="1" l="1"/>
  <c r="E193" i="1" s="1"/>
  <c r="H193" i="1" s="1" a="1"/>
  <c r="H193" i="1" s="1"/>
  <c r="F192" i="1"/>
  <c r="F193" i="1" l="1"/>
  <c r="J193" i="1"/>
  <c r="E194" i="1" s="1"/>
  <c r="H194" i="1" s="1" a="1"/>
  <c r="H194" i="1" s="1"/>
  <c r="F194" i="1" l="1"/>
  <c r="J194" i="1"/>
  <c r="E195" i="1" s="1"/>
  <c r="H195" i="1" s="1" a="1"/>
  <c r="H195" i="1" s="1"/>
  <c r="F195" i="1" l="1"/>
  <c r="J195" i="1"/>
  <c r="E196" i="1" s="1"/>
  <c r="H196" i="1" s="1" a="1"/>
  <c r="H196" i="1" s="1"/>
  <c r="F196" i="1" l="1"/>
  <c r="J196" i="1"/>
  <c r="E197" i="1" s="1"/>
  <c r="H197" i="1" s="1" a="1"/>
  <c r="H197" i="1" s="1"/>
  <c r="F197" i="1" l="1"/>
  <c r="J197" i="1"/>
  <c r="E198" i="1" s="1"/>
  <c r="H198" i="1" s="1" a="1"/>
  <c r="H198" i="1" s="1"/>
  <c r="F198" i="1" l="1"/>
  <c r="J198" i="1"/>
  <c r="E199" i="1" s="1"/>
  <c r="H199" i="1" s="1" a="1"/>
  <c r="H199" i="1" s="1"/>
  <c r="F199" i="1" l="1"/>
  <c r="J199" i="1"/>
  <c r="E200" i="1" s="1"/>
  <c r="H200" i="1" s="1" a="1"/>
  <c r="H200" i="1" s="1"/>
  <c r="J200" i="1" l="1"/>
  <c r="E201" i="1" s="1"/>
  <c r="H201" i="1" s="1" a="1"/>
  <c r="H201" i="1" s="1"/>
  <c r="F200" i="1"/>
  <c r="F201" i="1" l="1"/>
  <c r="J201" i="1"/>
  <c r="E202" i="1" s="1"/>
  <c r="H202" i="1" s="1" a="1"/>
  <c r="H202" i="1" s="1"/>
  <c r="F202" i="1" l="1"/>
  <c r="J202" i="1"/>
  <c r="E203" i="1" s="1"/>
  <c r="H203" i="1" s="1" a="1"/>
  <c r="H203" i="1" s="1"/>
  <c r="F203" i="1" l="1"/>
  <c r="J203" i="1"/>
  <c r="E204" i="1" s="1"/>
  <c r="H204" i="1" s="1" a="1"/>
  <c r="H204" i="1" s="1"/>
  <c r="F204" i="1" l="1"/>
  <c r="J204" i="1"/>
  <c r="E205" i="1" s="1"/>
  <c r="H205" i="1" s="1" a="1"/>
  <c r="H205" i="1" s="1"/>
  <c r="F205" i="1" l="1"/>
  <c r="J205" i="1"/>
  <c r="E206" i="1" s="1"/>
  <c r="H206" i="1" s="1" a="1"/>
  <c r="H206" i="1" s="1"/>
  <c r="F206" i="1" l="1"/>
  <c r="J206" i="1"/>
  <c r="E207" i="1" s="1"/>
  <c r="H207" i="1" s="1" a="1"/>
  <c r="H207" i="1" s="1"/>
  <c r="F207" i="1" l="1"/>
  <c r="J207" i="1"/>
  <c r="E208" i="1" s="1"/>
  <c r="H208" i="1" s="1" a="1"/>
  <c r="H208" i="1" s="1"/>
  <c r="J208" i="1" l="1"/>
  <c r="E209" i="1" s="1"/>
  <c r="H209" i="1" s="1" a="1"/>
  <c r="H209" i="1" s="1"/>
  <c r="F208" i="1"/>
  <c r="F209" i="1" l="1"/>
  <c r="J209" i="1"/>
  <c r="E210" i="1" s="1"/>
  <c r="H210" i="1" s="1" a="1"/>
  <c r="H210" i="1" s="1"/>
  <c r="F210" i="1" l="1"/>
  <c r="J210" i="1"/>
  <c r="E211" i="1" s="1"/>
  <c r="H211" i="1" s="1" a="1"/>
  <c r="H211" i="1" s="1"/>
  <c r="F211" i="1" l="1"/>
  <c r="J211" i="1"/>
  <c r="E212" i="1" s="1"/>
  <c r="H212" i="1" s="1" a="1"/>
  <c r="H212" i="1" s="1"/>
  <c r="F212" i="1" l="1"/>
  <c r="J212" i="1"/>
  <c r="E213" i="1" s="1"/>
  <c r="H213" i="1" s="1" a="1"/>
  <c r="H213" i="1" s="1"/>
  <c r="F213" i="1" l="1"/>
  <c r="J213" i="1"/>
  <c r="E214" i="1" s="1"/>
  <c r="H214" i="1" s="1" a="1"/>
  <c r="H214" i="1" s="1"/>
  <c r="J214" i="1" l="1"/>
  <c r="E215" i="1" s="1"/>
  <c r="H215" i="1" s="1" a="1"/>
  <c r="H215" i="1" s="1"/>
  <c r="F214" i="1"/>
  <c r="F215" i="1" l="1"/>
  <c r="J215" i="1"/>
  <c r="E216" i="1" s="1"/>
  <c r="H216" i="1" s="1" a="1"/>
  <c r="H216" i="1" s="1"/>
  <c r="F216" i="1" l="1"/>
  <c r="J216" i="1"/>
  <c r="E217" i="1" s="1"/>
  <c r="H217" i="1" s="1" a="1"/>
  <c r="H217" i="1" s="1"/>
  <c r="F217" i="1" l="1"/>
  <c r="J217" i="1"/>
  <c r="E218" i="1" s="1"/>
  <c r="H218" i="1" s="1" a="1"/>
  <c r="H218" i="1" s="1"/>
  <c r="J218" i="1" l="1"/>
  <c r="E219" i="1" s="1"/>
  <c r="H219" i="1" s="1" a="1"/>
  <c r="H219" i="1" s="1"/>
  <c r="F218" i="1"/>
  <c r="F219" i="1" l="1"/>
  <c r="J219" i="1"/>
  <c r="E220" i="1" s="1"/>
  <c r="H220" i="1" s="1" a="1"/>
  <c r="H220" i="1" s="1"/>
  <c r="F220" i="1" l="1"/>
  <c r="J220" i="1"/>
  <c r="E221" i="1" s="1"/>
  <c r="H221" i="1" s="1" a="1"/>
  <c r="H221" i="1" s="1"/>
  <c r="F221" i="1" l="1"/>
  <c r="J221" i="1"/>
  <c r="E222" i="1" s="1"/>
  <c r="H222" i="1" s="1" a="1"/>
  <c r="H222" i="1" s="1"/>
  <c r="F222" i="1" l="1"/>
  <c r="J222" i="1"/>
  <c r="E223" i="1" s="1"/>
  <c r="H223" i="1" s="1" a="1"/>
  <c r="H223" i="1" s="1"/>
  <c r="F223" i="1" l="1"/>
  <c r="J223" i="1"/>
  <c r="E224" i="1" s="1"/>
  <c r="H224" i="1" s="1" a="1"/>
  <c r="H224" i="1" s="1"/>
  <c r="J224" i="1" l="1"/>
  <c r="E225" i="1" s="1"/>
  <c r="H225" i="1" s="1" a="1"/>
  <c r="H225" i="1" s="1"/>
  <c r="F224" i="1"/>
  <c r="F225" i="1" l="1"/>
  <c r="J225" i="1"/>
  <c r="E226" i="1" s="1"/>
  <c r="H226" i="1" s="1" a="1"/>
  <c r="H226" i="1" s="1"/>
  <c r="J226" i="1" l="1"/>
  <c r="E227" i="1" s="1"/>
  <c r="H227" i="1" s="1" a="1"/>
  <c r="H227" i="1" s="1"/>
  <c r="F226" i="1"/>
  <c r="F227" i="1" l="1"/>
  <c r="J227" i="1"/>
  <c r="E228" i="1" s="1"/>
  <c r="H228" i="1" s="1" a="1"/>
  <c r="H228" i="1" s="1"/>
  <c r="J228" i="1" l="1"/>
  <c r="E229" i="1" s="1"/>
  <c r="H229" i="1" s="1" a="1"/>
  <c r="H229" i="1" s="1"/>
  <c r="F228" i="1"/>
  <c r="F229" i="1" l="1"/>
  <c r="J229" i="1"/>
  <c r="E230" i="1" s="1"/>
  <c r="H230" i="1" s="1" a="1"/>
  <c r="H230" i="1" s="1"/>
  <c r="F230" i="1" l="1"/>
  <c r="J230" i="1"/>
  <c r="E231" i="1" s="1"/>
  <c r="H231" i="1" s="1" a="1"/>
  <c r="H231" i="1" s="1"/>
  <c r="F231" i="1" l="1"/>
  <c r="J231" i="1"/>
  <c r="E232" i="1" s="1"/>
  <c r="H232" i="1" s="1" a="1"/>
  <c r="H232" i="1" s="1"/>
  <c r="F232" i="1" l="1"/>
  <c r="J232" i="1"/>
  <c r="E233" i="1" s="1"/>
  <c r="H233" i="1" s="1" a="1"/>
  <c r="H233" i="1" s="1"/>
  <c r="F233" i="1" l="1"/>
  <c r="J233" i="1"/>
  <c r="E234" i="1" s="1"/>
  <c r="H234" i="1" s="1" a="1"/>
  <c r="H234" i="1" s="1"/>
  <c r="F234" i="1" l="1"/>
  <c r="J234" i="1"/>
  <c r="E235" i="1" s="1"/>
  <c r="H235" i="1" s="1" a="1"/>
  <c r="H235" i="1" s="1"/>
  <c r="F235" i="1" l="1"/>
  <c r="J235" i="1"/>
  <c r="E236" i="1" s="1"/>
  <c r="H236" i="1" s="1" a="1"/>
  <c r="H236" i="1" s="1"/>
  <c r="J236" i="1" l="1"/>
  <c r="E237" i="1" s="1"/>
  <c r="H237" i="1" s="1" a="1"/>
  <c r="H237" i="1" s="1"/>
  <c r="F236" i="1"/>
  <c r="F237" i="1" l="1"/>
  <c r="J237" i="1"/>
  <c r="E238" i="1" s="1"/>
  <c r="H238" i="1" s="1" a="1"/>
  <c r="H238" i="1" s="1"/>
  <c r="J238" i="1" l="1"/>
  <c r="E239" i="1" s="1"/>
  <c r="H239" i="1" s="1" a="1"/>
  <c r="H239" i="1" s="1"/>
  <c r="F238" i="1"/>
  <c r="F239" i="1" l="1"/>
  <c r="J239" i="1"/>
  <c r="E240" i="1" s="1"/>
  <c r="H240" i="1" s="1" a="1"/>
  <c r="H240" i="1" s="1"/>
  <c r="F240" i="1" l="1"/>
  <c r="J240" i="1"/>
  <c r="E241" i="1" s="1"/>
  <c r="H241" i="1" s="1" a="1"/>
  <c r="H241" i="1" s="1"/>
  <c r="J241" i="1" l="1"/>
  <c r="E242" i="1" s="1"/>
  <c r="H242" i="1" s="1" a="1"/>
  <c r="H242" i="1" s="1"/>
  <c r="F241" i="1"/>
  <c r="J242" i="1" l="1"/>
  <c r="E243" i="1" s="1"/>
  <c r="H243" i="1" s="1" a="1"/>
  <c r="H243" i="1" s="1"/>
  <c r="F242" i="1"/>
  <c r="J243" i="1" l="1"/>
  <c r="E244" i="1" s="1"/>
  <c r="H244" i="1" s="1" a="1"/>
  <c r="H244" i="1" s="1"/>
  <c r="F243" i="1"/>
  <c r="F244" i="1" l="1"/>
  <c r="J244" i="1"/>
  <c r="E245" i="1" s="1"/>
  <c r="H245" i="1" s="1" a="1"/>
  <c r="H245" i="1" s="1"/>
  <c r="J245" i="1" l="1"/>
  <c r="E246" i="1" s="1"/>
  <c r="H246" i="1" s="1" a="1"/>
  <c r="H246" i="1" s="1"/>
  <c r="F245" i="1"/>
  <c r="F246" i="1" l="1"/>
  <c r="J246" i="1"/>
  <c r="E247" i="1" s="1"/>
  <c r="H247" i="1" s="1" a="1"/>
  <c r="H247" i="1" s="1"/>
  <c r="F247" i="1" l="1"/>
  <c r="J247" i="1"/>
  <c r="E248" i="1" s="1"/>
  <c r="H248" i="1" s="1" a="1"/>
  <c r="H248" i="1" s="1"/>
  <c r="J248" i="1" l="1"/>
  <c r="E249" i="1" s="1"/>
  <c r="H249" i="1" s="1" a="1"/>
  <c r="H249" i="1" s="1"/>
  <c r="F248" i="1"/>
  <c r="J249" i="1" l="1"/>
  <c r="E250" i="1" s="1"/>
  <c r="H250" i="1" s="1" a="1"/>
  <c r="H250" i="1" s="1"/>
  <c r="F249" i="1"/>
  <c r="J250" i="1" l="1"/>
  <c r="E251" i="1" s="1"/>
  <c r="H251" i="1" s="1" a="1"/>
  <c r="H251" i="1" s="1"/>
  <c r="F250" i="1"/>
  <c r="F251" i="1" l="1"/>
  <c r="J251" i="1"/>
  <c r="E252" i="1" s="1"/>
  <c r="H252" i="1" s="1" a="1"/>
  <c r="H252" i="1" s="1"/>
  <c r="F252" i="1" l="1"/>
  <c r="J252" i="1"/>
  <c r="E253" i="1" s="1"/>
  <c r="H253" i="1" s="1" a="1"/>
  <c r="H253" i="1" s="1"/>
  <c r="F253" i="1" l="1"/>
  <c r="J253" i="1"/>
  <c r="E254" i="1" s="1"/>
  <c r="H254" i="1" s="1" a="1"/>
  <c r="H254" i="1" s="1"/>
  <c r="J254" i="1" l="1"/>
  <c r="E255" i="1" s="1"/>
  <c r="H255" i="1" s="1" a="1"/>
  <c r="H255" i="1" s="1"/>
  <c r="F254" i="1"/>
  <c r="J255" i="1" l="1"/>
  <c r="E256" i="1" s="1"/>
  <c r="H256" i="1" s="1" a="1"/>
  <c r="H256" i="1" s="1"/>
  <c r="F255" i="1"/>
  <c r="F256" i="1" l="1"/>
  <c r="J256" i="1"/>
  <c r="E257" i="1" s="1"/>
  <c r="H257" i="1" s="1" a="1"/>
  <c r="H257" i="1" s="1"/>
  <c r="J257" i="1" l="1"/>
  <c r="E258" i="1" s="1"/>
  <c r="H258" i="1" s="1" a="1"/>
  <c r="H258" i="1" s="1"/>
  <c r="F257" i="1"/>
  <c r="J258" i="1" l="1"/>
  <c r="E259" i="1" s="1"/>
  <c r="H259" i="1" s="1" a="1"/>
  <c r="H259" i="1" s="1"/>
  <c r="F258" i="1"/>
  <c r="J259" i="1" l="1"/>
  <c r="E260" i="1" s="1"/>
  <c r="H260" i="1" s="1" a="1"/>
  <c r="H260" i="1" s="1"/>
  <c r="F259" i="1"/>
  <c r="J260" i="1" l="1"/>
  <c r="E261" i="1" s="1"/>
  <c r="H261" i="1" s="1" a="1"/>
  <c r="H261" i="1" s="1"/>
  <c r="F260" i="1"/>
  <c r="J261" i="1" l="1"/>
  <c r="E262" i="1" s="1"/>
  <c r="H262" i="1" s="1" a="1"/>
  <c r="H262" i="1" s="1"/>
  <c r="F261" i="1"/>
  <c r="J262" i="1" l="1"/>
  <c r="E263" i="1" s="1"/>
  <c r="H263" i="1" s="1" a="1"/>
  <c r="H263" i="1" s="1"/>
  <c r="F262" i="1"/>
  <c r="F263" i="1" l="1"/>
  <c r="J263" i="1"/>
  <c r="E264" i="1" s="1"/>
  <c r="H264" i="1" s="1" a="1"/>
  <c r="H264" i="1" s="1"/>
  <c r="J264" i="1" l="1"/>
  <c r="E265" i="1" s="1"/>
  <c r="H265" i="1" s="1" a="1"/>
  <c r="H265" i="1" s="1"/>
  <c r="F264" i="1"/>
  <c r="J265" i="1" l="1"/>
  <c r="E266" i="1" s="1"/>
  <c r="H266" i="1" s="1" a="1"/>
  <c r="H266" i="1" s="1"/>
  <c r="F265" i="1"/>
  <c r="J266" i="1" l="1"/>
  <c r="E267" i="1" s="1"/>
  <c r="H267" i="1" s="1" a="1"/>
  <c r="H267" i="1" s="1"/>
  <c r="F266" i="1"/>
  <c r="J267" i="1" l="1"/>
  <c r="E268" i="1" s="1"/>
  <c r="H268" i="1" s="1" a="1"/>
  <c r="H268" i="1" s="1"/>
  <c r="F267" i="1"/>
  <c r="J268" i="1" l="1"/>
  <c r="E269" i="1" s="1"/>
  <c r="H269" i="1" s="1" a="1"/>
  <c r="H269" i="1" s="1"/>
  <c r="F268" i="1"/>
  <c r="J269" i="1" l="1"/>
  <c r="E270" i="1" s="1"/>
  <c r="H270" i="1" s="1" a="1"/>
  <c r="H270" i="1" s="1"/>
  <c r="F269" i="1"/>
  <c r="F270" i="1" l="1"/>
  <c r="J270" i="1"/>
  <c r="E271" i="1" s="1"/>
  <c r="H271" i="1" s="1" a="1"/>
  <c r="H271" i="1" s="1"/>
  <c r="F271" i="1" l="1"/>
  <c r="J271" i="1"/>
  <c r="E272" i="1" s="1"/>
  <c r="H272" i="1" s="1" a="1"/>
  <c r="H272" i="1" s="1"/>
  <c r="J272" i="1" l="1"/>
  <c r="E273" i="1" s="1"/>
  <c r="H273" i="1" s="1" a="1"/>
  <c r="H273" i="1" s="1"/>
  <c r="F272" i="1"/>
  <c r="J273" i="1" l="1"/>
  <c r="E274" i="1" s="1"/>
  <c r="H274" i="1" s="1" a="1"/>
  <c r="H274" i="1" s="1"/>
  <c r="F273" i="1"/>
  <c r="F274" i="1" l="1"/>
  <c r="J274" i="1"/>
  <c r="E275" i="1" s="1"/>
  <c r="H275" i="1" s="1" a="1"/>
  <c r="H275" i="1" s="1"/>
  <c r="J275" i="1" l="1"/>
  <c r="E276" i="1" s="1"/>
  <c r="H276" i="1" s="1" a="1"/>
  <c r="H276" i="1" s="1"/>
  <c r="F275" i="1"/>
  <c r="J276" i="1" l="1"/>
  <c r="E277" i="1" s="1"/>
  <c r="H277" i="1" s="1" a="1"/>
  <c r="H277" i="1" s="1"/>
  <c r="F276" i="1"/>
  <c r="F277" i="1" l="1"/>
  <c r="J277" i="1"/>
  <c r="E278" i="1" s="1"/>
  <c r="H278" i="1" s="1" a="1"/>
  <c r="H278" i="1" s="1"/>
  <c r="J278" i="1" l="1"/>
  <c r="E279" i="1" s="1"/>
  <c r="H279" i="1" s="1" a="1"/>
  <c r="H279" i="1" s="1"/>
  <c r="F278" i="1"/>
  <c r="J279" i="1" l="1"/>
  <c r="E280" i="1" s="1"/>
  <c r="H280" i="1" s="1" a="1"/>
  <c r="H280" i="1" s="1"/>
  <c r="F279" i="1"/>
  <c r="J280" i="1" l="1"/>
  <c r="E281" i="1" s="1"/>
  <c r="H281" i="1" s="1" a="1"/>
  <c r="H281" i="1" s="1"/>
  <c r="F280" i="1"/>
  <c r="F281" i="1" l="1"/>
  <c r="J281" i="1"/>
  <c r="E282" i="1" s="1"/>
  <c r="H282" i="1" s="1" a="1"/>
  <c r="H282" i="1" s="1"/>
  <c r="J282" i="1" l="1"/>
  <c r="E283" i="1" s="1"/>
  <c r="H283" i="1" s="1" a="1"/>
  <c r="H283" i="1" s="1"/>
  <c r="F282" i="1"/>
  <c r="F283" i="1" l="1"/>
  <c r="J283" i="1"/>
  <c r="E284" i="1" s="1"/>
  <c r="H284" i="1" s="1" a="1"/>
  <c r="H284" i="1" s="1"/>
  <c r="J284" i="1" l="1"/>
  <c r="E285" i="1" s="1"/>
  <c r="H285" i="1" s="1" a="1"/>
  <c r="H285" i="1" s="1"/>
  <c r="F284" i="1"/>
  <c r="J285" i="1" l="1"/>
  <c r="E286" i="1" s="1"/>
  <c r="H286" i="1" s="1" a="1"/>
  <c r="H286" i="1" s="1"/>
  <c r="F285" i="1"/>
  <c r="F286" i="1" l="1"/>
  <c r="J286" i="1"/>
  <c r="E287" i="1" s="1"/>
  <c r="H287" i="1" s="1" a="1"/>
  <c r="H287" i="1" s="1"/>
  <c r="J287" i="1" l="1"/>
  <c r="E288" i="1" s="1"/>
  <c r="H288" i="1" s="1" a="1"/>
  <c r="H288" i="1" s="1"/>
  <c r="F287" i="1"/>
  <c r="J288" i="1" l="1"/>
  <c r="E289" i="1" s="1"/>
  <c r="H289" i="1" s="1" a="1"/>
  <c r="H289" i="1" s="1"/>
  <c r="F288" i="1"/>
  <c r="J289" i="1" l="1"/>
  <c r="E290" i="1" s="1"/>
  <c r="H290" i="1" s="1" a="1"/>
  <c r="H290" i="1" s="1"/>
  <c r="F289" i="1"/>
  <c r="J290" i="1" l="1"/>
  <c r="E291" i="1" s="1"/>
  <c r="H291" i="1" s="1" a="1"/>
  <c r="H291" i="1" s="1"/>
  <c r="F290" i="1"/>
  <c r="F291" i="1" l="1"/>
  <c r="J291" i="1"/>
  <c r="E292" i="1" s="1"/>
  <c r="H292" i="1" s="1" a="1"/>
  <c r="H292" i="1" s="1"/>
  <c r="F292" i="1" l="1"/>
  <c r="J292" i="1"/>
  <c r="E293" i="1" s="1"/>
  <c r="H293" i="1" s="1" a="1"/>
  <c r="H293" i="1" s="1"/>
  <c r="F293" i="1" l="1"/>
  <c r="J293" i="1"/>
  <c r="E294" i="1" s="1"/>
  <c r="H294" i="1" s="1" a="1"/>
  <c r="H294" i="1" s="1"/>
  <c r="J294" i="1" l="1"/>
  <c r="E295" i="1" s="1"/>
  <c r="H295" i="1" s="1" a="1"/>
  <c r="H295" i="1" s="1"/>
  <c r="F294" i="1"/>
  <c r="F295" i="1" l="1"/>
  <c r="J295" i="1"/>
  <c r="E296" i="1" s="1"/>
  <c r="H296" i="1" s="1" a="1"/>
  <c r="H296" i="1" s="1"/>
  <c r="J296" i="1" l="1"/>
  <c r="E297" i="1" s="1"/>
  <c r="H297" i="1" s="1" a="1"/>
  <c r="H297" i="1" s="1"/>
  <c r="F296" i="1"/>
  <c r="J297" i="1" l="1"/>
  <c r="E298" i="1" s="1"/>
  <c r="H298" i="1" s="1" a="1"/>
  <c r="H298" i="1" s="1"/>
  <c r="F297" i="1"/>
  <c r="J298" i="1" l="1"/>
  <c r="E299" i="1" s="1"/>
  <c r="H299" i="1" s="1" a="1"/>
  <c r="H299" i="1" s="1"/>
  <c r="F298" i="1"/>
  <c r="F299" i="1" l="1"/>
  <c r="J299" i="1"/>
  <c r="E300" i="1" s="1"/>
  <c r="H300" i="1" s="1" a="1"/>
  <c r="H300" i="1" s="1"/>
  <c r="J300" i="1" l="1"/>
  <c r="E301" i="1" s="1"/>
  <c r="H301" i="1" s="1" a="1"/>
  <c r="H301" i="1" s="1"/>
  <c r="F300" i="1"/>
  <c r="J301" i="1" l="1"/>
  <c r="E302" i="1" s="1"/>
  <c r="H302" i="1" s="1" a="1"/>
  <c r="H302" i="1" s="1"/>
  <c r="F301" i="1"/>
  <c r="J302" i="1" l="1"/>
  <c r="E303" i="1" s="1"/>
  <c r="H303" i="1" s="1" a="1"/>
  <c r="H303" i="1" s="1"/>
  <c r="F302" i="1"/>
  <c r="F303" i="1" l="1"/>
  <c r="J303" i="1"/>
  <c r="E304" i="1" s="1"/>
  <c r="H304" i="1" s="1" a="1"/>
  <c r="H304" i="1" s="1"/>
  <c r="J304" i="1" l="1"/>
  <c r="E305" i="1" s="1"/>
  <c r="H305" i="1" s="1" a="1"/>
  <c r="H305" i="1" s="1"/>
  <c r="F304" i="1"/>
  <c r="J305" i="1" l="1"/>
  <c r="E306" i="1" s="1"/>
  <c r="H306" i="1" s="1" a="1"/>
  <c r="H306" i="1" s="1"/>
  <c r="F305" i="1"/>
  <c r="J306" i="1" l="1"/>
  <c r="E307" i="1" s="1"/>
  <c r="H307" i="1" s="1" a="1"/>
  <c r="H307" i="1" s="1"/>
  <c r="F306" i="1"/>
  <c r="J307" i="1" l="1"/>
  <c r="E308" i="1" s="1"/>
  <c r="H308" i="1" s="1" a="1"/>
  <c r="H308" i="1" s="1"/>
  <c r="F307" i="1"/>
  <c r="F308" i="1" l="1"/>
  <c r="J308" i="1"/>
  <c r="E309" i="1" s="1"/>
  <c r="H309" i="1" s="1" a="1"/>
  <c r="H309" i="1" s="1"/>
  <c r="F309" i="1" l="1"/>
  <c r="J309" i="1"/>
  <c r="E310" i="1" s="1"/>
  <c r="H310" i="1" s="1" a="1"/>
  <c r="H310" i="1" s="1"/>
  <c r="J310" i="1" l="1"/>
  <c r="E311" i="1" s="1"/>
  <c r="H311" i="1" s="1" a="1"/>
  <c r="H311" i="1" s="1"/>
  <c r="F310" i="1"/>
  <c r="F311" i="1" l="1"/>
  <c r="J311" i="1"/>
  <c r="E312" i="1" s="1"/>
  <c r="H312" i="1" s="1" a="1"/>
  <c r="H312" i="1" s="1"/>
  <c r="F312" i="1" l="1"/>
  <c r="J312" i="1"/>
  <c r="E313" i="1" s="1"/>
  <c r="H313" i="1" s="1" a="1"/>
  <c r="H313" i="1" s="1"/>
  <c r="F313" i="1" l="1"/>
  <c r="J313" i="1"/>
  <c r="E314" i="1" s="1"/>
  <c r="H314" i="1" s="1" a="1"/>
  <c r="H314" i="1" s="1"/>
  <c r="J314" i="1" l="1"/>
  <c r="E315" i="1" s="1"/>
  <c r="H315" i="1" s="1" a="1"/>
  <c r="H315" i="1" s="1"/>
  <c r="F314" i="1"/>
  <c r="J315" i="1" l="1"/>
  <c r="E316" i="1" s="1"/>
  <c r="H316" i="1" s="1" a="1"/>
  <c r="H316" i="1" s="1"/>
  <c r="F315" i="1"/>
  <c r="J316" i="1" l="1"/>
  <c r="E317" i="1" s="1"/>
  <c r="H317" i="1" s="1" a="1"/>
  <c r="H317" i="1" s="1"/>
  <c r="F316" i="1"/>
  <c r="J317" i="1" l="1"/>
  <c r="E318" i="1" s="1"/>
  <c r="H318" i="1" s="1" a="1"/>
  <c r="H318" i="1" s="1"/>
  <c r="F317" i="1"/>
  <c r="F318" i="1" l="1"/>
  <c r="J318" i="1"/>
  <c r="E319" i="1" s="1"/>
  <c r="H319" i="1" s="1" a="1"/>
  <c r="H319" i="1" s="1"/>
  <c r="J319" i="1" l="1"/>
  <c r="E320" i="1" s="1"/>
  <c r="H320" i="1" s="1" a="1"/>
  <c r="H320" i="1" s="1"/>
  <c r="F319" i="1"/>
  <c r="F320" i="1" l="1"/>
  <c r="J320" i="1"/>
  <c r="E321" i="1" s="1"/>
  <c r="H321" i="1" s="1" a="1"/>
  <c r="H321" i="1" s="1"/>
  <c r="F321" i="1" l="1"/>
  <c r="J321" i="1"/>
  <c r="E322" i="1" s="1"/>
  <c r="H322" i="1" s="1" a="1"/>
  <c r="H322" i="1" s="1"/>
  <c r="J322" i="1" l="1"/>
  <c r="E323" i="1" s="1"/>
  <c r="H323" i="1" s="1" a="1"/>
  <c r="H323" i="1" s="1"/>
  <c r="F322" i="1"/>
  <c r="F323" i="1" l="1"/>
  <c r="J323" i="1"/>
  <c r="E324" i="1" s="1"/>
  <c r="H324" i="1" s="1" a="1"/>
  <c r="H324" i="1" s="1"/>
  <c r="F324" i="1" l="1"/>
  <c r="J324" i="1"/>
  <c r="E325" i="1" s="1"/>
  <c r="H325" i="1" s="1" a="1"/>
  <c r="H325" i="1" s="1"/>
  <c r="J325" i="1" l="1"/>
  <c r="E326" i="1" s="1"/>
  <c r="H326" i="1" s="1" a="1"/>
  <c r="H326" i="1" s="1"/>
  <c r="F325" i="1"/>
  <c r="F326" i="1" l="1"/>
  <c r="J326" i="1"/>
  <c r="E327" i="1" s="1"/>
  <c r="H327" i="1" s="1" a="1"/>
  <c r="H327" i="1" s="1"/>
  <c r="F327" i="1" l="1"/>
  <c r="J327" i="1"/>
  <c r="E328" i="1" s="1"/>
  <c r="H328" i="1" s="1" a="1"/>
  <c r="H328" i="1" s="1"/>
  <c r="F328" i="1" l="1"/>
  <c r="J328" i="1"/>
  <c r="E329" i="1" s="1"/>
  <c r="H329" i="1" s="1" a="1"/>
  <c r="H329" i="1" s="1"/>
  <c r="J329" i="1" l="1"/>
  <c r="E330" i="1" s="1"/>
  <c r="H330" i="1" s="1" a="1"/>
  <c r="H330" i="1" s="1"/>
  <c r="F329" i="1"/>
  <c r="F330" i="1" l="1"/>
  <c r="J330" i="1"/>
  <c r="E331" i="1" s="1"/>
  <c r="H331" i="1" s="1" a="1"/>
  <c r="H331" i="1" s="1"/>
  <c r="F331" i="1" l="1"/>
  <c r="J331" i="1"/>
  <c r="E332" i="1" s="1"/>
  <c r="H332" i="1" s="1" a="1"/>
  <c r="H332" i="1" s="1"/>
  <c r="J332" i="1" l="1"/>
  <c r="E333" i="1" s="1"/>
  <c r="H333" i="1" s="1" a="1"/>
  <c r="H333" i="1" s="1"/>
  <c r="F332" i="1"/>
  <c r="F333" i="1" l="1"/>
  <c r="J333" i="1"/>
  <c r="E334" i="1" s="1"/>
  <c r="H334" i="1" s="1" a="1"/>
  <c r="H334" i="1" s="1"/>
  <c r="F334" i="1" l="1"/>
  <c r="J334" i="1"/>
  <c r="E335" i="1" s="1"/>
  <c r="H335" i="1" s="1" a="1"/>
  <c r="H335" i="1" s="1"/>
  <c r="F335" i="1" l="1"/>
  <c r="J335" i="1"/>
  <c r="E336" i="1" s="1"/>
  <c r="H336" i="1" s="1" a="1"/>
  <c r="H336" i="1" s="1"/>
  <c r="J336" i="1" l="1"/>
  <c r="E337" i="1" s="1"/>
  <c r="H337" i="1" s="1" a="1"/>
  <c r="H337" i="1" s="1"/>
  <c r="F336" i="1"/>
  <c r="F337" i="1" l="1"/>
  <c r="J337" i="1"/>
  <c r="E338" i="1" s="1"/>
  <c r="H338" i="1" s="1" a="1"/>
  <c r="H338" i="1" s="1"/>
  <c r="J338" i="1" l="1"/>
  <c r="E339" i="1" s="1"/>
  <c r="H339" i="1" s="1" a="1"/>
  <c r="H339" i="1" s="1"/>
  <c r="F338" i="1"/>
  <c r="F339" i="1" l="1"/>
  <c r="J339" i="1"/>
  <c r="E340" i="1" s="1"/>
  <c r="H340" i="1" s="1" a="1"/>
  <c r="H340" i="1" s="1"/>
  <c r="F340" i="1" l="1"/>
  <c r="J340" i="1"/>
  <c r="E341" i="1" s="1"/>
  <c r="H341" i="1" s="1" a="1"/>
  <c r="H341" i="1" s="1"/>
  <c r="J341" i="1" l="1"/>
  <c r="E342" i="1" s="1"/>
  <c r="H342" i="1" s="1" a="1"/>
  <c r="H342" i="1" s="1"/>
  <c r="F341" i="1"/>
  <c r="F342" i="1" l="1"/>
  <c r="J342" i="1"/>
  <c r="E343" i="1" s="1"/>
  <c r="H343" i="1" s="1" a="1"/>
  <c r="H343" i="1" s="1"/>
  <c r="F343" i="1" l="1"/>
  <c r="J343" i="1"/>
  <c r="E344" i="1" s="1"/>
  <c r="H344" i="1" s="1" a="1"/>
  <c r="H344" i="1" s="1"/>
  <c r="F344" i="1" l="1"/>
  <c r="J344" i="1"/>
  <c r="E345" i="1" s="1"/>
  <c r="H345" i="1" s="1" a="1"/>
  <c r="H345" i="1" s="1"/>
  <c r="J345" i="1" l="1"/>
  <c r="E346" i="1" s="1"/>
  <c r="H346" i="1" s="1" a="1"/>
  <c r="H346" i="1" s="1"/>
  <c r="F345" i="1"/>
  <c r="F346" i="1" l="1"/>
  <c r="J346" i="1"/>
  <c r="E347" i="1" s="1"/>
  <c r="H347" i="1" s="1" a="1"/>
  <c r="H347" i="1" s="1"/>
  <c r="F347" i="1" l="1"/>
  <c r="J347" i="1"/>
  <c r="E348" i="1" s="1"/>
  <c r="H348" i="1" s="1" a="1"/>
  <c r="H348" i="1" s="1"/>
  <c r="J348" i="1" l="1"/>
  <c r="E349" i="1" s="1"/>
  <c r="H349" i="1" s="1" a="1"/>
  <c r="H349" i="1" s="1"/>
  <c r="F348" i="1"/>
  <c r="F349" i="1" l="1"/>
  <c r="J349" i="1"/>
  <c r="E350" i="1" s="1"/>
  <c r="H350" i="1" s="1" a="1"/>
  <c r="H350" i="1" s="1"/>
  <c r="F350" i="1" l="1"/>
  <c r="J350" i="1"/>
  <c r="E351" i="1" s="1"/>
  <c r="H351" i="1" s="1" a="1"/>
  <c r="H351" i="1" s="1"/>
  <c r="F351" i="1" l="1"/>
  <c r="J351" i="1"/>
  <c r="E352" i="1" s="1"/>
  <c r="H352" i="1" s="1" a="1"/>
  <c r="H352" i="1" s="1"/>
  <c r="F352" i="1" l="1"/>
  <c r="J352" i="1"/>
  <c r="E353" i="1" s="1"/>
  <c r="H353" i="1" s="1" a="1"/>
  <c r="H353" i="1" s="1"/>
  <c r="F353" i="1" l="1"/>
  <c r="J353" i="1"/>
  <c r="E354" i="1" s="1"/>
  <c r="H354" i="1" s="1" a="1"/>
  <c r="H354" i="1" s="1"/>
  <c r="F354" i="1" l="1"/>
  <c r="J354" i="1"/>
  <c r="E355" i="1" s="1"/>
  <c r="H355" i="1" s="1" a="1"/>
  <c r="H355" i="1" s="1"/>
  <c r="F355" i="1" l="1"/>
  <c r="J355" i="1"/>
  <c r="E356" i="1" s="1"/>
  <c r="H356" i="1" s="1" a="1"/>
  <c r="H356" i="1" s="1"/>
  <c r="F356" i="1" l="1"/>
  <c r="J356" i="1"/>
  <c r="E357" i="1" s="1"/>
  <c r="H357" i="1" s="1" a="1"/>
  <c r="H357" i="1" s="1"/>
  <c r="F357" i="1" l="1"/>
  <c r="J357" i="1"/>
  <c r="E358" i="1" s="1"/>
  <c r="H358" i="1" s="1" a="1"/>
  <c r="H358" i="1" s="1"/>
  <c r="J358" i="1" l="1"/>
  <c r="E359" i="1" s="1"/>
  <c r="H359" i="1" s="1" a="1"/>
  <c r="H359" i="1" s="1"/>
  <c r="F358" i="1"/>
  <c r="J359" i="1" l="1"/>
  <c r="E360" i="1" s="1"/>
  <c r="H360" i="1" s="1" a="1"/>
  <c r="H360" i="1" s="1"/>
  <c r="F359" i="1"/>
  <c r="F360" i="1" l="1"/>
  <c r="J360" i="1"/>
  <c r="E361" i="1" s="1"/>
  <c r="H361" i="1" s="1" a="1"/>
  <c r="H361" i="1" s="1"/>
  <c r="F361" i="1" l="1"/>
  <c r="J361" i="1"/>
  <c r="E362" i="1" s="1"/>
  <c r="H362" i="1" s="1" a="1"/>
  <c r="H362" i="1" s="1"/>
  <c r="J362" i="1" l="1"/>
  <c r="E363" i="1" s="1"/>
  <c r="H363" i="1" s="1" a="1"/>
  <c r="H363" i="1" s="1"/>
  <c r="F362" i="1"/>
  <c r="F363" i="1" l="1"/>
  <c r="J363" i="1"/>
  <c r="E364" i="1" s="1"/>
  <c r="H364" i="1" s="1" a="1"/>
  <c r="H364" i="1" s="1"/>
  <c r="F364" i="1" l="1"/>
  <c r="J364" i="1"/>
  <c r="E365" i="1" s="1"/>
  <c r="H365" i="1" s="1" a="1"/>
  <c r="H365" i="1" s="1"/>
  <c r="F365" i="1" l="1"/>
  <c r="J365" i="1"/>
  <c r="E366" i="1" s="1"/>
  <c r="H366" i="1" s="1" a="1"/>
  <c r="H366" i="1" s="1"/>
  <c r="J366" i="1" l="1"/>
  <c r="E367" i="1" s="1"/>
  <c r="H367" i="1" s="1" a="1"/>
  <c r="H367" i="1" s="1"/>
  <c r="F366" i="1"/>
  <c r="F367" i="1" l="1"/>
  <c r="J367" i="1"/>
  <c r="E368" i="1" s="1"/>
  <c r="H368" i="1" s="1" a="1"/>
  <c r="H368" i="1" s="1"/>
  <c r="F368" i="1" l="1"/>
  <c r="J368" i="1"/>
  <c r="E369" i="1" s="1"/>
  <c r="H369" i="1" s="1" a="1"/>
  <c r="H369" i="1" s="1"/>
  <c r="F369" i="1" l="1"/>
  <c r="J369" i="1"/>
  <c r="E370" i="1" s="1"/>
  <c r="H370" i="1" s="1" a="1"/>
  <c r="H370" i="1" s="1"/>
  <c r="F370" i="1" l="1"/>
  <c r="J370" i="1"/>
  <c r="E371" i="1" s="1"/>
  <c r="H371" i="1" s="1" a="1"/>
  <c r="H371" i="1" s="1"/>
  <c r="F371" i="1" l="1"/>
  <c r="J371" i="1"/>
  <c r="E372" i="1" s="1"/>
  <c r="H372" i="1" s="1" a="1"/>
  <c r="H372" i="1" s="1"/>
  <c r="F372" i="1" l="1"/>
  <c r="J372" i="1"/>
  <c r="E373" i="1" s="1"/>
  <c r="H373" i="1" s="1" a="1"/>
  <c r="H373" i="1" s="1"/>
  <c r="F373" i="1" l="1"/>
  <c r="J373" i="1"/>
  <c r="E374" i="1" s="1"/>
  <c r="H374" i="1" s="1" a="1"/>
  <c r="H374" i="1" s="1"/>
  <c r="F374" i="1" l="1"/>
  <c r="J374" i="1"/>
  <c r="E375" i="1" s="1"/>
  <c r="H375" i="1" s="1" a="1"/>
  <c r="H375" i="1" s="1"/>
  <c r="F375" i="1" l="1"/>
  <c r="J375" i="1"/>
  <c r="E376" i="1" s="1"/>
  <c r="H376" i="1" s="1" a="1"/>
  <c r="H376" i="1" s="1"/>
  <c r="J376" i="1" l="1"/>
  <c r="E377" i="1" s="1"/>
  <c r="H377" i="1" s="1" a="1"/>
  <c r="H377" i="1" s="1"/>
  <c r="F376" i="1"/>
  <c r="J377" i="1" l="1"/>
  <c r="E378" i="1" s="1"/>
  <c r="H378" i="1" s="1" a="1"/>
  <c r="H378" i="1" s="1"/>
  <c r="F377" i="1"/>
  <c r="J378" i="1" l="1"/>
  <c r="E379" i="1" s="1"/>
  <c r="H379" i="1" s="1" a="1"/>
  <c r="H379" i="1" s="1"/>
  <c r="F378" i="1"/>
  <c r="F379" i="1" l="1"/>
  <c r="J379" i="1"/>
  <c r="E380" i="1" s="1"/>
  <c r="H380" i="1" s="1" a="1"/>
  <c r="H380" i="1" s="1"/>
  <c r="J380" i="1" l="1"/>
  <c r="E381" i="1" s="1"/>
  <c r="H381" i="1" s="1" a="1"/>
  <c r="H381" i="1" s="1"/>
  <c r="F380" i="1"/>
  <c r="F381" i="1" l="1"/>
  <c r="J381" i="1"/>
  <c r="E382" i="1" s="1"/>
  <c r="H382" i="1" s="1" a="1"/>
  <c r="H382" i="1" s="1"/>
  <c r="F382" i="1" l="1"/>
  <c r="J382" i="1"/>
  <c r="E383" i="1" s="1"/>
  <c r="H383" i="1" s="1" a="1"/>
  <c r="H383" i="1" s="1"/>
  <c r="F383" i="1" l="1"/>
  <c r="J383" i="1"/>
  <c r="E384" i="1" s="1"/>
  <c r="H384" i="1" s="1" a="1"/>
  <c r="H384" i="1" s="1"/>
  <c r="J384" i="1" l="1"/>
  <c r="E385" i="1" s="1"/>
  <c r="H385" i="1" s="1" a="1"/>
  <c r="H385" i="1" s="1"/>
  <c r="F384" i="1"/>
  <c r="F385" i="1" l="1"/>
  <c r="J385" i="1"/>
  <c r="E386" i="1" s="1"/>
  <c r="H386" i="1" s="1" a="1"/>
  <c r="H386" i="1" s="1"/>
  <c r="F386" i="1" l="1"/>
  <c r="J386" i="1"/>
  <c r="E387" i="1" s="1"/>
  <c r="H387" i="1" s="1" a="1"/>
  <c r="H387" i="1" s="1"/>
  <c r="F387" i="1" l="1"/>
  <c r="J387" i="1"/>
  <c r="E388" i="1" s="1"/>
  <c r="H388" i="1" s="1" a="1"/>
  <c r="H388" i="1" s="1"/>
  <c r="F388" i="1" l="1"/>
  <c r="J388" i="1"/>
  <c r="E389" i="1" s="1"/>
  <c r="H389" i="1" s="1" a="1"/>
  <c r="H389" i="1" s="1"/>
  <c r="F389" i="1" l="1"/>
  <c r="J389" i="1"/>
  <c r="E390" i="1" s="1"/>
  <c r="H390" i="1" s="1" a="1"/>
  <c r="H390" i="1" s="1"/>
  <c r="F390" i="1" l="1"/>
  <c r="J390" i="1"/>
  <c r="E391" i="1" s="1"/>
  <c r="H391" i="1" s="1" a="1"/>
  <c r="H391" i="1" s="1"/>
  <c r="F391" i="1" l="1"/>
  <c r="J391" i="1"/>
  <c r="E392" i="1" s="1"/>
  <c r="H392" i="1" s="1" a="1"/>
  <c r="H392" i="1" s="1"/>
  <c r="F392" i="1" l="1"/>
  <c r="J392" i="1"/>
  <c r="E393" i="1" s="1"/>
  <c r="H393" i="1" s="1" a="1"/>
  <c r="H393" i="1" s="1"/>
  <c r="J393" i="1" l="1"/>
  <c r="E394" i="1" s="1"/>
  <c r="H394" i="1" s="1" a="1"/>
  <c r="H394" i="1" s="1"/>
  <c r="F393" i="1"/>
  <c r="J394" i="1" l="1"/>
  <c r="E395" i="1" s="1"/>
  <c r="H395" i="1" s="1" a="1"/>
  <c r="H395" i="1" s="1"/>
  <c r="F394" i="1"/>
  <c r="F395" i="1" l="1"/>
  <c r="J395" i="1"/>
</calcChain>
</file>

<file path=xl/sharedStrings.xml><?xml version="1.0" encoding="utf-8"?>
<sst xmlns="http://schemas.openxmlformats.org/spreadsheetml/2006/main" count="49" uniqueCount="44">
  <si>
    <t xml:space="preserve">Summit Investment Management </t>
  </si>
  <si>
    <t xml:space="preserve">Amortization Schedule </t>
  </si>
  <si>
    <t>Drivers</t>
  </si>
  <si>
    <t>Description</t>
  </si>
  <si>
    <t>UPB</t>
  </si>
  <si>
    <t>Amortization Term (Years)</t>
  </si>
  <si>
    <t>Balloon Payment (Months)</t>
  </si>
  <si>
    <t>Date</t>
  </si>
  <si>
    <t>Beg Balance</t>
  </si>
  <si>
    <t>Payment</t>
  </si>
  <si>
    <t>Principal</t>
  </si>
  <si>
    <t>Interest</t>
  </si>
  <si>
    <t>Balloon</t>
  </si>
  <si>
    <t>End Balance</t>
  </si>
  <si>
    <t>Mo</t>
  </si>
  <si>
    <t>Driver</t>
  </si>
  <si>
    <t xml:space="preserve">PIK </t>
  </si>
  <si>
    <t xml:space="preserve">Interest Only </t>
  </si>
  <si>
    <t>Variables</t>
  </si>
  <si>
    <t>Y</t>
  </si>
  <si>
    <t>PIK Start Date (Mo Num)</t>
  </si>
  <si>
    <t xml:space="preserve">PIK End Date (Mo Num) </t>
  </si>
  <si>
    <t>First Payment Date (Mo Num)</t>
  </si>
  <si>
    <t>Beginning Date</t>
  </si>
  <si>
    <t>N</t>
  </si>
  <si>
    <t>Amortization Schedule</t>
  </si>
  <si>
    <t>Payment Frequency (Annually)</t>
  </si>
  <si>
    <t>Interest Only End</t>
  </si>
  <si>
    <t>Amortization Timing</t>
  </si>
  <si>
    <t>I/O</t>
  </si>
  <si>
    <t>Drop Items</t>
  </si>
  <si>
    <t xml:space="preserve">Fixed Pay </t>
  </si>
  <si>
    <t xml:space="preserve">Fixed Payment </t>
  </si>
  <si>
    <t>Fixed payment Amount (P)</t>
  </si>
  <si>
    <t>Fixed payment Amount (I)</t>
  </si>
  <si>
    <t>Int (360/365)</t>
  </si>
  <si>
    <t>Pay Freq</t>
  </si>
  <si>
    <t>Interest Method (360/365)</t>
  </si>
  <si>
    <t>Annual Interest Rate (360)</t>
  </si>
  <si>
    <t>Annual Interest Rate (365)</t>
  </si>
  <si>
    <t>Annual Interest Rate</t>
  </si>
  <si>
    <t>&lt; Fill annual interest here</t>
  </si>
  <si>
    <t>&lt; Choose 360/365 here</t>
  </si>
  <si>
    <t>Fixed payment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</si>
</sst>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$&quot;* #,##0_);_(&quot;$&quot;* \(#,##0\);_(&quot;$&quot;* &quot;-&quot;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1" xfId="0" applyBorder="1"/>
    <xf numFmtId="42" fontId="0" fillId="0" borderId="0" xfId="0" applyNumberFormat="1"/>
    <xf numFmtId="14" fontId="0" fillId="0" borderId="0" xfId="0" applyNumberFormat="1"/>
    <xf numFmtId="0" fontId="2" fillId="2" borderId="0" xfId="0" applyFont="1" applyFill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/>
    <xf numFmtId="0" fontId="5" fillId="0" borderId="0" xfId="0" applyFont="1"/>
    <xf numFmtId="0" fontId="0" fillId="0" borderId="0" xfId="0" applyBorder="1"/>
    <xf numFmtId="0" fontId="6" fillId="0" borderId="0" xfId="0" applyFont="1"/>
    <xf numFmtId="14" fontId="5" fillId="0" borderId="0" xfId="0" applyNumberFormat="1" applyFont="1" applyAlignment="1">
      <alignment horizontal="center"/>
    </xf>
    <xf numFmtId="14" fontId="7" fillId="0" borderId="0" xfId="0" applyNumberFormat="1" applyFont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Fill="1"/>
    <xf numFmtId="0" fontId="3" fillId="0" borderId="0" xfId="0" applyFont="1" applyFill="1"/>
    <xf numFmtId="0" fontId="2" fillId="0" borderId="0" xfId="0" applyFont="1" applyFill="1"/>
    <xf numFmtId="0" fontId="0" fillId="0" borderId="2" xfId="0" applyFill="1" applyBorder="1" applyAlignment="1">
      <alignment horizontal="center"/>
    </xf>
    <xf numFmtId="0" fontId="0" fillId="0" borderId="0" xfId="0" applyFill="1" applyAlignment="1"/>
    <xf numFmtId="10" fontId="0" fillId="0" borderId="0" xfId="1" applyNumberFormat="1" applyFont="1" applyAlignment="1">
      <alignment horizontal="center"/>
    </xf>
    <xf numFmtId="0" fontId="6" fillId="0" borderId="7" xfId="0" applyFont="1" applyBorder="1" applyAlignment="1">
      <alignment horizontal="left" indent="1"/>
    </xf>
    <xf numFmtId="0" fontId="0" fillId="0" borderId="8" xfId="0" applyBorder="1"/>
    <xf numFmtId="0" fontId="6" fillId="0" borderId="9" xfId="0" applyFont="1" applyBorder="1" applyAlignment="1">
      <alignment horizontal="left" indent="1"/>
    </xf>
    <xf numFmtId="10" fontId="0" fillId="0" borderId="10" xfId="1" applyNumberFormat="1" applyFont="1" applyBorder="1" applyAlignment="1">
      <alignment horizontal="center"/>
    </xf>
    <xf numFmtId="0" fontId="6" fillId="0" borderId="11" xfId="0" applyFont="1" applyBorder="1" applyAlignment="1">
      <alignment horizontal="left" indent="1"/>
    </xf>
    <xf numFmtId="0" fontId="0" fillId="0" borderId="12" xfId="0" applyBorder="1" applyAlignment="1">
      <alignment horizontal="center"/>
    </xf>
    <xf numFmtId="42" fontId="7" fillId="0" borderId="0" xfId="0" applyNumberFormat="1" applyFont="1" applyAlignment="1"/>
    <xf numFmtId="42" fontId="5" fillId="0" borderId="3" xfId="0" applyNumberFormat="1" applyFont="1" applyBorder="1" applyAlignment="1"/>
    <xf numFmtId="0" fontId="5" fillId="0" borderId="3" xfId="0" applyNumberFormat="1" applyFont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10" fontId="5" fillId="0" borderId="3" xfId="1" applyNumberFormat="1" applyFont="1" applyBorder="1" applyAlignment="1">
      <alignment horizontal="center"/>
    </xf>
    <xf numFmtId="42" fontId="5" fillId="0" borderId="3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666A-0B49-4E5E-B852-452BF0497AD1}">
  <dimension ref="A1:S395"/>
  <sheetViews>
    <sheetView tabSelected="1" zoomScale="80" zoomScaleNormal="80" workbookViewId="0">
      <selection activeCell="F23" sqref="F23"/>
    </sheetView>
  </sheetViews>
  <sheetFormatPr defaultColWidth="8.7109375" defaultRowHeight="15" x14ac:dyDescent="0.25"/>
  <cols>
    <col min="1" max="2" width="0.85546875" customWidth="1"/>
    <col min="3" max="3" width="5.28515625" customWidth="1"/>
    <col min="4" max="4" width="11" bestFit="1" customWidth="1"/>
    <col min="5" max="5" width="12.5703125" bestFit="1" customWidth="1"/>
    <col min="6" max="6" width="13.85546875" bestFit="1" customWidth="1"/>
    <col min="7" max="8" width="12.5703125" bestFit="1" customWidth="1"/>
    <col min="9" max="9" width="12.5703125" customWidth="1"/>
    <col min="10" max="11" width="12.5703125" bestFit="1" customWidth="1"/>
    <col min="12" max="12" width="2.5703125" customWidth="1"/>
    <col min="13" max="17" width="8.7109375" style="20" customWidth="1"/>
    <col min="18" max="18" width="0.85546875" style="20" customWidth="1"/>
    <col min="19" max="19" width="8.7109375" style="20" customWidth="1"/>
    <col min="20" max="16384" width="8.7109375" style="20"/>
  </cols>
  <sheetData>
    <row r="1" spans="1:19" ht="5.0999999999999996" customHeight="1" x14ac:dyDescent="0.25"/>
    <row r="2" spans="1:19" ht="5.0999999999999996" customHeight="1" x14ac:dyDescent="0.25"/>
    <row r="3" spans="1:19" s="21" customFormat="1" ht="18.75" x14ac:dyDescent="0.3">
      <c r="A3" s="1"/>
      <c r="B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</row>
    <row r="4" spans="1:19" s="21" customFormat="1" ht="18.75" x14ac:dyDescent="0.3">
      <c r="A4" s="1"/>
      <c r="B4" s="1"/>
      <c r="C4" s="2" t="s">
        <v>1</v>
      </c>
      <c r="D4" s="1"/>
      <c r="E4" s="1"/>
      <c r="F4" s="1"/>
      <c r="G4" s="1"/>
      <c r="H4" s="1"/>
      <c r="I4" s="1"/>
      <c r="J4" s="1"/>
      <c r="K4" s="1"/>
      <c r="L4" s="1"/>
    </row>
    <row r="5" spans="1:19" ht="5.0999999999999996" customHeight="1" thickBot="1" x14ac:dyDescent="0.3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5.0999999999999996" customHeight="1" x14ac:dyDescent="0.25">
      <c r="M6"/>
      <c r="N6"/>
      <c r="O6"/>
      <c r="P6"/>
      <c r="Q6"/>
      <c r="R6"/>
      <c r="S6"/>
    </row>
    <row r="7" spans="1:19" s="22" customFormat="1" x14ac:dyDescent="0.25">
      <c r="A7" s="6"/>
      <c r="B7" s="6"/>
      <c r="C7" s="6" t="s">
        <v>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9" spans="1:19" x14ac:dyDescent="0.25">
      <c r="C9" s="9" t="s">
        <v>3</v>
      </c>
      <c r="D9" s="9"/>
      <c r="E9" s="9"/>
      <c r="F9" s="7" t="s">
        <v>15</v>
      </c>
      <c r="K9" s="19" t="s">
        <v>30</v>
      </c>
    </row>
    <row r="10" spans="1:19" ht="5.0999999999999996" customHeight="1" x14ac:dyDescent="0.25">
      <c r="C10" s="11"/>
      <c r="D10" s="11"/>
      <c r="E10" s="11"/>
      <c r="F10" s="8"/>
    </row>
    <row r="11" spans="1:19" x14ac:dyDescent="0.25">
      <c r="C11" t="s">
        <v>4</v>
      </c>
      <c r="F11" s="37">
        <v>2000000</v>
      </c>
      <c r="K11" s="15" t="s">
        <v>36</v>
      </c>
    </row>
    <row r="12" spans="1:19" x14ac:dyDescent="0.25">
      <c r="C12" t="s">
        <v>40</v>
      </c>
      <c r="F12" s="25">
        <f>IF(F15=K27,F13,F14)</f>
        <v>7.0000000000000007E-2</v>
      </c>
      <c r="K12" s="16">
        <v>1</v>
      </c>
    </row>
    <row r="13" spans="1:19" x14ac:dyDescent="0.25">
      <c r="C13" s="26" t="s">
        <v>38</v>
      </c>
      <c r="D13" s="27"/>
      <c r="E13" s="27"/>
      <c r="F13" s="36">
        <v>7.0000000000000007E-2</v>
      </c>
      <c r="G13" s="12" t="s">
        <v>41</v>
      </c>
      <c r="K13" s="16">
        <v>2</v>
      </c>
    </row>
    <row r="14" spans="1:19" x14ac:dyDescent="0.25">
      <c r="C14" s="28" t="s">
        <v>39</v>
      </c>
      <c r="D14" s="11"/>
      <c r="E14" s="11"/>
      <c r="F14" s="29">
        <f>F13*365/360</f>
        <v>7.0972222222222228E-2</v>
      </c>
      <c r="K14" s="16">
        <v>4</v>
      </c>
    </row>
    <row r="15" spans="1:19" x14ac:dyDescent="0.25">
      <c r="C15" s="30" t="s">
        <v>37</v>
      </c>
      <c r="D15" s="9"/>
      <c r="E15" s="9"/>
      <c r="F15" s="31">
        <v>360</v>
      </c>
      <c r="G15" s="12" t="s">
        <v>42</v>
      </c>
      <c r="K15" s="16">
        <v>6</v>
      </c>
    </row>
    <row r="16" spans="1:19" x14ac:dyDescent="0.25">
      <c r="C16" t="s">
        <v>5</v>
      </c>
      <c r="F16" s="34">
        <v>22</v>
      </c>
      <c r="K16" s="17">
        <v>12</v>
      </c>
    </row>
    <row r="17" spans="1:19" x14ac:dyDescent="0.25">
      <c r="C17" t="s">
        <v>6</v>
      </c>
      <c r="F17" s="34">
        <v>120</v>
      </c>
    </row>
    <row r="18" spans="1:19" x14ac:dyDescent="0.25">
      <c r="C18" t="s">
        <v>23</v>
      </c>
      <c r="F18" s="35">
        <v>43891</v>
      </c>
      <c r="K18" s="15" t="s">
        <v>29</v>
      </c>
    </row>
    <row r="19" spans="1:19" x14ac:dyDescent="0.25">
      <c r="C19" t="s">
        <v>22</v>
      </c>
      <c r="F19" s="34">
        <v>1</v>
      </c>
      <c r="K19" s="18" t="s">
        <v>19</v>
      </c>
    </row>
    <row r="20" spans="1:19" x14ac:dyDescent="0.25">
      <c r="K20" s="17" t="s">
        <v>24</v>
      </c>
    </row>
    <row r="21" spans="1:19" x14ac:dyDescent="0.25">
      <c r="C21" s="12" t="s">
        <v>18</v>
      </c>
      <c r="F21" s="13"/>
    </row>
    <row r="22" spans="1:19" x14ac:dyDescent="0.25">
      <c r="C22" t="s">
        <v>26</v>
      </c>
      <c r="F22" s="34">
        <v>12</v>
      </c>
      <c r="K22" s="15" t="s">
        <v>31</v>
      </c>
    </row>
    <row r="23" spans="1:19" x14ac:dyDescent="0.25">
      <c r="C23" t="s">
        <v>17</v>
      </c>
      <c r="F23" s="35" t="s">
        <v>24</v>
      </c>
      <c r="K23" s="18" t="s">
        <v>19</v>
      </c>
    </row>
    <row r="24" spans="1:19" x14ac:dyDescent="0.25">
      <c r="C24" t="s">
        <v>20</v>
      </c>
      <c r="F24" s="34">
        <v>0</v>
      </c>
      <c r="K24" s="17" t="s">
        <v>24</v>
      </c>
    </row>
    <row r="25" spans="1:19" x14ac:dyDescent="0.25">
      <c r="C25" t="s">
        <v>21</v>
      </c>
      <c r="F25" s="34">
        <v>0</v>
      </c>
      <c r="K25" s="8"/>
    </row>
    <row r="26" spans="1:19" x14ac:dyDescent="0.25">
      <c r="C26" t="s">
        <v>27</v>
      </c>
      <c r="F26" s="34">
        <v>0</v>
      </c>
      <c r="K26" s="15" t="s">
        <v>35</v>
      </c>
    </row>
    <row r="27" spans="1:19" x14ac:dyDescent="0.25">
      <c r="C27" t="s">
        <v>32</v>
      </c>
      <c r="F27" s="34" t="s">
        <v>24</v>
      </c>
      <c r="K27" s="18">
        <v>360</v>
      </c>
    </row>
    <row r="28" spans="1:19" x14ac:dyDescent="0.25">
      <c r="C28" t="s">
        <v>43</v>
      </c>
      <c r="F28" s="33">
        <v>160000</v>
      </c>
      <c r="K28" s="17">
        <v>365</v>
      </c>
    </row>
    <row r="29" spans="1:19" x14ac:dyDescent="0.25">
      <c r="C29" t="s">
        <v>33</v>
      </c>
      <c r="F29" s="32">
        <f>F28-F30</f>
        <v>148333.33333333334</v>
      </c>
    </row>
    <row r="30" spans="1:19" x14ac:dyDescent="0.25">
      <c r="C30" t="s">
        <v>34</v>
      </c>
      <c r="F30" s="32">
        <f>E36*F$12/$F$22</f>
        <v>11666.666666666666</v>
      </c>
    </row>
    <row r="32" spans="1:19" s="22" customFormat="1" x14ac:dyDescent="0.25">
      <c r="A32" s="6"/>
      <c r="B32" s="6"/>
      <c r="C32" s="6" t="s">
        <v>25</v>
      </c>
      <c r="D32" s="6"/>
      <c r="E32" s="6"/>
      <c r="F32" s="6"/>
      <c r="G32" s="6"/>
      <c r="H32" s="6"/>
      <c r="I32" s="6"/>
      <c r="J32" s="6"/>
      <c r="K32" s="6"/>
      <c r="L32" s="6"/>
      <c r="M32" s="6" t="s">
        <v>28</v>
      </c>
      <c r="N32" s="6"/>
      <c r="O32" s="6"/>
      <c r="P32" s="6"/>
      <c r="Q32" s="6"/>
      <c r="R32" s="6"/>
      <c r="S32" s="6"/>
    </row>
    <row r="33" spans="3:19" x14ac:dyDescent="0.25">
      <c r="M33" s="24"/>
      <c r="N33" s="24"/>
      <c r="O33" s="24"/>
      <c r="P33" s="24"/>
      <c r="Q33" s="24"/>
    </row>
    <row r="34" spans="3:19" x14ac:dyDescent="0.25">
      <c r="C34" s="7" t="s">
        <v>14</v>
      </c>
      <c r="D34" s="7" t="s">
        <v>7</v>
      </c>
      <c r="E34" s="7" t="s">
        <v>8</v>
      </c>
      <c r="F34" s="7" t="s">
        <v>9</v>
      </c>
      <c r="G34" s="7" t="s">
        <v>10</v>
      </c>
      <c r="H34" s="7" t="s">
        <v>11</v>
      </c>
      <c r="I34" s="7" t="s">
        <v>12</v>
      </c>
      <c r="J34" s="7" t="s">
        <v>13</v>
      </c>
      <c r="K34" s="7" t="s">
        <v>16</v>
      </c>
      <c r="M34" s="23">
        <v>1</v>
      </c>
      <c r="N34" s="23">
        <v>2</v>
      </c>
      <c r="O34" s="23">
        <v>4</v>
      </c>
      <c r="P34" s="23">
        <v>6</v>
      </c>
      <c r="Q34" s="23">
        <v>12</v>
      </c>
      <c r="S34" s="23" t="s">
        <v>29</v>
      </c>
    </row>
    <row r="35" spans="3:19" ht="5.0999999999999996" customHeight="1" x14ac:dyDescent="0.25">
      <c r="C35" s="8"/>
      <c r="D35" s="8"/>
      <c r="E35" s="8"/>
      <c r="F35" s="8"/>
      <c r="G35" s="8"/>
      <c r="H35" s="8"/>
      <c r="I35" s="8"/>
      <c r="J35" s="8"/>
    </row>
    <row r="36" spans="3:19" x14ac:dyDescent="0.25">
      <c r="C36" s="10">
        <v>1</v>
      </c>
      <c r="D36" s="14">
        <f>F18</f>
        <v>43891</v>
      </c>
      <c r="E36" s="4">
        <f>F11</f>
        <v>2000000</v>
      </c>
      <c r="F36" s="4">
        <f>SUM(G36:H36)</f>
        <v>14868.48202057942</v>
      </c>
      <c r="G36" s="4">
        <f t="array" ref="G36">IF($F$27=$K$23,$F$29*HLOOKUP($F$22,$M$34:$Q$395,(C36)+2,FALSE),IF(AND(F$17&gt;=C36,$F$23=$K$20,K36=0,S36=1),PMT(F$12/$F$22,F$16*$F$22,-F$11,0)-H36,0)*HLOOKUP($F$22,$M$34:$Q$395,(C36)+2,FALSE))</f>
        <v>3201.8153539127543</v>
      </c>
      <c r="H36" s="4">
        <f t="array" ref="H36">IF($F$27=$K$23,$F$30*HLOOKUP($F$22,$M$34:$Q$395,(C36)+2,FALSE),IF(K36=0,E36*F$12/$F$22,0)*HLOOKUP($F$22,$M$34:$Q$395,(C36)+2,FALSE))</f>
        <v>11666.666666666666</v>
      </c>
      <c r="I36" s="4">
        <f t="shared" ref="I36:I99" si="0">MAX(IF(C36=$F$17,E36-G36,0),0)</f>
        <v>0</v>
      </c>
      <c r="J36" s="4">
        <f>MAX((E36-G36-I36+K36),0)</f>
        <v>1996798.1846460872</v>
      </c>
      <c r="K36" s="4">
        <f>IF(AND(C36&gt;=F$24,C36&lt;=F$25),E36*F$12/12,0)</f>
        <v>0</v>
      </c>
      <c r="M36" s="20">
        <f>+IF($F$19=$C36,1,IF(OR($F$19&gt;$C36,MOD($C36-$F$19,12),$C36-$F$19&lt;12),0,1))</f>
        <v>1</v>
      </c>
      <c r="N36" s="20">
        <f>+IF($F$19=$C36,1,IF(OR($F$19&gt;$C36,MOD($C36-$F$19,6),$C36-$F$19&lt;6),0,1))</f>
        <v>1</v>
      </c>
      <c r="O36" s="20">
        <f>+IF($F$19=$C36,1,IF(OR($F$19&gt;$C36,MOD($C36-$F$19,4),$C36-$F$19&lt;4),0,1))</f>
        <v>1</v>
      </c>
      <c r="P36" s="20">
        <f>+IF($F$19=$C36,1,IF(OR($F$19&gt;$C36,MOD($C36-$F$19,2),$C36-$F$19&lt;2),0,1))</f>
        <v>1</v>
      </c>
      <c r="Q36" s="20">
        <v>1</v>
      </c>
      <c r="S36" s="20">
        <f t="shared" ref="S36:S99" si="1">+IF(AND($F$26&gt;C36,$F$23=$K$18),0,1)</f>
        <v>1</v>
      </c>
    </row>
    <row r="37" spans="3:19" x14ac:dyDescent="0.25">
      <c r="C37">
        <f>C36+1</f>
        <v>2</v>
      </c>
      <c r="D37" s="5">
        <f>EDATE(D36,1)</f>
        <v>43922</v>
      </c>
      <c r="E37" s="4">
        <f>J36</f>
        <v>1996798.1846460872</v>
      </c>
      <c r="F37" s="4">
        <f t="shared" ref="F37:F100" si="2">SUM(G37:H37)</f>
        <v>14868.48202057942</v>
      </c>
      <c r="G37" s="4">
        <f t="array" ref="G37">IF($F$27=$K$23,$F$29*HLOOKUP($F$22,$M$34:$Q$395,(C37)+2,FALSE),IF(AND(F$17&gt;=C37,$F$23=$K$20,K37=0,S37=1),PMT(F$12/$F$22,F$16*$F$22,-F$11,0)-H37,0)*HLOOKUP($F$22,$M$34:$Q$395,(C37)+2,FALSE))</f>
        <v>3220.4926101439105</v>
      </c>
      <c r="H37" s="4">
        <f t="array" ref="H37">IF($F$27=$K$23,$F$30*HLOOKUP($F$22,$M$34:$Q$395,(C37)+2,FALSE),IF(K37=0,E37*F$12/$F$22,0)*HLOOKUP($F$22,$M$34:$Q$395,(C37)+2,FALSE))</f>
        <v>11647.98941043551</v>
      </c>
      <c r="I37" s="4">
        <f t="shared" si="0"/>
        <v>0</v>
      </c>
      <c r="J37" s="4">
        <f t="shared" ref="J37:J100" si="3">MAX((E37-G37-I37+K37),0)</f>
        <v>1993577.6920359433</v>
      </c>
      <c r="K37" s="4">
        <f t="shared" ref="K37:K100" si="4">IF(AND(C37&gt;=F$24,C37&lt;=F$25),E37*F$12/12,0)</f>
        <v>0</v>
      </c>
      <c r="M37" s="20">
        <f t="shared" ref="M37:M100" si="5">+IF($F$19=$C37,1,IF(OR($F$19&gt;$C37,MOD($C37-$F$19,12),$C37-$F$19&lt;12),0,1))</f>
        <v>0</v>
      </c>
      <c r="N37" s="20">
        <f t="shared" ref="N37:N100" si="6">+IF($F$19=$C37,1,IF(OR($F$19&gt;$C37,MOD($C37-$F$19,6),$C37-$F$19&lt;6),0,1))</f>
        <v>0</v>
      </c>
      <c r="O37" s="20">
        <f t="shared" ref="O37:O100" si="7">+IF($F$19=$C37,1,IF(OR($F$19&gt;$C37,MOD($C37-$F$19,4),$C37-$F$19&lt;4),0,1))</f>
        <v>0</v>
      </c>
      <c r="P37" s="20">
        <f t="shared" ref="P37:P100" si="8">+IF($F$19=$C37,1,IF(OR($F$19&gt;$C37,MOD($C37-$F$19,2),$C37-$F$19&lt;2),0,1))</f>
        <v>0</v>
      </c>
      <c r="Q37" s="20">
        <v>1</v>
      </c>
      <c r="S37" s="20">
        <f t="shared" si="1"/>
        <v>1</v>
      </c>
    </row>
    <row r="38" spans="3:19" x14ac:dyDescent="0.25">
      <c r="C38">
        <f t="shared" ref="C38:C101" si="9">C37+1</f>
        <v>3</v>
      </c>
      <c r="D38" s="5">
        <f t="shared" ref="D38:D101" si="10">EDATE(D37,1)</f>
        <v>43952</v>
      </c>
      <c r="E38" s="4">
        <f t="shared" ref="E38:E101" si="11">J37</f>
        <v>1993577.6920359433</v>
      </c>
      <c r="F38" s="4">
        <f t="shared" si="2"/>
        <v>14868.48202057942</v>
      </c>
      <c r="G38" s="4">
        <f t="array" ref="G38">IF($F$27=$K$23,$F$29*HLOOKUP($F$22,$M$34:$Q$395,(C38)+2,FALSE),IF(AND(F$17&gt;=C38,$F$23=$K$20,K38=0,S38=1),PMT(F$12/$F$22,F$16*$F$22,-F$11,0)-H38,0)*HLOOKUP($F$22,$M$34:$Q$395,(C38)+2,FALSE))</f>
        <v>3239.2788170364165</v>
      </c>
      <c r="H38" s="4">
        <f t="array" ref="H38">IF($F$27=$K$23,$F$30*HLOOKUP($F$22,$M$34:$Q$395,(C38)+2,FALSE),IF(K38=0,E38*F$12/$F$22,0)*HLOOKUP($F$22,$M$34:$Q$395,(C38)+2,FALSE))</f>
        <v>11629.203203543004</v>
      </c>
      <c r="I38" s="4">
        <f t="shared" si="0"/>
        <v>0</v>
      </c>
      <c r="J38" s="4">
        <f t="shared" si="3"/>
        <v>1990338.4132189068</v>
      </c>
      <c r="K38" s="4">
        <f t="shared" si="4"/>
        <v>0</v>
      </c>
      <c r="M38" s="20">
        <f t="shared" si="5"/>
        <v>0</v>
      </c>
      <c r="N38" s="20">
        <f t="shared" si="6"/>
        <v>0</v>
      </c>
      <c r="O38" s="20">
        <f t="shared" si="7"/>
        <v>0</v>
      </c>
      <c r="P38" s="20">
        <f t="shared" si="8"/>
        <v>1</v>
      </c>
      <c r="Q38" s="20">
        <v>1</v>
      </c>
      <c r="S38" s="20">
        <f t="shared" si="1"/>
        <v>1</v>
      </c>
    </row>
    <row r="39" spans="3:19" x14ac:dyDescent="0.25">
      <c r="C39">
        <f t="shared" si="9"/>
        <v>4</v>
      </c>
      <c r="D39" s="5">
        <f t="shared" si="10"/>
        <v>43983</v>
      </c>
      <c r="E39" s="4">
        <f t="shared" si="11"/>
        <v>1990338.4132189068</v>
      </c>
      <c r="F39" s="4">
        <f t="shared" si="2"/>
        <v>14868.48202057942</v>
      </c>
      <c r="G39" s="4">
        <f t="array" ref="G39">IF($F$27=$K$23,$F$29*HLOOKUP($F$22,$M$34:$Q$395,(C39)+2,FALSE),IF(AND(F$17&gt;=C39,$F$23=$K$20,K39=0,S39=1),PMT(F$12/$F$22,F$16*$F$22,-F$11,0)-H39,0)*HLOOKUP($F$22,$M$34:$Q$395,(C39)+2,FALSE))</f>
        <v>3258.1746101357967</v>
      </c>
      <c r="H39" s="4">
        <f t="array" ref="H39">IF($F$27=$K$23,$F$30*HLOOKUP($F$22,$M$34:$Q$395,(C39)+2,FALSE),IF(K39=0,E39*F$12/$F$22,0)*HLOOKUP($F$22,$M$34:$Q$395,(C39)+2,FALSE))</f>
        <v>11610.307410443624</v>
      </c>
      <c r="I39" s="4">
        <f t="shared" si="0"/>
        <v>0</v>
      </c>
      <c r="J39" s="4">
        <f t="shared" si="3"/>
        <v>1987080.238608771</v>
      </c>
      <c r="K39" s="4">
        <f t="shared" si="4"/>
        <v>0</v>
      </c>
      <c r="M39" s="20">
        <f t="shared" si="5"/>
        <v>0</v>
      </c>
      <c r="N39" s="20">
        <f t="shared" si="6"/>
        <v>0</v>
      </c>
      <c r="O39" s="20">
        <f t="shared" si="7"/>
        <v>0</v>
      </c>
      <c r="P39" s="20">
        <f t="shared" si="8"/>
        <v>0</v>
      </c>
      <c r="Q39" s="20">
        <v>1</v>
      </c>
      <c r="S39" s="20">
        <f t="shared" si="1"/>
        <v>1</v>
      </c>
    </row>
    <row r="40" spans="3:19" x14ac:dyDescent="0.25">
      <c r="C40">
        <f t="shared" si="9"/>
        <v>5</v>
      </c>
      <c r="D40" s="5">
        <f t="shared" si="10"/>
        <v>44013</v>
      </c>
      <c r="E40" s="4">
        <f t="shared" si="11"/>
        <v>1987080.238608771</v>
      </c>
      <c r="F40" s="4">
        <f t="shared" si="2"/>
        <v>14868.48202057942</v>
      </c>
      <c r="G40" s="4">
        <f t="array" ref="G40">IF($F$27=$K$23,$F$29*HLOOKUP($F$22,$M$34:$Q$395,(C40)+2,FALSE),IF(AND(F$17&gt;=C40,$F$23=$K$20,K40=0,S40=1),PMT(F$12/$F$22,F$16*$F$22,-F$11,0)-H40,0)*HLOOKUP($F$22,$M$34:$Q$395,(C40)+2,FALSE))</f>
        <v>3277.1806286949231</v>
      </c>
      <c r="H40" s="4">
        <f t="array" ref="H40">IF($F$27=$K$23,$F$30*HLOOKUP($F$22,$M$34:$Q$395,(C40)+2,FALSE),IF(K40=0,E40*F$12/$F$22,0)*HLOOKUP($F$22,$M$34:$Q$395,(C40)+2,FALSE))</f>
        <v>11591.301391884497</v>
      </c>
      <c r="I40" s="4">
        <f t="shared" si="0"/>
        <v>0</v>
      </c>
      <c r="J40" s="4">
        <f t="shared" si="3"/>
        <v>1983803.0579800762</v>
      </c>
      <c r="K40" s="4">
        <f t="shared" si="4"/>
        <v>0</v>
      </c>
      <c r="M40" s="20">
        <f t="shared" si="5"/>
        <v>0</v>
      </c>
      <c r="N40" s="20">
        <f t="shared" si="6"/>
        <v>0</v>
      </c>
      <c r="O40" s="20">
        <f t="shared" si="7"/>
        <v>1</v>
      </c>
      <c r="P40" s="20">
        <f t="shared" si="8"/>
        <v>1</v>
      </c>
      <c r="Q40" s="20">
        <v>1</v>
      </c>
      <c r="S40" s="20">
        <f t="shared" si="1"/>
        <v>1</v>
      </c>
    </row>
    <row r="41" spans="3:19" x14ac:dyDescent="0.25">
      <c r="C41">
        <f t="shared" si="9"/>
        <v>6</v>
      </c>
      <c r="D41" s="5">
        <f t="shared" si="10"/>
        <v>44044</v>
      </c>
      <c r="E41" s="4">
        <f t="shared" si="11"/>
        <v>1983803.0579800762</v>
      </c>
      <c r="F41" s="4">
        <f t="shared" si="2"/>
        <v>14868.48202057942</v>
      </c>
      <c r="G41" s="4">
        <f t="array" ref="G41">IF($F$27=$K$23,$F$29*HLOOKUP($F$22,$M$34:$Q$395,(C41)+2,FALSE),IF(AND(F$17&gt;=C41,$F$23=$K$20,K41=0,S41=1),PMT(F$12/$F$22,F$16*$F$22,-F$11,0)-H41,0)*HLOOKUP($F$22,$M$34:$Q$395,(C41)+2,FALSE))</f>
        <v>3296.2975156956418</v>
      </c>
      <c r="H41" s="4">
        <f t="array" ref="H41">IF($F$27=$K$23,$F$30*HLOOKUP($F$22,$M$34:$Q$395,(C41)+2,FALSE),IF(K41=0,E41*F$12/$F$22,0)*HLOOKUP($F$22,$M$34:$Q$395,(C41)+2,FALSE))</f>
        <v>11572.184504883779</v>
      </c>
      <c r="I41" s="4">
        <f t="shared" si="0"/>
        <v>0</v>
      </c>
      <c r="J41" s="4">
        <f t="shared" si="3"/>
        <v>1980506.7604643805</v>
      </c>
      <c r="K41" s="4">
        <f t="shared" si="4"/>
        <v>0</v>
      </c>
      <c r="M41" s="20">
        <f t="shared" si="5"/>
        <v>0</v>
      </c>
      <c r="N41" s="20">
        <f t="shared" si="6"/>
        <v>0</v>
      </c>
      <c r="O41" s="20">
        <f t="shared" si="7"/>
        <v>0</v>
      </c>
      <c r="P41" s="20">
        <f t="shared" si="8"/>
        <v>0</v>
      </c>
      <c r="Q41" s="20">
        <v>1</v>
      </c>
      <c r="S41" s="20">
        <f t="shared" si="1"/>
        <v>1</v>
      </c>
    </row>
    <row r="42" spans="3:19" x14ac:dyDescent="0.25">
      <c r="C42">
        <f t="shared" si="9"/>
        <v>7</v>
      </c>
      <c r="D42" s="5">
        <f t="shared" si="10"/>
        <v>44075</v>
      </c>
      <c r="E42" s="4">
        <f t="shared" si="11"/>
        <v>1980506.7604643805</v>
      </c>
      <c r="F42" s="4">
        <f t="shared" si="2"/>
        <v>14868.48202057942</v>
      </c>
      <c r="G42" s="4">
        <f t="array" ref="G42">IF($F$27=$K$23,$F$29*HLOOKUP($F$22,$M$34:$Q$395,(C42)+2,FALSE),IF(AND(F$17&gt;=C42,$F$23=$K$20,K42=0,S42=1),PMT(F$12/$F$22,F$16*$F$22,-F$11,0)-H42,0)*HLOOKUP($F$22,$M$34:$Q$395,(C42)+2,FALSE))</f>
        <v>3315.5259178705328</v>
      </c>
      <c r="H42" s="4">
        <f t="array" ref="H42">IF($F$27=$K$23,$F$30*HLOOKUP($F$22,$M$34:$Q$395,(C42)+2,FALSE),IF(K42=0,E42*F$12/$F$22,0)*HLOOKUP($F$22,$M$34:$Q$395,(C42)+2,FALSE))</f>
        <v>11552.956102708888</v>
      </c>
      <c r="I42" s="4">
        <f t="shared" si="0"/>
        <v>0</v>
      </c>
      <c r="J42" s="4">
        <f t="shared" si="3"/>
        <v>1977191.23454651</v>
      </c>
      <c r="K42" s="4">
        <f t="shared" si="4"/>
        <v>0</v>
      </c>
      <c r="M42" s="20">
        <f t="shared" si="5"/>
        <v>0</v>
      </c>
      <c r="N42" s="20">
        <f t="shared" si="6"/>
        <v>1</v>
      </c>
      <c r="O42" s="20">
        <f t="shared" si="7"/>
        <v>0</v>
      </c>
      <c r="P42" s="20">
        <f t="shared" si="8"/>
        <v>1</v>
      </c>
      <c r="Q42" s="20">
        <v>1</v>
      </c>
      <c r="S42" s="20">
        <f t="shared" si="1"/>
        <v>1</v>
      </c>
    </row>
    <row r="43" spans="3:19" x14ac:dyDescent="0.25">
      <c r="C43">
        <f t="shared" si="9"/>
        <v>8</v>
      </c>
      <c r="D43" s="5">
        <f t="shared" si="10"/>
        <v>44105</v>
      </c>
      <c r="E43" s="4">
        <f t="shared" si="11"/>
        <v>1977191.23454651</v>
      </c>
      <c r="F43" s="4">
        <f t="shared" si="2"/>
        <v>14868.48202057942</v>
      </c>
      <c r="G43" s="4">
        <f t="array" ref="G43">IF($F$27=$K$23,$F$29*HLOOKUP($F$22,$M$34:$Q$395,(C43)+2,FALSE),IF(AND(F$17&gt;=C43,$F$23=$K$20,K43=0,S43=1),PMT(F$12/$F$22,F$16*$F$22,-F$11,0)-H43,0)*HLOOKUP($F$22,$M$34:$Q$395,(C43)+2,FALSE))</f>
        <v>3334.8664857247768</v>
      </c>
      <c r="H43" s="4">
        <f t="array" ref="H43">IF($F$27=$K$23,$F$30*HLOOKUP($F$22,$M$34:$Q$395,(C43)+2,FALSE),IF(K43=0,E43*F$12/$F$22,0)*HLOOKUP($F$22,$M$34:$Q$395,(C43)+2,FALSE))</f>
        <v>11533.615534854644</v>
      </c>
      <c r="I43" s="4">
        <f t="shared" si="0"/>
        <v>0</v>
      </c>
      <c r="J43" s="4">
        <f t="shared" si="3"/>
        <v>1973856.3680607853</v>
      </c>
      <c r="K43" s="4">
        <f t="shared" si="4"/>
        <v>0</v>
      </c>
      <c r="M43" s="20">
        <f t="shared" si="5"/>
        <v>0</v>
      </c>
      <c r="N43" s="20">
        <f t="shared" si="6"/>
        <v>0</v>
      </c>
      <c r="O43" s="20">
        <f t="shared" si="7"/>
        <v>0</v>
      </c>
      <c r="P43" s="20">
        <f t="shared" si="8"/>
        <v>0</v>
      </c>
      <c r="Q43" s="20">
        <v>1</v>
      </c>
      <c r="S43" s="20">
        <f t="shared" si="1"/>
        <v>1</v>
      </c>
    </row>
    <row r="44" spans="3:19" x14ac:dyDescent="0.25">
      <c r="C44">
        <f t="shared" si="9"/>
        <v>9</v>
      </c>
      <c r="D44" s="5">
        <f t="shared" si="10"/>
        <v>44136</v>
      </c>
      <c r="E44" s="4">
        <f t="shared" si="11"/>
        <v>1973856.3680607853</v>
      </c>
      <c r="F44" s="4">
        <f t="shared" si="2"/>
        <v>14868.48202057942</v>
      </c>
      <c r="G44" s="4">
        <f t="array" ref="G44">IF($F$27=$K$23,$F$29*HLOOKUP($F$22,$M$34:$Q$395,(C44)+2,FALSE),IF(AND(F$17&gt;=C44,$F$23=$K$20,K44=0,S44=1),PMT(F$12/$F$22,F$16*$F$22,-F$11,0)-H44,0)*HLOOKUP($F$22,$M$34:$Q$395,(C44)+2,FALSE))</f>
        <v>3354.3198735581718</v>
      </c>
      <c r="H44" s="4">
        <f t="array" ref="H44">IF($F$27=$K$23,$F$30*HLOOKUP($F$22,$M$34:$Q$395,(C44)+2,FALSE),IF(K44=0,E44*F$12/$F$22,0)*HLOOKUP($F$22,$M$34:$Q$395,(C44)+2,FALSE))</f>
        <v>11514.162147021249</v>
      </c>
      <c r="I44" s="4">
        <f t="shared" si="0"/>
        <v>0</v>
      </c>
      <c r="J44" s="4">
        <f t="shared" si="3"/>
        <v>1970502.0481872272</v>
      </c>
      <c r="K44" s="4">
        <f t="shared" si="4"/>
        <v>0</v>
      </c>
      <c r="M44" s="20">
        <f t="shared" si="5"/>
        <v>0</v>
      </c>
      <c r="N44" s="20">
        <f t="shared" si="6"/>
        <v>0</v>
      </c>
      <c r="O44" s="20">
        <f t="shared" si="7"/>
        <v>1</v>
      </c>
      <c r="P44" s="20">
        <f t="shared" si="8"/>
        <v>1</v>
      </c>
      <c r="Q44" s="20">
        <v>1</v>
      </c>
      <c r="S44" s="20">
        <f t="shared" si="1"/>
        <v>1</v>
      </c>
    </row>
    <row r="45" spans="3:19" x14ac:dyDescent="0.25">
      <c r="C45">
        <f t="shared" si="9"/>
        <v>10</v>
      </c>
      <c r="D45" s="5">
        <f t="shared" si="10"/>
        <v>44166</v>
      </c>
      <c r="E45" s="4">
        <f t="shared" si="11"/>
        <v>1970502.0481872272</v>
      </c>
      <c r="F45" s="4">
        <f t="shared" si="2"/>
        <v>14868.48202057942</v>
      </c>
      <c r="G45" s="4">
        <f t="array" ref="G45">IF($F$27=$K$23,$F$29*HLOOKUP($F$22,$M$34:$Q$395,(C45)+2,FALSE),IF(AND(F$17&gt;=C45,$F$23=$K$20,K45=0,S45=1),PMT(F$12/$F$22,F$16*$F$22,-F$11,0)-H45,0)*HLOOKUP($F$22,$M$34:$Q$395,(C45)+2,FALSE))</f>
        <v>3373.8867394872614</v>
      </c>
      <c r="H45" s="4">
        <f t="array" ref="H45">IF($F$27=$K$23,$F$30*HLOOKUP($F$22,$M$34:$Q$395,(C45)+2,FALSE),IF(K45=0,E45*F$12/$F$22,0)*HLOOKUP($F$22,$M$34:$Q$395,(C45)+2,FALSE))</f>
        <v>11494.595281092159</v>
      </c>
      <c r="I45" s="4">
        <f t="shared" si="0"/>
        <v>0</v>
      </c>
      <c r="J45" s="4">
        <f t="shared" si="3"/>
        <v>1967128.1614477399</v>
      </c>
      <c r="K45" s="4">
        <f t="shared" si="4"/>
        <v>0</v>
      </c>
      <c r="M45" s="20">
        <f t="shared" si="5"/>
        <v>0</v>
      </c>
      <c r="N45" s="20">
        <f t="shared" si="6"/>
        <v>0</v>
      </c>
      <c r="O45" s="20">
        <f t="shared" si="7"/>
        <v>0</v>
      </c>
      <c r="P45" s="20">
        <f t="shared" si="8"/>
        <v>0</v>
      </c>
      <c r="Q45" s="20">
        <v>1</v>
      </c>
      <c r="S45" s="20">
        <f t="shared" si="1"/>
        <v>1</v>
      </c>
    </row>
    <row r="46" spans="3:19" x14ac:dyDescent="0.25">
      <c r="C46">
        <f t="shared" si="9"/>
        <v>11</v>
      </c>
      <c r="D46" s="5">
        <f t="shared" si="10"/>
        <v>44197</v>
      </c>
      <c r="E46" s="4">
        <f t="shared" si="11"/>
        <v>1967128.1614477399</v>
      </c>
      <c r="F46" s="4">
        <f t="shared" si="2"/>
        <v>14868.48202057942</v>
      </c>
      <c r="G46" s="4">
        <f t="array" ref="G46">IF($F$27=$K$23,$F$29*HLOOKUP($F$22,$M$34:$Q$395,(C46)+2,FALSE),IF(AND(F$17&gt;=C46,$F$23=$K$20,K46=0,S46=1),PMT(F$12/$F$22,F$16*$F$22,-F$11,0)-H46,0)*HLOOKUP($F$22,$M$34:$Q$395,(C46)+2,FALSE))</f>
        <v>3393.5677454676024</v>
      </c>
      <c r="H46" s="4">
        <f t="array" ref="H46">IF($F$27=$K$23,$F$30*HLOOKUP($F$22,$M$34:$Q$395,(C46)+2,FALSE),IF(K46=0,E46*F$12/$F$22,0)*HLOOKUP($F$22,$M$34:$Q$395,(C46)+2,FALSE))</f>
        <v>11474.914275111818</v>
      </c>
      <c r="I46" s="4">
        <f t="shared" si="0"/>
        <v>0</v>
      </c>
      <c r="J46" s="4">
        <f t="shared" si="3"/>
        <v>1963734.5937022723</v>
      </c>
      <c r="K46" s="4">
        <f t="shared" si="4"/>
        <v>0</v>
      </c>
      <c r="M46" s="20">
        <f t="shared" si="5"/>
        <v>0</v>
      </c>
      <c r="N46" s="20">
        <f t="shared" si="6"/>
        <v>0</v>
      </c>
      <c r="O46" s="20">
        <f t="shared" si="7"/>
        <v>0</v>
      </c>
      <c r="P46" s="20">
        <f t="shared" si="8"/>
        <v>1</v>
      </c>
      <c r="Q46" s="20">
        <v>1</v>
      </c>
      <c r="S46" s="20">
        <f t="shared" si="1"/>
        <v>1</v>
      </c>
    </row>
    <row r="47" spans="3:19" x14ac:dyDescent="0.25">
      <c r="C47">
        <f t="shared" si="9"/>
        <v>12</v>
      </c>
      <c r="D47" s="5">
        <f t="shared" si="10"/>
        <v>44228</v>
      </c>
      <c r="E47" s="4">
        <f t="shared" si="11"/>
        <v>1963734.5937022723</v>
      </c>
      <c r="F47" s="4">
        <f t="shared" si="2"/>
        <v>14868.48202057942</v>
      </c>
      <c r="G47" s="4">
        <f t="array" ref="G47">IF($F$27=$K$23,$F$29*HLOOKUP($F$22,$M$34:$Q$395,(C47)+2,FALSE),IF(AND(F$17&gt;=C47,$F$23=$K$20,K47=0,S47=1),PMT(F$12/$F$22,F$16*$F$22,-F$11,0)-H47,0)*HLOOKUP($F$22,$M$34:$Q$395,(C47)+2,FALSE))</f>
        <v>3413.3635573161646</v>
      </c>
      <c r="H47" s="4">
        <f t="array" ref="H47">IF($F$27=$K$23,$F$30*HLOOKUP($F$22,$M$34:$Q$395,(C47)+2,FALSE),IF(K47=0,E47*F$12/$F$22,0)*HLOOKUP($F$22,$M$34:$Q$395,(C47)+2,FALSE))</f>
        <v>11455.118463263256</v>
      </c>
      <c r="I47" s="4">
        <f t="shared" si="0"/>
        <v>0</v>
      </c>
      <c r="J47" s="4">
        <f t="shared" si="3"/>
        <v>1960321.2301449561</v>
      </c>
      <c r="K47" s="4">
        <f t="shared" si="4"/>
        <v>0</v>
      </c>
      <c r="M47" s="20">
        <f t="shared" si="5"/>
        <v>0</v>
      </c>
      <c r="N47" s="20">
        <f t="shared" si="6"/>
        <v>0</v>
      </c>
      <c r="O47" s="20">
        <f t="shared" si="7"/>
        <v>0</v>
      </c>
      <c r="P47" s="20">
        <f t="shared" si="8"/>
        <v>0</v>
      </c>
      <c r="Q47" s="20">
        <v>1</v>
      </c>
      <c r="S47" s="20">
        <f t="shared" si="1"/>
        <v>1</v>
      </c>
    </row>
    <row r="48" spans="3:19" x14ac:dyDescent="0.25">
      <c r="C48">
        <f t="shared" si="9"/>
        <v>13</v>
      </c>
      <c r="D48" s="5">
        <f t="shared" si="10"/>
        <v>44256</v>
      </c>
      <c r="E48" s="4">
        <f t="shared" si="11"/>
        <v>1960321.2301449561</v>
      </c>
      <c r="F48" s="4">
        <f t="shared" si="2"/>
        <v>14868.48202057942</v>
      </c>
      <c r="G48" s="4">
        <f t="array" ref="G48">IF($F$27=$K$23,$F$29*HLOOKUP($F$22,$M$34:$Q$395,(C48)+2,FALSE),IF(AND(F$17&gt;=C48,$F$23=$K$20,K48=0,S48=1),PMT(F$12/$F$22,F$16*$F$22,-F$11,0)-H48,0)*HLOOKUP($F$22,$M$34:$Q$395,(C48)+2,FALSE))</f>
        <v>3433.2748447338417</v>
      </c>
      <c r="H48" s="4">
        <f t="array" ref="H48">IF($F$27=$K$23,$F$30*HLOOKUP($F$22,$M$34:$Q$395,(C48)+2,FALSE),IF(K48=0,E48*F$12/$F$22,0)*HLOOKUP($F$22,$M$34:$Q$395,(C48)+2,FALSE))</f>
        <v>11435.207175845579</v>
      </c>
      <c r="I48" s="4">
        <f t="shared" si="0"/>
        <v>0</v>
      </c>
      <c r="J48" s="4">
        <f t="shared" si="3"/>
        <v>1956887.9553002224</v>
      </c>
      <c r="K48" s="4">
        <f t="shared" si="4"/>
        <v>0</v>
      </c>
      <c r="M48" s="20">
        <f t="shared" si="5"/>
        <v>1</v>
      </c>
      <c r="N48" s="20">
        <f t="shared" si="6"/>
        <v>1</v>
      </c>
      <c r="O48" s="20">
        <f t="shared" si="7"/>
        <v>1</v>
      </c>
      <c r="P48" s="20">
        <f t="shared" si="8"/>
        <v>1</v>
      </c>
      <c r="Q48" s="20">
        <v>1</v>
      </c>
      <c r="S48" s="20">
        <f t="shared" si="1"/>
        <v>1</v>
      </c>
    </row>
    <row r="49" spans="3:19" x14ac:dyDescent="0.25">
      <c r="C49">
        <f t="shared" si="9"/>
        <v>14</v>
      </c>
      <c r="D49" s="5">
        <f t="shared" si="10"/>
        <v>44287</v>
      </c>
      <c r="E49" s="4">
        <f t="shared" si="11"/>
        <v>1956887.9553002224</v>
      </c>
      <c r="F49" s="4">
        <f t="shared" si="2"/>
        <v>14868.48202057942</v>
      </c>
      <c r="G49" s="4">
        <f t="array" ref="G49">IF($F$27=$K$23,$F$29*HLOOKUP($F$22,$M$34:$Q$395,(C49)+2,FALSE),IF(AND(F$17&gt;=C49,$F$23=$K$20,K49=0,S49=1),PMT(F$12/$F$22,F$16*$F$22,-F$11,0)-H49,0)*HLOOKUP($F$22,$M$34:$Q$395,(C49)+2,FALSE))</f>
        <v>3453.3022813281223</v>
      </c>
      <c r="H49" s="4">
        <f t="array" ref="H49">IF($F$27=$K$23,$F$30*HLOOKUP($F$22,$M$34:$Q$395,(C49)+2,FALSE),IF(K49=0,E49*F$12/$F$22,0)*HLOOKUP($F$22,$M$34:$Q$395,(C49)+2,FALSE))</f>
        <v>11415.179739251298</v>
      </c>
      <c r="I49" s="4">
        <f t="shared" si="0"/>
        <v>0</v>
      </c>
      <c r="J49" s="4">
        <f t="shared" si="3"/>
        <v>1953434.6530188944</v>
      </c>
      <c r="K49" s="4">
        <f t="shared" si="4"/>
        <v>0</v>
      </c>
      <c r="M49" s="20">
        <f t="shared" si="5"/>
        <v>0</v>
      </c>
      <c r="N49" s="20">
        <f t="shared" si="6"/>
        <v>0</v>
      </c>
      <c r="O49" s="20">
        <f t="shared" si="7"/>
        <v>0</v>
      </c>
      <c r="P49" s="20">
        <f t="shared" si="8"/>
        <v>0</v>
      </c>
      <c r="Q49" s="20">
        <v>1</v>
      </c>
      <c r="S49" s="20">
        <f t="shared" si="1"/>
        <v>1</v>
      </c>
    </row>
    <row r="50" spans="3:19" x14ac:dyDescent="0.25">
      <c r="C50">
        <f t="shared" si="9"/>
        <v>15</v>
      </c>
      <c r="D50" s="5">
        <f t="shared" si="10"/>
        <v>44317</v>
      </c>
      <c r="E50" s="4">
        <f t="shared" si="11"/>
        <v>1953434.6530188944</v>
      </c>
      <c r="F50" s="4">
        <f t="shared" si="2"/>
        <v>14868.48202057942</v>
      </c>
      <c r="G50" s="4">
        <f t="array" ref="G50">IF($F$27=$K$23,$F$29*HLOOKUP($F$22,$M$34:$Q$395,(C50)+2,FALSE),IF(AND(F$17&gt;=C50,$F$23=$K$20,K50=0,S50=1),PMT(F$12/$F$22,F$16*$F$22,-F$11,0)-H50,0)*HLOOKUP($F$22,$M$34:$Q$395,(C50)+2,FALSE))</f>
        <v>3473.4465446358699</v>
      </c>
      <c r="H50" s="4">
        <f t="array" ref="H50">IF($F$27=$K$23,$F$30*HLOOKUP($F$22,$M$34:$Q$395,(C50)+2,FALSE),IF(K50=0,E50*F$12/$F$22,0)*HLOOKUP($F$22,$M$34:$Q$395,(C50)+2,FALSE))</f>
        <v>11395.03547594355</v>
      </c>
      <c r="I50" s="4">
        <f t="shared" si="0"/>
        <v>0</v>
      </c>
      <c r="J50" s="4">
        <f t="shared" si="3"/>
        <v>1949961.2064742586</v>
      </c>
      <c r="K50" s="4">
        <f t="shared" si="4"/>
        <v>0</v>
      </c>
      <c r="M50" s="20">
        <f t="shared" si="5"/>
        <v>0</v>
      </c>
      <c r="N50" s="20">
        <f t="shared" si="6"/>
        <v>0</v>
      </c>
      <c r="O50" s="20">
        <f t="shared" si="7"/>
        <v>0</v>
      </c>
      <c r="P50" s="20">
        <f t="shared" si="8"/>
        <v>1</v>
      </c>
      <c r="Q50" s="20">
        <v>1</v>
      </c>
      <c r="S50" s="20">
        <f t="shared" si="1"/>
        <v>1</v>
      </c>
    </row>
    <row r="51" spans="3:19" x14ac:dyDescent="0.25">
      <c r="C51">
        <f t="shared" si="9"/>
        <v>16</v>
      </c>
      <c r="D51" s="5">
        <f t="shared" si="10"/>
        <v>44348</v>
      </c>
      <c r="E51" s="4">
        <f t="shared" si="11"/>
        <v>1949961.2064742586</v>
      </c>
      <c r="F51" s="4">
        <f t="shared" si="2"/>
        <v>14868.48202057942</v>
      </c>
      <c r="G51" s="4">
        <f t="array" ref="G51">IF($F$27=$K$23,$F$29*HLOOKUP($F$22,$M$34:$Q$395,(C51)+2,FALSE),IF(AND(F$17&gt;=C51,$F$23=$K$20,K51=0,S51=1),PMT(F$12/$F$22,F$16*$F$22,-F$11,0)-H51,0)*HLOOKUP($F$22,$M$34:$Q$395,(C51)+2,FALSE))</f>
        <v>3493.7083161462451</v>
      </c>
      <c r="H51" s="4">
        <f t="array" ref="H51">IF($F$27=$K$23,$F$30*HLOOKUP($F$22,$M$34:$Q$395,(C51)+2,FALSE),IF(K51=0,E51*F$12/$F$22,0)*HLOOKUP($F$22,$M$34:$Q$395,(C51)+2,FALSE))</f>
        <v>11374.773704433175</v>
      </c>
      <c r="I51" s="4">
        <f t="shared" si="0"/>
        <v>0</v>
      </c>
      <c r="J51" s="4">
        <f t="shared" si="3"/>
        <v>1946467.4981581124</v>
      </c>
      <c r="K51" s="4">
        <f t="shared" si="4"/>
        <v>0</v>
      </c>
      <c r="M51" s="20">
        <f t="shared" si="5"/>
        <v>0</v>
      </c>
      <c r="N51" s="20">
        <f t="shared" si="6"/>
        <v>0</v>
      </c>
      <c r="O51" s="20">
        <f t="shared" si="7"/>
        <v>0</v>
      </c>
      <c r="P51" s="20">
        <f t="shared" si="8"/>
        <v>0</v>
      </c>
      <c r="Q51" s="20">
        <v>1</v>
      </c>
      <c r="S51" s="20">
        <f t="shared" si="1"/>
        <v>1</v>
      </c>
    </row>
    <row r="52" spans="3:19" x14ac:dyDescent="0.25">
      <c r="C52">
        <f t="shared" si="9"/>
        <v>17</v>
      </c>
      <c r="D52" s="5">
        <f t="shared" si="10"/>
        <v>44378</v>
      </c>
      <c r="E52" s="4">
        <f t="shared" si="11"/>
        <v>1946467.4981581124</v>
      </c>
      <c r="F52" s="4">
        <f t="shared" si="2"/>
        <v>14868.48202057942</v>
      </c>
      <c r="G52" s="4">
        <f t="array" ref="G52">IF($F$27=$K$23,$F$29*HLOOKUP($F$22,$M$34:$Q$395,(C52)+2,FALSE),IF(AND(F$17&gt;=C52,$F$23=$K$20,K52=0,S52=1),PMT(F$12/$F$22,F$16*$F$22,-F$11,0)-H52,0)*HLOOKUP($F$22,$M$34:$Q$395,(C52)+2,FALSE))</f>
        <v>3514.088281323764</v>
      </c>
      <c r="H52" s="4">
        <f t="array" ref="H52">IF($F$27=$K$23,$F$30*HLOOKUP($F$22,$M$34:$Q$395,(C52)+2,FALSE),IF(K52=0,E52*F$12/$F$22,0)*HLOOKUP($F$22,$M$34:$Q$395,(C52)+2,FALSE))</f>
        <v>11354.393739255656</v>
      </c>
      <c r="I52" s="4">
        <f t="shared" si="0"/>
        <v>0</v>
      </c>
      <c r="J52" s="4">
        <f t="shared" si="3"/>
        <v>1942953.4098767887</v>
      </c>
      <c r="K52" s="4">
        <f t="shared" si="4"/>
        <v>0</v>
      </c>
      <c r="M52" s="20">
        <f t="shared" si="5"/>
        <v>0</v>
      </c>
      <c r="N52" s="20">
        <f t="shared" si="6"/>
        <v>0</v>
      </c>
      <c r="O52" s="20">
        <f t="shared" si="7"/>
        <v>1</v>
      </c>
      <c r="P52" s="20">
        <f t="shared" si="8"/>
        <v>1</v>
      </c>
      <c r="Q52" s="20">
        <v>1</v>
      </c>
      <c r="S52" s="20">
        <f t="shared" si="1"/>
        <v>1</v>
      </c>
    </row>
    <row r="53" spans="3:19" x14ac:dyDescent="0.25">
      <c r="C53">
        <f t="shared" si="9"/>
        <v>18</v>
      </c>
      <c r="D53" s="5">
        <f t="shared" si="10"/>
        <v>44409</v>
      </c>
      <c r="E53" s="4">
        <f t="shared" si="11"/>
        <v>1942953.4098767887</v>
      </c>
      <c r="F53" s="4">
        <f t="shared" si="2"/>
        <v>14868.48202057942</v>
      </c>
      <c r="G53" s="4">
        <f t="array" ref="G53">IF($F$27=$K$23,$F$29*HLOOKUP($F$22,$M$34:$Q$395,(C53)+2,FALSE),IF(AND(F$17&gt;=C53,$F$23=$K$20,K53=0,S53=1),PMT(F$12/$F$22,F$16*$F$22,-F$11,0)-H53,0)*HLOOKUP($F$22,$M$34:$Q$395,(C53)+2,FALSE))</f>
        <v>3534.5871296314854</v>
      </c>
      <c r="H53" s="4">
        <f t="array" ref="H53">IF($F$27=$K$23,$F$30*HLOOKUP($F$22,$M$34:$Q$395,(C53)+2,FALSE),IF(K53=0,E53*F$12/$F$22,0)*HLOOKUP($F$22,$M$34:$Q$395,(C53)+2,FALSE))</f>
        <v>11333.894890947935</v>
      </c>
      <c r="I53" s="4">
        <f t="shared" si="0"/>
        <v>0</v>
      </c>
      <c r="J53" s="4">
        <f t="shared" si="3"/>
        <v>1939418.8227471572</v>
      </c>
      <c r="K53" s="4">
        <f t="shared" si="4"/>
        <v>0</v>
      </c>
      <c r="M53" s="20">
        <f t="shared" si="5"/>
        <v>0</v>
      </c>
      <c r="N53" s="20">
        <f t="shared" si="6"/>
        <v>0</v>
      </c>
      <c r="O53" s="20">
        <f t="shared" si="7"/>
        <v>0</v>
      </c>
      <c r="P53" s="20">
        <f t="shared" si="8"/>
        <v>0</v>
      </c>
      <c r="Q53" s="20">
        <v>1</v>
      </c>
      <c r="S53" s="20">
        <f t="shared" si="1"/>
        <v>1</v>
      </c>
    </row>
    <row r="54" spans="3:19" x14ac:dyDescent="0.25">
      <c r="C54">
        <f t="shared" si="9"/>
        <v>19</v>
      </c>
      <c r="D54" s="5">
        <f t="shared" si="10"/>
        <v>44440</v>
      </c>
      <c r="E54" s="4">
        <f t="shared" si="11"/>
        <v>1939418.8227471572</v>
      </c>
      <c r="F54" s="4">
        <f t="shared" si="2"/>
        <v>14868.48202057942</v>
      </c>
      <c r="G54" s="4">
        <f t="array" ref="G54">IF($F$27=$K$23,$F$29*HLOOKUP($F$22,$M$34:$Q$395,(C54)+2,FALSE),IF(AND(F$17&gt;=C54,$F$23=$K$20,K54=0,S54=1),PMT(F$12/$F$22,F$16*$F$22,-F$11,0)-H54,0)*HLOOKUP($F$22,$M$34:$Q$395,(C54)+2,FALSE))</f>
        <v>3555.2055545543353</v>
      </c>
      <c r="H54" s="4">
        <f t="array" ref="H54">IF($F$27=$K$23,$F$30*HLOOKUP($F$22,$M$34:$Q$395,(C54)+2,FALSE),IF(K54=0,E54*F$12/$F$22,0)*HLOOKUP($F$22,$M$34:$Q$395,(C54)+2,FALSE))</f>
        <v>11313.276466025085</v>
      </c>
      <c r="I54" s="4">
        <f t="shared" si="0"/>
        <v>0</v>
      </c>
      <c r="J54" s="4">
        <f t="shared" si="3"/>
        <v>1935863.6171926029</v>
      </c>
      <c r="K54" s="4">
        <f t="shared" si="4"/>
        <v>0</v>
      </c>
      <c r="M54" s="20">
        <f t="shared" si="5"/>
        <v>0</v>
      </c>
      <c r="N54" s="20">
        <f t="shared" si="6"/>
        <v>1</v>
      </c>
      <c r="O54" s="20">
        <f t="shared" si="7"/>
        <v>0</v>
      </c>
      <c r="P54" s="20">
        <f t="shared" si="8"/>
        <v>1</v>
      </c>
      <c r="Q54" s="20">
        <v>1</v>
      </c>
      <c r="S54" s="20">
        <f t="shared" si="1"/>
        <v>1</v>
      </c>
    </row>
    <row r="55" spans="3:19" x14ac:dyDescent="0.25">
      <c r="C55">
        <f t="shared" si="9"/>
        <v>20</v>
      </c>
      <c r="D55" s="5">
        <f t="shared" si="10"/>
        <v>44470</v>
      </c>
      <c r="E55" s="4">
        <f t="shared" si="11"/>
        <v>1935863.6171926029</v>
      </c>
      <c r="F55" s="4">
        <f t="shared" si="2"/>
        <v>14868.48202057942</v>
      </c>
      <c r="G55" s="4">
        <f t="array" ref="G55">IF($F$27=$K$23,$F$29*HLOOKUP($F$22,$M$34:$Q$395,(C55)+2,FALSE),IF(AND(F$17&gt;=C55,$F$23=$K$20,K55=0,S55=1),PMT(F$12/$F$22,F$16*$F$22,-F$11,0)-H55,0)*HLOOKUP($F$22,$M$34:$Q$395,(C55)+2,FALSE))</f>
        <v>3575.944253622567</v>
      </c>
      <c r="H55" s="4">
        <f t="array" ref="H55">IF($F$27=$K$23,$F$30*HLOOKUP($F$22,$M$34:$Q$395,(C55)+2,FALSE),IF(K55=0,E55*F$12/$F$22,0)*HLOOKUP($F$22,$M$34:$Q$395,(C55)+2,FALSE))</f>
        <v>11292.537766956853</v>
      </c>
      <c r="I55" s="4">
        <f t="shared" si="0"/>
        <v>0</v>
      </c>
      <c r="J55" s="4">
        <f t="shared" si="3"/>
        <v>1932287.6729389804</v>
      </c>
      <c r="K55" s="4">
        <f t="shared" si="4"/>
        <v>0</v>
      </c>
      <c r="M55" s="20">
        <f t="shared" si="5"/>
        <v>0</v>
      </c>
      <c r="N55" s="20">
        <f t="shared" si="6"/>
        <v>0</v>
      </c>
      <c r="O55" s="20">
        <f t="shared" si="7"/>
        <v>0</v>
      </c>
      <c r="P55" s="20">
        <f t="shared" si="8"/>
        <v>0</v>
      </c>
      <c r="Q55" s="20">
        <v>1</v>
      </c>
      <c r="S55" s="20">
        <f t="shared" si="1"/>
        <v>1</v>
      </c>
    </row>
    <row r="56" spans="3:19" x14ac:dyDescent="0.25">
      <c r="C56">
        <f t="shared" si="9"/>
        <v>21</v>
      </c>
      <c r="D56" s="5">
        <f t="shared" si="10"/>
        <v>44501</v>
      </c>
      <c r="E56" s="4">
        <f t="shared" si="11"/>
        <v>1932287.6729389804</v>
      </c>
      <c r="F56" s="4">
        <f t="shared" si="2"/>
        <v>14868.48202057942</v>
      </c>
      <c r="G56" s="4">
        <f t="array" ref="G56">IF($F$27=$K$23,$F$29*HLOOKUP($F$22,$M$34:$Q$395,(C56)+2,FALSE),IF(AND(F$17&gt;=C56,$F$23=$K$20,K56=0,S56=1),PMT(F$12/$F$22,F$16*$F$22,-F$11,0)-H56,0)*HLOOKUP($F$22,$M$34:$Q$395,(C56)+2,FALSE))</f>
        <v>3596.8039284353672</v>
      </c>
      <c r="H56" s="4">
        <f t="array" ref="H56">IF($F$27=$K$23,$F$30*HLOOKUP($F$22,$M$34:$Q$395,(C56)+2,FALSE),IF(K56=0,E56*F$12/$F$22,0)*HLOOKUP($F$22,$M$34:$Q$395,(C56)+2,FALSE))</f>
        <v>11271.678092144053</v>
      </c>
      <c r="I56" s="4">
        <f t="shared" si="0"/>
        <v>0</v>
      </c>
      <c r="J56" s="4">
        <f t="shared" si="3"/>
        <v>1928690.8690105451</v>
      </c>
      <c r="K56" s="4">
        <f t="shared" si="4"/>
        <v>0</v>
      </c>
      <c r="M56" s="20">
        <f t="shared" si="5"/>
        <v>0</v>
      </c>
      <c r="N56" s="20">
        <f t="shared" si="6"/>
        <v>0</v>
      </c>
      <c r="O56" s="20">
        <f t="shared" si="7"/>
        <v>1</v>
      </c>
      <c r="P56" s="20">
        <f t="shared" si="8"/>
        <v>1</v>
      </c>
      <c r="Q56" s="20">
        <v>1</v>
      </c>
      <c r="S56" s="20">
        <f t="shared" si="1"/>
        <v>1</v>
      </c>
    </row>
    <row r="57" spans="3:19" x14ac:dyDescent="0.25">
      <c r="C57">
        <f t="shared" si="9"/>
        <v>22</v>
      </c>
      <c r="D57" s="5">
        <f t="shared" si="10"/>
        <v>44531</v>
      </c>
      <c r="E57" s="4">
        <f t="shared" si="11"/>
        <v>1928690.8690105451</v>
      </c>
      <c r="F57" s="4">
        <f t="shared" si="2"/>
        <v>14868.48202057942</v>
      </c>
      <c r="G57" s="4">
        <f t="array" ref="G57">IF($F$27=$K$23,$F$29*HLOOKUP($F$22,$M$34:$Q$395,(C57)+2,FALSE),IF(AND(F$17&gt;=C57,$F$23=$K$20,K57=0,S57=1),PMT(F$12/$F$22,F$16*$F$22,-F$11,0)-H57,0)*HLOOKUP($F$22,$M$34:$Q$395,(C57)+2,FALSE))</f>
        <v>3617.7852846845726</v>
      </c>
      <c r="H57" s="4">
        <f t="array" ref="H57">IF($F$27=$K$23,$F$30*HLOOKUP($F$22,$M$34:$Q$395,(C57)+2,FALSE),IF(K57=0,E57*F$12/$F$22,0)*HLOOKUP($F$22,$M$34:$Q$395,(C57)+2,FALSE))</f>
        <v>11250.696735894848</v>
      </c>
      <c r="I57" s="4">
        <f t="shared" si="0"/>
        <v>0</v>
      </c>
      <c r="J57" s="4">
        <f t="shared" si="3"/>
        <v>1925073.0837258606</v>
      </c>
      <c r="K57" s="4">
        <f t="shared" si="4"/>
        <v>0</v>
      </c>
      <c r="M57" s="20">
        <f t="shared" si="5"/>
        <v>0</v>
      </c>
      <c r="N57" s="20">
        <f t="shared" si="6"/>
        <v>0</v>
      </c>
      <c r="O57" s="20">
        <f t="shared" si="7"/>
        <v>0</v>
      </c>
      <c r="P57" s="20">
        <f t="shared" si="8"/>
        <v>0</v>
      </c>
      <c r="Q57" s="20">
        <v>1</v>
      </c>
      <c r="S57" s="20">
        <f t="shared" si="1"/>
        <v>1</v>
      </c>
    </row>
    <row r="58" spans="3:19" x14ac:dyDescent="0.25">
      <c r="C58">
        <f t="shared" si="9"/>
        <v>23</v>
      </c>
      <c r="D58" s="5">
        <f t="shared" si="10"/>
        <v>44562</v>
      </c>
      <c r="E58" s="4">
        <f t="shared" si="11"/>
        <v>1925073.0837258606</v>
      </c>
      <c r="F58" s="4">
        <f t="shared" si="2"/>
        <v>14868.48202057942</v>
      </c>
      <c r="G58" s="4">
        <f t="array" ref="G58">IF($F$27=$K$23,$F$29*HLOOKUP($F$22,$M$34:$Q$395,(C58)+2,FALSE),IF(AND(F$17&gt;=C58,$F$23=$K$20,K58=0,S58=1),PMT(F$12/$F$22,F$16*$F$22,-F$11,0)-H58,0)*HLOOKUP($F$22,$M$34:$Q$395,(C58)+2,FALSE))</f>
        <v>3638.8890321785675</v>
      </c>
      <c r="H58" s="4">
        <f t="array" ref="H58">IF($F$27=$K$23,$F$30*HLOOKUP($F$22,$M$34:$Q$395,(C58)+2,FALSE),IF(K58=0,E58*F$12/$F$22,0)*HLOOKUP($F$22,$M$34:$Q$395,(C58)+2,FALSE))</f>
        <v>11229.592988400853</v>
      </c>
      <c r="I58" s="4">
        <f t="shared" si="0"/>
        <v>0</v>
      </c>
      <c r="J58" s="4">
        <f t="shared" si="3"/>
        <v>1921434.194693682</v>
      </c>
      <c r="K58" s="4">
        <f t="shared" si="4"/>
        <v>0</v>
      </c>
      <c r="M58" s="20">
        <f t="shared" si="5"/>
        <v>0</v>
      </c>
      <c r="N58" s="20">
        <f t="shared" si="6"/>
        <v>0</v>
      </c>
      <c r="O58" s="20">
        <f t="shared" si="7"/>
        <v>0</v>
      </c>
      <c r="P58" s="20">
        <f t="shared" si="8"/>
        <v>1</v>
      </c>
      <c r="Q58" s="20">
        <v>1</v>
      </c>
      <c r="S58" s="20">
        <f t="shared" si="1"/>
        <v>1</v>
      </c>
    </row>
    <row r="59" spans="3:19" x14ac:dyDescent="0.25">
      <c r="C59">
        <f t="shared" si="9"/>
        <v>24</v>
      </c>
      <c r="D59" s="5">
        <f t="shared" si="10"/>
        <v>44593</v>
      </c>
      <c r="E59" s="4">
        <f t="shared" si="11"/>
        <v>1921434.194693682</v>
      </c>
      <c r="F59" s="4">
        <f t="shared" si="2"/>
        <v>14868.48202057942</v>
      </c>
      <c r="G59" s="4">
        <f t="array" ref="G59">IF($F$27=$K$23,$F$29*HLOOKUP($F$22,$M$34:$Q$395,(C59)+2,FALSE),IF(AND(F$17&gt;=C59,$F$23=$K$20,K59=0,S59=1),PMT(F$12/$F$22,F$16*$F$22,-F$11,0)-H59,0)*HLOOKUP($F$22,$M$34:$Q$395,(C59)+2,FALSE))</f>
        <v>3660.1158848662726</v>
      </c>
      <c r="H59" s="4">
        <f t="array" ref="H59">IF($F$27=$K$23,$F$30*HLOOKUP($F$22,$M$34:$Q$395,(C59)+2,FALSE),IF(K59=0,E59*F$12/$F$22,0)*HLOOKUP($F$22,$M$34:$Q$395,(C59)+2,FALSE))</f>
        <v>11208.366135713148</v>
      </c>
      <c r="I59" s="4">
        <f t="shared" si="0"/>
        <v>0</v>
      </c>
      <c r="J59" s="4">
        <f t="shared" si="3"/>
        <v>1917774.0788088157</v>
      </c>
      <c r="K59" s="4">
        <f t="shared" si="4"/>
        <v>0</v>
      </c>
      <c r="M59" s="20">
        <f t="shared" si="5"/>
        <v>0</v>
      </c>
      <c r="N59" s="20">
        <f t="shared" si="6"/>
        <v>0</v>
      </c>
      <c r="O59" s="20">
        <f t="shared" si="7"/>
        <v>0</v>
      </c>
      <c r="P59" s="20">
        <f t="shared" si="8"/>
        <v>0</v>
      </c>
      <c r="Q59" s="20">
        <v>1</v>
      </c>
      <c r="S59" s="20">
        <f t="shared" si="1"/>
        <v>1</v>
      </c>
    </row>
    <row r="60" spans="3:19" x14ac:dyDescent="0.25">
      <c r="C60">
        <f t="shared" si="9"/>
        <v>25</v>
      </c>
      <c r="D60" s="5">
        <f t="shared" si="10"/>
        <v>44621</v>
      </c>
      <c r="E60" s="4">
        <f t="shared" si="11"/>
        <v>1917774.0788088157</v>
      </c>
      <c r="F60" s="4">
        <f t="shared" si="2"/>
        <v>14868.48202057942</v>
      </c>
      <c r="G60" s="4">
        <f t="array" ref="G60">IF($F$27=$K$23,$F$29*HLOOKUP($F$22,$M$34:$Q$395,(C60)+2,FALSE),IF(AND(F$17&gt;=C60,$F$23=$K$20,K60=0,S60=1),PMT(F$12/$F$22,F$16*$F$22,-F$11,0)-H60,0)*HLOOKUP($F$22,$M$34:$Q$395,(C60)+2,FALSE))</f>
        <v>3681.4665608613268</v>
      </c>
      <c r="H60" s="4">
        <f t="array" ref="H60">IF($F$27=$K$23,$F$30*HLOOKUP($F$22,$M$34:$Q$395,(C60)+2,FALSE),IF(K60=0,E60*F$12/$F$22,0)*HLOOKUP($F$22,$M$34:$Q$395,(C60)+2,FALSE))</f>
        <v>11187.015459718094</v>
      </c>
      <c r="I60" s="4">
        <f t="shared" si="0"/>
        <v>0</v>
      </c>
      <c r="J60" s="4">
        <f t="shared" si="3"/>
        <v>1914092.6122479544</v>
      </c>
      <c r="K60" s="4">
        <f t="shared" si="4"/>
        <v>0</v>
      </c>
      <c r="M60" s="20">
        <f t="shared" si="5"/>
        <v>1</v>
      </c>
      <c r="N60" s="20">
        <f t="shared" si="6"/>
        <v>1</v>
      </c>
      <c r="O60" s="20">
        <f t="shared" si="7"/>
        <v>1</v>
      </c>
      <c r="P60" s="20">
        <f t="shared" si="8"/>
        <v>1</v>
      </c>
      <c r="Q60" s="20">
        <v>1</v>
      </c>
      <c r="S60" s="20">
        <f t="shared" si="1"/>
        <v>1</v>
      </c>
    </row>
    <row r="61" spans="3:19" x14ac:dyDescent="0.25">
      <c r="C61">
        <f t="shared" si="9"/>
        <v>26</v>
      </c>
      <c r="D61" s="5">
        <f t="shared" si="10"/>
        <v>44652</v>
      </c>
      <c r="E61" s="4">
        <f t="shared" si="11"/>
        <v>1914092.6122479544</v>
      </c>
      <c r="F61" s="4">
        <f t="shared" si="2"/>
        <v>14868.48202057942</v>
      </c>
      <c r="G61" s="4">
        <f t="array" ref="G61">IF($F$27=$K$23,$F$29*HLOOKUP($F$22,$M$34:$Q$395,(C61)+2,FALSE),IF(AND(F$17&gt;=C61,$F$23=$K$20,K61=0,S61=1),PMT(F$12/$F$22,F$16*$F$22,-F$11,0)-H61,0)*HLOOKUP($F$22,$M$34:$Q$395,(C61)+2,FALSE))</f>
        <v>3702.9417824663524</v>
      </c>
      <c r="H61" s="4">
        <f t="array" ref="H61">IF($F$27=$K$23,$F$30*HLOOKUP($F$22,$M$34:$Q$395,(C61)+2,FALSE),IF(K61=0,E61*F$12/$F$22,0)*HLOOKUP($F$22,$M$34:$Q$395,(C61)+2,FALSE))</f>
        <v>11165.540238113068</v>
      </c>
      <c r="I61" s="4">
        <f t="shared" si="0"/>
        <v>0</v>
      </c>
      <c r="J61" s="4">
        <f t="shared" si="3"/>
        <v>1910389.670465488</v>
      </c>
      <c r="K61" s="4">
        <f t="shared" si="4"/>
        <v>0</v>
      </c>
      <c r="M61" s="20">
        <f t="shared" si="5"/>
        <v>0</v>
      </c>
      <c r="N61" s="20">
        <f t="shared" si="6"/>
        <v>0</v>
      </c>
      <c r="O61" s="20">
        <f t="shared" si="7"/>
        <v>0</v>
      </c>
      <c r="P61" s="20">
        <f t="shared" si="8"/>
        <v>0</v>
      </c>
      <c r="Q61" s="20">
        <v>1</v>
      </c>
      <c r="S61" s="20">
        <f t="shared" si="1"/>
        <v>1</v>
      </c>
    </row>
    <row r="62" spans="3:19" x14ac:dyDescent="0.25">
      <c r="C62">
        <f t="shared" si="9"/>
        <v>27</v>
      </c>
      <c r="D62" s="5">
        <f t="shared" si="10"/>
        <v>44682</v>
      </c>
      <c r="E62" s="4">
        <f t="shared" si="11"/>
        <v>1910389.670465488</v>
      </c>
      <c r="F62" s="4">
        <f t="shared" si="2"/>
        <v>14868.48202057942</v>
      </c>
      <c r="G62" s="4">
        <f t="array" ref="G62">IF($F$27=$K$23,$F$29*HLOOKUP($F$22,$M$34:$Q$395,(C62)+2,FALSE),IF(AND(F$17&gt;=C62,$F$23=$K$20,K62=0,S62=1),PMT(F$12/$F$22,F$16*$F$22,-F$11,0)-H62,0)*HLOOKUP($F$22,$M$34:$Q$395,(C62)+2,FALSE))</f>
        <v>3724.542276197406</v>
      </c>
      <c r="H62" s="4">
        <f t="array" ref="H62">IF($F$27=$K$23,$F$30*HLOOKUP($F$22,$M$34:$Q$395,(C62)+2,FALSE),IF(K62=0,E62*F$12/$F$22,0)*HLOOKUP($F$22,$M$34:$Q$395,(C62)+2,FALSE))</f>
        <v>11143.939744382014</v>
      </c>
      <c r="I62" s="4">
        <f t="shared" si="0"/>
        <v>0</v>
      </c>
      <c r="J62" s="4">
        <f t="shared" si="3"/>
        <v>1906665.1281892906</v>
      </c>
      <c r="K62" s="4">
        <f t="shared" si="4"/>
        <v>0</v>
      </c>
      <c r="M62" s="20">
        <f t="shared" si="5"/>
        <v>0</v>
      </c>
      <c r="N62" s="20">
        <f t="shared" si="6"/>
        <v>0</v>
      </c>
      <c r="O62" s="20">
        <f t="shared" si="7"/>
        <v>0</v>
      </c>
      <c r="P62" s="20">
        <f t="shared" si="8"/>
        <v>1</v>
      </c>
      <c r="Q62" s="20">
        <v>1</v>
      </c>
      <c r="S62" s="20">
        <f t="shared" si="1"/>
        <v>1</v>
      </c>
    </row>
    <row r="63" spans="3:19" x14ac:dyDescent="0.25">
      <c r="C63">
        <f t="shared" si="9"/>
        <v>28</v>
      </c>
      <c r="D63" s="5">
        <f t="shared" si="10"/>
        <v>44713</v>
      </c>
      <c r="E63" s="4">
        <f t="shared" si="11"/>
        <v>1906665.1281892906</v>
      </c>
      <c r="F63" s="4">
        <f t="shared" si="2"/>
        <v>14868.48202057942</v>
      </c>
      <c r="G63" s="4">
        <f t="array" ref="G63">IF($F$27=$K$23,$F$29*HLOOKUP($F$22,$M$34:$Q$395,(C63)+2,FALSE),IF(AND(F$17&gt;=C63,$F$23=$K$20,K63=0,S63=1),PMT(F$12/$F$22,F$16*$F$22,-F$11,0)-H63,0)*HLOOKUP($F$22,$M$34:$Q$395,(C63)+2,FALSE))</f>
        <v>3746.2687728085566</v>
      </c>
      <c r="H63" s="4">
        <f t="array" ref="H63">IF($F$27=$K$23,$F$30*HLOOKUP($F$22,$M$34:$Q$395,(C63)+2,FALSE),IF(K63=0,E63*F$12/$F$22,0)*HLOOKUP($F$22,$M$34:$Q$395,(C63)+2,FALSE))</f>
        <v>11122.213247770864</v>
      </c>
      <c r="I63" s="4">
        <f t="shared" si="0"/>
        <v>0</v>
      </c>
      <c r="J63" s="4">
        <f t="shared" si="3"/>
        <v>1902918.859416482</v>
      </c>
      <c r="K63" s="4">
        <f t="shared" si="4"/>
        <v>0</v>
      </c>
      <c r="M63" s="20">
        <f t="shared" si="5"/>
        <v>0</v>
      </c>
      <c r="N63" s="20">
        <f t="shared" si="6"/>
        <v>0</v>
      </c>
      <c r="O63" s="20">
        <f t="shared" si="7"/>
        <v>0</v>
      </c>
      <c r="P63" s="20">
        <f t="shared" si="8"/>
        <v>0</v>
      </c>
      <c r="Q63" s="20">
        <v>1</v>
      </c>
      <c r="S63" s="20">
        <f t="shared" si="1"/>
        <v>1</v>
      </c>
    </row>
    <row r="64" spans="3:19" x14ac:dyDescent="0.25">
      <c r="C64">
        <f t="shared" si="9"/>
        <v>29</v>
      </c>
      <c r="D64" s="5">
        <f t="shared" si="10"/>
        <v>44743</v>
      </c>
      <c r="E64" s="4">
        <f t="shared" si="11"/>
        <v>1902918.859416482</v>
      </c>
      <c r="F64" s="4">
        <f t="shared" si="2"/>
        <v>14868.48202057942</v>
      </c>
      <c r="G64" s="4">
        <f t="array" ref="G64">IF($F$27=$K$23,$F$29*HLOOKUP($F$22,$M$34:$Q$395,(C64)+2,FALSE),IF(AND(F$17&gt;=C64,$F$23=$K$20,K64=0,S64=1),PMT(F$12/$F$22,F$16*$F$22,-F$11,0)-H64,0)*HLOOKUP($F$22,$M$34:$Q$395,(C64)+2,FALSE))</f>
        <v>3768.1220073166078</v>
      </c>
      <c r="H64" s="4">
        <f t="array" ref="H64">IF($F$27=$K$23,$F$30*HLOOKUP($F$22,$M$34:$Q$395,(C64)+2,FALSE),IF(K64=0,E64*F$12/$F$22,0)*HLOOKUP($F$22,$M$34:$Q$395,(C64)+2,FALSE))</f>
        <v>11100.360013262813</v>
      </c>
      <c r="I64" s="4">
        <f t="shared" si="0"/>
        <v>0</v>
      </c>
      <c r="J64" s="4">
        <f t="shared" si="3"/>
        <v>1899150.7374091654</v>
      </c>
      <c r="K64" s="4">
        <f t="shared" si="4"/>
        <v>0</v>
      </c>
      <c r="M64" s="20">
        <f t="shared" si="5"/>
        <v>0</v>
      </c>
      <c r="N64" s="20">
        <f t="shared" si="6"/>
        <v>0</v>
      </c>
      <c r="O64" s="20">
        <f t="shared" si="7"/>
        <v>1</v>
      </c>
      <c r="P64" s="20">
        <f t="shared" si="8"/>
        <v>1</v>
      </c>
      <c r="Q64" s="20">
        <v>1</v>
      </c>
      <c r="S64" s="20">
        <f t="shared" si="1"/>
        <v>1</v>
      </c>
    </row>
    <row r="65" spans="3:19" x14ac:dyDescent="0.25">
      <c r="C65">
        <f t="shared" si="9"/>
        <v>30</v>
      </c>
      <c r="D65" s="5">
        <f t="shared" si="10"/>
        <v>44774</v>
      </c>
      <c r="E65" s="4">
        <f t="shared" si="11"/>
        <v>1899150.7374091654</v>
      </c>
      <c r="F65" s="4">
        <f t="shared" si="2"/>
        <v>14868.48202057942</v>
      </c>
      <c r="G65" s="4">
        <f t="array" ref="G65">IF($F$27=$K$23,$F$29*HLOOKUP($F$22,$M$34:$Q$395,(C65)+2,FALSE),IF(AND(F$17&gt;=C65,$F$23=$K$20,K65=0,S65=1),PMT(F$12/$F$22,F$16*$F$22,-F$11,0)-H65,0)*HLOOKUP($F$22,$M$34:$Q$395,(C65)+2,FALSE))</f>
        <v>3790.1027190259538</v>
      </c>
      <c r="H65" s="4">
        <f t="array" ref="H65">IF($F$27=$K$23,$F$30*HLOOKUP($F$22,$M$34:$Q$395,(C65)+2,FALSE),IF(K65=0,E65*F$12/$F$22,0)*HLOOKUP($F$22,$M$34:$Q$395,(C65)+2,FALSE))</f>
        <v>11078.379301553467</v>
      </c>
      <c r="I65" s="4">
        <f t="shared" si="0"/>
        <v>0</v>
      </c>
      <c r="J65" s="4">
        <f t="shared" si="3"/>
        <v>1895360.6346901394</v>
      </c>
      <c r="K65" s="4">
        <f t="shared" si="4"/>
        <v>0</v>
      </c>
      <c r="M65" s="20">
        <f t="shared" si="5"/>
        <v>0</v>
      </c>
      <c r="N65" s="20">
        <f t="shared" si="6"/>
        <v>0</v>
      </c>
      <c r="O65" s="20">
        <f t="shared" si="7"/>
        <v>0</v>
      </c>
      <c r="P65" s="20">
        <f t="shared" si="8"/>
        <v>0</v>
      </c>
      <c r="Q65" s="20">
        <v>1</v>
      </c>
      <c r="S65" s="20">
        <f t="shared" si="1"/>
        <v>1</v>
      </c>
    </row>
    <row r="66" spans="3:19" x14ac:dyDescent="0.25">
      <c r="C66">
        <f t="shared" si="9"/>
        <v>31</v>
      </c>
      <c r="D66" s="5">
        <f t="shared" si="10"/>
        <v>44805</v>
      </c>
      <c r="E66" s="4">
        <f t="shared" si="11"/>
        <v>1895360.6346901394</v>
      </c>
      <c r="F66" s="4">
        <f t="shared" si="2"/>
        <v>14868.48202057942</v>
      </c>
      <c r="G66" s="4">
        <f t="array" ref="G66">IF($F$27=$K$23,$F$29*HLOOKUP($F$22,$M$34:$Q$395,(C66)+2,FALSE),IF(AND(F$17&gt;=C66,$F$23=$K$20,K66=0,S66=1),PMT(F$12/$F$22,F$16*$F$22,-F$11,0)-H66,0)*HLOOKUP($F$22,$M$34:$Q$395,(C66)+2,FALSE))</f>
        <v>3812.2116515536054</v>
      </c>
      <c r="H66" s="4">
        <f t="array" ref="H66">IF($F$27=$K$23,$F$30*HLOOKUP($F$22,$M$34:$Q$395,(C66)+2,FALSE),IF(K66=0,E66*F$12/$F$22,0)*HLOOKUP($F$22,$M$34:$Q$395,(C66)+2,FALSE))</f>
        <v>11056.270369025815</v>
      </c>
      <c r="I66" s="4">
        <f t="shared" si="0"/>
        <v>0</v>
      </c>
      <c r="J66" s="4">
        <f t="shared" si="3"/>
        <v>1891548.4230385858</v>
      </c>
      <c r="K66" s="4">
        <f t="shared" si="4"/>
        <v>0</v>
      </c>
      <c r="M66" s="20">
        <f t="shared" si="5"/>
        <v>0</v>
      </c>
      <c r="N66" s="20">
        <f t="shared" si="6"/>
        <v>1</v>
      </c>
      <c r="O66" s="20">
        <f t="shared" si="7"/>
        <v>0</v>
      </c>
      <c r="P66" s="20">
        <f t="shared" si="8"/>
        <v>1</v>
      </c>
      <c r="Q66" s="20">
        <v>1</v>
      </c>
      <c r="S66" s="20">
        <f t="shared" si="1"/>
        <v>1</v>
      </c>
    </row>
    <row r="67" spans="3:19" x14ac:dyDescent="0.25">
      <c r="C67">
        <f t="shared" si="9"/>
        <v>32</v>
      </c>
      <c r="D67" s="5">
        <f t="shared" si="10"/>
        <v>44835</v>
      </c>
      <c r="E67" s="4">
        <f t="shared" si="11"/>
        <v>1891548.4230385858</v>
      </c>
      <c r="F67" s="4">
        <f t="shared" si="2"/>
        <v>14868.48202057942</v>
      </c>
      <c r="G67" s="4">
        <f t="array" ref="G67">IF($F$27=$K$23,$F$29*HLOOKUP($F$22,$M$34:$Q$395,(C67)+2,FALSE),IF(AND(F$17&gt;=C67,$F$23=$K$20,K67=0,S67=1),PMT(F$12/$F$22,F$16*$F$22,-F$11,0)-H67,0)*HLOOKUP($F$22,$M$34:$Q$395,(C67)+2,FALSE))</f>
        <v>3834.4495528543357</v>
      </c>
      <c r="H67" s="4">
        <f t="array" ref="H67">IF($F$27=$K$23,$F$30*HLOOKUP($F$22,$M$34:$Q$395,(C67)+2,FALSE),IF(K67=0,E67*F$12/$F$22,0)*HLOOKUP($F$22,$M$34:$Q$395,(C67)+2,FALSE))</f>
        <v>11034.032467725085</v>
      </c>
      <c r="I67" s="4">
        <f t="shared" si="0"/>
        <v>0</v>
      </c>
      <c r="J67" s="4">
        <f t="shared" si="3"/>
        <v>1887713.9734857315</v>
      </c>
      <c r="K67" s="4">
        <f t="shared" si="4"/>
        <v>0</v>
      </c>
      <c r="M67" s="20">
        <f t="shared" si="5"/>
        <v>0</v>
      </c>
      <c r="N67" s="20">
        <f t="shared" si="6"/>
        <v>0</v>
      </c>
      <c r="O67" s="20">
        <f t="shared" si="7"/>
        <v>0</v>
      </c>
      <c r="P67" s="20">
        <f t="shared" si="8"/>
        <v>0</v>
      </c>
      <c r="Q67" s="20">
        <v>1</v>
      </c>
      <c r="S67" s="20">
        <f t="shared" si="1"/>
        <v>1</v>
      </c>
    </row>
    <row r="68" spans="3:19" x14ac:dyDescent="0.25">
      <c r="C68">
        <f t="shared" si="9"/>
        <v>33</v>
      </c>
      <c r="D68" s="5">
        <f t="shared" si="10"/>
        <v>44866</v>
      </c>
      <c r="E68" s="4">
        <f t="shared" si="11"/>
        <v>1887713.9734857315</v>
      </c>
      <c r="F68" s="4">
        <f t="shared" si="2"/>
        <v>14868.48202057942</v>
      </c>
      <c r="G68" s="4">
        <f t="array" ref="G68">IF($F$27=$K$23,$F$29*HLOOKUP($F$22,$M$34:$Q$395,(C68)+2,FALSE),IF(AND(F$17&gt;=C68,$F$23=$K$20,K68=0,S68=1),PMT(F$12/$F$22,F$16*$F$22,-F$11,0)-H68,0)*HLOOKUP($F$22,$M$34:$Q$395,(C68)+2,FALSE))</f>
        <v>3856.8171752459857</v>
      </c>
      <c r="H68" s="4">
        <f t="array" ref="H68">IF($F$27=$K$23,$F$30*HLOOKUP($F$22,$M$34:$Q$395,(C68)+2,FALSE),IF(K68=0,E68*F$12/$F$22,0)*HLOOKUP($F$22,$M$34:$Q$395,(C68)+2,FALSE))</f>
        <v>11011.664845333435</v>
      </c>
      <c r="I68" s="4">
        <f t="shared" si="0"/>
        <v>0</v>
      </c>
      <c r="J68" s="4">
        <f t="shared" si="3"/>
        <v>1883857.1563104854</v>
      </c>
      <c r="K68" s="4">
        <f t="shared" si="4"/>
        <v>0</v>
      </c>
      <c r="M68" s="20">
        <f t="shared" si="5"/>
        <v>0</v>
      </c>
      <c r="N68" s="20">
        <f t="shared" si="6"/>
        <v>0</v>
      </c>
      <c r="O68" s="20">
        <f t="shared" si="7"/>
        <v>1</v>
      </c>
      <c r="P68" s="20">
        <f t="shared" si="8"/>
        <v>1</v>
      </c>
      <c r="Q68" s="20">
        <v>1</v>
      </c>
      <c r="S68" s="20">
        <f t="shared" si="1"/>
        <v>1</v>
      </c>
    </row>
    <row r="69" spans="3:19" x14ac:dyDescent="0.25">
      <c r="C69">
        <f t="shared" si="9"/>
        <v>34</v>
      </c>
      <c r="D69" s="5">
        <f t="shared" si="10"/>
        <v>44896</v>
      </c>
      <c r="E69" s="4">
        <f t="shared" si="11"/>
        <v>1883857.1563104854</v>
      </c>
      <c r="F69" s="4">
        <f t="shared" si="2"/>
        <v>14868.48202057942</v>
      </c>
      <c r="G69" s="4">
        <f t="array" ref="G69">IF($F$27=$K$23,$F$29*HLOOKUP($F$22,$M$34:$Q$395,(C69)+2,FALSE),IF(AND(F$17&gt;=C69,$F$23=$K$20,K69=0,S69=1),PMT(F$12/$F$22,F$16*$F$22,-F$11,0)-H69,0)*HLOOKUP($F$22,$M$34:$Q$395,(C69)+2,FALSE))</f>
        <v>3879.3152754349194</v>
      </c>
      <c r="H69" s="4">
        <f t="array" ref="H69">IF($F$27=$K$23,$F$30*HLOOKUP($F$22,$M$34:$Q$395,(C69)+2,FALSE),IF(K69=0,E69*F$12/$F$22,0)*HLOOKUP($F$22,$M$34:$Q$395,(C69)+2,FALSE))</f>
        <v>10989.166745144501</v>
      </c>
      <c r="I69" s="4">
        <f t="shared" si="0"/>
        <v>0</v>
      </c>
      <c r="J69" s="4">
        <f t="shared" si="3"/>
        <v>1879977.8410350506</v>
      </c>
      <c r="K69" s="4">
        <f t="shared" si="4"/>
        <v>0</v>
      </c>
      <c r="M69" s="20">
        <f t="shared" si="5"/>
        <v>0</v>
      </c>
      <c r="N69" s="20">
        <f t="shared" si="6"/>
        <v>0</v>
      </c>
      <c r="O69" s="20">
        <f t="shared" si="7"/>
        <v>0</v>
      </c>
      <c r="P69" s="20">
        <f t="shared" si="8"/>
        <v>0</v>
      </c>
      <c r="Q69" s="20">
        <v>1</v>
      </c>
      <c r="S69" s="20">
        <f t="shared" si="1"/>
        <v>1</v>
      </c>
    </row>
    <row r="70" spans="3:19" x14ac:dyDescent="0.25">
      <c r="C70">
        <f t="shared" si="9"/>
        <v>35</v>
      </c>
      <c r="D70" s="5">
        <f t="shared" si="10"/>
        <v>44927</v>
      </c>
      <c r="E70" s="4">
        <f t="shared" si="11"/>
        <v>1879977.8410350506</v>
      </c>
      <c r="F70" s="4">
        <f t="shared" si="2"/>
        <v>14868.48202057942</v>
      </c>
      <c r="G70" s="4">
        <f t="array" ref="G70">IF($F$27=$K$23,$F$29*HLOOKUP($F$22,$M$34:$Q$395,(C70)+2,FALSE),IF(AND(F$17&gt;=C70,$F$23=$K$20,K70=0,S70=1),PMT(F$12/$F$22,F$16*$F$22,-F$11,0)-H70,0)*HLOOKUP($F$22,$M$34:$Q$395,(C70)+2,FALSE))</f>
        <v>3901.9446145416241</v>
      </c>
      <c r="H70" s="4">
        <f t="array" ref="H70">IF($F$27=$K$23,$F$30*HLOOKUP($F$22,$M$34:$Q$395,(C70)+2,FALSE),IF(K70=0,E70*F$12/$F$22,0)*HLOOKUP($F$22,$M$34:$Q$395,(C70)+2,FALSE))</f>
        <v>10966.537406037796</v>
      </c>
      <c r="I70" s="4">
        <f t="shared" si="0"/>
        <v>0</v>
      </c>
      <c r="J70" s="4">
        <f t="shared" si="3"/>
        <v>1876075.8964205089</v>
      </c>
      <c r="K70" s="4">
        <f t="shared" si="4"/>
        <v>0</v>
      </c>
      <c r="M70" s="20">
        <f t="shared" si="5"/>
        <v>0</v>
      </c>
      <c r="N70" s="20">
        <f t="shared" si="6"/>
        <v>0</v>
      </c>
      <c r="O70" s="20">
        <f t="shared" si="7"/>
        <v>0</v>
      </c>
      <c r="P70" s="20">
        <f t="shared" si="8"/>
        <v>1</v>
      </c>
      <c r="Q70" s="20">
        <v>1</v>
      </c>
      <c r="S70" s="20">
        <f t="shared" si="1"/>
        <v>1</v>
      </c>
    </row>
    <row r="71" spans="3:19" x14ac:dyDescent="0.25">
      <c r="C71">
        <f t="shared" si="9"/>
        <v>36</v>
      </c>
      <c r="D71" s="5">
        <f t="shared" si="10"/>
        <v>44958</v>
      </c>
      <c r="E71" s="4">
        <f t="shared" si="11"/>
        <v>1876075.8964205089</v>
      </c>
      <c r="F71" s="4">
        <f t="shared" si="2"/>
        <v>14868.48202057942</v>
      </c>
      <c r="G71" s="4">
        <f t="array" ref="G71">IF($F$27=$K$23,$F$29*HLOOKUP($F$22,$M$34:$Q$395,(C71)+2,FALSE),IF(AND(F$17&gt;=C71,$F$23=$K$20,K71=0,S71=1),PMT(F$12/$F$22,F$16*$F$22,-F$11,0)-H71,0)*HLOOKUP($F$22,$M$34:$Q$395,(C71)+2,FALSE))</f>
        <v>3924.7059581264512</v>
      </c>
      <c r="H71" s="4">
        <f t="array" ref="H71">IF($F$27=$K$23,$F$30*HLOOKUP($F$22,$M$34:$Q$395,(C71)+2,FALSE),IF(K71=0,E71*F$12/$F$22,0)*HLOOKUP($F$22,$M$34:$Q$395,(C71)+2,FALSE))</f>
        <v>10943.776062452969</v>
      </c>
      <c r="I71" s="4">
        <f t="shared" si="0"/>
        <v>0</v>
      </c>
      <c r="J71" s="4">
        <f t="shared" si="3"/>
        <v>1872151.1904623825</v>
      </c>
      <c r="K71" s="4">
        <f t="shared" si="4"/>
        <v>0</v>
      </c>
      <c r="M71" s="20">
        <f t="shared" si="5"/>
        <v>0</v>
      </c>
      <c r="N71" s="20">
        <f t="shared" si="6"/>
        <v>0</v>
      </c>
      <c r="O71" s="20">
        <f t="shared" si="7"/>
        <v>0</v>
      </c>
      <c r="P71" s="20">
        <f t="shared" si="8"/>
        <v>0</v>
      </c>
      <c r="Q71" s="20">
        <v>1</v>
      </c>
      <c r="S71" s="20">
        <f t="shared" si="1"/>
        <v>1</v>
      </c>
    </row>
    <row r="72" spans="3:19" x14ac:dyDescent="0.25">
      <c r="C72">
        <f t="shared" si="9"/>
        <v>37</v>
      </c>
      <c r="D72" s="5">
        <f t="shared" si="10"/>
        <v>44986</v>
      </c>
      <c r="E72" s="4">
        <f t="shared" si="11"/>
        <v>1872151.1904623825</v>
      </c>
      <c r="F72" s="4">
        <f t="shared" si="2"/>
        <v>14868.48202057942</v>
      </c>
      <c r="G72" s="4">
        <f t="array" ref="G72">IF($F$27=$K$23,$F$29*HLOOKUP($F$22,$M$34:$Q$395,(C72)+2,FALSE),IF(AND(F$17&gt;=C72,$F$23=$K$20,K72=0,S72=1),PMT(F$12/$F$22,F$16*$F$22,-F$11,0)-H72,0)*HLOOKUP($F$22,$M$34:$Q$395,(C72)+2,FALSE))</f>
        <v>3947.6000762155218</v>
      </c>
      <c r="H72" s="4">
        <f t="array" ref="H72">IF($F$27=$K$23,$F$30*HLOOKUP($F$22,$M$34:$Q$395,(C72)+2,FALSE),IF(K72=0,E72*F$12/$F$22,0)*HLOOKUP($F$22,$M$34:$Q$395,(C72)+2,FALSE))</f>
        <v>10920.881944363899</v>
      </c>
      <c r="I72" s="4">
        <f t="shared" si="0"/>
        <v>0</v>
      </c>
      <c r="J72" s="4">
        <f t="shared" si="3"/>
        <v>1868203.5903861669</v>
      </c>
      <c r="K72" s="4">
        <f t="shared" si="4"/>
        <v>0</v>
      </c>
      <c r="M72" s="20">
        <f t="shared" si="5"/>
        <v>1</v>
      </c>
      <c r="N72" s="20">
        <f t="shared" si="6"/>
        <v>1</v>
      </c>
      <c r="O72" s="20">
        <f t="shared" si="7"/>
        <v>1</v>
      </c>
      <c r="P72" s="20">
        <f t="shared" si="8"/>
        <v>1</v>
      </c>
      <c r="Q72" s="20">
        <v>1</v>
      </c>
      <c r="S72" s="20">
        <f t="shared" si="1"/>
        <v>1</v>
      </c>
    </row>
    <row r="73" spans="3:19" x14ac:dyDescent="0.25">
      <c r="C73">
        <f t="shared" si="9"/>
        <v>38</v>
      </c>
      <c r="D73" s="5">
        <f t="shared" si="10"/>
        <v>45017</v>
      </c>
      <c r="E73" s="4">
        <f t="shared" si="11"/>
        <v>1868203.5903861669</v>
      </c>
      <c r="F73" s="4">
        <f t="shared" si="2"/>
        <v>14868.48202057942</v>
      </c>
      <c r="G73" s="4">
        <f t="array" ref="G73">IF($F$27=$K$23,$F$29*HLOOKUP($F$22,$M$34:$Q$395,(C73)+2,FALSE),IF(AND(F$17&gt;=C73,$F$23=$K$20,K73=0,S73=1),PMT(F$12/$F$22,F$16*$F$22,-F$11,0)-H73,0)*HLOOKUP($F$22,$M$34:$Q$395,(C73)+2,FALSE))</f>
        <v>3970.6277433267787</v>
      </c>
      <c r="H73" s="4">
        <f t="array" ref="H73">IF($F$27=$K$23,$F$30*HLOOKUP($F$22,$M$34:$Q$395,(C73)+2,FALSE),IF(K73=0,E73*F$12/$F$22,0)*HLOOKUP($F$22,$M$34:$Q$395,(C73)+2,FALSE))</f>
        <v>10897.854277252642</v>
      </c>
      <c r="I73" s="4">
        <f t="shared" si="0"/>
        <v>0</v>
      </c>
      <c r="J73" s="4">
        <f t="shared" si="3"/>
        <v>1864232.9626428401</v>
      </c>
      <c r="K73" s="4">
        <f t="shared" si="4"/>
        <v>0</v>
      </c>
      <c r="M73" s="20">
        <f t="shared" si="5"/>
        <v>0</v>
      </c>
      <c r="N73" s="20">
        <f t="shared" si="6"/>
        <v>0</v>
      </c>
      <c r="O73" s="20">
        <f t="shared" si="7"/>
        <v>0</v>
      </c>
      <c r="P73" s="20">
        <f t="shared" si="8"/>
        <v>0</v>
      </c>
      <c r="Q73" s="20">
        <v>1</v>
      </c>
      <c r="S73" s="20">
        <f t="shared" si="1"/>
        <v>1</v>
      </c>
    </row>
    <row r="74" spans="3:19" x14ac:dyDescent="0.25">
      <c r="C74">
        <f t="shared" si="9"/>
        <v>39</v>
      </c>
      <c r="D74" s="5">
        <f t="shared" si="10"/>
        <v>45047</v>
      </c>
      <c r="E74" s="4">
        <f t="shared" si="11"/>
        <v>1864232.9626428401</v>
      </c>
      <c r="F74" s="4">
        <f t="shared" si="2"/>
        <v>14868.48202057942</v>
      </c>
      <c r="G74" s="4">
        <f t="array" ref="G74">IF($F$27=$K$23,$F$29*HLOOKUP($F$22,$M$34:$Q$395,(C74)+2,FALSE),IF(AND(F$17&gt;=C74,$F$23=$K$20,K74=0,S74=1),PMT(F$12/$F$22,F$16*$F$22,-F$11,0)-H74,0)*HLOOKUP($F$22,$M$34:$Q$395,(C74)+2,FALSE))</f>
        <v>3993.7897384961852</v>
      </c>
      <c r="H74" s="4">
        <f t="array" ref="H74">IF($F$27=$K$23,$F$30*HLOOKUP($F$22,$M$34:$Q$395,(C74)+2,FALSE),IF(K74=0,E74*F$12/$F$22,0)*HLOOKUP($F$22,$M$34:$Q$395,(C74)+2,FALSE))</f>
        <v>10874.692282083235</v>
      </c>
      <c r="I74" s="4">
        <f t="shared" si="0"/>
        <v>0</v>
      </c>
      <c r="J74" s="4">
        <f t="shared" si="3"/>
        <v>1860239.1729043438</v>
      </c>
      <c r="K74" s="4">
        <f t="shared" si="4"/>
        <v>0</v>
      </c>
      <c r="M74" s="20">
        <f t="shared" si="5"/>
        <v>0</v>
      </c>
      <c r="N74" s="20">
        <f t="shared" si="6"/>
        <v>0</v>
      </c>
      <c r="O74" s="20">
        <f t="shared" si="7"/>
        <v>0</v>
      </c>
      <c r="P74" s="20">
        <f t="shared" si="8"/>
        <v>1</v>
      </c>
      <c r="Q74" s="20">
        <v>1</v>
      </c>
      <c r="S74" s="20">
        <f t="shared" si="1"/>
        <v>1</v>
      </c>
    </row>
    <row r="75" spans="3:19" x14ac:dyDescent="0.25">
      <c r="C75">
        <f t="shared" si="9"/>
        <v>40</v>
      </c>
      <c r="D75" s="5">
        <f t="shared" si="10"/>
        <v>45078</v>
      </c>
      <c r="E75" s="4">
        <f t="shared" si="11"/>
        <v>1860239.1729043438</v>
      </c>
      <c r="F75" s="4">
        <f t="shared" si="2"/>
        <v>14868.48202057942</v>
      </c>
      <c r="G75" s="4">
        <f t="array" ref="G75">IF($F$27=$K$23,$F$29*HLOOKUP($F$22,$M$34:$Q$395,(C75)+2,FALSE),IF(AND(F$17&gt;=C75,$F$23=$K$20,K75=0,S75=1),PMT(F$12/$F$22,F$16*$F$22,-F$11,0)-H75,0)*HLOOKUP($F$22,$M$34:$Q$395,(C75)+2,FALSE))</f>
        <v>4017.0868453040803</v>
      </c>
      <c r="H75" s="4">
        <f t="array" ref="H75">IF($F$27=$K$23,$F$30*HLOOKUP($F$22,$M$34:$Q$395,(C75)+2,FALSE),IF(K75=0,E75*F$12/$F$22,0)*HLOOKUP($F$22,$M$34:$Q$395,(C75)+2,FALSE))</f>
        <v>10851.39517527534</v>
      </c>
      <c r="I75" s="4">
        <f t="shared" si="0"/>
        <v>0</v>
      </c>
      <c r="J75" s="4">
        <f t="shared" si="3"/>
        <v>1856222.0860590397</v>
      </c>
      <c r="K75" s="4">
        <f t="shared" si="4"/>
        <v>0</v>
      </c>
      <c r="M75" s="20">
        <f t="shared" si="5"/>
        <v>0</v>
      </c>
      <c r="N75" s="20">
        <f t="shared" si="6"/>
        <v>0</v>
      </c>
      <c r="O75" s="20">
        <f t="shared" si="7"/>
        <v>0</v>
      </c>
      <c r="P75" s="20">
        <f t="shared" si="8"/>
        <v>0</v>
      </c>
      <c r="Q75" s="20">
        <v>1</v>
      </c>
      <c r="S75" s="20">
        <f t="shared" si="1"/>
        <v>1</v>
      </c>
    </row>
    <row r="76" spans="3:19" x14ac:dyDescent="0.25">
      <c r="C76">
        <f t="shared" si="9"/>
        <v>41</v>
      </c>
      <c r="D76" s="5">
        <f t="shared" si="10"/>
        <v>45108</v>
      </c>
      <c r="E76" s="4">
        <f t="shared" si="11"/>
        <v>1856222.0860590397</v>
      </c>
      <c r="F76" s="4">
        <f t="shared" si="2"/>
        <v>14868.48202057942</v>
      </c>
      <c r="G76" s="4">
        <f t="array" ref="G76">IF($F$27=$K$23,$F$29*HLOOKUP($F$22,$M$34:$Q$395,(C76)+2,FALSE),IF(AND(F$17&gt;=C76,$F$23=$K$20,K76=0,S76=1),PMT(F$12/$F$22,F$16*$F$22,-F$11,0)-H76,0)*HLOOKUP($F$22,$M$34:$Q$395,(C76)+2,FALSE))</f>
        <v>4040.5198519016867</v>
      </c>
      <c r="H76" s="4">
        <f t="array" ref="H76">IF($F$27=$K$23,$F$30*HLOOKUP($F$22,$M$34:$Q$395,(C76)+2,FALSE),IF(K76=0,E76*F$12/$F$22,0)*HLOOKUP($F$22,$M$34:$Q$395,(C76)+2,FALSE))</f>
        <v>10827.962168677734</v>
      </c>
      <c r="I76" s="4">
        <f t="shared" si="0"/>
        <v>0</v>
      </c>
      <c r="J76" s="4">
        <f t="shared" si="3"/>
        <v>1852181.5662071379</v>
      </c>
      <c r="K76" s="4">
        <f t="shared" si="4"/>
        <v>0</v>
      </c>
      <c r="M76" s="20">
        <f t="shared" si="5"/>
        <v>0</v>
      </c>
      <c r="N76" s="20">
        <f t="shared" si="6"/>
        <v>0</v>
      </c>
      <c r="O76" s="20">
        <f t="shared" si="7"/>
        <v>1</v>
      </c>
      <c r="P76" s="20">
        <f t="shared" si="8"/>
        <v>1</v>
      </c>
      <c r="Q76" s="20">
        <v>1</v>
      </c>
      <c r="S76" s="20">
        <f t="shared" si="1"/>
        <v>1</v>
      </c>
    </row>
    <row r="77" spans="3:19" x14ac:dyDescent="0.25">
      <c r="C77">
        <f t="shared" si="9"/>
        <v>42</v>
      </c>
      <c r="D77" s="5">
        <f t="shared" si="10"/>
        <v>45139</v>
      </c>
      <c r="E77" s="4">
        <f t="shared" si="11"/>
        <v>1852181.5662071379</v>
      </c>
      <c r="F77" s="4">
        <f t="shared" si="2"/>
        <v>14868.48202057942</v>
      </c>
      <c r="G77" s="4">
        <f t="array" ref="G77">IF($F$27=$K$23,$F$29*HLOOKUP($F$22,$M$34:$Q$395,(C77)+2,FALSE),IF(AND(F$17&gt;=C77,$F$23=$K$20,K77=0,S77=1),PMT(F$12/$F$22,F$16*$F$22,-F$11,0)-H77,0)*HLOOKUP($F$22,$M$34:$Q$395,(C77)+2,FALSE))</f>
        <v>4064.0895510377813</v>
      </c>
      <c r="H77" s="4">
        <f t="array" ref="H77">IF($F$27=$K$23,$F$30*HLOOKUP($F$22,$M$34:$Q$395,(C77)+2,FALSE),IF(K77=0,E77*F$12/$F$22,0)*HLOOKUP($F$22,$M$34:$Q$395,(C77)+2,FALSE))</f>
        <v>10804.392469541639</v>
      </c>
      <c r="I77" s="4">
        <f t="shared" si="0"/>
        <v>0</v>
      </c>
      <c r="J77" s="4">
        <f t="shared" si="3"/>
        <v>1848117.4766561</v>
      </c>
      <c r="K77" s="4">
        <f t="shared" si="4"/>
        <v>0</v>
      </c>
      <c r="M77" s="20">
        <f t="shared" si="5"/>
        <v>0</v>
      </c>
      <c r="N77" s="20">
        <f t="shared" si="6"/>
        <v>0</v>
      </c>
      <c r="O77" s="20">
        <f t="shared" si="7"/>
        <v>0</v>
      </c>
      <c r="P77" s="20">
        <f t="shared" si="8"/>
        <v>0</v>
      </c>
      <c r="Q77" s="20">
        <v>1</v>
      </c>
      <c r="S77" s="20">
        <f t="shared" si="1"/>
        <v>1</v>
      </c>
    </row>
    <row r="78" spans="3:19" x14ac:dyDescent="0.25">
      <c r="C78">
        <f t="shared" si="9"/>
        <v>43</v>
      </c>
      <c r="D78" s="5">
        <f t="shared" si="10"/>
        <v>45170</v>
      </c>
      <c r="E78" s="4">
        <f t="shared" si="11"/>
        <v>1848117.4766561</v>
      </c>
      <c r="F78" s="4">
        <f t="shared" si="2"/>
        <v>14868.48202057942</v>
      </c>
      <c r="G78" s="4">
        <f t="array" ref="G78">IF($F$27=$K$23,$F$29*HLOOKUP($F$22,$M$34:$Q$395,(C78)+2,FALSE),IF(AND(F$17&gt;=C78,$F$23=$K$20,K78=0,S78=1),PMT(F$12/$F$22,F$16*$F$22,-F$11,0)-H78,0)*HLOOKUP($F$22,$M$34:$Q$395,(C78)+2,FALSE))</f>
        <v>4087.7967400855032</v>
      </c>
      <c r="H78" s="4">
        <f t="array" ref="H78">IF($F$27=$K$23,$F$30*HLOOKUP($F$22,$M$34:$Q$395,(C78)+2,FALSE),IF(K78=0,E78*F$12/$F$22,0)*HLOOKUP($F$22,$M$34:$Q$395,(C78)+2,FALSE))</f>
        <v>10780.685280493917</v>
      </c>
      <c r="I78" s="4">
        <f t="shared" si="0"/>
        <v>0</v>
      </c>
      <c r="J78" s="4">
        <f t="shared" si="3"/>
        <v>1844029.6799160144</v>
      </c>
      <c r="K78" s="4">
        <f t="shared" si="4"/>
        <v>0</v>
      </c>
      <c r="M78" s="20">
        <f t="shared" si="5"/>
        <v>0</v>
      </c>
      <c r="N78" s="20">
        <f t="shared" si="6"/>
        <v>1</v>
      </c>
      <c r="O78" s="20">
        <f t="shared" si="7"/>
        <v>0</v>
      </c>
      <c r="P78" s="20">
        <f t="shared" si="8"/>
        <v>1</v>
      </c>
      <c r="Q78" s="20">
        <v>1</v>
      </c>
      <c r="S78" s="20">
        <f t="shared" si="1"/>
        <v>1</v>
      </c>
    </row>
    <row r="79" spans="3:19" x14ac:dyDescent="0.25">
      <c r="C79">
        <f t="shared" si="9"/>
        <v>44</v>
      </c>
      <c r="D79" s="5">
        <f t="shared" si="10"/>
        <v>45200</v>
      </c>
      <c r="E79" s="4">
        <f t="shared" si="11"/>
        <v>1844029.6799160144</v>
      </c>
      <c r="F79" s="4">
        <f t="shared" si="2"/>
        <v>14868.48202057942</v>
      </c>
      <c r="G79" s="4">
        <f t="array" ref="G79">IF($F$27=$K$23,$F$29*HLOOKUP($F$22,$M$34:$Q$395,(C79)+2,FALSE),IF(AND(F$17&gt;=C79,$F$23=$K$20,K79=0,S79=1),PMT(F$12/$F$22,F$16*$F$22,-F$11,0)-H79,0)*HLOOKUP($F$22,$M$34:$Q$395,(C79)+2,FALSE))</f>
        <v>4111.6422210693363</v>
      </c>
      <c r="H79" s="4">
        <f t="array" ref="H79">IF($F$27=$K$23,$F$30*HLOOKUP($F$22,$M$34:$Q$395,(C79)+2,FALSE),IF(K79=0,E79*F$12/$F$22,0)*HLOOKUP($F$22,$M$34:$Q$395,(C79)+2,FALSE))</f>
        <v>10756.839799510084</v>
      </c>
      <c r="I79" s="4">
        <f t="shared" si="0"/>
        <v>0</v>
      </c>
      <c r="J79" s="4">
        <f t="shared" si="3"/>
        <v>1839918.037694945</v>
      </c>
      <c r="K79" s="4">
        <f t="shared" si="4"/>
        <v>0</v>
      </c>
      <c r="M79" s="20">
        <f t="shared" si="5"/>
        <v>0</v>
      </c>
      <c r="N79" s="20">
        <f t="shared" si="6"/>
        <v>0</v>
      </c>
      <c r="O79" s="20">
        <f t="shared" si="7"/>
        <v>0</v>
      </c>
      <c r="P79" s="20">
        <f t="shared" si="8"/>
        <v>0</v>
      </c>
      <c r="Q79" s="20">
        <v>1</v>
      </c>
      <c r="S79" s="20">
        <f t="shared" si="1"/>
        <v>1</v>
      </c>
    </row>
    <row r="80" spans="3:19" x14ac:dyDescent="0.25">
      <c r="C80">
        <f t="shared" si="9"/>
        <v>45</v>
      </c>
      <c r="D80" s="5">
        <f t="shared" si="10"/>
        <v>45231</v>
      </c>
      <c r="E80" s="4">
        <f t="shared" si="11"/>
        <v>1839918.037694945</v>
      </c>
      <c r="F80" s="4">
        <f t="shared" si="2"/>
        <v>14868.48202057942</v>
      </c>
      <c r="G80" s="4">
        <f t="array" ref="G80">IF($F$27=$K$23,$F$29*HLOOKUP($F$22,$M$34:$Q$395,(C80)+2,FALSE),IF(AND(F$17&gt;=C80,$F$23=$K$20,K80=0,S80=1),PMT(F$12/$F$22,F$16*$F$22,-F$11,0)-H80,0)*HLOOKUP($F$22,$M$34:$Q$395,(C80)+2,FALSE))</f>
        <v>4135.6268006922401</v>
      </c>
      <c r="H80" s="4">
        <f t="array" ref="H80">IF($F$27=$K$23,$F$30*HLOOKUP($F$22,$M$34:$Q$395,(C80)+2,FALSE),IF(K80=0,E80*F$12/$F$22,0)*HLOOKUP($F$22,$M$34:$Q$395,(C80)+2,FALSE))</f>
        <v>10732.85521988718</v>
      </c>
      <c r="I80" s="4">
        <f t="shared" si="0"/>
        <v>0</v>
      </c>
      <c r="J80" s="4">
        <f t="shared" si="3"/>
        <v>1835782.4108942528</v>
      </c>
      <c r="K80" s="4">
        <f t="shared" si="4"/>
        <v>0</v>
      </c>
      <c r="M80" s="20">
        <f t="shared" si="5"/>
        <v>0</v>
      </c>
      <c r="N80" s="20">
        <f t="shared" si="6"/>
        <v>0</v>
      </c>
      <c r="O80" s="20">
        <f t="shared" si="7"/>
        <v>1</v>
      </c>
      <c r="P80" s="20">
        <f t="shared" si="8"/>
        <v>1</v>
      </c>
      <c r="Q80" s="20">
        <v>1</v>
      </c>
      <c r="S80" s="20">
        <f t="shared" si="1"/>
        <v>1</v>
      </c>
    </row>
    <row r="81" spans="3:19" x14ac:dyDescent="0.25">
      <c r="C81">
        <f t="shared" si="9"/>
        <v>46</v>
      </c>
      <c r="D81" s="5">
        <f t="shared" si="10"/>
        <v>45261</v>
      </c>
      <c r="E81" s="4">
        <f t="shared" si="11"/>
        <v>1835782.4108942528</v>
      </c>
      <c r="F81" s="4">
        <f t="shared" si="2"/>
        <v>14868.48202057942</v>
      </c>
      <c r="G81" s="4">
        <f t="array" ref="G81">IF($F$27=$K$23,$F$29*HLOOKUP($F$22,$M$34:$Q$395,(C81)+2,FALSE),IF(AND(F$17&gt;=C81,$F$23=$K$20,K81=0,S81=1),PMT(F$12/$F$22,F$16*$F$22,-F$11,0)-H81,0)*HLOOKUP($F$22,$M$34:$Q$395,(C81)+2,FALSE))</f>
        <v>4159.7512903629449</v>
      </c>
      <c r="H81" s="4">
        <f t="array" ref="H81">IF($F$27=$K$23,$F$30*HLOOKUP($F$22,$M$34:$Q$395,(C81)+2,FALSE),IF(K81=0,E81*F$12/$F$22,0)*HLOOKUP($F$22,$M$34:$Q$395,(C81)+2,FALSE))</f>
        <v>10708.730730216475</v>
      </c>
      <c r="I81" s="4">
        <f t="shared" si="0"/>
        <v>0</v>
      </c>
      <c r="J81" s="4">
        <f t="shared" si="3"/>
        <v>1831622.6596038898</v>
      </c>
      <c r="K81" s="4">
        <f t="shared" si="4"/>
        <v>0</v>
      </c>
      <c r="M81" s="20">
        <f t="shared" si="5"/>
        <v>0</v>
      </c>
      <c r="N81" s="20">
        <f t="shared" si="6"/>
        <v>0</v>
      </c>
      <c r="O81" s="20">
        <f t="shared" si="7"/>
        <v>0</v>
      </c>
      <c r="P81" s="20">
        <f t="shared" si="8"/>
        <v>0</v>
      </c>
      <c r="Q81" s="20">
        <v>1</v>
      </c>
      <c r="S81" s="20">
        <f t="shared" si="1"/>
        <v>1</v>
      </c>
    </row>
    <row r="82" spans="3:19" x14ac:dyDescent="0.25">
      <c r="C82">
        <f t="shared" si="9"/>
        <v>47</v>
      </c>
      <c r="D82" s="5">
        <f t="shared" si="10"/>
        <v>45292</v>
      </c>
      <c r="E82" s="4">
        <f t="shared" si="11"/>
        <v>1831622.6596038898</v>
      </c>
      <c r="F82" s="4">
        <f t="shared" si="2"/>
        <v>14868.48202057942</v>
      </c>
      <c r="G82" s="4">
        <f t="array" ref="G82">IF($F$27=$K$23,$F$29*HLOOKUP($F$22,$M$34:$Q$395,(C82)+2,FALSE),IF(AND(F$17&gt;=C82,$F$23=$K$20,K82=0,S82=1),PMT(F$12/$F$22,F$16*$F$22,-F$11,0)-H82,0)*HLOOKUP($F$22,$M$34:$Q$395,(C82)+2,FALSE))</f>
        <v>4184.0165062233955</v>
      </c>
      <c r="H82" s="4">
        <f t="array" ref="H82">IF($F$27=$K$23,$F$30*HLOOKUP($F$22,$M$34:$Q$395,(C82)+2,FALSE),IF(K82=0,E82*F$12/$F$22,0)*HLOOKUP($F$22,$M$34:$Q$395,(C82)+2,FALSE))</f>
        <v>10684.465514356025</v>
      </c>
      <c r="I82" s="4">
        <f t="shared" si="0"/>
        <v>0</v>
      </c>
      <c r="J82" s="4">
        <f t="shared" si="3"/>
        <v>1827438.6430976663</v>
      </c>
      <c r="K82" s="4">
        <f t="shared" si="4"/>
        <v>0</v>
      </c>
      <c r="M82" s="20">
        <f t="shared" si="5"/>
        <v>0</v>
      </c>
      <c r="N82" s="20">
        <f t="shared" si="6"/>
        <v>0</v>
      </c>
      <c r="O82" s="20">
        <f t="shared" si="7"/>
        <v>0</v>
      </c>
      <c r="P82" s="20">
        <f t="shared" si="8"/>
        <v>1</v>
      </c>
      <c r="Q82" s="20">
        <v>1</v>
      </c>
      <c r="S82" s="20">
        <f t="shared" si="1"/>
        <v>1</v>
      </c>
    </row>
    <row r="83" spans="3:19" x14ac:dyDescent="0.25">
      <c r="C83">
        <f t="shared" si="9"/>
        <v>48</v>
      </c>
      <c r="D83" s="5">
        <f t="shared" si="10"/>
        <v>45323</v>
      </c>
      <c r="E83" s="4">
        <f t="shared" si="11"/>
        <v>1827438.6430976663</v>
      </c>
      <c r="F83" s="4">
        <f t="shared" si="2"/>
        <v>14868.48202057942</v>
      </c>
      <c r="G83" s="4">
        <f t="array" ref="G83">IF($F$27=$K$23,$F$29*HLOOKUP($F$22,$M$34:$Q$395,(C83)+2,FALSE),IF(AND(F$17&gt;=C83,$F$23=$K$20,K83=0,S83=1),PMT(F$12/$F$22,F$16*$F$22,-F$11,0)-H83,0)*HLOOKUP($F$22,$M$34:$Q$395,(C83)+2,FALSE))</f>
        <v>4208.4232691763664</v>
      </c>
      <c r="H83" s="4">
        <f t="array" ref="H83">IF($F$27=$K$23,$F$30*HLOOKUP($F$22,$M$34:$Q$395,(C83)+2,FALSE),IF(K83=0,E83*F$12/$F$22,0)*HLOOKUP($F$22,$M$34:$Q$395,(C83)+2,FALSE))</f>
        <v>10660.058751403054</v>
      </c>
      <c r="I83" s="4">
        <f t="shared" si="0"/>
        <v>0</v>
      </c>
      <c r="J83" s="4">
        <f t="shared" si="3"/>
        <v>1823230.2198284899</v>
      </c>
      <c r="K83" s="4">
        <f t="shared" si="4"/>
        <v>0</v>
      </c>
      <c r="M83" s="20">
        <f t="shared" si="5"/>
        <v>0</v>
      </c>
      <c r="N83" s="20">
        <f t="shared" si="6"/>
        <v>0</v>
      </c>
      <c r="O83" s="20">
        <f t="shared" si="7"/>
        <v>0</v>
      </c>
      <c r="P83" s="20">
        <f t="shared" si="8"/>
        <v>0</v>
      </c>
      <c r="Q83" s="20">
        <v>1</v>
      </c>
      <c r="S83" s="20">
        <f t="shared" si="1"/>
        <v>1</v>
      </c>
    </row>
    <row r="84" spans="3:19" x14ac:dyDescent="0.25">
      <c r="C84">
        <f t="shared" si="9"/>
        <v>49</v>
      </c>
      <c r="D84" s="5">
        <f t="shared" si="10"/>
        <v>45352</v>
      </c>
      <c r="E84" s="4">
        <f t="shared" si="11"/>
        <v>1823230.2198284899</v>
      </c>
      <c r="F84" s="4">
        <f t="shared" si="2"/>
        <v>14868.48202057942</v>
      </c>
      <c r="G84" s="4">
        <f t="array" ref="G84">IF($F$27=$K$23,$F$29*HLOOKUP($F$22,$M$34:$Q$395,(C84)+2,FALSE),IF(AND(F$17&gt;=C84,$F$23=$K$20,K84=0,S84=1),PMT(F$12/$F$22,F$16*$F$22,-F$11,0)-H84,0)*HLOOKUP($F$22,$M$34:$Q$395,(C84)+2,FALSE))</f>
        <v>4232.9724049132292</v>
      </c>
      <c r="H84" s="4">
        <f t="array" ref="H84">IF($F$27=$K$23,$F$30*HLOOKUP($F$22,$M$34:$Q$395,(C84)+2,FALSE),IF(K84=0,E84*F$12/$F$22,0)*HLOOKUP($F$22,$M$34:$Q$395,(C84)+2,FALSE))</f>
        <v>10635.509615666191</v>
      </c>
      <c r="I84" s="4">
        <f t="shared" si="0"/>
        <v>0</v>
      </c>
      <c r="J84" s="4">
        <f t="shared" si="3"/>
        <v>1818997.2474235767</v>
      </c>
      <c r="K84" s="4">
        <f t="shared" si="4"/>
        <v>0</v>
      </c>
      <c r="M84" s="20">
        <f t="shared" si="5"/>
        <v>1</v>
      </c>
      <c r="N84" s="20">
        <f t="shared" si="6"/>
        <v>1</v>
      </c>
      <c r="O84" s="20">
        <f t="shared" si="7"/>
        <v>1</v>
      </c>
      <c r="P84" s="20">
        <f t="shared" si="8"/>
        <v>1</v>
      </c>
      <c r="Q84" s="20">
        <v>1</v>
      </c>
      <c r="S84" s="20">
        <f t="shared" si="1"/>
        <v>1</v>
      </c>
    </row>
    <row r="85" spans="3:19" x14ac:dyDescent="0.25">
      <c r="C85">
        <f t="shared" si="9"/>
        <v>50</v>
      </c>
      <c r="D85" s="5">
        <f t="shared" si="10"/>
        <v>45383</v>
      </c>
      <c r="E85" s="4">
        <f t="shared" si="11"/>
        <v>1818997.2474235767</v>
      </c>
      <c r="F85" s="4">
        <f t="shared" si="2"/>
        <v>14868.48202057942</v>
      </c>
      <c r="G85" s="4">
        <f t="array" ref="G85">IF($F$27=$K$23,$F$29*HLOOKUP($F$22,$M$34:$Q$395,(C85)+2,FALSE),IF(AND(F$17&gt;=C85,$F$23=$K$20,K85=0,S85=1),PMT(F$12/$F$22,F$16*$F$22,-F$11,0)-H85,0)*HLOOKUP($F$22,$M$34:$Q$395,(C85)+2,FALSE))</f>
        <v>4257.6647439418884</v>
      </c>
      <c r="H85" s="4">
        <f t="array" ref="H85">IF($F$27=$K$23,$F$30*HLOOKUP($F$22,$M$34:$Q$395,(C85)+2,FALSE),IF(K85=0,E85*F$12/$F$22,0)*HLOOKUP($F$22,$M$34:$Q$395,(C85)+2,FALSE))</f>
        <v>10610.817276637532</v>
      </c>
      <c r="I85" s="4">
        <f t="shared" si="0"/>
        <v>0</v>
      </c>
      <c r="J85" s="4">
        <f t="shared" si="3"/>
        <v>1814739.5826796347</v>
      </c>
      <c r="K85" s="4">
        <f t="shared" si="4"/>
        <v>0</v>
      </c>
      <c r="M85" s="20">
        <f t="shared" si="5"/>
        <v>0</v>
      </c>
      <c r="N85" s="20">
        <f t="shared" si="6"/>
        <v>0</v>
      </c>
      <c r="O85" s="20">
        <f t="shared" si="7"/>
        <v>0</v>
      </c>
      <c r="P85" s="20">
        <f t="shared" si="8"/>
        <v>0</v>
      </c>
      <c r="Q85" s="20">
        <v>1</v>
      </c>
      <c r="S85" s="20">
        <f t="shared" si="1"/>
        <v>1</v>
      </c>
    </row>
    <row r="86" spans="3:19" x14ac:dyDescent="0.25">
      <c r="C86">
        <f t="shared" si="9"/>
        <v>51</v>
      </c>
      <c r="D86" s="5">
        <f t="shared" si="10"/>
        <v>45413</v>
      </c>
      <c r="E86" s="4">
        <f t="shared" si="11"/>
        <v>1814739.5826796347</v>
      </c>
      <c r="F86" s="4">
        <f t="shared" si="2"/>
        <v>14868.48202057942</v>
      </c>
      <c r="G86" s="4">
        <f t="array" ref="G86">IF($F$27=$K$23,$F$29*HLOOKUP($F$22,$M$34:$Q$395,(C86)+2,FALSE),IF(AND(F$17&gt;=C86,$F$23=$K$20,K86=0,S86=1),PMT(F$12/$F$22,F$16*$F$22,-F$11,0)-H86,0)*HLOOKUP($F$22,$M$34:$Q$395,(C86)+2,FALSE))</f>
        <v>4282.5011216148832</v>
      </c>
      <c r="H86" s="4">
        <f t="array" ref="H86">IF($F$27=$K$23,$F$30*HLOOKUP($F$22,$M$34:$Q$395,(C86)+2,FALSE),IF(K86=0,E86*F$12/$F$22,0)*HLOOKUP($F$22,$M$34:$Q$395,(C86)+2,FALSE))</f>
        <v>10585.980898964537</v>
      </c>
      <c r="I86" s="4">
        <f t="shared" si="0"/>
        <v>0</v>
      </c>
      <c r="J86" s="4">
        <f t="shared" si="3"/>
        <v>1810457.0815580199</v>
      </c>
      <c r="K86" s="4">
        <f t="shared" si="4"/>
        <v>0</v>
      </c>
      <c r="M86" s="20">
        <f t="shared" si="5"/>
        <v>0</v>
      </c>
      <c r="N86" s="20">
        <f t="shared" si="6"/>
        <v>0</v>
      </c>
      <c r="O86" s="20">
        <f t="shared" si="7"/>
        <v>0</v>
      </c>
      <c r="P86" s="20">
        <f t="shared" si="8"/>
        <v>1</v>
      </c>
      <c r="Q86" s="20">
        <v>1</v>
      </c>
      <c r="S86" s="20">
        <f t="shared" si="1"/>
        <v>1</v>
      </c>
    </row>
    <row r="87" spans="3:19" x14ac:dyDescent="0.25">
      <c r="C87">
        <f t="shared" si="9"/>
        <v>52</v>
      </c>
      <c r="D87" s="5">
        <f t="shared" si="10"/>
        <v>45444</v>
      </c>
      <c r="E87" s="4">
        <f t="shared" si="11"/>
        <v>1810457.0815580199</v>
      </c>
      <c r="F87" s="4">
        <f t="shared" si="2"/>
        <v>14868.48202057942</v>
      </c>
      <c r="G87" s="4">
        <f t="array" ref="G87">IF($F$27=$K$23,$F$29*HLOOKUP($F$22,$M$34:$Q$395,(C87)+2,FALSE),IF(AND(F$17&gt;=C87,$F$23=$K$20,K87=0,S87=1),PMT(F$12/$F$22,F$16*$F$22,-F$11,0)-H87,0)*HLOOKUP($F$22,$M$34:$Q$395,(C87)+2,FALSE))</f>
        <v>4307.482378157636</v>
      </c>
      <c r="H87" s="4">
        <f t="array" ref="H87">IF($F$27=$K$23,$F$30*HLOOKUP($F$22,$M$34:$Q$395,(C87)+2,FALSE),IF(K87=0,E87*F$12/$F$22,0)*HLOOKUP($F$22,$M$34:$Q$395,(C87)+2,FALSE))</f>
        <v>10560.999642421784</v>
      </c>
      <c r="I87" s="4">
        <f t="shared" si="0"/>
        <v>0</v>
      </c>
      <c r="J87" s="4">
        <f t="shared" si="3"/>
        <v>1806149.5991798623</v>
      </c>
      <c r="K87" s="4">
        <f t="shared" si="4"/>
        <v>0</v>
      </c>
      <c r="M87" s="20">
        <f t="shared" si="5"/>
        <v>0</v>
      </c>
      <c r="N87" s="20">
        <f t="shared" si="6"/>
        <v>0</v>
      </c>
      <c r="O87" s="20">
        <f t="shared" si="7"/>
        <v>0</v>
      </c>
      <c r="P87" s="20">
        <f t="shared" si="8"/>
        <v>0</v>
      </c>
      <c r="Q87" s="20">
        <v>1</v>
      </c>
      <c r="S87" s="20">
        <f t="shared" si="1"/>
        <v>1</v>
      </c>
    </row>
    <row r="88" spans="3:19" x14ac:dyDescent="0.25">
      <c r="C88">
        <f t="shared" si="9"/>
        <v>53</v>
      </c>
      <c r="D88" s="5">
        <f t="shared" si="10"/>
        <v>45474</v>
      </c>
      <c r="E88" s="4">
        <f t="shared" si="11"/>
        <v>1806149.5991798623</v>
      </c>
      <c r="F88" s="4">
        <f t="shared" si="2"/>
        <v>14868.48202057942</v>
      </c>
      <c r="G88" s="4">
        <f t="array" ref="G88">IF($F$27=$K$23,$F$29*HLOOKUP($F$22,$M$34:$Q$395,(C88)+2,FALSE),IF(AND(F$17&gt;=C88,$F$23=$K$20,K88=0,S88=1),PMT(F$12/$F$22,F$16*$F$22,-F$11,0)-H88,0)*HLOOKUP($F$22,$M$34:$Q$395,(C88)+2,FALSE))</f>
        <v>4332.6093586968891</v>
      </c>
      <c r="H88" s="4">
        <f t="array" ref="H88">IF($F$27=$K$23,$F$30*HLOOKUP($F$22,$M$34:$Q$395,(C88)+2,FALSE),IF(K88=0,E88*F$12/$F$22,0)*HLOOKUP($F$22,$M$34:$Q$395,(C88)+2,FALSE))</f>
        <v>10535.872661882531</v>
      </c>
      <c r="I88" s="4">
        <f t="shared" si="0"/>
        <v>0</v>
      </c>
      <c r="J88" s="4">
        <f t="shared" si="3"/>
        <v>1801816.9898211653</v>
      </c>
      <c r="K88" s="4">
        <f t="shared" si="4"/>
        <v>0</v>
      </c>
      <c r="M88" s="20">
        <f t="shared" si="5"/>
        <v>0</v>
      </c>
      <c r="N88" s="20">
        <f t="shared" si="6"/>
        <v>0</v>
      </c>
      <c r="O88" s="20">
        <f t="shared" si="7"/>
        <v>1</v>
      </c>
      <c r="P88" s="20">
        <f t="shared" si="8"/>
        <v>1</v>
      </c>
      <c r="Q88" s="20">
        <v>1</v>
      </c>
      <c r="S88" s="20">
        <f t="shared" si="1"/>
        <v>1</v>
      </c>
    </row>
    <row r="89" spans="3:19" x14ac:dyDescent="0.25">
      <c r="C89">
        <f t="shared" si="9"/>
        <v>54</v>
      </c>
      <c r="D89" s="5">
        <f t="shared" si="10"/>
        <v>45505</v>
      </c>
      <c r="E89" s="4">
        <f t="shared" si="11"/>
        <v>1801816.9898211653</v>
      </c>
      <c r="F89" s="4">
        <f t="shared" si="2"/>
        <v>14868.48202057942</v>
      </c>
      <c r="G89" s="4">
        <f t="array" ref="G89">IF($F$27=$K$23,$F$29*HLOOKUP($F$22,$M$34:$Q$395,(C89)+2,FALSE),IF(AND(F$17&gt;=C89,$F$23=$K$20,K89=0,S89=1),PMT(F$12/$F$22,F$16*$F$22,-F$11,0)-H89,0)*HLOOKUP($F$22,$M$34:$Q$395,(C89)+2,FALSE))</f>
        <v>4357.8829132892879</v>
      </c>
      <c r="H89" s="4">
        <f t="array" ref="H89">IF($F$27=$K$23,$F$30*HLOOKUP($F$22,$M$34:$Q$395,(C89)+2,FALSE),IF(K89=0,E89*F$12/$F$22,0)*HLOOKUP($F$22,$M$34:$Q$395,(C89)+2,FALSE))</f>
        <v>10510.599107290132</v>
      </c>
      <c r="I89" s="4">
        <f t="shared" si="0"/>
        <v>0</v>
      </c>
      <c r="J89" s="4">
        <f t="shared" si="3"/>
        <v>1797459.106907876</v>
      </c>
      <c r="K89" s="4">
        <f t="shared" si="4"/>
        <v>0</v>
      </c>
      <c r="M89" s="20">
        <f t="shared" si="5"/>
        <v>0</v>
      </c>
      <c r="N89" s="20">
        <f t="shared" si="6"/>
        <v>0</v>
      </c>
      <c r="O89" s="20">
        <f t="shared" si="7"/>
        <v>0</v>
      </c>
      <c r="P89" s="20">
        <f t="shared" si="8"/>
        <v>0</v>
      </c>
      <c r="Q89" s="20">
        <v>1</v>
      </c>
      <c r="S89" s="20">
        <f t="shared" si="1"/>
        <v>1</v>
      </c>
    </row>
    <row r="90" spans="3:19" x14ac:dyDescent="0.25">
      <c r="C90">
        <f t="shared" si="9"/>
        <v>55</v>
      </c>
      <c r="D90" s="5">
        <f t="shared" si="10"/>
        <v>45536</v>
      </c>
      <c r="E90" s="4">
        <f t="shared" si="11"/>
        <v>1797459.106907876</v>
      </c>
      <c r="F90" s="4">
        <f t="shared" si="2"/>
        <v>14868.48202057942</v>
      </c>
      <c r="G90" s="4">
        <f t="array" ref="G90">IF($F$27=$K$23,$F$29*HLOOKUP($F$22,$M$34:$Q$395,(C90)+2,FALSE),IF(AND(F$17&gt;=C90,$F$23=$K$20,K90=0,S90=1),PMT(F$12/$F$22,F$16*$F$22,-F$11,0)-H90,0)*HLOOKUP($F$22,$M$34:$Q$395,(C90)+2,FALSE))</f>
        <v>4383.3038969501431</v>
      </c>
      <c r="H90" s="4">
        <f t="array" ref="H90">IF($F$27=$K$23,$F$30*HLOOKUP($F$22,$M$34:$Q$395,(C90)+2,FALSE),IF(K90=0,E90*F$12/$F$22,0)*HLOOKUP($F$22,$M$34:$Q$395,(C90)+2,FALSE))</f>
        <v>10485.178123629277</v>
      </c>
      <c r="I90" s="4">
        <f t="shared" si="0"/>
        <v>0</v>
      </c>
      <c r="J90" s="4">
        <f t="shared" si="3"/>
        <v>1793075.8030109259</v>
      </c>
      <c r="K90" s="4">
        <f t="shared" si="4"/>
        <v>0</v>
      </c>
      <c r="M90" s="20">
        <f t="shared" si="5"/>
        <v>0</v>
      </c>
      <c r="N90" s="20">
        <f t="shared" si="6"/>
        <v>1</v>
      </c>
      <c r="O90" s="20">
        <f t="shared" si="7"/>
        <v>0</v>
      </c>
      <c r="P90" s="20">
        <f t="shared" si="8"/>
        <v>1</v>
      </c>
      <c r="Q90" s="20">
        <v>1</v>
      </c>
      <c r="S90" s="20">
        <f t="shared" si="1"/>
        <v>1</v>
      </c>
    </row>
    <row r="91" spans="3:19" x14ac:dyDescent="0.25">
      <c r="C91">
        <f t="shared" si="9"/>
        <v>56</v>
      </c>
      <c r="D91" s="5">
        <f t="shared" si="10"/>
        <v>45566</v>
      </c>
      <c r="E91" s="4">
        <f t="shared" si="11"/>
        <v>1793075.8030109259</v>
      </c>
      <c r="F91" s="4">
        <f t="shared" si="2"/>
        <v>14868.48202057942</v>
      </c>
      <c r="G91" s="4">
        <f t="array" ref="G91">IF($F$27=$K$23,$F$29*HLOOKUP($F$22,$M$34:$Q$395,(C91)+2,FALSE),IF(AND(F$17&gt;=C91,$F$23=$K$20,K91=0,S91=1),PMT(F$12/$F$22,F$16*$F$22,-F$11,0)-H91,0)*HLOOKUP($F$22,$M$34:$Q$395,(C91)+2,FALSE))</f>
        <v>4408.8731696823506</v>
      </c>
      <c r="H91" s="4">
        <f t="array" ref="H91">IF($F$27=$K$23,$F$30*HLOOKUP($F$22,$M$34:$Q$395,(C91)+2,FALSE),IF(K91=0,E91*F$12/$F$22,0)*HLOOKUP($F$22,$M$34:$Q$395,(C91)+2,FALSE))</f>
        <v>10459.60885089707</v>
      </c>
      <c r="I91" s="4">
        <f t="shared" si="0"/>
        <v>0</v>
      </c>
      <c r="J91" s="4">
        <f t="shared" si="3"/>
        <v>1788666.9298412434</v>
      </c>
      <c r="K91" s="4">
        <f t="shared" si="4"/>
        <v>0</v>
      </c>
      <c r="M91" s="20">
        <f t="shared" si="5"/>
        <v>0</v>
      </c>
      <c r="N91" s="20">
        <f t="shared" si="6"/>
        <v>0</v>
      </c>
      <c r="O91" s="20">
        <f t="shared" si="7"/>
        <v>0</v>
      </c>
      <c r="P91" s="20">
        <f t="shared" si="8"/>
        <v>0</v>
      </c>
      <c r="Q91" s="20">
        <v>1</v>
      </c>
      <c r="S91" s="20">
        <f t="shared" si="1"/>
        <v>1</v>
      </c>
    </row>
    <row r="92" spans="3:19" x14ac:dyDescent="0.25">
      <c r="C92">
        <f t="shared" si="9"/>
        <v>57</v>
      </c>
      <c r="D92" s="5">
        <f t="shared" si="10"/>
        <v>45597</v>
      </c>
      <c r="E92" s="4">
        <f t="shared" si="11"/>
        <v>1788666.9298412434</v>
      </c>
      <c r="F92" s="4">
        <f t="shared" si="2"/>
        <v>14868.48202057942</v>
      </c>
      <c r="G92" s="4">
        <f t="array" ref="G92">IF($F$27=$K$23,$F$29*HLOOKUP($F$22,$M$34:$Q$395,(C92)+2,FALSE),IF(AND(F$17&gt;=C92,$F$23=$K$20,K92=0,S92=1),PMT(F$12/$F$22,F$16*$F$22,-F$11,0)-H92,0)*HLOOKUP($F$22,$M$34:$Q$395,(C92)+2,FALSE))</f>
        <v>4434.5915965054992</v>
      </c>
      <c r="H92" s="4">
        <f t="array" ref="H92">IF($F$27=$K$23,$F$30*HLOOKUP($F$22,$M$34:$Q$395,(C92)+2,FALSE),IF(K92=0,E92*F$12/$F$22,0)*HLOOKUP($F$22,$M$34:$Q$395,(C92)+2,FALSE))</f>
        <v>10433.890424073921</v>
      </c>
      <c r="I92" s="4">
        <f t="shared" si="0"/>
        <v>0</v>
      </c>
      <c r="J92" s="4">
        <f t="shared" si="3"/>
        <v>1784232.3382447378</v>
      </c>
      <c r="K92" s="4">
        <f t="shared" si="4"/>
        <v>0</v>
      </c>
      <c r="M92" s="20">
        <f t="shared" si="5"/>
        <v>0</v>
      </c>
      <c r="N92" s="20">
        <f t="shared" si="6"/>
        <v>0</v>
      </c>
      <c r="O92" s="20">
        <f t="shared" si="7"/>
        <v>1</v>
      </c>
      <c r="P92" s="20">
        <f t="shared" si="8"/>
        <v>1</v>
      </c>
      <c r="Q92" s="20">
        <v>1</v>
      </c>
      <c r="S92" s="20">
        <f t="shared" si="1"/>
        <v>1</v>
      </c>
    </row>
    <row r="93" spans="3:19" x14ac:dyDescent="0.25">
      <c r="C93">
        <f t="shared" si="9"/>
        <v>58</v>
      </c>
      <c r="D93" s="5">
        <f t="shared" si="10"/>
        <v>45627</v>
      </c>
      <c r="E93" s="4">
        <f t="shared" si="11"/>
        <v>1784232.3382447378</v>
      </c>
      <c r="F93" s="4">
        <f t="shared" si="2"/>
        <v>14868.48202057942</v>
      </c>
      <c r="G93" s="4">
        <f t="array" ref="G93">IF($F$27=$K$23,$F$29*HLOOKUP($F$22,$M$34:$Q$395,(C93)+2,FALSE),IF(AND(F$17&gt;=C93,$F$23=$K$20,K93=0,S93=1),PMT(F$12/$F$22,F$16*$F$22,-F$11,0)-H93,0)*HLOOKUP($F$22,$M$34:$Q$395,(C93)+2,FALSE))</f>
        <v>4460.4600474851159</v>
      </c>
      <c r="H93" s="4">
        <f t="array" ref="H93">IF($F$27=$K$23,$F$30*HLOOKUP($F$22,$M$34:$Q$395,(C93)+2,FALSE),IF(K93=0,E93*F$12/$F$22,0)*HLOOKUP($F$22,$M$34:$Q$395,(C93)+2,FALSE))</f>
        <v>10408.021973094304</v>
      </c>
      <c r="I93" s="4">
        <f t="shared" si="0"/>
        <v>0</v>
      </c>
      <c r="J93" s="4">
        <f t="shared" si="3"/>
        <v>1779771.8781972528</v>
      </c>
      <c r="K93" s="4">
        <f t="shared" si="4"/>
        <v>0</v>
      </c>
      <c r="M93" s="20">
        <f t="shared" si="5"/>
        <v>0</v>
      </c>
      <c r="N93" s="20">
        <f t="shared" si="6"/>
        <v>0</v>
      </c>
      <c r="O93" s="20">
        <f t="shared" si="7"/>
        <v>0</v>
      </c>
      <c r="P93" s="20">
        <f t="shared" si="8"/>
        <v>0</v>
      </c>
      <c r="Q93" s="20">
        <v>1</v>
      </c>
      <c r="S93" s="20">
        <f t="shared" si="1"/>
        <v>1</v>
      </c>
    </row>
    <row r="94" spans="3:19" x14ac:dyDescent="0.25">
      <c r="C94">
        <f t="shared" si="9"/>
        <v>59</v>
      </c>
      <c r="D94" s="5">
        <f t="shared" si="10"/>
        <v>45658</v>
      </c>
      <c r="E94" s="4">
        <f t="shared" si="11"/>
        <v>1779771.8781972528</v>
      </c>
      <c r="F94" s="4">
        <f t="shared" si="2"/>
        <v>14868.48202057942</v>
      </c>
      <c r="G94" s="4">
        <f t="array" ref="G94">IF($F$27=$K$23,$F$29*HLOOKUP($F$22,$M$34:$Q$395,(C94)+2,FALSE),IF(AND(F$17&gt;=C94,$F$23=$K$20,K94=0,S94=1),PMT(F$12/$F$22,F$16*$F$22,-F$11,0)-H94,0)*HLOOKUP($F$22,$M$34:$Q$395,(C94)+2,FALSE))</f>
        <v>4486.4793977621121</v>
      </c>
      <c r="H94" s="4">
        <f t="array" ref="H94">IF($F$27=$K$23,$F$30*HLOOKUP($F$22,$M$34:$Q$395,(C94)+2,FALSE),IF(K94=0,E94*F$12/$F$22,0)*HLOOKUP($F$22,$M$34:$Q$395,(C94)+2,FALSE))</f>
        <v>10382.002622817308</v>
      </c>
      <c r="I94" s="4">
        <f t="shared" si="0"/>
        <v>0</v>
      </c>
      <c r="J94" s="4">
        <f t="shared" si="3"/>
        <v>1775285.3987994906</v>
      </c>
      <c r="K94" s="4">
        <f t="shared" si="4"/>
        <v>0</v>
      </c>
      <c r="M94" s="20">
        <f t="shared" si="5"/>
        <v>0</v>
      </c>
      <c r="N94" s="20">
        <f t="shared" si="6"/>
        <v>0</v>
      </c>
      <c r="O94" s="20">
        <f t="shared" si="7"/>
        <v>0</v>
      </c>
      <c r="P94" s="20">
        <f t="shared" si="8"/>
        <v>1</v>
      </c>
      <c r="Q94" s="20">
        <v>1</v>
      </c>
      <c r="S94" s="20">
        <f t="shared" si="1"/>
        <v>1</v>
      </c>
    </row>
    <row r="95" spans="3:19" x14ac:dyDescent="0.25">
      <c r="C95">
        <f t="shared" si="9"/>
        <v>60</v>
      </c>
      <c r="D95" s="5">
        <f t="shared" si="10"/>
        <v>45689</v>
      </c>
      <c r="E95" s="4">
        <f t="shared" si="11"/>
        <v>1775285.3987994906</v>
      </c>
      <c r="F95" s="4">
        <f t="shared" si="2"/>
        <v>14868.48202057942</v>
      </c>
      <c r="G95" s="4">
        <f t="array" ref="G95">IF($F$27=$K$23,$F$29*HLOOKUP($F$22,$M$34:$Q$395,(C95)+2,FALSE),IF(AND(F$17&gt;=C95,$F$23=$K$20,K95=0,S95=1),PMT(F$12/$F$22,F$16*$F$22,-F$11,0)-H95,0)*HLOOKUP($F$22,$M$34:$Q$395,(C95)+2,FALSE))</f>
        <v>4512.6505275823911</v>
      </c>
      <c r="H95" s="4">
        <f t="array" ref="H95">IF($F$27=$K$23,$F$30*HLOOKUP($F$22,$M$34:$Q$395,(C95)+2,FALSE),IF(K95=0,E95*F$12/$F$22,0)*HLOOKUP($F$22,$M$34:$Q$395,(C95)+2,FALSE))</f>
        <v>10355.831492997029</v>
      </c>
      <c r="I95" s="4">
        <f t="shared" si="0"/>
        <v>0</v>
      </c>
      <c r="J95" s="4">
        <f t="shared" si="3"/>
        <v>1770772.7482719081</v>
      </c>
      <c r="K95" s="4">
        <f t="shared" si="4"/>
        <v>0</v>
      </c>
      <c r="M95" s="20">
        <f t="shared" si="5"/>
        <v>0</v>
      </c>
      <c r="N95" s="20">
        <f t="shared" si="6"/>
        <v>0</v>
      </c>
      <c r="O95" s="20">
        <f t="shared" si="7"/>
        <v>0</v>
      </c>
      <c r="P95" s="20">
        <f t="shared" si="8"/>
        <v>0</v>
      </c>
      <c r="Q95" s="20">
        <v>1</v>
      </c>
      <c r="S95" s="20">
        <f t="shared" si="1"/>
        <v>1</v>
      </c>
    </row>
    <row r="96" spans="3:19" x14ac:dyDescent="0.25">
      <c r="C96">
        <f t="shared" si="9"/>
        <v>61</v>
      </c>
      <c r="D96" s="5">
        <f t="shared" si="10"/>
        <v>45717</v>
      </c>
      <c r="E96" s="4">
        <f t="shared" si="11"/>
        <v>1770772.7482719081</v>
      </c>
      <c r="F96" s="4">
        <f t="shared" si="2"/>
        <v>14868.48202057942</v>
      </c>
      <c r="G96" s="4">
        <f t="array" ref="G96">IF($F$27=$K$23,$F$29*HLOOKUP($F$22,$M$34:$Q$395,(C96)+2,FALSE),IF(AND(F$17&gt;=C96,$F$23=$K$20,K96=0,S96=1),PMT(F$12/$F$22,F$16*$F$22,-F$11,0)-H96,0)*HLOOKUP($F$22,$M$34:$Q$395,(C96)+2,FALSE))</f>
        <v>4538.9743223266214</v>
      </c>
      <c r="H96" s="4">
        <f t="array" ref="H96">IF($F$27=$K$23,$F$30*HLOOKUP($F$22,$M$34:$Q$395,(C96)+2,FALSE),IF(K96=0,E96*F$12/$F$22,0)*HLOOKUP($F$22,$M$34:$Q$395,(C96)+2,FALSE))</f>
        <v>10329.507698252799</v>
      </c>
      <c r="I96" s="4">
        <f t="shared" si="0"/>
        <v>0</v>
      </c>
      <c r="J96" s="4">
        <f t="shared" si="3"/>
        <v>1766233.7739495814</v>
      </c>
      <c r="K96" s="4">
        <f t="shared" si="4"/>
        <v>0</v>
      </c>
      <c r="M96" s="20">
        <f t="shared" si="5"/>
        <v>1</v>
      </c>
      <c r="N96" s="20">
        <f t="shared" si="6"/>
        <v>1</v>
      </c>
      <c r="O96" s="20">
        <f t="shared" si="7"/>
        <v>1</v>
      </c>
      <c r="P96" s="20">
        <f t="shared" si="8"/>
        <v>1</v>
      </c>
      <c r="Q96" s="20">
        <v>1</v>
      </c>
      <c r="S96" s="20">
        <f t="shared" si="1"/>
        <v>1</v>
      </c>
    </row>
    <row r="97" spans="3:19" x14ac:dyDescent="0.25">
      <c r="C97">
        <f t="shared" si="9"/>
        <v>62</v>
      </c>
      <c r="D97" s="5">
        <f t="shared" si="10"/>
        <v>45748</v>
      </c>
      <c r="E97" s="4">
        <f t="shared" si="11"/>
        <v>1766233.7739495814</v>
      </c>
      <c r="F97" s="4">
        <f t="shared" si="2"/>
        <v>14868.48202057942</v>
      </c>
      <c r="G97" s="4">
        <f t="array" ref="G97">IF($F$27=$K$23,$F$29*HLOOKUP($F$22,$M$34:$Q$395,(C97)+2,FALSE),IF(AND(F$17&gt;=C97,$F$23=$K$20,K97=0,S97=1),PMT(F$12/$F$22,F$16*$F$22,-F$11,0)-H97,0)*HLOOKUP($F$22,$M$34:$Q$395,(C97)+2,FALSE))</f>
        <v>4565.4516725401936</v>
      </c>
      <c r="H97" s="4">
        <f t="array" ref="H97">IF($F$27=$K$23,$F$30*HLOOKUP($F$22,$M$34:$Q$395,(C97)+2,FALSE),IF(K97=0,E97*F$12/$F$22,0)*HLOOKUP($F$22,$M$34:$Q$395,(C97)+2,FALSE))</f>
        <v>10303.030348039227</v>
      </c>
      <c r="I97" s="4">
        <f t="shared" si="0"/>
        <v>0</v>
      </c>
      <c r="J97" s="4">
        <f t="shared" si="3"/>
        <v>1761668.3222770412</v>
      </c>
      <c r="K97" s="4">
        <f t="shared" si="4"/>
        <v>0</v>
      </c>
      <c r="M97" s="20">
        <f t="shared" si="5"/>
        <v>0</v>
      </c>
      <c r="N97" s="20">
        <f t="shared" si="6"/>
        <v>0</v>
      </c>
      <c r="O97" s="20">
        <f t="shared" si="7"/>
        <v>0</v>
      </c>
      <c r="P97" s="20">
        <f t="shared" si="8"/>
        <v>0</v>
      </c>
      <c r="Q97" s="20">
        <v>1</v>
      </c>
      <c r="S97" s="20">
        <f t="shared" si="1"/>
        <v>1</v>
      </c>
    </row>
    <row r="98" spans="3:19" x14ac:dyDescent="0.25">
      <c r="C98">
        <f t="shared" si="9"/>
        <v>63</v>
      </c>
      <c r="D98" s="5">
        <f t="shared" si="10"/>
        <v>45778</v>
      </c>
      <c r="E98" s="4">
        <f t="shared" si="11"/>
        <v>1761668.3222770412</v>
      </c>
      <c r="F98" s="4">
        <f t="shared" si="2"/>
        <v>14868.48202057942</v>
      </c>
      <c r="G98" s="4">
        <f t="array" ref="G98">IF($F$27=$K$23,$F$29*HLOOKUP($F$22,$M$34:$Q$395,(C98)+2,FALSE),IF(AND(F$17&gt;=C98,$F$23=$K$20,K98=0,S98=1),PMT(F$12/$F$22,F$16*$F$22,-F$11,0)-H98,0)*HLOOKUP($F$22,$M$34:$Q$395,(C98)+2,FALSE))</f>
        <v>4592.0834739633465</v>
      </c>
      <c r="H98" s="4">
        <f t="array" ref="H98">IF($F$27=$K$23,$F$30*HLOOKUP($F$22,$M$34:$Q$395,(C98)+2,FALSE),IF(K98=0,E98*F$12/$F$22,0)*HLOOKUP($F$22,$M$34:$Q$395,(C98)+2,FALSE))</f>
        <v>10276.398546616074</v>
      </c>
      <c r="I98" s="4">
        <f t="shared" si="0"/>
        <v>0</v>
      </c>
      <c r="J98" s="4">
        <f t="shared" si="3"/>
        <v>1757076.2388030777</v>
      </c>
      <c r="K98" s="4">
        <f t="shared" si="4"/>
        <v>0</v>
      </c>
      <c r="M98" s="20">
        <f t="shared" si="5"/>
        <v>0</v>
      </c>
      <c r="N98" s="20">
        <f t="shared" si="6"/>
        <v>0</v>
      </c>
      <c r="O98" s="20">
        <f t="shared" si="7"/>
        <v>0</v>
      </c>
      <c r="P98" s="20">
        <f t="shared" si="8"/>
        <v>1</v>
      </c>
      <c r="Q98" s="20">
        <v>1</v>
      </c>
      <c r="S98" s="20">
        <f t="shared" si="1"/>
        <v>1</v>
      </c>
    </row>
    <row r="99" spans="3:19" x14ac:dyDescent="0.25">
      <c r="C99">
        <f t="shared" si="9"/>
        <v>64</v>
      </c>
      <c r="D99" s="5">
        <f t="shared" si="10"/>
        <v>45809</v>
      </c>
      <c r="E99" s="4">
        <f t="shared" si="11"/>
        <v>1757076.2388030777</v>
      </c>
      <c r="F99" s="4">
        <f t="shared" si="2"/>
        <v>14868.48202057942</v>
      </c>
      <c r="G99" s="4">
        <f t="array" ref="G99">IF($F$27=$K$23,$F$29*HLOOKUP($F$22,$M$34:$Q$395,(C99)+2,FALSE),IF(AND(F$17&gt;=C99,$F$23=$K$20,K99=0,S99=1),PMT(F$12/$F$22,F$16*$F$22,-F$11,0)-H99,0)*HLOOKUP($F$22,$M$34:$Q$395,(C99)+2,FALSE))</f>
        <v>4618.8706275614659</v>
      </c>
      <c r="H99" s="4">
        <f t="array" ref="H99">IF($F$27=$K$23,$F$30*HLOOKUP($F$22,$M$34:$Q$395,(C99)+2,FALSE),IF(K99=0,E99*F$12/$F$22,0)*HLOOKUP($F$22,$M$34:$Q$395,(C99)+2,FALSE))</f>
        <v>10249.611393017954</v>
      </c>
      <c r="I99" s="4">
        <f t="shared" si="0"/>
        <v>0</v>
      </c>
      <c r="J99" s="4">
        <f t="shared" si="3"/>
        <v>1752457.3681755164</v>
      </c>
      <c r="K99" s="4">
        <f t="shared" si="4"/>
        <v>0</v>
      </c>
      <c r="M99" s="20">
        <f t="shared" si="5"/>
        <v>0</v>
      </c>
      <c r="N99" s="20">
        <f t="shared" si="6"/>
        <v>0</v>
      </c>
      <c r="O99" s="20">
        <f t="shared" si="7"/>
        <v>0</v>
      </c>
      <c r="P99" s="20">
        <f t="shared" si="8"/>
        <v>0</v>
      </c>
      <c r="Q99" s="20">
        <v>1</v>
      </c>
      <c r="S99" s="20">
        <f t="shared" si="1"/>
        <v>1</v>
      </c>
    </row>
    <row r="100" spans="3:19" x14ac:dyDescent="0.25">
      <c r="C100">
        <f t="shared" si="9"/>
        <v>65</v>
      </c>
      <c r="D100" s="5">
        <f t="shared" si="10"/>
        <v>45839</v>
      </c>
      <c r="E100" s="4">
        <f t="shared" si="11"/>
        <v>1752457.3681755164</v>
      </c>
      <c r="F100" s="4">
        <f t="shared" si="2"/>
        <v>14868.48202057942</v>
      </c>
      <c r="G100" s="4">
        <f t="array" ref="G100">IF($F$27=$K$23,$F$29*HLOOKUP($F$22,$M$34:$Q$395,(C100)+2,FALSE),IF(AND(F$17&gt;=C100,$F$23=$K$20,K100=0,S100=1),PMT(F$12/$F$22,F$16*$F$22,-F$11,0)-H100,0)*HLOOKUP($F$22,$M$34:$Q$395,(C100)+2,FALSE))</f>
        <v>4645.8140395555729</v>
      </c>
      <c r="H100" s="4">
        <f t="array" ref="H100">IF($F$27=$K$23,$F$30*HLOOKUP($F$22,$M$34:$Q$395,(C100)+2,FALSE),IF(K100=0,E100*F$12/$F$22,0)*HLOOKUP($F$22,$M$34:$Q$395,(C100)+2,FALSE))</f>
        <v>10222.667981023847</v>
      </c>
      <c r="I100" s="4">
        <f t="shared" ref="I100:I163" si="12">MAX(IF(C100=$F$17,E100-G100,0),0)</f>
        <v>0</v>
      </c>
      <c r="J100" s="4">
        <f t="shared" si="3"/>
        <v>1747811.5541359608</v>
      </c>
      <c r="K100" s="4">
        <f t="shared" si="4"/>
        <v>0</v>
      </c>
      <c r="M100" s="20">
        <f t="shared" si="5"/>
        <v>0</v>
      </c>
      <c r="N100" s="20">
        <f t="shared" si="6"/>
        <v>0</v>
      </c>
      <c r="O100" s="20">
        <f t="shared" si="7"/>
        <v>1</v>
      </c>
      <c r="P100" s="20">
        <f t="shared" si="8"/>
        <v>1</v>
      </c>
      <c r="Q100" s="20">
        <v>1</v>
      </c>
      <c r="S100" s="20">
        <f t="shared" ref="S100:S163" si="13">+IF(AND($F$26&gt;C100,$F$23=$K$18),0,1)</f>
        <v>1</v>
      </c>
    </row>
    <row r="101" spans="3:19" x14ac:dyDescent="0.25">
      <c r="C101">
        <f t="shared" si="9"/>
        <v>66</v>
      </c>
      <c r="D101" s="5">
        <f t="shared" si="10"/>
        <v>45870</v>
      </c>
      <c r="E101" s="4">
        <f t="shared" si="11"/>
        <v>1747811.5541359608</v>
      </c>
      <c r="F101" s="4">
        <f t="shared" ref="F101:F164" si="14">SUM(G101:H101)</f>
        <v>14868.48202057942</v>
      </c>
      <c r="G101" s="4">
        <f t="array" ref="G101">IF($F$27=$K$23,$F$29*HLOOKUP($F$22,$M$34:$Q$395,(C101)+2,FALSE),IF(AND(F$17&gt;=C101,$F$23=$K$20,K101=0,S101=1),PMT(F$12/$F$22,F$16*$F$22,-F$11,0)-H101,0)*HLOOKUP($F$22,$M$34:$Q$395,(C101)+2,FALSE))</f>
        <v>4672.914621452981</v>
      </c>
      <c r="H101" s="4">
        <f t="array" ref="H101">IF($F$27=$K$23,$F$30*HLOOKUP($F$22,$M$34:$Q$395,(C101)+2,FALSE),IF(K101=0,E101*F$12/$F$22,0)*HLOOKUP($F$22,$M$34:$Q$395,(C101)+2,FALSE))</f>
        <v>10195.567399126439</v>
      </c>
      <c r="I101" s="4">
        <f t="shared" si="12"/>
        <v>0</v>
      </c>
      <c r="J101" s="4">
        <f t="shared" ref="J101:J164" si="15">MAX((E101-G101-I101+K101),0)</f>
        <v>1743138.6395145077</v>
      </c>
      <c r="K101" s="4">
        <f t="shared" ref="K101:K164" si="16">IF(AND(C101&gt;=F$24,C101&lt;=F$25),E101*F$12/12,0)</f>
        <v>0</v>
      </c>
      <c r="M101" s="20">
        <f t="shared" ref="M101:M164" si="17">+IF($F$19=$C101,1,IF(OR($F$19&gt;$C101,MOD($C101-$F$19,12),$C101-$F$19&lt;12),0,1))</f>
        <v>0</v>
      </c>
      <c r="N101" s="20">
        <f t="shared" ref="N101:N164" si="18">+IF($F$19=$C101,1,IF(OR($F$19&gt;$C101,MOD($C101-$F$19,6),$C101-$F$19&lt;6),0,1))</f>
        <v>0</v>
      </c>
      <c r="O101" s="20">
        <f t="shared" ref="O101:O164" si="19">+IF($F$19=$C101,1,IF(OR($F$19&gt;$C101,MOD($C101-$F$19,4),$C101-$F$19&lt;4),0,1))</f>
        <v>0</v>
      </c>
      <c r="P101" s="20">
        <f t="shared" ref="P101:P164" si="20">+IF($F$19=$C101,1,IF(OR($F$19&gt;$C101,MOD($C101-$F$19,2),$C101-$F$19&lt;2),0,1))</f>
        <v>0</v>
      </c>
      <c r="Q101" s="20">
        <v>1</v>
      </c>
      <c r="S101" s="20">
        <f t="shared" si="13"/>
        <v>1</v>
      </c>
    </row>
    <row r="102" spans="3:19" x14ac:dyDescent="0.25">
      <c r="C102">
        <f t="shared" ref="C102:C165" si="21">C101+1</f>
        <v>67</v>
      </c>
      <c r="D102" s="5">
        <f t="shared" ref="D102:D165" si="22">EDATE(D101,1)</f>
        <v>45901</v>
      </c>
      <c r="E102" s="4">
        <f t="shared" ref="E102:E165" si="23">J101</f>
        <v>1743138.6395145077</v>
      </c>
      <c r="F102" s="4">
        <f t="shared" si="14"/>
        <v>14868.48202057942</v>
      </c>
      <c r="G102" s="4">
        <f t="array" ref="G102">IF($F$27=$K$23,$F$29*HLOOKUP($F$22,$M$34:$Q$395,(C102)+2,FALSE),IF(AND(F$17&gt;=C102,$F$23=$K$20,K102=0,S102=1),PMT(F$12/$F$22,F$16*$F$22,-F$11,0)-H102,0)*HLOOKUP($F$22,$M$34:$Q$395,(C102)+2,FALSE))</f>
        <v>4700.1732900781244</v>
      </c>
      <c r="H102" s="4">
        <f t="array" ref="H102">IF($F$27=$K$23,$F$30*HLOOKUP($F$22,$M$34:$Q$395,(C102)+2,FALSE),IF(K102=0,E102*F$12/$F$22,0)*HLOOKUP($F$22,$M$34:$Q$395,(C102)+2,FALSE))</f>
        <v>10168.308730501296</v>
      </c>
      <c r="I102" s="4">
        <f t="shared" si="12"/>
        <v>0</v>
      </c>
      <c r="J102" s="4">
        <f t="shared" si="15"/>
        <v>1738438.4662244297</v>
      </c>
      <c r="K102" s="4">
        <f t="shared" si="16"/>
        <v>0</v>
      </c>
      <c r="M102" s="20">
        <f t="shared" si="17"/>
        <v>0</v>
      </c>
      <c r="N102" s="20">
        <f t="shared" si="18"/>
        <v>1</v>
      </c>
      <c r="O102" s="20">
        <f t="shared" si="19"/>
        <v>0</v>
      </c>
      <c r="P102" s="20">
        <f t="shared" si="20"/>
        <v>1</v>
      </c>
      <c r="Q102" s="20">
        <v>1</v>
      </c>
      <c r="S102" s="20">
        <f t="shared" si="13"/>
        <v>1</v>
      </c>
    </row>
    <row r="103" spans="3:19" x14ac:dyDescent="0.25">
      <c r="C103">
        <f t="shared" si="21"/>
        <v>68</v>
      </c>
      <c r="D103" s="5">
        <f t="shared" si="22"/>
        <v>45931</v>
      </c>
      <c r="E103" s="4">
        <f t="shared" si="23"/>
        <v>1738438.4662244297</v>
      </c>
      <c r="F103" s="4">
        <f t="shared" si="14"/>
        <v>14868.48202057942</v>
      </c>
      <c r="G103" s="4">
        <f t="array" ref="G103">IF($F$27=$K$23,$F$29*HLOOKUP($F$22,$M$34:$Q$395,(C103)+2,FALSE),IF(AND(F$17&gt;=C103,$F$23=$K$20,K103=0,S103=1),PMT(F$12/$F$22,F$16*$F$22,-F$11,0)-H103,0)*HLOOKUP($F$22,$M$34:$Q$395,(C103)+2,FALSE))</f>
        <v>4727.590967603579</v>
      </c>
      <c r="H103" s="4">
        <f t="array" ref="H103">IF($F$27=$K$23,$F$30*HLOOKUP($F$22,$M$34:$Q$395,(C103)+2,FALSE),IF(K103=0,E103*F$12/$F$22,0)*HLOOKUP($F$22,$M$34:$Q$395,(C103)+2,FALSE))</f>
        <v>10140.891052975841</v>
      </c>
      <c r="I103" s="4">
        <f t="shared" si="12"/>
        <v>0</v>
      </c>
      <c r="J103" s="4">
        <f t="shared" si="15"/>
        <v>1733710.8752568262</v>
      </c>
      <c r="K103" s="4">
        <f t="shared" si="16"/>
        <v>0</v>
      </c>
      <c r="M103" s="20">
        <f t="shared" si="17"/>
        <v>0</v>
      </c>
      <c r="N103" s="20">
        <f t="shared" si="18"/>
        <v>0</v>
      </c>
      <c r="O103" s="20">
        <f t="shared" si="19"/>
        <v>0</v>
      </c>
      <c r="P103" s="20">
        <f t="shared" si="20"/>
        <v>0</v>
      </c>
      <c r="Q103" s="20">
        <v>1</v>
      </c>
      <c r="S103" s="20">
        <f t="shared" si="13"/>
        <v>1</v>
      </c>
    </row>
    <row r="104" spans="3:19" x14ac:dyDescent="0.25">
      <c r="C104">
        <f t="shared" si="21"/>
        <v>69</v>
      </c>
      <c r="D104" s="5">
        <f t="shared" si="22"/>
        <v>45962</v>
      </c>
      <c r="E104" s="4">
        <f t="shared" si="23"/>
        <v>1733710.8752568262</v>
      </c>
      <c r="F104" s="4">
        <f t="shared" si="14"/>
        <v>14868.48202057942</v>
      </c>
      <c r="G104" s="4">
        <f t="array" ref="G104">IF($F$27=$K$23,$F$29*HLOOKUP($F$22,$M$34:$Q$395,(C104)+2,FALSE),IF(AND(F$17&gt;=C104,$F$23=$K$20,K104=0,S104=1),PMT(F$12/$F$22,F$16*$F$22,-F$11,0)-H104,0)*HLOOKUP($F$22,$M$34:$Q$395,(C104)+2,FALSE))</f>
        <v>4755.1685815812671</v>
      </c>
      <c r="H104" s="4">
        <f t="array" ref="H104">IF($F$27=$K$23,$F$30*HLOOKUP($F$22,$M$34:$Q$395,(C104)+2,FALSE),IF(K104=0,E104*F$12/$F$22,0)*HLOOKUP($F$22,$M$34:$Q$395,(C104)+2,FALSE))</f>
        <v>10113.313438998153</v>
      </c>
      <c r="I104" s="4">
        <f t="shared" si="12"/>
        <v>0</v>
      </c>
      <c r="J104" s="4">
        <f t="shared" si="15"/>
        <v>1728955.706675245</v>
      </c>
      <c r="K104" s="4">
        <f t="shared" si="16"/>
        <v>0</v>
      </c>
      <c r="M104" s="20">
        <f t="shared" si="17"/>
        <v>0</v>
      </c>
      <c r="N104" s="20">
        <f t="shared" si="18"/>
        <v>0</v>
      </c>
      <c r="O104" s="20">
        <f t="shared" si="19"/>
        <v>1</v>
      </c>
      <c r="P104" s="20">
        <f t="shared" si="20"/>
        <v>1</v>
      </c>
      <c r="Q104" s="20">
        <v>1</v>
      </c>
      <c r="S104" s="20">
        <f t="shared" si="13"/>
        <v>1</v>
      </c>
    </row>
    <row r="105" spans="3:19" x14ac:dyDescent="0.25">
      <c r="C105">
        <f t="shared" si="21"/>
        <v>70</v>
      </c>
      <c r="D105" s="5">
        <f t="shared" si="22"/>
        <v>45992</v>
      </c>
      <c r="E105" s="4">
        <f t="shared" si="23"/>
        <v>1728955.706675245</v>
      </c>
      <c r="F105" s="4">
        <f t="shared" si="14"/>
        <v>14868.48202057942</v>
      </c>
      <c r="G105" s="4">
        <f t="array" ref="G105">IF($F$27=$K$23,$F$29*HLOOKUP($F$22,$M$34:$Q$395,(C105)+2,FALSE),IF(AND(F$17&gt;=C105,$F$23=$K$20,K105=0,S105=1),PMT(F$12/$F$22,F$16*$F$22,-F$11,0)-H105,0)*HLOOKUP($F$22,$M$34:$Q$395,(C105)+2,FALSE))</f>
        <v>4782.9070649738242</v>
      </c>
      <c r="H105" s="4">
        <f t="array" ref="H105">IF($F$27=$K$23,$F$30*HLOOKUP($F$22,$M$34:$Q$395,(C105)+2,FALSE),IF(K105=0,E105*F$12/$F$22,0)*HLOOKUP($F$22,$M$34:$Q$395,(C105)+2,FALSE))</f>
        <v>10085.574955605596</v>
      </c>
      <c r="I105" s="4">
        <f t="shared" si="12"/>
        <v>0</v>
      </c>
      <c r="J105" s="4">
        <f t="shared" si="15"/>
        <v>1724172.7996102711</v>
      </c>
      <c r="K105" s="4">
        <f t="shared" si="16"/>
        <v>0</v>
      </c>
      <c r="M105" s="20">
        <f t="shared" si="17"/>
        <v>0</v>
      </c>
      <c r="N105" s="20">
        <f t="shared" si="18"/>
        <v>0</v>
      </c>
      <c r="O105" s="20">
        <f t="shared" si="19"/>
        <v>0</v>
      </c>
      <c r="P105" s="20">
        <f t="shared" si="20"/>
        <v>0</v>
      </c>
      <c r="Q105" s="20">
        <v>1</v>
      </c>
      <c r="S105" s="20">
        <f t="shared" si="13"/>
        <v>1</v>
      </c>
    </row>
    <row r="106" spans="3:19" x14ac:dyDescent="0.25">
      <c r="C106">
        <f t="shared" si="21"/>
        <v>71</v>
      </c>
      <c r="D106" s="5">
        <f t="shared" si="22"/>
        <v>46023</v>
      </c>
      <c r="E106" s="4">
        <f t="shared" si="23"/>
        <v>1724172.7996102711</v>
      </c>
      <c r="F106" s="4">
        <f t="shared" si="14"/>
        <v>14868.48202057942</v>
      </c>
      <c r="G106" s="4">
        <f t="array" ref="G106">IF($F$27=$K$23,$F$29*HLOOKUP($F$22,$M$34:$Q$395,(C106)+2,FALSE),IF(AND(F$17&gt;=C106,$F$23=$K$20,K106=0,S106=1),PMT(F$12/$F$22,F$16*$F$22,-F$11,0)-H106,0)*HLOOKUP($F$22,$M$34:$Q$395,(C106)+2,FALSE))</f>
        <v>4810.8073561861711</v>
      </c>
      <c r="H106" s="4">
        <f t="array" ref="H106">IF($F$27=$K$23,$F$30*HLOOKUP($F$22,$M$34:$Q$395,(C106)+2,FALSE),IF(K106=0,E106*F$12/$F$22,0)*HLOOKUP($F$22,$M$34:$Q$395,(C106)+2,FALSE))</f>
        <v>10057.674664393249</v>
      </c>
      <c r="I106" s="4">
        <f t="shared" si="12"/>
        <v>0</v>
      </c>
      <c r="J106" s="4">
        <f t="shared" si="15"/>
        <v>1719361.9922540849</v>
      </c>
      <c r="K106" s="4">
        <f t="shared" si="16"/>
        <v>0</v>
      </c>
      <c r="M106" s="20">
        <f t="shared" si="17"/>
        <v>0</v>
      </c>
      <c r="N106" s="20">
        <f t="shared" si="18"/>
        <v>0</v>
      </c>
      <c r="O106" s="20">
        <f t="shared" si="19"/>
        <v>0</v>
      </c>
      <c r="P106" s="20">
        <f t="shared" si="20"/>
        <v>1</v>
      </c>
      <c r="Q106" s="20">
        <v>1</v>
      </c>
      <c r="S106" s="20">
        <f t="shared" si="13"/>
        <v>1</v>
      </c>
    </row>
    <row r="107" spans="3:19" x14ac:dyDescent="0.25">
      <c r="C107">
        <f t="shared" si="21"/>
        <v>72</v>
      </c>
      <c r="D107" s="5">
        <f t="shared" si="22"/>
        <v>46054</v>
      </c>
      <c r="E107" s="4">
        <f t="shared" si="23"/>
        <v>1719361.9922540849</v>
      </c>
      <c r="F107" s="4">
        <f t="shared" si="14"/>
        <v>14868.48202057942</v>
      </c>
      <c r="G107" s="4">
        <f t="array" ref="G107">IF($F$27=$K$23,$F$29*HLOOKUP($F$22,$M$34:$Q$395,(C107)+2,FALSE),IF(AND(F$17&gt;=C107,$F$23=$K$20,K107=0,S107=1),PMT(F$12/$F$22,F$16*$F$22,-F$11,0)-H107,0)*HLOOKUP($F$22,$M$34:$Q$395,(C107)+2,FALSE))</f>
        <v>4838.8703990972572</v>
      </c>
      <c r="H107" s="4">
        <f t="array" ref="H107">IF($F$27=$K$23,$F$30*HLOOKUP($F$22,$M$34:$Q$395,(C107)+2,FALSE),IF(K107=0,E107*F$12/$F$22,0)*HLOOKUP($F$22,$M$34:$Q$395,(C107)+2,FALSE))</f>
        <v>10029.611621482163</v>
      </c>
      <c r="I107" s="4">
        <f t="shared" si="12"/>
        <v>0</v>
      </c>
      <c r="J107" s="4">
        <f t="shared" si="15"/>
        <v>1714523.1218549877</v>
      </c>
      <c r="K107" s="4">
        <f t="shared" si="16"/>
        <v>0</v>
      </c>
      <c r="M107" s="20">
        <f t="shared" si="17"/>
        <v>0</v>
      </c>
      <c r="N107" s="20">
        <f t="shared" si="18"/>
        <v>0</v>
      </c>
      <c r="O107" s="20">
        <f t="shared" si="19"/>
        <v>0</v>
      </c>
      <c r="P107" s="20">
        <f t="shared" si="20"/>
        <v>0</v>
      </c>
      <c r="Q107" s="20">
        <v>1</v>
      </c>
      <c r="S107" s="20">
        <f t="shared" si="13"/>
        <v>1</v>
      </c>
    </row>
    <row r="108" spans="3:19" x14ac:dyDescent="0.25">
      <c r="C108">
        <f t="shared" si="21"/>
        <v>73</v>
      </c>
      <c r="D108" s="5">
        <f t="shared" si="22"/>
        <v>46082</v>
      </c>
      <c r="E108" s="4">
        <f t="shared" si="23"/>
        <v>1714523.1218549877</v>
      </c>
      <c r="F108" s="4">
        <f t="shared" si="14"/>
        <v>14868.48202057942</v>
      </c>
      <c r="G108" s="4">
        <f t="array" ref="G108">IF($F$27=$K$23,$F$29*HLOOKUP($F$22,$M$34:$Q$395,(C108)+2,FALSE),IF(AND(F$17&gt;=C108,$F$23=$K$20,K108=0,S108=1),PMT(F$12/$F$22,F$16*$F$22,-F$11,0)-H108,0)*HLOOKUP($F$22,$M$34:$Q$395,(C108)+2,FALSE))</f>
        <v>4867.0971430919908</v>
      </c>
      <c r="H108" s="4">
        <f t="array" ref="H108">IF($F$27=$K$23,$F$30*HLOOKUP($F$22,$M$34:$Q$395,(C108)+2,FALSE),IF(K108=0,E108*F$12/$F$22,0)*HLOOKUP($F$22,$M$34:$Q$395,(C108)+2,FALSE))</f>
        <v>10001.38487748743</v>
      </c>
      <c r="I108" s="4">
        <f t="shared" si="12"/>
        <v>0</v>
      </c>
      <c r="J108" s="4">
        <f t="shared" si="15"/>
        <v>1709656.0247118957</v>
      </c>
      <c r="K108" s="4">
        <f t="shared" si="16"/>
        <v>0</v>
      </c>
      <c r="M108" s="20">
        <f t="shared" si="17"/>
        <v>1</v>
      </c>
      <c r="N108" s="20">
        <f t="shared" si="18"/>
        <v>1</v>
      </c>
      <c r="O108" s="20">
        <f t="shared" si="19"/>
        <v>1</v>
      </c>
      <c r="P108" s="20">
        <f t="shared" si="20"/>
        <v>1</v>
      </c>
      <c r="Q108" s="20">
        <v>1</v>
      </c>
      <c r="S108" s="20">
        <f t="shared" si="13"/>
        <v>1</v>
      </c>
    </row>
    <row r="109" spans="3:19" x14ac:dyDescent="0.25">
      <c r="C109">
        <f t="shared" si="21"/>
        <v>74</v>
      </c>
      <c r="D109" s="5">
        <f t="shared" si="22"/>
        <v>46113</v>
      </c>
      <c r="E109" s="4">
        <f t="shared" si="23"/>
        <v>1709656.0247118957</v>
      </c>
      <c r="F109" s="4">
        <f t="shared" si="14"/>
        <v>14868.48202057942</v>
      </c>
      <c r="G109" s="4">
        <f t="array" ref="G109">IF($F$27=$K$23,$F$29*HLOOKUP($F$22,$M$34:$Q$395,(C109)+2,FALSE),IF(AND(F$17&gt;=C109,$F$23=$K$20,K109=0,S109=1),PMT(F$12/$F$22,F$16*$F$22,-F$11,0)-H109,0)*HLOOKUP($F$22,$M$34:$Q$395,(C109)+2,FALSE))</f>
        <v>4895.4885430933609</v>
      </c>
      <c r="H109" s="4">
        <f t="array" ref="H109">IF($F$27=$K$23,$F$30*HLOOKUP($F$22,$M$34:$Q$395,(C109)+2,FALSE),IF(K109=0,E109*F$12/$F$22,0)*HLOOKUP($F$22,$M$34:$Q$395,(C109)+2,FALSE))</f>
        <v>9972.9934774860594</v>
      </c>
      <c r="I109" s="4">
        <f t="shared" si="12"/>
        <v>0</v>
      </c>
      <c r="J109" s="4">
        <f t="shared" si="15"/>
        <v>1704760.5361688023</v>
      </c>
      <c r="K109" s="4">
        <f t="shared" si="16"/>
        <v>0</v>
      </c>
      <c r="M109" s="20">
        <f t="shared" si="17"/>
        <v>0</v>
      </c>
      <c r="N109" s="20">
        <f t="shared" si="18"/>
        <v>0</v>
      </c>
      <c r="O109" s="20">
        <f t="shared" si="19"/>
        <v>0</v>
      </c>
      <c r="P109" s="20">
        <f t="shared" si="20"/>
        <v>0</v>
      </c>
      <c r="Q109" s="20">
        <v>1</v>
      </c>
      <c r="S109" s="20">
        <f t="shared" si="13"/>
        <v>1</v>
      </c>
    </row>
    <row r="110" spans="3:19" x14ac:dyDescent="0.25">
      <c r="C110">
        <f t="shared" si="21"/>
        <v>75</v>
      </c>
      <c r="D110" s="5">
        <f t="shared" si="22"/>
        <v>46143</v>
      </c>
      <c r="E110" s="4">
        <f t="shared" si="23"/>
        <v>1704760.5361688023</v>
      </c>
      <c r="F110" s="4">
        <f t="shared" si="14"/>
        <v>14868.48202057942</v>
      </c>
      <c r="G110" s="4">
        <f t="array" ref="G110">IF($F$27=$K$23,$F$29*HLOOKUP($F$22,$M$34:$Q$395,(C110)+2,FALSE),IF(AND(F$17&gt;=C110,$F$23=$K$20,K110=0,S110=1),PMT(F$12/$F$22,F$16*$F$22,-F$11,0)-H110,0)*HLOOKUP($F$22,$M$34:$Q$395,(C110)+2,FALSE))</f>
        <v>4924.0455595947387</v>
      </c>
      <c r="H110" s="4">
        <f t="array" ref="H110">IF($F$27=$K$23,$F$30*HLOOKUP($F$22,$M$34:$Q$395,(C110)+2,FALSE),IF(K110=0,E110*F$12/$F$22,0)*HLOOKUP($F$22,$M$34:$Q$395,(C110)+2,FALSE))</f>
        <v>9944.4364609846816</v>
      </c>
      <c r="I110" s="4">
        <f t="shared" si="12"/>
        <v>0</v>
      </c>
      <c r="J110" s="4">
        <f t="shared" si="15"/>
        <v>1699836.4906092077</v>
      </c>
      <c r="K110" s="4">
        <f t="shared" si="16"/>
        <v>0</v>
      </c>
      <c r="M110" s="20">
        <f t="shared" si="17"/>
        <v>0</v>
      </c>
      <c r="N110" s="20">
        <f t="shared" si="18"/>
        <v>0</v>
      </c>
      <c r="O110" s="20">
        <f t="shared" si="19"/>
        <v>0</v>
      </c>
      <c r="P110" s="20">
        <f t="shared" si="20"/>
        <v>1</v>
      </c>
      <c r="Q110" s="20">
        <v>1</v>
      </c>
      <c r="S110" s="20">
        <f t="shared" si="13"/>
        <v>1</v>
      </c>
    </row>
    <row r="111" spans="3:19" x14ac:dyDescent="0.25">
      <c r="C111">
        <f t="shared" si="21"/>
        <v>76</v>
      </c>
      <c r="D111" s="5">
        <f t="shared" si="22"/>
        <v>46174</v>
      </c>
      <c r="E111" s="4">
        <f t="shared" si="23"/>
        <v>1699836.4906092077</v>
      </c>
      <c r="F111" s="4">
        <f t="shared" si="14"/>
        <v>14868.48202057942</v>
      </c>
      <c r="G111" s="4">
        <f t="array" ref="G111">IF($F$27=$K$23,$F$29*HLOOKUP($F$22,$M$34:$Q$395,(C111)+2,FALSE),IF(AND(F$17&gt;=C111,$F$23=$K$20,K111=0,S111=1),PMT(F$12/$F$22,F$16*$F$22,-F$11,0)-H111,0)*HLOOKUP($F$22,$M$34:$Q$395,(C111)+2,FALSE))</f>
        <v>4952.7691586923738</v>
      </c>
      <c r="H111" s="4">
        <f t="array" ref="H111">IF($F$27=$K$23,$F$30*HLOOKUP($F$22,$M$34:$Q$395,(C111)+2,FALSE),IF(K111=0,E111*F$12/$F$22,0)*HLOOKUP($F$22,$M$34:$Q$395,(C111)+2,FALSE))</f>
        <v>9915.7128618870465</v>
      </c>
      <c r="I111" s="4">
        <f t="shared" si="12"/>
        <v>0</v>
      </c>
      <c r="J111" s="4">
        <f t="shared" si="15"/>
        <v>1694883.7214505153</v>
      </c>
      <c r="K111" s="4">
        <f t="shared" si="16"/>
        <v>0</v>
      </c>
      <c r="M111" s="20">
        <f t="shared" si="17"/>
        <v>0</v>
      </c>
      <c r="N111" s="20">
        <f t="shared" si="18"/>
        <v>0</v>
      </c>
      <c r="O111" s="20">
        <f t="shared" si="19"/>
        <v>0</v>
      </c>
      <c r="P111" s="20">
        <f t="shared" si="20"/>
        <v>0</v>
      </c>
      <c r="Q111" s="20">
        <v>1</v>
      </c>
      <c r="S111" s="20">
        <f t="shared" si="13"/>
        <v>1</v>
      </c>
    </row>
    <row r="112" spans="3:19" x14ac:dyDescent="0.25">
      <c r="C112">
        <f t="shared" si="21"/>
        <v>77</v>
      </c>
      <c r="D112" s="5">
        <f t="shared" si="22"/>
        <v>46204</v>
      </c>
      <c r="E112" s="4">
        <f t="shared" si="23"/>
        <v>1694883.7214505153</v>
      </c>
      <c r="F112" s="4">
        <f t="shared" si="14"/>
        <v>14868.48202057942</v>
      </c>
      <c r="G112" s="4">
        <f t="array" ref="G112">IF($F$27=$K$23,$F$29*HLOOKUP($F$22,$M$34:$Q$395,(C112)+2,FALSE),IF(AND(F$17&gt;=C112,$F$23=$K$20,K112=0,S112=1),PMT(F$12/$F$22,F$16*$F$22,-F$11,0)-H112,0)*HLOOKUP($F$22,$M$34:$Q$395,(C112)+2,FALSE))</f>
        <v>4981.6603121180797</v>
      </c>
      <c r="H112" s="4">
        <f t="array" ref="H112">IF($F$27=$K$23,$F$30*HLOOKUP($F$22,$M$34:$Q$395,(C112)+2,FALSE),IF(K112=0,E112*F$12/$F$22,0)*HLOOKUP($F$22,$M$34:$Q$395,(C112)+2,FALSE))</f>
        <v>9886.8217084613407</v>
      </c>
      <c r="I112" s="4">
        <f t="shared" si="12"/>
        <v>0</v>
      </c>
      <c r="J112" s="4">
        <f t="shared" si="15"/>
        <v>1689902.0611383973</v>
      </c>
      <c r="K112" s="4">
        <f t="shared" si="16"/>
        <v>0</v>
      </c>
      <c r="M112" s="20">
        <f t="shared" si="17"/>
        <v>0</v>
      </c>
      <c r="N112" s="20">
        <f t="shared" si="18"/>
        <v>0</v>
      </c>
      <c r="O112" s="20">
        <f t="shared" si="19"/>
        <v>1</v>
      </c>
      <c r="P112" s="20">
        <f t="shared" si="20"/>
        <v>1</v>
      </c>
      <c r="Q112" s="20">
        <v>1</v>
      </c>
      <c r="S112" s="20">
        <f t="shared" si="13"/>
        <v>1</v>
      </c>
    </row>
    <row r="113" spans="3:19" x14ac:dyDescent="0.25">
      <c r="C113">
        <f t="shared" si="21"/>
        <v>78</v>
      </c>
      <c r="D113" s="5">
        <f t="shared" si="22"/>
        <v>46235</v>
      </c>
      <c r="E113" s="4">
        <f t="shared" si="23"/>
        <v>1689902.0611383973</v>
      </c>
      <c r="F113" s="4">
        <f t="shared" si="14"/>
        <v>14868.48202057942</v>
      </c>
      <c r="G113" s="4">
        <f t="array" ref="G113">IF($F$27=$K$23,$F$29*HLOOKUP($F$22,$M$34:$Q$395,(C113)+2,FALSE),IF(AND(F$17&gt;=C113,$F$23=$K$20,K113=0,S113=1),PMT(F$12/$F$22,F$16*$F$22,-F$11,0)-H113,0)*HLOOKUP($F$22,$M$34:$Q$395,(C113)+2,FALSE))</f>
        <v>5010.719997272101</v>
      </c>
      <c r="H113" s="4">
        <f t="array" ref="H113">IF($F$27=$K$23,$F$30*HLOOKUP($F$22,$M$34:$Q$395,(C113)+2,FALSE),IF(K113=0,E113*F$12/$F$22,0)*HLOOKUP($F$22,$M$34:$Q$395,(C113)+2,FALSE))</f>
        <v>9857.7620233073194</v>
      </c>
      <c r="I113" s="4">
        <f t="shared" si="12"/>
        <v>0</v>
      </c>
      <c r="J113" s="4">
        <f t="shared" si="15"/>
        <v>1684891.3411411252</v>
      </c>
      <c r="K113" s="4">
        <f t="shared" si="16"/>
        <v>0</v>
      </c>
      <c r="M113" s="20">
        <f t="shared" si="17"/>
        <v>0</v>
      </c>
      <c r="N113" s="20">
        <f t="shared" si="18"/>
        <v>0</v>
      </c>
      <c r="O113" s="20">
        <f t="shared" si="19"/>
        <v>0</v>
      </c>
      <c r="P113" s="20">
        <f t="shared" si="20"/>
        <v>0</v>
      </c>
      <c r="Q113" s="20">
        <v>1</v>
      </c>
      <c r="S113" s="20">
        <f t="shared" si="13"/>
        <v>1</v>
      </c>
    </row>
    <row r="114" spans="3:19" x14ac:dyDescent="0.25">
      <c r="C114">
        <f t="shared" si="21"/>
        <v>79</v>
      </c>
      <c r="D114" s="5">
        <f t="shared" si="22"/>
        <v>46266</v>
      </c>
      <c r="E114" s="4">
        <f t="shared" si="23"/>
        <v>1684891.3411411252</v>
      </c>
      <c r="F114" s="4">
        <f t="shared" si="14"/>
        <v>14868.48202057942</v>
      </c>
      <c r="G114" s="4">
        <f t="array" ref="G114">IF($F$27=$K$23,$F$29*HLOOKUP($F$22,$M$34:$Q$395,(C114)+2,FALSE),IF(AND(F$17&gt;=C114,$F$23=$K$20,K114=0,S114=1),PMT(F$12/$F$22,F$16*$F$22,-F$11,0)-H114,0)*HLOOKUP($F$22,$M$34:$Q$395,(C114)+2,FALSE))</f>
        <v>5039.94919725619</v>
      </c>
      <c r="H114" s="4">
        <f t="array" ref="H114">IF($F$27=$K$23,$F$30*HLOOKUP($F$22,$M$34:$Q$395,(C114)+2,FALSE),IF(K114=0,E114*F$12/$F$22,0)*HLOOKUP($F$22,$M$34:$Q$395,(C114)+2,FALSE))</f>
        <v>9828.5328233232303</v>
      </c>
      <c r="I114" s="4">
        <f t="shared" si="12"/>
        <v>0</v>
      </c>
      <c r="J114" s="4">
        <f t="shared" si="15"/>
        <v>1679851.3919438689</v>
      </c>
      <c r="K114" s="4">
        <f t="shared" si="16"/>
        <v>0</v>
      </c>
      <c r="M114" s="20">
        <f t="shared" si="17"/>
        <v>0</v>
      </c>
      <c r="N114" s="20">
        <f t="shared" si="18"/>
        <v>1</v>
      </c>
      <c r="O114" s="20">
        <f t="shared" si="19"/>
        <v>0</v>
      </c>
      <c r="P114" s="20">
        <f t="shared" si="20"/>
        <v>1</v>
      </c>
      <c r="Q114" s="20">
        <v>1</v>
      </c>
      <c r="S114" s="20">
        <f t="shared" si="13"/>
        <v>1</v>
      </c>
    </row>
    <row r="115" spans="3:19" x14ac:dyDescent="0.25">
      <c r="C115">
        <f t="shared" si="21"/>
        <v>80</v>
      </c>
      <c r="D115" s="5">
        <f t="shared" si="22"/>
        <v>46296</v>
      </c>
      <c r="E115" s="4">
        <f t="shared" si="23"/>
        <v>1679851.3919438689</v>
      </c>
      <c r="F115" s="4">
        <f t="shared" si="14"/>
        <v>14868.48202057942</v>
      </c>
      <c r="G115" s="4">
        <f t="array" ref="G115">IF($F$27=$K$23,$F$29*HLOOKUP($F$22,$M$34:$Q$395,(C115)+2,FALSE),IF(AND(F$17&gt;=C115,$F$23=$K$20,K115=0,S115=1),PMT(F$12/$F$22,F$16*$F$22,-F$11,0)-H115,0)*HLOOKUP($F$22,$M$34:$Q$395,(C115)+2,FALSE))</f>
        <v>5069.3489009068508</v>
      </c>
      <c r="H115" s="4">
        <f t="array" ref="H115">IF($F$27=$K$23,$F$30*HLOOKUP($F$22,$M$34:$Q$395,(C115)+2,FALSE),IF(K115=0,E115*F$12/$F$22,0)*HLOOKUP($F$22,$M$34:$Q$395,(C115)+2,FALSE))</f>
        <v>9799.1331196725696</v>
      </c>
      <c r="I115" s="4">
        <f t="shared" si="12"/>
        <v>0</v>
      </c>
      <c r="J115" s="4">
        <f t="shared" si="15"/>
        <v>1674782.0430429622</v>
      </c>
      <c r="K115" s="4">
        <f t="shared" si="16"/>
        <v>0</v>
      </c>
      <c r="M115" s="20">
        <f t="shared" si="17"/>
        <v>0</v>
      </c>
      <c r="N115" s="20">
        <f t="shared" si="18"/>
        <v>0</v>
      </c>
      <c r="O115" s="20">
        <f t="shared" si="19"/>
        <v>0</v>
      </c>
      <c r="P115" s="20">
        <f t="shared" si="20"/>
        <v>0</v>
      </c>
      <c r="Q115" s="20">
        <v>1</v>
      </c>
      <c r="S115" s="20">
        <f t="shared" si="13"/>
        <v>1</v>
      </c>
    </row>
    <row r="116" spans="3:19" x14ac:dyDescent="0.25">
      <c r="C116">
        <f t="shared" si="21"/>
        <v>81</v>
      </c>
      <c r="D116" s="5">
        <f t="shared" si="22"/>
        <v>46327</v>
      </c>
      <c r="E116" s="4">
        <f t="shared" si="23"/>
        <v>1674782.0430429622</v>
      </c>
      <c r="F116" s="4">
        <f t="shared" si="14"/>
        <v>14868.48202057942</v>
      </c>
      <c r="G116" s="4">
        <f t="array" ref="G116">IF($F$27=$K$23,$F$29*HLOOKUP($F$22,$M$34:$Q$395,(C116)+2,FALSE),IF(AND(F$17&gt;=C116,$F$23=$K$20,K116=0,S116=1),PMT(F$12/$F$22,F$16*$F$22,-F$11,0)-H116,0)*HLOOKUP($F$22,$M$34:$Q$395,(C116)+2,FALSE))</f>
        <v>5098.9201028288062</v>
      </c>
      <c r="H116" s="4">
        <f t="array" ref="H116">IF($F$27=$K$23,$F$30*HLOOKUP($F$22,$M$34:$Q$395,(C116)+2,FALSE),IF(K116=0,E116*F$12/$F$22,0)*HLOOKUP($F$22,$M$34:$Q$395,(C116)+2,FALSE))</f>
        <v>9769.5619177506142</v>
      </c>
      <c r="I116" s="4">
        <f t="shared" si="12"/>
        <v>0</v>
      </c>
      <c r="J116" s="4">
        <f t="shared" si="15"/>
        <v>1669683.1229401333</v>
      </c>
      <c r="K116" s="4">
        <f t="shared" si="16"/>
        <v>0</v>
      </c>
      <c r="M116" s="20">
        <f t="shared" si="17"/>
        <v>0</v>
      </c>
      <c r="N116" s="20">
        <f t="shared" si="18"/>
        <v>0</v>
      </c>
      <c r="O116" s="20">
        <f t="shared" si="19"/>
        <v>1</v>
      </c>
      <c r="P116" s="20">
        <f t="shared" si="20"/>
        <v>1</v>
      </c>
      <c r="Q116" s="20">
        <v>1</v>
      </c>
      <c r="S116" s="20">
        <f t="shared" si="13"/>
        <v>1</v>
      </c>
    </row>
    <row r="117" spans="3:19" x14ac:dyDescent="0.25">
      <c r="C117">
        <f t="shared" si="21"/>
        <v>82</v>
      </c>
      <c r="D117" s="5">
        <f t="shared" si="22"/>
        <v>46357</v>
      </c>
      <c r="E117" s="4">
        <f t="shared" si="23"/>
        <v>1669683.1229401333</v>
      </c>
      <c r="F117" s="4">
        <f t="shared" si="14"/>
        <v>14868.48202057942</v>
      </c>
      <c r="G117" s="4">
        <f t="array" ref="G117">IF($F$27=$K$23,$F$29*HLOOKUP($F$22,$M$34:$Q$395,(C117)+2,FALSE),IF(AND(F$17&gt;=C117,$F$23=$K$20,K117=0,S117=1),PMT(F$12/$F$22,F$16*$F$22,-F$11,0)-H117,0)*HLOOKUP($F$22,$M$34:$Q$395,(C117)+2,FALSE))</f>
        <v>5128.6638034286425</v>
      </c>
      <c r="H117" s="4">
        <f t="array" ref="H117">IF($F$27=$K$23,$F$30*HLOOKUP($F$22,$M$34:$Q$395,(C117)+2,FALSE),IF(K117=0,E117*F$12/$F$22,0)*HLOOKUP($F$22,$M$34:$Q$395,(C117)+2,FALSE))</f>
        <v>9739.8182171507779</v>
      </c>
      <c r="I117" s="4">
        <f t="shared" si="12"/>
        <v>0</v>
      </c>
      <c r="J117" s="4">
        <f t="shared" si="15"/>
        <v>1664554.4591367047</v>
      </c>
      <c r="K117" s="4">
        <f t="shared" si="16"/>
        <v>0</v>
      </c>
      <c r="M117" s="20">
        <f t="shared" si="17"/>
        <v>0</v>
      </c>
      <c r="N117" s="20">
        <f t="shared" si="18"/>
        <v>0</v>
      </c>
      <c r="O117" s="20">
        <f t="shared" si="19"/>
        <v>0</v>
      </c>
      <c r="P117" s="20">
        <f t="shared" si="20"/>
        <v>0</v>
      </c>
      <c r="Q117" s="20">
        <v>1</v>
      </c>
      <c r="S117" s="20">
        <f t="shared" si="13"/>
        <v>1</v>
      </c>
    </row>
    <row r="118" spans="3:19" x14ac:dyDescent="0.25">
      <c r="C118">
        <f t="shared" si="21"/>
        <v>83</v>
      </c>
      <c r="D118" s="5">
        <f t="shared" si="22"/>
        <v>46388</v>
      </c>
      <c r="E118" s="4">
        <f t="shared" si="23"/>
        <v>1664554.4591367047</v>
      </c>
      <c r="F118" s="4">
        <f t="shared" si="14"/>
        <v>14868.48202057942</v>
      </c>
      <c r="G118" s="4">
        <f t="array" ref="G118">IF($F$27=$K$23,$F$29*HLOOKUP($F$22,$M$34:$Q$395,(C118)+2,FALSE),IF(AND(F$17&gt;=C118,$F$23=$K$20,K118=0,S118=1),PMT(F$12/$F$22,F$16*$F$22,-F$11,0)-H118,0)*HLOOKUP($F$22,$M$34:$Q$395,(C118)+2,FALSE))</f>
        <v>5158.5810089486422</v>
      </c>
      <c r="H118" s="4">
        <f t="array" ref="H118">IF($F$27=$K$23,$F$30*HLOOKUP($F$22,$M$34:$Q$395,(C118)+2,FALSE),IF(K118=0,E118*F$12/$F$22,0)*HLOOKUP($F$22,$M$34:$Q$395,(C118)+2,FALSE))</f>
        <v>9709.9010116307782</v>
      </c>
      <c r="I118" s="4">
        <f t="shared" si="12"/>
        <v>0</v>
      </c>
      <c r="J118" s="4">
        <f t="shared" si="15"/>
        <v>1659395.8781277561</v>
      </c>
      <c r="K118" s="4">
        <f t="shared" si="16"/>
        <v>0</v>
      </c>
      <c r="M118" s="20">
        <f t="shared" si="17"/>
        <v>0</v>
      </c>
      <c r="N118" s="20">
        <f t="shared" si="18"/>
        <v>0</v>
      </c>
      <c r="O118" s="20">
        <f t="shared" si="19"/>
        <v>0</v>
      </c>
      <c r="P118" s="20">
        <f t="shared" si="20"/>
        <v>1</v>
      </c>
      <c r="Q118" s="20">
        <v>1</v>
      </c>
      <c r="S118" s="20">
        <f t="shared" si="13"/>
        <v>1</v>
      </c>
    </row>
    <row r="119" spans="3:19" x14ac:dyDescent="0.25">
      <c r="C119">
        <f t="shared" si="21"/>
        <v>84</v>
      </c>
      <c r="D119" s="5">
        <f t="shared" si="22"/>
        <v>46419</v>
      </c>
      <c r="E119" s="4">
        <f t="shared" si="23"/>
        <v>1659395.8781277561</v>
      </c>
      <c r="F119" s="4">
        <f t="shared" si="14"/>
        <v>14868.48202057942</v>
      </c>
      <c r="G119" s="4">
        <f t="array" ref="G119">IF($F$27=$K$23,$F$29*HLOOKUP($F$22,$M$34:$Q$395,(C119)+2,FALSE),IF(AND(F$17&gt;=C119,$F$23=$K$20,K119=0,S119=1),PMT(F$12/$F$22,F$16*$F$22,-F$11,0)-H119,0)*HLOOKUP($F$22,$M$34:$Q$395,(C119)+2,FALSE))</f>
        <v>5188.6727315008429</v>
      </c>
      <c r="H119" s="4">
        <f t="array" ref="H119">IF($F$27=$K$23,$F$30*HLOOKUP($F$22,$M$34:$Q$395,(C119)+2,FALSE),IF(K119=0,E119*F$12/$F$22,0)*HLOOKUP($F$22,$M$34:$Q$395,(C119)+2,FALSE))</f>
        <v>9679.8092890785774</v>
      </c>
      <c r="I119" s="4">
        <f t="shared" si="12"/>
        <v>0</v>
      </c>
      <c r="J119" s="4">
        <f t="shared" si="15"/>
        <v>1654207.2053962552</v>
      </c>
      <c r="K119" s="4">
        <f t="shared" si="16"/>
        <v>0</v>
      </c>
      <c r="M119" s="20">
        <f t="shared" si="17"/>
        <v>0</v>
      </c>
      <c r="N119" s="20">
        <f t="shared" si="18"/>
        <v>0</v>
      </c>
      <c r="O119" s="20">
        <f t="shared" si="19"/>
        <v>0</v>
      </c>
      <c r="P119" s="20">
        <f t="shared" si="20"/>
        <v>0</v>
      </c>
      <c r="Q119" s="20">
        <v>1</v>
      </c>
      <c r="S119" s="20">
        <f t="shared" si="13"/>
        <v>1</v>
      </c>
    </row>
    <row r="120" spans="3:19" x14ac:dyDescent="0.25">
      <c r="C120">
        <f t="shared" si="21"/>
        <v>85</v>
      </c>
      <c r="D120" s="5">
        <f t="shared" si="22"/>
        <v>46447</v>
      </c>
      <c r="E120" s="4">
        <f t="shared" si="23"/>
        <v>1654207.2053962552</v>
      </c>
      <c r="F120" s="4">
        <f t="shared" si="14"/>
        <v>14868.48202057942</v>
      </c>
      <c r="G120" s="4">
        <f t="array" ref="G120">IF($F$27=$K$23,$F$29*HLOOKUP($F$22,$M$34:$Q$395,(C120)+2,FALSE),IF(AND(F$17&gt;=C120,$F$23=$K$20,K120=0,S120=1),PMT(F$12/$F$22,F$16*$F$22,-F$11,0)-H120,0)*HLOOKUP($F$22,$M$34:$Q$395,(C120)+2,FALSE))</f>
        <v>5218.9399891012636</v>
      </c>
      <c r="H120" s="4">
        <f t="array" ref="H120">IF($F$27=$K$23,$F$30*HLOOKUP($F$22,$M$34:$Q$395,(C120)+2,FALSE),IF(K120=0,E120*F$12/$F$22,0)*HLOOKUP($F$22,$M$34:$Q$395,(C120)+2,FALSE))</f>
        <v>9649.5420314781568</v>
      </c>
      <c r="I120" s="4">
        <f t="shared" si="12"/>
        <v>0</v>
      </c>
      <c r="J120" s="4">
        <f t="shared" si="15"/>
        <v>1648988.2654071539</v>
      </c>
      <c r="K120" s="4">
        <f t="shared" si="16"/>
        <v>0</v>
      </c>
      <c r="M120" s="20">
        <f t="shared" si="17"/>
        <v>1</v>
      </c>
      <c r="N120" s="20">
        <f t="shared" si="18"/>
        <v>1</v>
      </c>
      <c r="O120" s="20">
        <f t="shared" si="19"/>
        <v>1</v>
      </c>
      <c r="P120" s="20">
        <f t="shared" si="20"/>
        <v>1</v>
      </c>
      <c r="Q120" s="20">
        <v>1</v>
      </c>
      <c r="S120" s="20">
        <f t="shared" si="13"/>
        <v>1</v>
      </c>
    </row>
    <row r="121" spans="3:19" x14ac:dyDescent="0.25">
      <c r="C121">
        <f t="shared" si="21"/>
        <v>86</v>
      </c>
      <c r="D121" s="5">
        <f t="shared" si="22"/>
        <v>46478</v>
      </c>
      <c r="E121" s="4">
        <f t="shared" si="23"/>
        <v>1648988.2654071539</v>
      </c>
      <c r="F121" s="4">
        <f t="shared" si="14"/>
        <v>14868.48202057942</v>
      </c>
      <c r="G121" s="4">
        <f t="array" ref="G121">IF($F$27=$K$23,$F$29*HLOOKUP($F$22,$M$34:$Q$395,(C121)+2,FALSE),IF(AND(F$17&gt;=C121,$F$23=$K$20,K121=0,S121=1),PMT(F$12/$F$22,F$16*$F$22,-F$11,0)-H121,0)*HLOOKUP($F$22,$M$34:$Q$395,(C121)+2,FALSE))</f>
        <v>5249.3838057043558</v>
      </c>
      <c r="H121" s="4">
        <f t="array" ref="H121">IF($F$27=$K$23,$F$30*HLOOKUP($F$22,$M$34:$Q$395,(C121)+2,FALSE),IF(K121=0,E121*F$12/$F$22,0)*HLOOKUP($F$22,$M$34:$Q$395,(C121)+2,FALSE))</f>
        <v>9619.0982148750645</v>
      </c>
      <c r="I121" s="4">
        <f t="shared" si="12"/>
        <v>0</v>
      </c>
      <c r="J121" s="4">
        <f t="shared" si="15"/>
        <v>1643738.8816014496</v>
      </c>
      <c r="K121" s="4">
        <f t="shared" si="16"/>
        <v>0</v>
      </c>
      <c r="M121" s="20">
        <f t="shared" si="17"/>
        <v>0</v>
      </c>
      <c r="N121" s="20">
        <f t="shared" si="18"/>
        <v>0</v>
      </c>
      <c r="O121" s="20">
        <f t="shared" si="19"/>
        <v>0</v>
      </c>
      <c r="P121" s="20">
        <f t="shared" si="20"/>
        <v>0</v>
      </c>
      <c r="Q121" s="20">
        <v>1</v>
      </c>
      <c r="S121" s="20">
        <f t="shared" si="13"/>
        <v>1</v>
      </c>
    </row>
    <row r="122" spans="3:19" x14ac:dyDescent="0.25">
      <c r="C122">
        <f t="shared" si="21"/>
        <v>87</v>
      </c>
      <c r="D122" s="5">
        <f t="shared" si="22"/>
        <v>46508</v>
      </c>
      <c r="E122" s="4">
        <f t="shared" si="23"/>
        <v>1643738.8816014496</v>
      </c>
      <c r="F122" s="4">
        <f t="shared" si="14"/>
        <v>14868.48202057942</v>
      </c>
      <c r="G122" s="4">
        <f t="array" ref="G122">IF($F$27=$K$23,$F$29*HLOOKUP($F$22,$M$34:$Q$395,(C122)+2,FALSE),IF(AND(F$17&gt;=C122,$F$23=$K$20,K122=0,S122=1),PMT(F$12/$F$22,F$16*$F$22,-F$11,0)-H122,0)*HLOOKUP($F$22,$M$34:$Q$395,(C122)+2,FALSE))</f>
        <v>5280.0052112376306</v>
      </c>
      <c r="H122" s="4">
        <f t="array" ref="H122">IF($F$27=$K$23,$F$30*HLOOKUP($F$22,$M$34:$Q$395,(C122)+2,FALSE),IF(K122=0,E122*F$12/$F$22,0)*HLOOKUP($F$22,$M$34:$Q$395,(C122)+2,FALSE))</f>
        <v>9588.4768093417897</v>
      </c>
      <c r="I122" s="4">
        <f t="shared" si="12"/>
        <v>0</v>
      </c>
      <c r="J122" s="4">
        <f t="shared" si="15"/>
        <v>1638458.876390212</v>
      </c>
      <c r="K122" s="4">
        <f t="shared" si="16"/>
        <v>0</v>
      </c>
      <c r="M122" s="20">
        <f t="shared" si="17"/>
        <v>0</v>
      </c>
      <c r="N122" s="20">
        <f t="shared" si="18"/>
        <v>0</v>
      </c>
      <c r="O122" s="20">
        <f t="shared" si="19"/>
        <v>0</v>
      </c>
      <c r="P122" s="20">
        <f t="shared" si="20"/>
        <v>1</v>
      </c>
      <c r="Q122" s="20">
        <v>1</v>
      </c>
      <c r="S122" s="20">
        <f t="shared" si="13"/>
        <v>1</v>
      </c>
    </row>
    <row r="123" spans="3:19" x14ac:dyDescent="0.25">
      <c r="C123">
        <f t="shared" si="21"/>
        <v>88</v>
      </c>
      <c r="D123" s="5">
        <f t="shared" si="22"/>
        <v>46539</v>
      </c>
      <c r="E123" s="4">
        <f t="shared" si="23"/>
        <v>1638458.876390212</v>
      </c>
      <c r="F123" s="4">
        <f t="shared" si="14"/>
        <v>14868.48202057942</v>
      </c>
      <c r="G123" s="4">
        <f t="array" ref="G123">IF($F$27=$K$23,$F$29*HLOOKUP($F$22,$M$34:$Q$395,(C123)+2,FALSE),IF(AND(F$17&gt;=C123,$F$23=$K$20,K123=0,S123=1),PMT(F$12/$F$22,F$16*$F$22,-F$11,0)-H123,0)*HLOOKUP($F$22,$M$34:$Q$395,(C123)+2,FALSE))</f>
        <v>5310.8052416365153</v>
      </c>
      <c r="H123" s="4">
        <f t="array" ref="H123">IF($F$27=$K$23,$F$30*HLOOKUP($F$22,$M$34:$Q$395,(C123)+2,FALSE),IF(K123=0,E123*F$12/$F$22,0)*HLOOKUP($F$22,$M$34:$Q$395,(C123)+2,FALSE))</f>
        <v>9557.676778942905</v>
      </c>
      <c r="I123" s="4">
        <f t="shared" si="12"/>
        <v>0</v>
      </c>
      <c r="J123" s="4">
        <f t="shared" si="15"/>
        <v>1633148.0711485755</v>
      </c>
      <c r="K123" s="4">
        <f t="shared" si="16"/>
        <v>0</v>
      </c>
      <c r="M123" s="20">
        <f t="shared" si="17"/>
        <v>0</v>
      </c>
      <c r="N123" s="20">
        <f t="shared" si="18"/>
        <v>0</v>
      </c>
      <c r="O123" s="20">
        <f t="shared" si="19"/>
        <v>0</v>
      </c>
      <c r="P123" s="20">
        <f t="shared" si="20"/>
        <v>0</v>
      </c>
      <c r="Q123" s="20">
        <v>1</v>
      </c>
      <c r="S123" s="20">
        <f t="shared" si="13"/>
        <v>1</v>
      </c>
    </row>
    <row r="124" spans="3:19" x14ac:dyDescent="0.25">
      <c r="C124">
        <f t="shared" si="21"/>
        <v>89</v>
      </c>
      <c r="D124" s="5">
        <f t="shared" si="22"/>
        <v>46569</v>
      </c>
      <c r="E124" s="4">
        <f t="shared" si="23"/>
        <v>1633148.0711485755</v>
      </c>
      <c r="F124" s="4">
        <f t="shared" si="14"/>
        <v>14868.48202057942</v>
      </c>
      <c r="G124" s="4">
        <f t="array" ref="G124">IF($F$27=$K$23,$F$29*HLOOKUP($F$22,$M$34:$Q$395,(C124)+2,FALSE),IF(AND(F$17&gt;=C124,$F$23=$K$20,K124=0,S124=1),PMT(F$12/$F$22,F$16*$F$22,-F$11,0)-H124,0)*HLOOKUP($F$22,$M$34:$Q$395,(C124)+2,FALSE))</f>
        <v>5341.7849388793966</v>
      </c>
      <c r="H124" s="4">
        <f t="array" ref="H124">IF($F$27=$K$23,$F$30*HLOOKUP($F$22,$M$34:$Q$395,(C124)+2,FALSE),IF(K124=0,E124*F$12/$F$22,0)*HLOOKUP($F$22,$M$34:$Q$395,(C124)+2,FALSE))</f>
        <v>9526.6970817000238</v>
      </c>
      <c r="I124" s="4">
        <f t="shared" si="12"/>
        <v>0</v>
      </c>
      <c r="J124" s="4">
        <f t="shared" si="15"/>
        <v>1627806.2862096962</v>
      </c>
      <c r="K124" s="4">
        <f t="shared" si="16"/>
        <v>0</v>
      </c>
      <c r="M124" s="20">
        <f t="shared" si="17"/>
        <v>0</v>
      </c>
      <c r="N124" s="20">
        <f t="shared" si="18"/>
        <v>0</v>
      </c>
      <c r="O124" s="20">
        <f t="shared" si="19"/>
        <v>1</v>
      </c>
      <c r="P124" s="20">
        <f t="shared" si="20"/>
        <v>1</v>
      </c>
      <c r="Q124" s="20">
        <v>1</v>
      </c>
      <c r="S124" s="20">
        <f t="shared" si="13"/>
        <v>1</v>
      </c>
    </row>
    <row r="125" spans="3:19" x14ac:dyDescent="0.25">
      <c r="C125">
        <f t="shared" si="21"/>
        <v>90</v>
      </c>
      <c r="D125" s="5">
        <f t="shared" si="22"/>
        <v>46600</v>
      </c>
      <c r="E125" s="4">
        <f t="shared" si="23"/>
        <v>1627806.2862096962</v>
      </c>
      <c r="F125" s="4">
        <f t="shared" si="14"/>
        <v>14868.48202057942</v>
      </c>
      <c r="G125" s="4">
        <f t="array" ref="G125">IF($F$27=$K$23,$F$29*HLOOKUP($F$22,$M$34:$Q$395,(C125)+2,FALSE),IF(AND(F$17&gt;=C125,$F$23=$K$20,K125=0,S125=1),PMT(F$12/$F$22,F$16*$F$22,-F$11,0)-H125,0)*HLOOKUP($F$22,$M$34:$Q$395,(C125)+2,FALSE))</f>
        <v>5372.9453510228577</v>
      </c>
      <c r="H125" s="4">
        <f t="array" ref="H125">IF($F$27=$K$23,$F$30*HLOOKUP($F$22,$M$34:$Q$395,(C125)+2,FALSE),IF(K125=0,E125*F$12/$F$22,0)*HLOOKUP($F$22,$M$34:$Q$395,(C125)+2,FALSE))</f>
        <v>9495.5366695565626</v>
      </c>
      <c r="I125" s="4">
        <f t="shared" si="12"/>
        <v>0</v>
      </c>
      <c r="J125" s="4">
        <f t="shared" si="15"/>
        <v>1622433.3408586734</v>
      </c>
      <c r="K125" s="4">
        <f t="shared" si="16"/>
        <v>0</v>
      </c>
      <c r="M125" s="20">
        <f t="shared" si="17"/>
        <v>0</v>
      </c>
      <c r="N125" s="20">
        <f t="shared" si="18"/>
        <v>0</v>
      </c>
      <c r="O125" s="20">
        <f t="shared" si="19"/>
        <v>0</v>
      </c>
      <c r="P125" s="20">
        <f t="shared" si="20"/>
        <v>0</v>
      </c>
      <c r="Q125" s="20">
        <v>1</v>
      </c>
      <c r="S125" s="20">
        <f t="shared" si="13"/>
        <v>1</v>
      </c>
    </row>
    <row r="126" spans="3:19" x14ac:dyDescent="0.25">
      <c r="C126">
        <f t="shared" si="21"/>
        <v>91</v>
      </c>
      <c r="D126" s="5">
        <f t="shared" si="22"/>
        <v>46631</v>
      </c>
      <c r="E126" s="4">
        <f t="shared" si="23"/>
        <v>1622433.3408586734</v>
      </c>
      <c r="F126" s="4">
        <f t="shared" si="14"/>
        <v>14868.48202057942</v>
      </c>
      <c r="G126" s="4">
        <f t="array" ref="G126">IF($F$27=$K$23,$F$29*HLOOKUP($F$22,$M$34:$Q$395,(C126)+2,FALSE),IF(AND(F$17&gt;=C126,$F$23=$K$20,K126=0,S126=1),PMT(F$12/$F$22,F$16*$F$22,-F$11,0)-H126,0)*HLOOKUP($F$22,$M$34:$Q$395,(C126)+2,FALSE))</f>
        <v>5404.2875322371565</v>
      </c>
      <c r="H126" s="4">
        <f t="array" ref="H126">IF($F$27=$K$23,$F$30*HLOOKUP($F$22,$M$34:$Q$395,(C126)+2,FALSE),IF(K126=0,E126*F$12/$F$22,0)*HLOOKUP($F$22,$M$34:$Q$395,(C126)+2,FALSE))</f>
        <v>9464.1944883422639</v>
      </c>
      <c r="I126" s="4">
        <f t="shared" si="12"/>
        <v>0</v>
      </c>
      <c r="J126" s="4">
        <f t="shared" si="15"/>
        <v>1617029.0533264363</v>
      </c>
      <c r="K126" s="4">
        <f t="shared" si="16"/>
        <v>0</v>
      </c>
      <c r="M126" s="20">
        <f t="shared" si="17"/>
        <v>0</v>
      </c>
      <c r="N126" s="20">
        <f t="shared" si="18"/>
        <v>1</v>
      </c>
      <c r="O126" s="20">
        <f t="shared" si="19"/>
        <v>0</v>
      </c>
      <c r="P126" s="20">
        <f t="shared" si="20"/>
        <v>1</v>
      </c>
      <c r="Q126" s="20">
        <v>1</v>
      </c>
      <c r="S126" s="20">
        <f t="shared" si="13"/>
        <v>1</v>
      </c>
    </row>
    <row r="127" spans="3:19" x14ac:dyDescent="0.25">
      <c r="C127">
        <f t="shared" si="21"/>
        <v>92</v>
      </c>
      <c r="D127" s="5">
        <f t="shared" si="22"/>
        <v>46661</v>
      </c>
      <c r="E127" s="4">
        <f t="shared" si="23"/>
        <v>1617029.0533264363</v>
      </c>
      <c r="F127" s="4">
        <f t="shared" si="14"/>
        <v>14868.48202057942</v>
      </c>
      <c r="G127" s="4">
        <f t="array" ref="G127">IF($F$27=$K$23,$F$29*HLOOKUP($F$22,$M$34:$Q$395,(C127)+2,FALSE),IF(AND(F$17&gt;=C127,$F$23=$K$20,K127=0,S127=1),PMT(F$12/$F$22,F$16*$F$22,-F$11,0)-H127,0)*HLOOKUP($F$22,$M$34:$Q$395,(C127)+2,FALSE))</f>
        <v>5435.8125428418734</v>
      </c>
      <c r="H127" s="4">
        <f t="array" ref="H127">IF($F$27=$K$23,$F$30*HLOOKUP($F$22,$M$34:$Q$395,(C127)+2,FALSE),IF(K127=0,E127*F$12/$F$22,0)*HLOOKUP($F$22,$M$34:$Q$395,(C127)+2,FALSE))</f>
        <v>9432.6694777375469</v>
      </c>
      <c r="I127" s="4">
        <f t="shared" si="12"/>
        <v>0</v>
      </c>
      <c r="J127" s="4">
        <f t="shared" si="15"/>
        <v>1611593.2407835945</v>
      </c>
      <c r="K127" s="4">
        <f t="shared" si="16"/>
        <v>0</v>
      </c>
      <c r="M127" s="20">
        <f t="shared" si="17"/>
        <v>0</v>
      </c>
      <c r="N127" s="20">
        <f t="shared" si="18"/>
        <v>0</v>
      </c>
      <c r="O127" s="20">
        <f t="shared" si="19"/>
        <v>0</v>
      </c>
      <c r="P127" s="20">
        <f t="shared" si="20"/>
        <v>0</v>
      </c>
      <c r="Q127" s="20">
        <v>1</v>
      </c>
      <c r="S127" s="20">
        <f t="shared" si="13"/>
        <v>1</v>
      </c>
    </row>
    <row r="128" spans="3:19" x14ac:dyDescent="0.25">
      <c r="C128">
        <f t="shared" si="21"/>
        <v>93</v>
      </c>
      <c r="D128" s="5">
        <f t="shared" si="22"/>
        <v>46692</v>
      </c>
      <c r="E128" s="4">
        <f t="shared" si="23"/>
        <v>1611593.2407835945</v>
      </c>
      <c r="F128" s="4">
        <f t="shared" si="14"/>
        <v>14868.48202057942</v>
      </c>
      <c r="G128" s="4">
        <f t="array" ref="G128">IF($F$27=$K$23,$F$29*HLOOKUP($F$22,$M$34:$Q$395,(C128)+2,FALSE),IF(AND(F$17&gt;=C128,$F$23=$K$20,K128=0,S128=1),PMT(F$12/$F$22,F$16*$F$22,-F$11,0)-H128,0)*HLOOKUP($F$22,$M$34:$Q$395,(C128)+2,FALSE))</f>
        <v>5467.5214493417843</v>
      </c>
      <c r="H128" s="4">
        <f t="array" ref="H128">IF($F$27=$K$23,$F$30*HLOOKUP($F$22,$M$34:$Q$395,(C128)+2,FALSE),IF(K128=0,E128*F$12/$F$22,0)*HLOOKUP($F$22,$M$34:$Q$395,(C128)+2,FALSE))</f>
        <v>9400.960571237636</v>
      </c>
      <c r="I128" s="4">
        <f t="shared" si="12"/>
        <v>0</v>
      </c>
      <c r="J128" s="4">
        <f t="shared" si="15"/>
        <v>1606125.7193342529</v>
      </c>
      <c r="K128" s="4">
        <f t="shared" si="16"/>
        <v>0</v>
      </c>
      <c r="M128" s="20">
        <f t="shared" si="17"/>
        <v>0</v>
      </c>
      <c r="N128" s="20">
        <f t="shared" si="18"/>
        <v>0</v>
      </c>
      <c r="O128" s="20">
        <f t="shared" si="19"/>
        <v>1</v>
      </c>
      <c r="P128" s="20">
        <f t="shared" si="20"/>
        <v>1</v>
      </c>
      <c r="Q128" s="20">
        <v>1</v>
      </c>
      <c r="S128" s="20">
        <f t="shared" si="13"/>
        <v>1</v>
      </c>
    </row>
    <row r="129" spans="3:19" x14ac:dyDescent="0.25">
      <c r="C129">
        <f t="shared" si="21"/>
        <v>94</v>
      </c>
      <c r="D129" s="5">
        <f t="shared" si="22"/>
        <v>46722</v>
      </c>
      <c r="E129" s="4">
        <f t="shared" si="23"/>
        <v>1606125.7193342529</v>
      </c>
      <c r="F129" s="4">
        <f t="shared" si="14"/>
        <v>14868.48202057942</v>
      </c>
      <c r="G129" s="4">
        <f t="array" ref="G129">IF($F$27=$K$23,$F$29*HLOOKUP($F$22,$M$34:$Q$395,(C129)+2,FALSE),IF(AND(F$17&gt;=C129,$F$23=$K$20,K129=0,S129=1),PMT(F$12/$F$22,F$16*$F$22,-F$11,0)-H129,0)*HLOOKUP($F$22,$M$34:$Q$395,(C129)+2,FALSE))</f>
        <v>5499.4153244629433</v>
      </c>
      <c r="H129" s="4">
        <f t="array" ref="H129">IF($F$27=$K$23,$F$30*HLOOKUP($F$22,$M$34:$Q$395,(C129)+2,FALSE),IF(K129=0,E129*F$12/$F$22,0)*HLOOKUP($F$22,$M$34:$Q$395,(C129)+2,FALSE))</f>
        <v>9369.066696116477</v>
      </c>
      <c r="I129" s="4">
        <f t="shared" si="12"/>
        <v>0</v>
      </c>
      <c r="J129" s="4">
        <f t="shared" si="15"/>
        <v>1600626.3040097898</v>
      </c>
      <c r="K129" s="4">
        <f t="shared" si="16"/>
        <v>0</v>
      </c>
      <c r="M129" s="20">
        <f t="shared" si="17"/>
        <v>0</v>
      </c>
      <c r="N129" s="20">
        <f t="shared" si="18"/>
        <v>0</v>
      </c>
      <c r="O129" s="20">
        <f t="shared" si="19"/>
        <v>0</v>
      </c>
      <c r="P129" s="20">
        <f t="shared" si="20"/>
        <v>0</v>
      </c>
      <c r="Q129" s="20">
        <v>1</v>
      </c>
      <c r="S129" s="20">
        <f t="shared" si="13"/>
        <v>1</v>
      </c>
    </row>
    <row r="130" spans="3:19" x14ac:dyDescent="0.25">
      <c r="C130">
        <f t="shared" si="21"/>
        <v>95</v>
      </c>
      <c r="D130" s="5">
        <f t="shared" si="22"/>
        <v>46753</v>
      </c>
      <c r="E130" s="4">
        <f t="shared" si="23"/>
        <v>1600626.3040097898</v>
      </c>
      <c r="F130" s="4">
        <f t="shared" si="14"/>
        <v>14868.48202057942</v>
      </c>
      <c r="G130" s="4">
        <f t="array" ref="G130">IF($F$27=$K$23,$F$29*HLOOKUP($F$22,$M$34:$Q$395,(C130)+2,FALSE),IF(AND(F$17&gt;=C130,$F$23=$K$20,K130=0,S130=1),PMT(F$12/$F$22,F$16*$F$22,-F$11,0)-H130,0)*HLOOKUP($F$22,$M$34:$Q$395,(C130)+2,FALSE))</f>
        <v>5531.4952471889792</v>
      </c>
      <c r="H130" s="4">
        <f t="array" ref="H130">IF($F$27=$K$23,$F$30*HLOOKUP($F$22,$M$34:$Q$395,(C130)+2,FALSE),IF(K130=0,E130*F$12/$F$22,0)*HLOOKUP($F$22,$M$34:$Q$395,(C130)+2,FALSE))</f>
        <v>9336.9867733904412</v>
      </c>
      <c r="I130" s="4">
        <f t="shared" si="12"/>
        <v>0</v>
      </c>
      <c r="J130" s="4">
        <f t="shared" si="15"/>
        <v>1595094.8087626009</v>
      </c>
      <c r="K130" s="4">
        <f t="shared" si="16"/>
        <v>0</v>
      </c>
      <c r="M130" s="20">
        <f t="shared" si="17"/>
        <v>0</v>
      </c>
      <c r="N130" s="20">
        <f t="shared" si="18"/>
        <v>0</v>
      </c>
      <c r="O130" s="20">
        <f t="shared" si="19"/>
        <v>0</v>
      </c>
      <c r="P130" s="20">
        <f t="shared" si="20"/>
        <v>1</v>
      </c>
      <c r="Q130" s="20">
        <v>1</v>
      </c>
      <c r="S130" s="20">
        <f t="shared" si="13"/>
        <v>1</v>
      </c>
    </row>
    <row r="131" spans="3:19" x14ac:dyDescent="0.25">
      <c r="C131">
        <f t="shared" si="21"/>
        <v>96</v>
      </c>
      <c r="D131" s="5">
        <f t="shared" si="22"/>
        <v>46784</v>
      </c>
      <c r="E131" s="4">
        <f t="shared" si="23"/>
        <v>1595094.8087626009</v>
      </c>
      <c r="F131" s="4">
        <f t="shared" si="14"/>
        <v>14868.48202057942</v>
      </c>
      <c r="G131" s="4">
        <f t="array" ref="G131">IF($F$27=$K$23,$F$29*HLOOKUP($F$22,$M$34:$Q$395,(C131)+2,FALSE),IF(AND(F$17&gt;=C131,$F$23=$K$20,K131=0,S131=1),PMT(F$12/$F$22,F$16*$F$22,-F$11,0)-H131,0)*HLOOKUP($F$22,$M$34:$Q$395,(C131)+2,FALSE))</f>
        <v>5563.7623027975806</v>
      </c>
      <c r="H131" s="4">
        <f t="array" ref="H131">IF($F$27=$K$23,$F$30*HLOOKUP($F$22,$M$34:$Q$395,(C131)+2,FALSE),IF(K131=0,E131*F$12/$F$22,0)*HLOOKUP($F$22,$M$34:$Q$395,(C131)+2,FALSE))</f>
        <v>9304.7197177818398</v>
      </c>
      <c r="I131" s="4">
        <f t="shared" si="12"/>
        <v>0</v>
      </c>
      <c r="J131" s="4">
        <f t="shared" si="15"/>
        <v>1589531.0464598034</v>
      </c>
      <c r="K131" s="4">
        <f t="shared" si="16"/>
        <v>0</v>
      </c>
      <c r="M131" s="20">
        <f t="shared" si="17"/>
        <v>0</v>
      </c>
      <c r="N131" s="20">
        <f t="shared" si="18"/>
        <v>0</v>
      </c>
      <c r="O131" s="20">
        <f t="shared" si="19"/>
        <v>0</v>
      </c>
      <c r="P131" s="20">
        <f t="shared" si="20"/>
        <v>0</v>
      </c>
      <c r="Q131" s="20">
        <v>1</v>
      </c>
      <c r="S131" s="20">
        <f t="shared" si="13"/>
        <v>1</v>
      </c>
    </row>
    <row r="132" spans="3:19" x14ac:dyDescent="0.25">
      <c r="C132">
        <f t="shared" si="21"/>
        <v>97</v>
      </c>
      <c r="D132" s="5">
        <f t="shared" si="22"/>
        <v>46813</v>
      </c>
      <c r="E132" s="4">
        <f t="shared" si="23"/>
        <v>1589531.0464598034</v>
      </c>
      <c r="F132" s="4">
        <f t="shared" si="14"/>
        <v>14868.48202057942</v>
      </c>
      <c r="G132" s="4">
        <f t="array" ref="G132">IF($F$27=$K$23,$F$29*HLOOKUP($F$22,$M$34:$Q$395,(C132)+2,FALSE),IF(AND(F$17&gt;=C132,$F$23=$K$20,K132=0,S132=1),PMT(F$12/$F$22,F$16*$F$22,-F$11,0)-H132,0)*HLOOKUP($F$22,$M$34:$Q$395,(C132)+2,FALSE))</f>
        <v>5596.217582897234</v>
      </c>
      <c r="H132" s="4">
        <f t="array" ref="H132">IF($F$27=$K$23,$F$30*HLOOKUP($F$22,$M$34:$Q$395,(C132)+2,FALSE),IF(K132=0,E132*F$12/$F$22,0)*HLOOKUP($F$22,$M$34:$Q$395,(C132)+2,FALSE))</f>
        <v>9272.2644376821863</v>
      </c>
      <c r="I132" s="4">
        <f t="shared" si="12"/>
        <v>0</v>
      </c>
      <c r="J132" s="4">
        <f t="shared" si="15"/>
        <v>1583934.8288769061</v>
      </c>
      <c r="K132" s="4">
        <f t="shared" si="16"/>
        <v>0</v>
      </c>
      <c r="M132" s="20">
        <f t="shared" si="17"/>
        <v>1</v>
      </c>
      <c r="N132" s="20">
        <f t="shared" si="18"/>
        <v>1</v>
      </c>
      <c r="O132" s="20">
        <f t="shared" si="19"/>
        <v>1</v>
      </c>
      <c r="P132" s="20">
        <f t="shared" si="20"/>
        <v>1</v>
      </c>
      <c r="Q132" s="20">
        <v>1</v>
      </c>
      <c r="S132" s="20">
        <f t="shared" si="13"/>
        <v>1</v>
      </c>
    </row>
    <row r="133" spans="3:19" x14ac:dyDescent="0.25">
      <c r="C133">
        <f t="shared" si="21"/>
        <v>98</v>
      </c>
      <c r="D133" s="5">
        <f t="shared" si="22"/>
        <v>46844</v>
      </c>
      <c r="E133" s="4">
        <f t="shared" si="23"/>
        <v>1583934.8288769061</v>
      </c>
      <c r="F133" s="4">
        <f t="shared" si="14"/>
        <v>14868.48202057942</v>
      </c>
      <c r="G133" s="4">
        <f t="array" ref="G133">IF($F$27=$K$23,$F$29*HLOOKUP($F$22,$M$34:$Q$395,(C133)+2,FALSE),IF(AND(F$17&gt;=C133,$F$23=$K$20,K133=0,S133=1),PMT(F$12/$F$22,F$16*$F$22,-F$11,0)-H133,0)*HLOOKUP($F$22,$M$34:$Q$395,(C133)+2,FALSE))</f>
        <v>5628.8621854641333</v>
      </c>
      <c r="H133" s="4">
        <f t="array" ref="H133">IF($F$27=$K$23,$F$30*HLOOKUP($F$22,$M$34:$Q$395,(C133)+2,FALSE),IF(K133=0,E133*F$12/$F$22,0)*HLOOKUP($F$22,$M$34:$Q$395,(C133)+2,FALSE))</f>
        <v>9239.6198351152871</v>
      </c>
      <c r="I133" s="4">
        <f t="shared" si="12"/>
        <v>0</v>
      </c>
      <c r="J133" s="4">
        <f t="shared" si="15"/>
        <v>1578305.9666914418</v>
      </c>
      <c r="K133" s="4">
        <f t="shared" si="16"/>
        <v>0</v>
      </c>
      <c r="M133" s="20">
        <f t="shared" si="17"/>
        <v>0</v>
      </c>
      <c r="N133" s="20">
        <f t="shared" si="18"/>
        <v>0</v>
      </c>
      <c r="O133" s="20">
        <f t="shared" si="19"/>
        <v>0</v>
      </c>
      <c r="P133" s="20">
        <f t="shared" si="20"/>
        <v>0</v>
      </c>
      <c r="Q133" s="20">
        <v>1</v>
      </c>
      <c r="S133" s="20">
        <f t="shared" si="13"/>
        <v>1</v>
      </c>
    </row>
    <row r="134" spans="3:19" x14ac:dyDescent="0.25">
      <c r="C134">
        <f t="shared" si="21"/>
        <v>99</v>
      </c>
      <c r="D134" s="5">
        <f t="shared" si="22"/>
        <v>46874</v>
      </c>
      <c r="E134" s="4">
        <f t="shared" si="23"/>
        <v>1578305.9666914418</v>
      </c>
      <c r="F134" s="4">
        <f t="shared" si="14"/>
        <v>14868.48202057942</v>
      </c>
      <c r="G134" s="4">
        <f t="array" ref="G134">IF($F$27=$K$23,$F$29*HLOOKUP($F$22,$M$34:$Q$395,(C134)+2,FALSE),IF(AND(F$17&gt;=C134,$F$23=$K$20,K134=0,S134=1),PMT(F$12/$F$22,F$16*$F$22,-F$11,0)-H134,0)*HLOOKUP($F$22,$M$34:$Q$395,(C134)+2,FALSE))</f>
        <v>5661.6972148793411</v>
      </c>
      <c r="H134" s="4">
        <f t="array" ref="H134">IF($F$27=$K$23,$F$30*HLOOKUP($F$22,$M$34:$Q$395,(C134)+2,FALSE),IF(K134=0,E134*F$12/$F$22,0)*HLOOKUP($F$22,$M$34:$Q$395,(C134)+2,FALSE))</f>
        <v>9206.7848057000792</v>
      </c>
      <c r="I134" s="4">
        <f t="shared" si="12"/>
        <v>0</v>
      </c>
      <c r="J134" s="4">
        <f t="shared" si="15"/>
        <v>1572644.2694765625</v>
      </c>
      <c r="K134" s="4">
        <f t="shared" si="16"/>
        <v>0</v>
      </c>
      <c r="M134" s="20">
        <f t="shared" si="17"/>
        <v>0</v>
      </c>
      <c r="N134" s="20">
        <f t="shared" si="18"/>
        <v>0</v>
      </c>
      <c r="O134" s="20">
        <f t="shared" si="19"/>
        <v>0</v>
      </c>
      <c r="P134" s="20">
        <f t="shared" si="20"/>
        <v>1</v>
      </c>
      <c r="Q134" s="20">
        <v>1</v>
      </c>
      <c r="S134" s="20">
        <f t="shared" si="13"/>
        <v>1</v>
      </c>
    </row>
    <row r="135" spans="3:19" x14ac:dyDescent="0.25">
      <c r="C135">
        <f t="shared" si="21"/>
        <v>100</v>
      </c>
      <c r="D135" s="5">
        <f t="shared" si="22"/>
        <v>46905</v>
      </c>
      <c r="E135" s="4">
        <f t="shared" si="23"/>
        <v>1572644.2694765625</v>
      </c>
      <c r="F135" s="4">
        <f t="shared" si="14"/>
        <v>14868.48202057942</v>
      </c>
      <c r="G135" s="4">
        <f t="array" ref="G135">IF($F$27=$K$23,$F$29*HLOOKUP($F$22,$M$34:$Q$395,(C135)+2,FALSE),IF(AND(F$17&gt;=C135,$F$23=$K$20,K135=0,S135=1),PMT(F$12/$F$22,F$16*$F$22,-F$11,0)-H135,0)*HLOOKUP($F$22,$M$34:$Q$395,(C135)+2,FALSE))</f>
        <v>5694.7237819661386</v>
      </c>
      <c r="H135" s="4">
        <f t="array" ref="H135">IF($F$27=$K$23,$F$30*HLOOKUP($F$22,$M$34:$Q$395,(C135)+2,FALSE),IF(K135=0,E135*F$12/$F$22,0)*HLOOKUP($F$22,$M$34:$Q$395,(C135)+2,FALSE))</f>
        <v>9173.7582386132817</v>
      </c>
      <c r="I135" s="4">
        <f t="shared" si="12"/>
        <v>0</v>
      </c>
      <c r="J135" s="4">
        <f t="shared" si="15"/>
        <v>1566949.5456945964</v>
      </c>
      <c r="K135" s="4">
        <f t="shared" si="16"/>
        <v>0</v>
      </c>
      <c r="M135" s="20">
        <f t="shared" si="17"/>
        <v>0</v>
      </c>
      <c r="N135" s="20">
        <f t="shared" si="18"/>
        <v>0</v>
      </c>
      <c r="O135" s="20">
        <f t="shared" si="19"/>
        <v>0</v>
      </c>
      <c r="P135" s="20">
        <f t="shared" si="20"/>
        <v>0</v>
      </c>
      <c r="Q135" s="20">
        <v>1</v>
      </c>
      <c r="S135" s="20">
        <f t="shared" si="13"/>
        <v>1</v>
      </c>
    </row>
    <row r="136" spans="3:19" x14ac:dyDescent="0.25">
      <c r="C136">
        <f t="shared" si="21"/>
        <v>101</v>
      </c>
      <c r="D136" s="5">
        <f t="shared" si="22"/>
        <v>46935</v>
      </c>
      <c r="E136" s="4">
        <f t="shared" si="23"/>
        <v>1566949.5456945964</v>
      </c>
      <c r="F136" s="4">
        <f t="shared" si="14"/>
        <v>14868.48202057942</v>
      </c>
      <c r="G136" s="4">
        <f t="array" ref="G136">IF($F$27=$K$23,$F$29*HLOOKUP($F$22,$M$34:$Q$395,(C136)+2,FALSE),IF(AND(F$17&gt;=C136,$F$23=$K$20,K136=0,S136=1),PMT(F$12/$F$22,F$16*$F$22,-F$11,0)-H136,0)*HLOOKUP($F$22,$M$34:$Q$395,(C136)+2,FALSE))</f>
        <v>5727.9430040276075</v>
      </c>
      <c r="H136" s="4">
        <f t="array" ref="H136">IF($F$27=$K$23,$F$30*HLOOKUP($F$22,$M$34:$Q$395,(C136)+2,FALSE),IF(K136=0,E136*F$12/$F$22,0)*HLOOKUP($F$22,$M$34:$Q$395,(C136)+2,FALSE))</f>
        <v>9140.5390165518129</v>
      </c>
      <c r="I136" s="4">
        <f t="shared" si="12"/>
        <v>0</v>
      </c>
      <c r="J136" s="4">
        <f t="shared" si="15"/>
        <v>1561221.6026905687</v>
      </c>
      <c r="K136" s="4">
        <f t="shared" si="16"/>
        <v>0</v>
      </c>
      <c r="M136" s="20">
        <f t="shared" si="17"/>
        <v>0</v>
      </c>
      <c r="N136" s="20">
        <f t="shared" si="18"/>
        <v>0</v>
      </c>
      <c r="O136" s="20">
        <f t="shared" si="19"/>
        <v>1</v>
      </c>
      <c r="P136" s="20">
        <f t="shared" si="20"/>
        <v>1</v>
      </c>
      <c r="Q136" s="20">
        <v>1</v>
      </c>
      <c r="S136" s="20">
        <f t="shared" si="13"/>
        <v>1</v>
      </c>
    </row>
    <row r="137" spans="3:19" x14ac:dyDescent="0.25">
      <c r="C137">
        <f t="shared" si="21"/>
        <v>102</v>
      </c>
      <c r="D137" s="5">
        <f t="shared" si="22"/>
        <v>46966</v>
      </c>
      <c r="E137" s="4">
        <f t="shared" si="23"/>
        <v>1561221.6026905687</v>
      </c>
      <c r="F137" s="4">
        <f t="shared" si="14"/>
        <v>14868.48202057942</v>
      </c>
      <c r="G137" s="4">
        <f t="array" ref="G137">IF($F$27=$K$23,$F$29*HLOOKUP($F$22,$M$34:$Q$395,(C137)+2,FALSE),IF(AND(F$17&gt;=C137,$F$23=$K$20,K137=0,S137=1),PMT(F$12/$F$22,F$16*$F$22,-F$11,0)-H137,0)*HLOOKUP($F$22,$M$34:$Q$395,(C137)+2,FALSE))</f>
        <v>5761.3560048844356</v>
      </c>
      <c r="H137" s="4">
        <f t="array" ref="H137">IF($F$27=$K$23,$F$30*HLOOKUP($F$22,$M$34:$Q$395,(C137)+2,FALSE),IF(K137=0,E137*F$12/$F$22,0)*HLOOKUP($F$22,$M$34:$Q$395,(C137)+2,FALSE))</f>
        <v>9107.1260156949847</v>
      </c>
      <c r="I137" s="4">
        <f t="shared" si="12"/>
        <v>0</v>
      </c>
      <c r="J137" s="4">
        <f t="shared" si="15"/>
        <v>1555460.2466856842</v>
      </c>
      <c r="K137" s="4">
        <f t="shared" si="16"/>
        <v>0</v>
      </c>
      <c r="M137" s="20">
        <f t="shared" si="17"/>
        <v>0</v>
      </c>
      <c r="N137" s="20">
        <f t="shared" si="18"/>
        <v>0</v>
      </c>
      <c r="O137" s="20">
        <f t="shared" si="19"/>
        <v>0</v>
      </c>
      <c r="P137" s="20">
        <f t="shared" si="20"/>
        <v>0</v>
      </c>
      <c r="Q137" s="20">
        <v>1</v>
      </c>
      <c r="S137" s="20">
        <f t="shared" si="13"/>
        <v>1</v>
      </c>
    </row>
    <row r="138" spans="3:19" x14ac:dyDescent="0.25">
      <c r="C138">
        <f t="shared" si="21"/>
        <v>103</v>
      </c>
      <c r="D138" s="5">
        <f t="shared" si="22"/>
        <v>46997</v>
      </c>
      <c r="E138" s="4">
        <f t="shared" si="23"/>
        <v>1555460.2466856842</v>
      </c>
      <c r="F138" s="4">
        <f t="shared" si="14"/>
        <v>14868.48202057942</v>
      </c>
      <c r="G138" s="4">
        <f t="array" ref="G138">IF($F$27=$K$23,$F$29*HLOOKUP($F$22,$M$34:$Q$395,(C138)+2,FALSE),IF(AND(F$17&gt;=C138,$F$23=$K$20,K138=0,S138=1),PMT(F$12/$F$22,F$16*$F$22,-F$11,0)-H138,0)*HLOOKUP($F$22,$M$34:$Q$395,(C138)+2,FALSE))</f>
        <v>5794.9639149129289</v>
      </c>
      <c r="H138" s="4">
        <f t="array" ref="H138">IF($F$27=$K$23,$F$30*HLOOKUP($F$22,$M$34:$Q$395,(C138)+2,FALSE),IF(K138=0,E138*F$12/$F$22,0)*HLOOKUP($F$22,$M$34:$Q$395,(C138)+2,FALSE))</f>
        <v>9073.5181056664915</v>
      </c>
      <c r="I138" s="4">
        <f t="shared" si="12"/>
        <v>0</v>
      </c>
      <c r="J138" s="4">
        <f t="shared" si="15"/>
        <v>1549665.2827707713</v>
      </c>
      <c r="K138" s="4">
        <f t="shared" si="16"/>
        <v>0</v>
      </c>
      <c r="M138" s="20">
        <f t="shared" si="17"/>
        <v>0</v>
      </c>
      <c r="N138" s="20">
        <f t="shared" si="18"/>
        <v>1</v>
      </c>
      <c r="O138" s="20">
        <f t="shared" si="19"/>
        <v>0</v>
      </c>
      <c r="P138" s="20">
        <f t="shared" si="20"/>
        <v>1</v>
      </c>
      <c r="Q138" s="20">
        <v>1</v>
      </c>
      <c r="S138" s="20">
        <f t="shared" si="13"/>
        <v>1</v>
      </c>
    </row>
    <row r="139" spans="3:19" x14ac:dyDescent="0.25">
      <c r="C139">
        <f t="shared" si="21"/>
        <v>104</v>
      </c>
      <c r="D139" s="5">
        <f t="shared" si="22"/>
        <v>47027</v>
      </c>
      <c r="E139" s="4">
        <f t="shared" si="23"/>
        <v>1549665.2827707713</v>
      </c>
      <c r="F139" s="4">
        <f t="shared" si="14"/>
        <v>14868.48202057942</v>
      </c>
      <c r="G139" s="4">
        <f t="array" ref="G139">IF($F$27=$K$23,$F$29*HLOOKUP($F$22,$M$34:$Q$395,(C139)+2,FALSE),IF(AND(F$17&gt;=C139,$F$23=$K$20,K139=0,S139=1),PMT(F$12/$F$22,F$16*$F$22,-F$11,0)-H139,0)*HLOOKUP($F$22,$M$34:$Q$395,(C139)+2,FALSE))</f>
        <v>5828.7678710832533</v>
      </c>
      <c r="H139" s="4">
        <f t="array" ref="H139">IF($F$27=$K$23,$F$30*HLOOKUP($F$22,$M$34:$Q$395,(C139)+2,FALSE),IF(K139=0,E139*F$12/$F$22,0)*HLOOKUP($F$22,$M$34:$Q$395,(C139)+2,FALSE))</f>
        <v>9039.714149496167</v>
      </c>
      <c r="I139" s="4">
        <f t="shared" si="12"/>
        <v>0</v>
      </c>
      <c r="J139" s="4">
        <f t="shared" si="15"/>
        <v>1543836.5148996881</v>
      </c>
      <c r="K139" s="4">
        <f t="shared" si="16"/>
        <v>0</v>
      </c>
      <c r="M139" s="20">
        <f t="shared" si="17"/>
        <v>0</v>
      </c>
      <c r="N139" s="20">
        <f t="shared" si="18"/>
        <v>0</v>
      </c>
      <c r="O139" s="20">
        <f t="shared" si="19"/>
        <v>0</v>
      </c>
      <c r="P139" s="20">
        <f t="shared" si="20"/>
        <v>0</v>
      </c>
      <c r="Q139" s="20">
        <v>1</v>
      </c>
      <c r="S139" s="20">
        <f t="shared" si="13"/>
        <v>1</v>
      </c>
    </row>
    <row r="140" spans="3:19" x14ac:dyDescent="0.25">
      <c r="C140">
        <f t="shared" si="21"/>
        <v>105</v>
      </c>
      <c r="D140" s="5">
        <f t="shared" si="22"/>
        <v>47058</v>
      </c>
      <c r="E140" s="4">
        <f t="shared" si="23"/>
        <v>1543836.5148996881</v>
      </c>
      <c r="F140" s="4">
        <f t="shared" si="14"/>
        <v>14868.48202057942</v>
      </c>
      <c r="G140" s="4">
        <f t="array" ref="G140">IF($F$27=$K$23,$F$29*HLOOKUP($F$22,$M$34:$Q$395,(C140)+2,FALSE),IF(AND(F$17&gt;=C140,$F$23=$K$20,K140=0,S140=1),PMT(F$12/$F$22,F$16*$F$22,-F$11,0)-H140,0)*HLOOKUP($F$22,$M$34:$Q$395,(C140)+2,FALSE))</f>
        <v>5862.7690169979051</v>
      </c>
      <c r="H140" s="4">
        <f t="array" ref="H140">IF($F$27=$K$23,$F$30*HLOOKUP($F$22,$M$34:$Q$395,(C140)+2,FALSE),IF(K140=0,E140*F$12/$F$22,0)*HLOOKUP($F$22,$M$34:$Q$395,(C140)+2,FALSE))</f>
        <v>9005.7130035815153</v>
      </c>
      <c r="I140" s="4">
        <f t="shared" si="12"/>
        <v>0</v>
      </c>
      <c r="J140" s="4">
        <f t="shared" si="15"/>
        <v>1537973.7458826902</v>
      </c>
      <c r="K140" s="4">
        <f t="shared" si="16"/>
        <v>0</v>
      </c>
      <c r="M140" s="20">
        <f t="shared" si="17"/>
        <v>0</v>
      </c>
      <c r="N140" s="20">
        <f t="shared" si="18"/>
        <v>0</v>
      </c>
      <c r="O140" s="20">
        <f t="shared" si="19"/>
        <v>1</v>
      </c>
      <c r="P140" s="20">
        <f t="shared" si="20"/>
        <v>1</v>
      </c>
      <c r="Q140" s="20">
        <v>1</v>
      </c>
      <c r="S140" s="20">
        <f t="shared" si="13"/>
        <v>1</v>
      </c>
    </row>
    <row r="141" spans="3:19" x14ac:dyDescent="0.25">
      <c r="C141">
        <f t="shared" si="21"/>
        <v>106</v>
      </c>
      <c r="D141" s="5">
        <f t="shared" si="22"/>
        <v>47088</v>
      </c>
      <c r="E141" s="4">
        <f t="shared" si="23"/>
        <v>1537973.7458826902</v>
      </c>
      <c r="F141" s="4">
        <f t="shared" si="14"/>
        <v>14868.48202057942</v>
      </c>
      <c r="G141" s="4">
        <f t="array" ref="G141">IF($F$27=$K$23,$F$29*HLOOKUP($F$22,$M$34:$Q$395,(C141)+2,FALSE),IF(AND(F$17&gt;=C141,$F$23=$K$20,K141=0,S141=1),PMT(F$12/$F$22,F$16*$F$22,-F$11,0)-H141,0)*HLOOKUP($F$22,$M$34:$Q$395,(C141)+2,FALSE))</f>
        <v>5896.9685029303928</v>
      </c>
      <c r="H141" s="4">
        <f t="array" ref="H141">IF($F$27=$K$23,$F$30*HLOOKUP($F$22,$M$34:$Q$395,(C141)+2,FALSE),IF(K141=0,E141*F$12/$F$22,0)*HLOOKUP($F$22,$M$34:$Q$395,(C141)+2,FALSE))</f>
        <v>8971.5135176490276</v>
      </c>
      <c r="I141" s="4">
        <f t="shared" si="12"/>
        <v>0</v>
      </c>
      <c r="J141" s="4">
        <f t="shared" si="15"/>
        <v>1532076.7773797598</v>
      </c>
      <c r="K141" s="4">
        <f t="shared" si="16"/>
        <v>0</v>
      </c>
      <c r="M141" s="20">
        <f t="shared" si="17"/>
        <v>0</v>
      </c>
      <c r="N141" s="20">
        <f t="shared" si="18"/>
        <v>0</v>
      </c>
      <c r="O141" s="20">
        <f t="shared" si="19"/>
        <v>0</v>
      </c>
      <c r="P141" s="20">
        <f t="shared" si="20"/>
        <v>0</v>
      </c>
      <c r="Q141" s="20">
        <v>1</v>
      </c>
      <c r="S141" s="20">
        <f t="shared" si="13"/>
        <v>1</v>
      </c>
    </row>
    <row r="142" spans="3:19" x14ac:dyDescent="0.25">
      <c r="C142">
        <f t="shared" si="21"/>
        <v>107</v>
      </c>
      <c r="D142" s="5">
        <f t="shared" si="22"/>
        <v>47119</v>
      </c>
      <c r="E142" s="4">
        <f t="shared" si="23"/>
        <v>1532076.7773797598</v>
      </c>
      <c r="F142" s="4">
        <f t="shared" si="14"/>
        <v>14868.48202057942</v>
      </c>
      <c r="G142" s="4">
        <f t="array" ref="G142">IF($F$27=$K$23,$F$29*HLOOKUP($F$22,$M$34:$Q$395,(C142)+2,FALSE),IF(AND(F$17&gt;=C142,$F$23=$K$20,K142=0,S142=1),PMT(F$12/$F$22,F$16*$F$22,-F$11,0)-H142,0)*HLOOKUP($F$22,$M$34:$Q$395,(C142)+2,FALSE))</f>
        <v>5931.3674858641534</v>
      </c>
      <c r="H142" s="4">
        <f t="array" ref="H142">IF($F$27=$K$23,$F$30*HLOOKUP($F$22,$M$34:$Q$395,(C142)+2,FALSE),IF(K142=0,E142*F$12/$F$22,0)*HLOOKUP($F$22,$M$34:$Q$395,(C142)+2,FALSE))</f>
        <v>8937.1145347152669</v>
      </c>
      <c r="I142" s="4">
        <f t="shared" si="12"/>
        <v>0</v>
      </c>
      <c r="J142" s="4">
        <f t="shared" si="15"/>
        <v>1526145.4098938957</v>
      </c>
      <c r="K142" s="4">
        <f t="shared" si="16"/>
        <v>0</v>
      </c>
      <c r="M142" s="20">
        <f t="shared" si="17"/>
        <v>0</v>
      </c>
      <c r="N142" s="20">
        <f t="shared" si="18"/>
        <v>0</v>
      </c>
      <c r="O142" s="20">
        <f t="shared" si="19"/>
        <v>0</v>
      </c>
      <c r="P142" s="20">
        <f t="shared" si="20"/>
        <v>1</v>
      </c>
      <c r="Q142" s="20">
        <v>1</v>
      </c>
      <c r="S142" s="20">
        <f t="shared" si="13"/>
        <v>1</v>
      </c>
    </row>
    <row r="143" spans="3:19" x14ac:dyDescent="0.25">
      <c r="C143">
        <f t="shared" si="21"/>
        <v>108</v>
      </c>
      <c r="D143" s="5">
        <f t="shared" si="22"/>
        <v>47150</v>
      </c>
      <c r="E143" s="4">
        <f t="shared" si="23"/>
        <v>1526145.4098938957</v>
      </c>
      <c r="F143" s="4">
        <f t="shared" si="14"/>
        <v>14868.48202057942</v>
      </c>
      <c r="G143" s="4">
        <f t="array" ref="G143">IF($F$27=$K$23,$F$29*HLOOKUP($F$22,$M$34:$Q$395,(C143)+2,FALSE),IF(AND(F$17&gt;=C143,$F$23=$K$20,K143=0,S143=1),PMT(F$12/$F$22,F$16*$F$22,-F$11,0)-H143,0)*HLOOKUP($F$22,$M$34:$Q$395,(C143)+2,FALSE))</f>
        <v>5965.9671295316948</v>
      </c>
      <c r="H143" s="4">
        <f t="array" ref="H143">IF($F$27=$K$23,$F$30*HLOOKUP($F$22,$M$34:$Q$395,(C143)+2,FALSE),IF(K143=0,E143*F$12/$F$22,0)*HLOOKUP($F$22,$M$34:$Q$395,(C143)+2,FALSE))</f>
        <v>8902.5148910477255</v>
      </c>
      <c r="I143" s="4">
        <f t="shared" si="12"/>
        <v>0</v>
      </c>
      <c r="J143" s="4">
        <f t="shared" si="15"/>
        <v>1520179.442764364</v>
      </c>
      <c r="K143" s="4">
        <f t="shared" si="16"/>
        <v>0</v>
      </c>
      <c r="M143" s="20">
        <f t="shared" si="17"/>
        <v>0</v>
      </c>
      <c r="N143" s="20">
        <f t="shared" si="18"/>
        <v>0</v>
      </c>
      <c r="O143" s="20">
        <f t="shared" si="19"/>
        <v>0</v>
      </c>
      <c r="P143" s="20">
        <f t="shared" si="20"/>
        <v>0</v>
      </c>
      <c r="Q143" s="20">
        <v>1</v>
      </c>
      <c r="S143" s="20">
        <f t="shared" si="13"/>
        <v>1</v>
      </c>
    </row>
    <row r="144" spans="3:19" x14ac:dyDescent="0.25">
      <c r="C144">
        <f t="shared" si="21"/>
        <v>109</v>
      </c>
      <c r="D144" s="5">
        <f t="shared" si="22"/>
        <v>47178</v>
      </c>
      <c r="E144" s="4">
        <f t="shared" si="23"/>
        <v>1520179.442764364</v>
      </c>
      <c r="F144" s="4">
        <f t="shared" si="14"/>
        <v>14868.48202057942</v>
      </c>
      <c r="G144" s="4">
        <f t="array" ref="G144">IF($F$27=$K$23,$F$29*HLOOKUP($F$22,$M$34:$Q$395,(C144)+2,FALSE),IF(AND(F$17&gt;=C144,$F$23=$K$20,K144=0,S144=1),PMT(F$12/$F$22,F$16*$F$22,-F$11,0)-H144,0)*HLOOKUP($F$22,$M$34:$Q$395,(C144)+2,FALSE))</f>
        <v>6000.7686044539641</v>
      </c>
      <c r="H144" s="4">
        <f t="array" ref="H144">IF($F$27=$K$23,$F$30*HLOOKUP($F$22,$M$34:$Q$395,(C144)+2,FALSE),IF(K144=0,E144*F$12/$F$22,0)*HLOOKUP($F$22,$M$34:$Q$395,(C144)+2,FALSE))</f>
        <v>8867.7134161254562</v>
      </c>
      <c r="I144" s="4">
        <f t="shared" si="12"/>
        <v>0</v>
      </c>
      <c r="J144" s="4">
        <f t="shared" si="15"/>
        <v>1514178.6741599101</v>
      </c>
      <c r="K144" s="4">
        <f t="shared" si="16"/>
        <v>0</v>
      </c>
      <c r="M144" s="20">
        <f t="shared" si="17"/>
        <v>1</v>
      </c>
      <c r="N144" s="20">
        <f t="shared" si="18"/>
        <v>1</v>
      </c>
      <c r="O144" s="20">
        <f t="shared" si="19"/>
        <v>1</v>
      </c>
      <c r="P144" s="20">
        <f t="shared" si="20"/>
        <v>1</v>
      </c>
      <c r="Q144" s="20">
        <v>1</v>
      </c>
      <c r="S144" s="20">
        <f t="shared" si="13"/>
        <v>1</v>
      </c>
    </row>
    <row r="145" spans="3:19" x14ac:dyDescent="0.25">
      <c r="C145">
        <f t="shared" si="21"/>
        <v>110</v>
      </c>
      <c r="D145" s="5">
        <f t="shared" si="22"/>
        <v>47209</v>
      </c>
      <c r="E145" s="4">
        <f t="shared" si="23"/>
        <v>1514178.6741599101</v>
      </c>
      <c r="F145" s="4">
        <f t="shared" si="14"/>
        <v>14868.48202057942</v>
      </c>
      <c r="G145" s="4">
        <f t="array" ref="G145">IF($F$27=$K$23,$F$29*HLOOKUP($F$22,$M$34:$Q$395,(C145)+2,FALSE),IF(AND(F$17&gt;=C145,$F$23=$K$20,K145=0,S145=1),PMT(F$12/$F$22,F$16*$F$22,-F$11,0)-H145,0)*HLOOKUP($F$22,$M$34:$Q$395,(C145)+2,FALSE))</f>
        <v>6035.7730879799437</v>
      </c>
      <c r="H145" s="4">
        <f t="array" ref="H145">IF($F$27=$K$23,$F$30*HLOOKUP($F$22,$M$34:$Q$395,(C145)+2,FALSE),IF(K145=0,E145*F$12/$F$22,0)*HLOOKUP($F$22,$M$34:$Q$395,(C145)+2,FALSE))</f>
        <v>8832.7089325994766</v>
      </c>
      <c r="I145" s="4">
        <f t="shared" si="12"/>
        <v>0</v>
      </c>
      <c r="J145" s="4">
        <f t="shared" si="15"/>
        <v>1508142.9010719301</v>
      </c>
      <c r="K145" s="4">
        <f t="shared" si="16"/>
        <v>0</v>
      </c>
      <c r="M145" s="20">
        <f t="shared" si="17"/>
        <v>0</v>
      </c>
      <c r="N145" s="20">
        <f t="shared" si="18"/>
        <v>0</v>
      </c>
      <c r="O145" s="20">
        <f t="shared" si="19"/>
        <v>0</v>
      </c>
      <c r="P145" s="20">
        <f t="shared" si="20"/>
        <v>0</v>
      </c>
      <c r="Q145" s="20">
        <v>1</v>
      </c>
      <c r="S145" s="20">
        <f t="shared" si="13"/>
        <v>1</v>
      </c>
    </row>
    <row r="146" spans="3:19" x14ac:dyDescent="0.25">
      <c r="C146">
        <f t="shared" si="21"/>
        <v>111</v>
      </c>
      <c r="D146" s="5">
        <f t="shared" si="22"/>
        <v>47239</v>
      </c>
      <c r="E146" s="4">
        <f t="shared" si="23"/>
        <v>1508142.9010719301</v>
      </c>
      <c r="F146" s="4">
        <f t="shared" si="14"/>
        <v>14868.48202057942</v>
      </c>
      <c r="G146" s="4">
        <f t="array" ref="G146">IF($F$27=$K$23,$F$29*HLOOKUP($F$22,$M$34:$Q$395,(C146)+2,FALSE),IF(AND(F$17&gt;=C146,$F$23=$K$20,K146=0,S146=1),PMT(F$12/$F$22,F$16*$F$22,-F$11,0)-H146,0)*HLOOKUP($F$22,$M$34:$Q$395,(C146)+2,FALSE))</f>
        <v>6070.9817643264942</v>
      </c>
      <c r="H146" s="4">
        <f t="array" ref="H146">IF($F$27=$K$23,$F$30*HLOOKUP($F$22,$M$34:$Q$395,(C146)+2,FALSE),IF(K146=0,E146*F$12/$F$22,0)*HLOOKUP($F$22,$M$34:$Q$395,(C146)+2,FALSE))</f>
        <v>8797.5002562529262</v>
      </c>
      <c r="I146" s="4">
        <f t="shared" si="12"/>
        <v>0</v>
      </c>
      <c r="J146" s="4">
        <f t="shared" si="15"/>
        <v>1502071.9193076035</v>
      </c>
      <c r="K146" s="4">
        <f t="shared" si="16"/>
        <v>0</v>
      </c>
      <c r="M146" s="20">
        <f t="shared" si="17"/>
        <v>0</v>
      </c>
      <c r="N146" s="20">
        <f t="shared" si="18"/>
        <v>0</v>
      </c>
      <c r="O146" s="20">
        <f t="shared" si="19"/>
        <v>0</v>
      </c>
      <c r="P146" s="20">
        <f t="shared" si="20"/>
        <v>1</v>
      </c>
      <c r="Q146" s="20">
        <v>1</v>
      </c>
      <c r="S146" s="20">
        <f t="shared" si="13"/>
        <v>1</v>
      </c>
    </row>
    <row r="147" spans="3:19" x14ac:dyDescent="0.25">
      <c r="C147">
        <f t="shared" si="21"/>
        <v>112</v>
      </c>
      <c r="D147" s="5">
        <f t="shared" si="22"/>
        <v>47270</v>
      </c>
      <c r="E147" s="4">
        <f t="shared" si="23"/>
        <v>1502071.9193076035</v>
      </c>
      <c r="F147" s="4">
        <f t="shared" si="14"/>
        <v>14868.48202057942</v>
      </c>
      <c r="G147" s="4">
        <f t="array" ref="G147">IF($F$27=$K$23,$F$29*HLOOKUP($F$22,$M$34:$Q$395,(C147)+2,FALSE),IF(AND(F$17&gt;=C147,$F$23=$K$20,K147=0,S147=1),PMT(F$12/$F$22,F$16*$F$22,-F$11,0)-H147,0)*HLOOKUP($F$22,$M$34:$Q$395,(C147)+2,FALSE))</f>
        <v>6106.3958246183993</v>
      </c>
      <c r="H147" s="4">
        <f t="array" ref="H147">IF($F$27=$K$23,$F$30*HLOOKUP($F$22,$M$34:$Q$395,(C147)+2,FALSE),IF(K147=0,E147*F$12/$F$22,0)*HLOOKUP($F$22,$M$34:$Q$395,(C147)+2,FALSE))</f>
        <v>8762.0861959610211</v>
      </c>
      <c r="I147" s="4">
        <f t="shared" si="12"/>
        <v>0</v>
      </c>
      <c r="J147" s="4">
        <f t="shared" si="15"/>
        <v>1495965.5234829851</v>
      </c>
      <c r="K147" s="4">
        <f t="shared" si="16"/>
        <v>0</v>
      </c>
      <c r="M147" s="20">
        <f t="shared" si="17"/>
        <v>0</v>
      </c>
      <c r="N147" s="20">
        <f t="shared" si="18"/>
        <v>0</v>
      </c>
      <c r="O147" s="20">
        <f t="shared" si="19"/>
        <v>0</v>
      </c>
      <c r="P147" s="20">
        <f t="shared" si="20"/>
        <v>0</v>
      </c>
      <c r="Q147" s="20">
        <v>1</v>
      </c>
      <c r="S147" s="20">
        <f t="shared" si="13"/>
        <v>1</v>
      </c>
    </row>
    <row r="148" spans="3:19" x14ac:dyDescent="0.25">
      <c r="C148">
        <f t="shared" si="21"/>
        <v>113</v>
      </c>
      <c r="D148" s="5">
        <f t="shared" si="22"/>
        <v>47300</v>
      </c>
      <c r="E148" s="4">
        <f t="shared" si="23"/>
        <v>1495965.5234829851</v>
      </c>
      <c r="F148" s="4">
        <f t="shared" si="14"/>
        <v>14868.48202057942</v>
      </c>
      <c r="G148" s="4">
        <f t="array" ref="G148">IF($F$27=$K$23,$F$29*HLOOKUP($F$22,$M$34:$Q$395,(C148)+2,FALSE),IF(AND(F$17&gt;=C148,$F$23=$K$20,K148=0,S148=1),PMT(F$12/$F$22,F$16*$F$22,-F$11,0)-H148,0)*HLOOKUP($F$22,$M$34:$Q$395,(C148)+2,FALSE))</f>
        <v>6142.0164669286733</v>
      </c>
      <c r="H148" s="4">
        <f t="array" ref="H148">IF($F$27=$K$23,$F$30*HLOOKUP($F$22,$M$34:$Q$395,(C148)+2,FALSE),IF(K148=0,E148*F$12/$F$22,0)*HLOOKUP($F$22,$M$34:$Q$395,(C148)+2,FALSE))</f>
        <v>8726.4655536507471</v>
      </c>
      <c r="I148" s="4">
        <f t="shared" si="12"/>
        <v>0</v>
      </c>
      <c r="J148" s="4">
        <f t="shared" si="15"/>
        <v>1489823.5070160565</v>
      </c>
      <c r="K148" s="4">
        <f t="shared" si="16"/>
        <v>0</v>
      </c>
      <c r="M148" s="20">
        <f t="shared" si="17"/>
        <v>0</v>
      </c>
      <c r="N148" s="20">
        <f t="shared" si="18"/>
        <v>0</v>
      </c>
      <c r="O148" s="20">
        <f t="shared" si="19"/>
        <v>1</v>
      </c>
      <c r="P148" s="20">
        <f t="shared" si="20"/>
        <v>1</v>
      </c>
      <c r="Q148" s="20">
        <v>1</v>
      </c>
      <c r="S148" s="20">
        <f t="shared" si="13"/>
        <v>1</v>
      </c>
    </row>
    <row r="149" spans="3:19" x14ac:dyDescent="0.25">
      <c r="C149">
        <f t="shared" si="21"/>
        <v>114</v>
      </c>
      <c r="D149" s="5">
        <f t="shared" si="22"/>
        <v>47331</v>
      </c>
      <c r="E149" s="4">
        <f t="shared" si="23"/>
        <v>1489823.5070160565</v>
      </c>
      <c r="F149" s="4">
        <f t="shared" si="14"/>
        <v>14868.48202057942</v>
      </c>
      <c r="G149" s="4">
        <f t="array" ref="G149">IF($F$27=$K$23,$F$29*HLOOKUP($F$22,$M$34:$Q$395,(C149)+2,FALSE),IF(AND(F$17&gt;=C149,$F$23=$K$20,K149=0,S149=1),PMT(F$12/$F$22,F$16*$F$22,-F$11,0)-H149,0)*HLOOKUP($F$22,$M$34:$Q$395,(C149)+2,FALSE))</f>
        <v>6177.8448963190913</v>
      </c>
      <c r="H149" s="4">
        <f t="array" ref="H149">IF($F$27=$K$23,$F$30*HLOOKUP($F$22,$M$34:$Q$395,(C149)+2,FALSE),IF(K149=0,E149*F$12/$F$22,0)*HLOOKUP($F$22,$M$34:$Q$395,(C149)+2,FALSE))</f>
        <v>8690.6371242603291</v>
      </c>
      <c r="I149" s="4">
        <f t="shared" si="12"/>
        <v>0</v>
      </c>
      <c r="J149" s="4">
        <f t="shared" si="15"/>
        <v>1483645.6621197374</v>
      </c>
      <c r="K149" s="4">
        <f t="shared" si="16"/>
        <v>0</v>
      </c>
      <c r="M149" s="20">
        <f t="shared" si="17"/>
        <v>0</v>
      </c>
      <c r="N149" s="20">
        <f t="shared" si="18"/>
        <v>0</v>
      </c>
      <c r="O149" s="20">
        <f t="shared" si="19"/>
        <v>0</v>
      </c>
      <c r="P149" s="20">
        <f t="shared" si="20"/>
        <v>0</v>
      </c>
      <c r="Q149" s="20">
        <v>1</v>
      </c>
      <c r="S149" s="20">
        <f t="shared" si="13"/>
        <v>1</v>
      </c>
    </row>
    <row r="150" spans="3:19" x14ac:dyDescent="0.25">
      <c r="C150">
        <f t="shared" si="21"/>
        <v>115</v>
      </c>
      <c r="D150" s="5">
        <f t="shared" si="22"/>
        <v>47362</v>
      </c>
      <c r="E150" s="4">
        <f t="shared" si="23"/>
        <v>1483645.6621197374</v>
      </c>
      <c r="F150" s="4">
        <f t="shared" si="14"/>
        <v>14868.48202057942</v>
      </c>
      <c r="G150" s="4">
        <f t="array" ref="G150">IF($F$27=$K$23,$F$29*HLOOKUP($F$22,$M$34:$Q$395,(C150)+2,FALSE),IF(AND(F$17&gt;=C150,$F$23=$K$20,K150=0,S150=1),PMT(F$12/$F$22,F$16*$F$22,-F$11,0)-H150,0)*HLOOKUP($F$22,$M$34:$Q$395,(C150)+2,FALSE))</f>
        <v>6213.8823248809513</v>
      </c>
      <c r="H150" s="4">
        <f t="array" ref="H150">IF($F$27=$K$23,$F$30*HLOOKUP($F$22,$M$34:$Q$395,(C150)+2,FALSE),IF(K150=0,E150*F$12/$F$22,0)*HLOOKUP($F$22,$M$34:$Q$395,(C150)+2,FALSE))</f>
        <v>8654.5996956984691</v>
      </c>
      <c r="I150" s="4">
        <f t="shared" si="12"/>
        <v>0</v>
      </c>
      <c r="J150" s="4">
        <f t="shared" si="15"/>
        <v>1477431.7797948564</v>
      </c>
      <c r="K150" s="4">
        <f t="shared" si="16"/>
        <v>0</v>
      </c>
      <c r="M150" s="20">
        <f t="shared" si="17"/>
        <v>0</v>
      </c>
      <c r="N150" s="20">
        <f t="shared" si="18"/>
        <v>1</v>
      </c>
      <c r="O150" s="20">
        <f t="shared" si="19"/>
        <v>0</v>
      </c>
      <c r="P150" s="20">
        <f t="shared" si="20"/>
        <v>1</v>
      </c>
      <c r="Q150" s="20">
        <v>1</v>
      </c>
      <c r="S150" s="20">
        <f t="shared" si="13"/>
        <v>1</v>
      </c>
    </row>
    <row r="151" spans="3:19" x14ac:dyDescent="0.25">
      <c r="C151">
        <f t="shared" si="21"/>
        <v>116</v>
      </c>
      <c r="D151" s="5">
        <f t="shared" si="22"/>
        <v>47392</v>
      </c>
      <c r="E151" s="4">
        <f t="shared" si="23"/>
        <v>1477431.7797948564</v>
      </c>
      <c r="F151" s="4">
        <f t="shared" si="14"/>
        <v>14868.48202057942</v>
      </c>
      <c r="G151" s="4">
        <f t="array" ref="G151">IF($F$27=$K$23,$F$29*HLOOKUP($F$22,$M$34:$Q$395,(C151)+2,FALSE),IF(AND(F$17&gt;=C151,$F$23=$K$20,K151=0,S151=1),PMT(F$12/$F$22,F$16*$F$22,-F$11,0)-H151,0)*HLOOKUP($F$22,$M$34:$Q$395,(C151)+2,FALSE))</f>
        <v>6250.1299717760903</v>
      </c>
      <c r="H151" s="4">
        <f t="array" ref="H151">IF($F$27=$K$23,$F$30*HLOOKUP($F$22,$M$34:$Q$395,(C151)+2,FALSE),IF(K151=0,E151*F$12/$F$22,0)*HLOOKUP($F$22,$M$34:$Q$395,(C151)+2,FALSE))</f>
        <v>8618.35204880333</v>
      </c>
      <c r="I151" s="4">
        <f t="shared" si="12"/>
        <v>0</v>
      </c>
      <c r="J151" s="4">
        <f t="shared" si="15"/>
        <v>1471181.6498230803</v>
      </c>
      <c r="K151" s="4">
        <f t="shared" si="16"/>
        <v>0</v>
      </c>
      <c r="M151" s="20">
        <f t="shared" si="17"/>
        <v>0</v>
      </c>
      <c r="N151" s="20">
        <f t="shared" si="18"/>
        <v>0</v>
      </c>
      <c r="O151" s="20">
        <f t="shared" si="19"/>
        <v>0</v>
      </c>
      <c r="P151" s="20">
        <f t="shared" si="20"/>
        <v>0</v>
      </c>
      <c r="Q151" s="20">
        <v>1</v>
      </c>
      <c r="S151" s="20">
        <f t="shared" si="13"/>
        <v>1</v>
      </c>
    </row>
    <row r="152" spans="3:19" x14ac:dyDescent="0.25">
      <c r="C152">
        <f t="shared" si="21"/>
        <v>117</v>
      </c>
      <c r="D152" s="5">
        <f t="shared" si="22"/>
        <v>47423</v>
      </c>
      <c r="E152" s="4">
        <f t="shared" si="23"/>
        <v>1471181.6498230803</v>
      </c>
      <c r="F152" s="4">
        <f t="shared" si="14"/>
        <v>14868.48202057942</v>
      </c>
      <c r="G152" s="4">
        <f t="array" ref="G152">IF($F$27=$K$23,$F$29*HLOOKUP($F$22,$M$34:$Q$395,(C152)+2,FALSE),IF(AND(F$17&gt;=C152,$F$23=$K$20,K152=0,S152=1),PMT(F$12/$F$22,F$16*$F$22,-F$11,0)-H152,0)*HLOOKUP($F$22,$M$34:$Q$395,(C152)+2,FALSE))</f>
        <v>6286.5890632781175</v>
      </c>
      <c r="H152" s="4">
        <f t="array" ref="H152">IF($F$27=$K$23,$F$30*HLOOKUP($F$22,$M$34:$Q$395,(C152)+2,FALSE),IF(K152=0,E152*F$12/$F$22,0)*HLOOKUP($F$22,$M$34:$Q$395,(C152)+2,FALSE))</f>
        <v>8581.8929573013029</v>
      </c>
      <c r="I152" s="4">
        <f t="shared" si="12"/>
        <v>0</v>
      </c>
      <c r="J152" s="4">
        <f t="shared" si="15"/>
        <v>1464895.0607598021</v>
      </c>
      <c r="K152" s="4">
        <f t="shared" si="16"/>
        <v>0</v>
      </c>
      <c r="M152" s="20">
        <f t="shared" si="17"/>
        <v>0</v>
      </c>
      <c r="N152" s="20">
        <f t="shared" si="18"/>
        <v>0</v>
      </c>
      <c r="O152" s="20">
        <f t="shared" si="19"/>
        <v>1</v>
      </c>
      <c r="P152" s="20">
        <f t="shared" si="20"/>
        <v>1</v>
      </c>
      <c r="Q152" s="20">
        <v>1</v>
      </c>
      <c r="S152" s="20">
        <f t="shared" si="13"/>
        <v>1</v>
      </c>
    </row>
    <row r="153" spans="3:19" x14ac:dyDescent="0.25">
      <c r="C153">
        <f t="shared" si="21"/>
        <v>118</v>
      </c>
      <c r="D153" s="5">
        <f t="shared" si="22"/>
        <v>47453</v>
      </c>
      <c r="E153" s="4">
        <f t="shared" si="23"/>
        <v>1464895.0607598021</v>
      </c>
      <c r="F153" s="4">
        <f t="shared" si="14"/>
        <v>14868.48202057942</v>
      </c>
      <c r="G153" s="4">
        <f t="array" ref="G153">IF($F$27=$K$23,$F$29*HLOOKUP($F$22,$M$34:$Q$395,(C153)+2,FALSE),IF(AND(F$17&gt;=C153,$F$23=$K$20,K153=0,S153=1),PMT(F$12/$F$22,F$16*$F$22,-F$11,0)-H153,0)*HLOOKUP($F$22,$M$34:$Q$395,(C153)+2,FALSE))</f>
        <v>6323.2608328139067</v>
      </c>
      <c r="H153" s="4">
        <f t="array" ref="H153">IF($F$27=$K$23,$F$30*HLOOKUP($F$22,$M$34:$Q$395,(C153)+2,FALSE),IF(K153=0,E153*F$12/$F$22,0)*HLOOKUP($F$22,$M$34:$Q$395,(C153)+2,FALSE))</f>
        <v>8545.2211877655136</v>
      </c>
      <c r="I153" s="4">
        <f t="shared" si="12"/>
        <v>0</v>
      </c>
      <c r="J153" s="4">
        <f t="shared" si="15"/>
        <v>1458571.7999269883</v>
      </c>
      <c r="K153" s="4">
        <f t="shared" si="16"/>
        <v>0</v>
      </c>
      <c r="M153" s="20">
        <f t="shared" si="17"/>
        <v>0</v>
      </c>
      <c r="N153" s="20">
        <f t="shared" si="18"/>
        <v>0</v>
      </c>
      <c r="O153" s="20">
        <f t="shared" si="19"/>
        <v>0</v>
      </c>
      <c r="P153" s="20">
        <f t="shared" si="20"/>
        <v>0</v>
      </c>
      <c r="Q153" s="20">
        <v>1</v>
      </c>
      <c r="S153" s="20">
        <f t="shared" si="13"/>
        <v>1</v>
      </c>
    </row>
    <row r="154" spans="3:19" x14ac:dyDescent="0.25">
      <c r="C154">
        <f t="shared" si="21"/>
        <v>119</v>
      </c>
      <c r="D154" s="5">
        <f t="shared" si="22"/>
        <v>47484</v>
      </c>
      <c r="E154" s="4">
        <f t="shared" si="23"/>
        <v>1458571.7999269883</v>
      </c>
      <c r="F154" s="4">
        <f t="shared" si="14"/>
        <v>14868.48202057942</v>
      </c>
      <c r="G154" s="4">
        <f t="array" ref="G154">IF($F$27=$K$23,$F$29*HLOOKUP($F$22,$M$34:$Q$395,(C154)+2,FALSE),IF(AND(F$17&gt;=C154,$F$23=$K$20,K154=0,S154=1),PMT(F$12/$F$22,F$16*$F$22,-F$11,0)-H154,0)*HLOOKUP($F$22,$M$34:$Q$395,(C154)+2,FALSE))</f>
        <v>6360.1465210053211</v>
      </c>
      <c r="H154" s="4">
        <f t="array" ref="H154">IF($F$27=$K$23,$F$30*HLOOKUP($F$22,$M$34:$Q$395,(C154)+2,FALSE),IF(K154=0,E154*F$12/$F$22,0)*HLOOKUP($F$22,$M$34:$Q$395,(C154)+2,FALSE))</f>
        <v>8508.3354995740992</v>
      </c>
      <c r="I154" s="4">
        <f t="shared" si="12"/>
        <v>0</v>
      </c>
      <c r="J154" s="4">
        <f t="shared" si="15"/>
        <v>1452211.653405983</v>
      </c>
      <c r="K154" s="4">
        <f t="shared" si="16"/>
        <v>0</v>
      </c>
      <c r="M154" s="20">
        <f t="shared" si="17"/>
        <v>0</v>
      </c>
      <c r="N154" s="20">
        <f t="shared" si="18"/>
        <v>0</v>
      </c>
      <c r="O154" s="20">
        <f t="shared" si="19"/>
        <v>0</v>
      </c>
      <c r="P154" s="20">
        <f t="shared" si="20"/>
        <v>1</v>
      </c>
      <c r="Q154" s="20">
        <v>1</v>
      </c>
      <c r="S154" s="20">
        <f t="shared" si="13"/>
        <v>1</v>
      </c>
    </row>
    <row r="155" spans="3:19" x14ac:dyDescent="0.25">
      <c r="C155">
        <f t="shared" si="21"/>
        <v>120</v>
      </c>
      <c r="D155" s="5">
        <f t="shared" si="22"/>
        <v>47515</v>
      </c>
      <c r="E155" s="4">
        <f t="shared" si="23"/>
        <v>1452211.653405983</v>
      </c>
      <c r="F155" s="4">
        <f t="shared" si="14"/>
        <v>14868.48202057942</v>
      </c>
      <c r="G155" s="4">
        <f t="array" ref="G155">IF($F$27=$K$23,$F$29*HLOOKUP($F$22,$M$34:$Q$395,(C155)+2,FALSE),IF(AND(F$17&gt;=C155,$F$23=$K$20,K155=0,S155=1),PMT(F$12/$F$22,F$16*$F$22,-F$11,0)-H155,0)*HLOOKUP($F$22,$M$34:$Q$395,(C155)+2,FALSE))</f>
        <v>6397.2473757111857</v>
      </c>
      <c r="H155" s="4">
        <f t="array" ref="H155">IF($F$27=$K$23,$F$30*HLOOKUP($F$22,$M$34:$Q$395,(C155)+2,FALSE),IF(K155=0,E155*F$12/$F$22,0)*HLOOKUP($F$22,$M$34:$Q$395,(C155)+2,FALSE))</f>
        <v>8471.2346448682347</v>
      </c>
      <c r="I155" s="4">
        <f t="shared" si="12"/>
        <v>1445814.4060302719</v>
      </c>
      <c r="J155" s="4">
        <f t="shared" si="15"/>
        <v>0</v>
      </c>
      <c r="K155" s="4">
        <f t="shared" si="16"/>
        <v>0</v>
      </c>
      <c r="M155" s="20">
        <f t="shared" si="17"/>
        <v>0</v>
      </c>
      <c r="N155" s="20">
        <f t="shared" si="18"/>
        <v>0</v>
      </c>
      <c r="O155" s="20">
        <f t="shared" si="19"/>
        <v>0</v>
      </c>
      <c r="P155" s="20">
        <f t="shared" si="20"/>
        <v>0</v>
      </c>
      <c r="Q155" s="20">
        <v>1</v>
      </c>
      <c r="S155" s="20">
        <f t="shared" si="13"/>
        <v>1</v>
      </c>
    </row>
    <row r="156" spans="3:19" x14ac:dyDescent="0.25">
      <c r="C156">
        <f t="shared" si="21"/>
        <v>121</v>
      </c>
      <c r="D156" s="5">
        <f t="shared" si="22"/>
        <v>47543</v>
      </c>
      <c r="E156" s="4">
        <f t="shared" si="23"/>
        <v>0</v>
      </c>
      <c r="F156" s="4">
        <f t="shared" si="14"/>
        <v>0</v>
      </c>
      <c r="G156" s="4">
        <f t="array" ref="G156">IF($F$27=$K$23,$F$29*HLOOKUP($F$22,$M$34:$Q$395,(C156)+2,FALSE),IF(AND(F$17&gt;=C156,$F$23=$K$20,K156=0,S156=1),PMT(F$12/$F$22,F$16*$F$22,-F$11,0)-H156,0)*HLOOKUP($F$22,$M$34:$Q$395,(C156)+2,FALSE))</f>
        <v>0</v>
      </c>
      <c r="H156" s="4">
        <f t="array" ref="H156">IF($F$27=$K$23,$F$30*HLOOKUP($F$22,$M$34:$Q$395,(C156)+2,FALSE),IF(K156=0,E156*F$12/$F$22,0)*HLOOKUP($F$22,$M$34:$Q$395,(C156)+2,FALSE))</f>
        <v>0</v>
      </c>
      <c r="I156" s="4">
        <f t="shared" si="12"/>
        <v>0</v>
      </c>
      <c r="J156" s="4">
        <f t="shared" si="15"/>
        <v>0</v>
      </c>
      <c r="K156" s="4">
        <f t="shared" si="16"/>
        <v>0</v>
      </c>
      <c r="M156" s="20">
        <f t="shared" si="17"/>
        <v>1</v>
      </c>
      <c r="N156" s="20">
        <f t="shared" si="18"/>
        <v>1</v>
      </c>
      <c r="O156" s="20">
        <f t="shared" si="19"/>
        <v>1</v>
      </c>
      <c r="P156" s="20">
        <f t="shared" si="20"/>
        <v>1</v>
      </c>
      <c r="Q156" s="20">
        <v>1</v>
      </c>
      <c r="S156" s="20">
        <f t="shared" si="13"/>
        <v>1</v>
      </c>
    </row>
    <row r="157" spans="3:19" x14ac:dyDescent="0.25">
      <c r="C157">
        <f t="shared" si="21"/>
        <v>122</v>
      </c>
      <c r="D157" s="5">
        <f t="shared" si="22"/>
        <v>47574</v>
      </c>
      <c r="E157" s="4">
        <f t="shared" si="23"/>
        <v>0</v>
      </c>
      <c r="F157" s="4">
        <f t="shared" si="14"/>
        <v>0</v>
      </c>
      <c r="G157" s="4">
        <f t="array" ref="G157">IF($F$27=$K$23,$F$29*HLOOKUP($F$22,$M$34:$Q$395,(C157)+2,FALSE),IF(AND(F$17&gt;=C157,$F$23=$K$20,K157=0,S157=1),PMT(F$12/$F$22,F$16*$F$22,-F$11,0)-H157,0)*HLOOKUP($F$22,$M$34:$Q$395,(C157)+2,FALSE))</f>
        <v>0</v>
      </c>
      <c r="H157" s="4">
        <f t="array" ref="H157">IF($F$27=$K$23,$F$30*HLOOKUP($F$22,$M$34:$Q$395,(C157)+2,FALSE),IF(K157=0,E157*F$12/$F$22,0)*HLOOKUP($F$22,$M$34:$Q$395,(C157)+2,FALSE))</f>
        <v>0</v>
      </c>
      <c r="I157" s="4">
        <f t="shared" si="12"/>
        <v>0</v>
      </c>
      <c r="J157" s="4">
        <f t="shared" si="15"/>
        <v>0</v>
      </c>
      <c r="K157" s="4">
        <f t="shared" si="16"/>
        <v>0</v>
      </c>
      <c r="M157" s="20">
        <f t="shared" si="17"/>
        <v>0</v>
      </c>
      <c r="N157" s="20">
        <f t="shared" si="18"/>
        <v>0</v>
      </c>
      <c r="O157" s="20">
        <f t="shared" si="19"/>
        <v>0</v>
      </c>
      <c r="P157" s="20">
        <f t="shared" si="20"/>
        <v>0</v>
      </c>
      <c r="Q157" s="20">
        <v>1</v>
      </c>
      <c r="S157" s="20">
        <f t="shared" si="13"/>
        <v>1</v>
      </c>
    </row>
    <row r="158" spans="3:19" x14ac:dyDescent="0.25">
      <c r="C158">
        <f t="shared" si="21"/>
        <v>123</v>
      </c>
      <c r="D158" s="5">
        <f t="shared" si="22"/>
        <v>47604</v>
      </c>
      <c r="E158" s="4">
        <f t="shared" si="23"/>
        <v>0</v>
      </c>
      <c r="F158" s="4">
        <f t="shared" si="14"/>
        <v>0</v>
      </c>
      <c r="G158" s="4">
        <f t="array" ref="G158">IF($F$27=$K$23,$F$29*HLOOKUP($F$22,$M$34:$Q$395,(C158)+2,FALSE),IF(AND(F$17&gt;=C158,$F$23=$K$20,K158=0,S158=1),PMT(F$12/$F$22,F$16*$F$22,-F$11,0)-H158,0)*HLOOKUP($F$22,$M$34:$Q$395,(C158)+2,FALSE))</f>
        <v>0</v>
      </c>
      <c r="H158" s="4">
        <f t="array" ref="H158">IF($F$27=$K$23,$F$30*HLOOKUP($F$22,$M$34:$Q$395,(C158)+2,FALSE),IF(K158=0,E158*F$12/$F$22,0)*HLOOKUP($F$22,$M$34:$Q$395,(C158)+2,FALSE))</f>
        <v>0</v>
      </c>
      <c r="I158" s="4">
        <f t="shared" si="12"/>
        <v>0</v>
      </c>
      <c r="J158" s="4">
        <f t="shared" si="15"/>
        <v>0</v>
      </c>
      <c r="K158" s="4">
        <f t="shared" si="16"/>
        <v>0</v>
      </c>
      <c r="M158" s="20">
        <f t="shared" si="17"/>
        <v>0</v>
      </c>
      <c r="N158" s="20">
        <f t="shared" si="18"/>
        <v>0</v>
      </c>
      <c r="O158" s="20">
        <f t="shared" si="19"/>
        <v>0</v>
      </c>
      <c r="P158" s="20">
        <f t="shared" si="20"/>
        <v>1</v>
      </c>
      <c r="Q158" s="20">
        <v>1</v>
      </c>
      <c r="S158" s="20">
        <f t="shared" si="13"/>
        <v>1</v>
      </c>
    </row>
    <row r="159" spans="3:19" x14ac:dyDescent="0.25">
      <c r="C159">
        <f t="shared" si="21"/>
        <v>124</v>
      </c>
      <c r="D159" s="5">
        <f t="shared" si="22"/>
        <v>47635</v>
      </c>
      <c r="E159" s="4">
        <f t="shared" si="23"/>
        <v>0</v>
      </c>
      <c r="F159" s="4">
        <f t="shared" si="14"/>
        <v>0</v>
      </c>
      <c r="G159" s="4">
        <f t="array" ref="G159">IF($F$27=$K$23,$F$29*HLOOKUP($F$22,$M$34:$Q$395,(C159)+2,FALSE),IF(AND(F$17&gt;=C159,$F$23=$K$20,K159=0,S159=1),PMT(F$12/$F$22,F$16*$F$22,-F$11,0)-H159,0)*HLOOKUP($F$22,$M$34:$Q$395,(C159)+2,FALSE))</f>
        <v>0</v>
      </c>
      <c r="H159" s="4">
        <f t="array" ref="H159">IF($F$27=$K$23,$F$30*HLOOKUP($F$22,$M$34:$Q$395,(C159)+2,FALSE),IF(K159=0,E159*F$12/$F$22,0)*HLOOKUP($F$22,$M$34:$Q$395,(C159)+2,FALSE))</f>
        <v>0</v>
      </c>
      <c r="I159" s="4">
        <f t="shared" si="12"/>
        <v>0</v>
      </c>
      <c r="J159" s="4">
        <f t="shared" si="15"/>
        <v>0</v>
      </c>
      <c r="K159" s="4">
        <f t="shared" si="16"/>
        <v>0</v>
      </c>
      <c r="M159" s="20">
        <f t="shared" si="17"/>
        <v>0</v>
      </c>
      <c r="N159" s="20">
        <f t="shared" si="18"/>
        <v>0</v>
      </c>
      <c r="O159" s="20">
        <f t="shared" si="19"/>
        <v>0</v>
      </c>
      <c r="P159" s="20">
        <f t="shared" si="20"/>
        <v>0</v>
      </c>
      <c r="Q159" s="20">
        <v>1</v>
      </c>
      <c r="S159" s="20">
        <f t="shared" si="13"/>
        <v>1</v>
      </c>
    </row>
    <row r="160" spans="3:19" x14ac:dyDescent="0.25">
      <c r="C160">
        <f t="shared" si="21"/>
        <v>125</v>
      </c>
      <c r="D160" s="5">
        <f t="shared" si="22"/>
        <v>47665</v>
      </c>
      <c r="E160" s="4">
        <f t="shared" si="23"/>
        <v>0</v>
      </c>
      <c r="F160" s="4">
        <f t="shared" si="14"/>
        <v>0</v>
      </c>
      <c r="G160" s="4">
        <f t="array" ref="G160">IF($F$27=$K$23,$F$29*HLOOKUP($F$22,$M$34:$Q$395,(C160)+2,FALSE),IF(AND(F$17&gt;=C160,$F$23=$K$20,K160=0,S160=1),PMT(F$12/$F$22,F$16*$F$22,-F$11,0)-H160,0)*HLOOKUP($F$22,$M$34:$Q$395,(C160)+2,FALSE))</f>
        <v>0</v>
      </c>
      <c r="H160" s="4">
        <f t="array" ref="H160">IF($F$27=$K$23,$F$30*HLOOKUP($F$22,$M$34:$Q$395,(C160)+2,FALSE),IF(K160=0,E160*F$12/$F$22,0)*HLOOKUP($F$22,$M$34:$Q$395,(C160)+2,FALSE))</f>
        <v>0</v>
      </c>
      <c r="I160" s="4">
        <f t="shared" si="12"/>
        <v>0</v>
      </c>
      <c r="J160" s="4">
        <f t="shared" si="15"/>
        <v>0</v>
      </c>
      <c r="K160" s="4">
        <f t="shared" si="16"/>
        <v>0</v>
      </c>
      <c r="M160" s="20">
        <f t="shared" si="17"/>
        <v>0</v>
      </c>
      <c r="N160" s="20">
        <f t="shared" si="18"/>
        <v>0</v>
      </c>
      <c r="O160" s="20">
        <f t="shared" si="19"/>
        <v>1</v>
      </c>
      <c r="P160" s="20">
        <f t="shared" si="20"/>
        <v>1</v>
      </c>
      <c r="Q160" s="20">
        <v>1</v>
      </c>
      <c r="S160" s="20">
        <f t="shared" si="13"/>
        <v>1</v>
      </c>
    </row>
    <row r="161" spans="3:19" x14ac:dyDescent="0.25">
      <c r="C161">
        <f t="shared" si="21"/>
        <v>126</v>
      </c>
      <c r="D161" s="5">
        <f t="shared" si="22"/>
        <v>47696</v>
      </c>
      <c r="E161" s="4">
        <f t="shared" si="23"/>
        <v>0</v>
      </c>
      <c r="F161" s="4">
        <f t="shared" si="14"/>
        <v>0</v>
      </c>
      <c r="G161" s="4">
        <f t="array" ref="G161">IF($F$27=$K$23,$F$29*HLOOKUP($F$22,$M$34:$Q$395,(C161)+2,FALSE),IF(AND(F$17&gt;=C161,$F$23=$K$20,K161=0,S161=1),PMT(F$12/$F$22,F$16*$F$22,-F$11,0)-H161,0)*HLOOKUP($F$22,$M$34:$Q$395,(C161)+2,FALSE))</f>
        <v>0</v>
      </c>
      <c r="H161" s="4">
        <f t="array" ref="H161">IF($F$27=$K$23,$F$30*HLOOKUP($F$22,$M$34:$Q$395,(C161)+2,FALSE),IF(K161=0,E161*F$12/$F$22,0)*HLOOKUP($F$22,$M$34:$Q$395,(C161)+2,FALSE))</f>
        <v>0</v>
      </c>
      <c r="I161" s="4">
        <f t="shared" si="12"/>
        <v>0</v>
      </c>
      <c r="J161" s="4">
        <f t="shared" si="15"/>
        <v>0</v>
      </c>
      <c r="K161" s="4">
        <f t="shared" si="16"/>
        <v>0</v>
      </c>
      <c r="M161" s="20">
        <f t="shared" si="17"/>
        <v>0</v>
      </c>
      <c r="N161" s="20">
        <f t="shared" si="18"/>
        <v>0</v>
      </c>
      <c r="O161" s="20">
        <f t="shared" si="19"/>
        <v>0</v>
      </c>
      <c r="P161" s="20">
        <f t="shared" si="20"/>
        <v>0</v>
      </c>
      <c r="Q161" s="20">
        <v>1</v>
      </c>
      <c r="S161" s="20">
        <f t="shared" si="13"/>
        <v>1</v>
      </c>
    </row>
    <row r="162" spans="3:19" x14ac:dyDescent="0.25">
      <c r="C162">
        <f t="shared" si="21"/>
        <v>127</v>
      </c>
      <c r="D162" s="5">
        <f t="shared" si="22"/>
        <v>47727</v>
      </c>
      <c r="E162" s="4">
        <f t="shared" si="23"/>
        <v>0</v>
      </c>
      <c r="F162" s="4">
        <f t="shared" si="14"/>
        <v>0</v>
      </c>
      <c r="G162" s="4">
        <f t="array" ref="G162">IF($F$27=$K$23,$F$29*HLOOKUP($F$22,$M$34:$Q$395,(C162)+2,FALSE),IF(AND(F$17&gt;=C162,$F$23=$K$20,K162=0,S162=1),PMT(F$12/$F$22,F$16*$F$22,-F$11,0)-H162,0)*HLOOKUP($F$22,$M$34:$Q$395,(C162)+2,FALSE))</f>
        <v>0</v>
      </c>
      <c r="H162" s="4">
        <f t="array" ref="H162">IF($F$27=$K$23,$F$30*HLOOKUP($F$22,$M$34:$Q$395,(C162)+2,FALSE),IF(K162=0,E162*F$12/$F$22,0)*HLOOKUP($F$22,$M$34:$Q$395,(C162)+2,FALSE))</f>
        <v>0</v>
      </c>
      <c r="I162" s="4">
        <f t="shared" si="12"/>
        <v>0</v>
      </c>
      <c r="J162" s="4">
        <f t="shared" si="15"/>
        <v>0</v>
      </c>
      <c r="K162" s="4">
        <f t="shared" si="16"/>
        <v>0</v>
      </c>
      <c r="M162" s="20">
        <f t="shared" si="17"/>
        <v>0</v>
      </c>
      <c r="N162" s="20">
        <f t="shared" si="18"/>
        <v>1</v>
      </c>
      <c r="O162" s="20">
        <f t="shared" si="19"/>
        <v>0</v>
      </c>
      <c r="P162" s="20">
        <f t="shared" si="20"/>
        <v>1</v>
      </c>
      <c r="Q162" s="20">
        <v>1</v>
      </c>
      <c r="S162" s="20">
        <f t="shared" si="13"/>
        <v>1</v>
      </c>
    </row>
    <row r="163" spans="3:19" x14ac:dyDescent="0.25">
      <c r="C163">
        <f t="shared" si="21"/>
        <v>128</v>
      </c>
      <c r="D163" s="5">
        <f t="shared" si="22"/>
        <v>47757</v>
      </c>
      <c r="E163" s="4">
        <f t="shared" si="23"/>
        <v>0</v>
      </c>
      <c r="F163" s="4">
        <f t="shared" si="14"/>
        <v>0</v>
      </c>
      <c r="G163" s="4">
        <f t="array" ref="G163">IF($F$27=$K$23,$F$29*HLOOKUP($F$22,$M$34:$Q$395,(C163)+2,FALSE),IF(AND(F$17&gt;=C163,$F$23=$K$20,K163=0,S163=1),PMT(F$12/$F$22,F$16*$F$22,-F$11,0)-H163,0)*HLOOKUP($F$22,$M$34:$Q$395,(C163)+2,FALSE))</f>
        <v>0</v>
      </c>
      <c r="H163" s="4">
        <f t="array" ref="H163">IF($F$27=$K$23,$F$30*HLOOKUP($F$22,$M$34:$Q$395,(C163)+2,FALSE),IF(K163=0,E163*F$12/$F$22,0)*HLOOKUP($F$22,$M$34:$Q$395,(C163)+2,FALSE))</f>
        <v>0</v>
      </c>
      <c r="I163" s="4">
        <f t="shared" si="12"/>
        <v>0</v>
      </c>
      <c r="J163" s="4">
        <f t="shared" si="15"/>
        <v>0</v>
      </c>
      <c r="K163" s="4">
        <f t="shared" si="16"/>
        <v>0</v>
      </c>
      <c r="M163" s="20">
        <f t="shared" si="17"/>
        <v>0</v>
      </c>
      <c r="N163" s="20">
        <f t="shared" si="18"/>
        <v>0</v>
      </c>
      <c r="O163" s="20">
        <f t="shared" si="19"/>
        <v>0</v>
      </c>
      <c r="P163" s="20">
        <f t="shared" si="20"/>
        <v>0</v>
      </c>
      <c r="Q163" s="20">
        <v>1</v>
      </c>
      <c r="S163" s="20">
        <f t="shared" si="13"/>
        <v>1</v>
      </c>
    </row>
    <row r="164" spans="3:19" x14ac:dyDescent="0.25">
      <c r="C164">
        <f t="shared" si="21"/>
        <v>129</v>
      </c>
      <c r="D164" s="5">
        <f t="shared" si="22"/>
        <v>47788</v>
      </c>
      <c r="E164" s="4">
        <f t="shared" si="23"/>
        <v>0</v>
      </c>
      <c r="F164" s="4">
        <f t="shared" si="14"/>
        <v>0</v>
      </c>
      <c r="G164" s="4">
        <f t="array" ref="G164">IF($F$27=$K$23,$F$29*HLOOKUP($F$22,$M$34:$Q$395,(C164)+2,FALSE),IF(AND(F$17&gt;=C164,$F$23=$K$20,K164=0,S164=1),PMT(F$12/$F$22,F$16*$F$22,-F$11,0)-H164,0)*HLOOKUP($F$22,$M$34:$Q$395,(C164)+2,FALSE))</f>
        <v>0</v>
      </c>
      <c r="H164" s="4">
        <f t="array" ref="H164">IF($F$27=$K$23,$F$30*HLOOKUP($F$22,$M$34:$Q$395,(C164)+2,FALSE),IF(K164=0,E164*F$12/$F$22,0)*HLOOKUP($F$22,$M$34:$Q$395,(C164)+2,FALSE))</f>
        <v>0</v>
      </c>
      <c r="I164" s="4">
        <f t="shared" ref="I164:I227" si="24">MAX(IF(C164=$F$17,E164-G164,0),0)</f>
        <v>0</v>
      </c>
      <c r="J164" s="4">
        <f t="shared" si="15"/>
        <v>0</v>
      </c>
      <c r="K164" s="4">
        <f t="shared" si="16"/>
        <v>0</v>
      </c>
      <c r="M164" s="20">
        <f t="shared" si="17"/>
        <v>0</v>
      </c>
      <c r="N164" s="20">
        <f t="shared" si="18"/>
        <v>0</v>
      </c>
      <c r="O164" s="20">
        <f t="shared" si="19"/>
        <v>1</v>
      </c>
      <c r="P164" s="20">
        <f t="shared" si="20"/>
        <v>1</v>
      </c>
      <c r="Q164" s="20">
        <v>1</v>
      </c>
      <c r="S164" s="20">
        <f t="shared" ref="S164:S227" si="25">+IF(AND($F$26&gt;C164,$F$23=$K$18),0,1)</f>
        <v>1</v>
      </c>
    </row>
    <row r="165" spans="3:19" x14ac:dyDescent="0.25">
      <c r="C165">
        <f t="shared" si="21"/>
        <v>130</v>
      </c>
      <c r="D165" s="5">
        <f t="shared" si="22"/>
        <v>47818</v>
      </c>
      <c r="E165" s="4">
        <f t="shared" si="23"/>
        <v>0</v>
      </c>
      <c r="F165" s="4">
        <f t="shared" ref="F165:F228" si="26">SUM(G165:H165)</f>
        <v>0</v>
      </c>
      <c r="G165" s="4">
        <f t="array" ref="G165">IF($F$27=$K$23,$F$29*HLOOKUP($F$22,$M$34:$Q$395,(C165)+2,FALSE),IF(AND(F$17&gt;=C165,$F$23=$K$20,K165=0,S165=1),PMT(F$12/$F$22,F$16*$F$22,-F$11,0)-H165,0)*HLOOKUP($F$22,$M$34:$Q$395,(C165)+2,FALSE))</f>
        <v>0</v>
      </c>
      <c r="H165" s="4">
        <f t="array" ref="H165">IF($F$27=$K$23,$F$30*HLOOKUP($F$22,$M$34:$Q$395,(C165)+2,FALSE),IF(K165=0,E165*F$12/$F$22,0)*HLOOKUP($F$22,$M$34:$Q$395,(C165)+2,FALSE))</f>
        <v>0</v>
      </c>
      <c r="I165" s="4">
        <f t="shared" si="24"/>
        <v>0</v>
      </c>
      <c r="J165" s="4">
        <f t="shared" ref="J165:J228" si="27">MAX((E165-G165-I165+K165),0)</f>
        <v>0</v>
      </c>
      <c r="K165" s="4">
        <f t="shared" ref="K165:K228" si="28">IF(AND(C165&gt;=F$24,C165&lt;=F$25),E165*F$12/12,0)</f>
        <v>0</v>
      </c>
      <c r="M165" s="20">
        <f t="shared" ref="M165:M228" si="29">+IF($F$19=$C165,1,IF(OR($F$19&gt;$C165,MOD($C165-$F$19,12),$C165-$F$19&lt;12),0,1))</f>
        <v>0</v>
      </c>
      <c r="N165" s="20">
        <f t="shared" ref="N165:N228" si="30">+IF($F$19=$C165,1,IF(OR($F$19&gt;$C165,MOD($C165-$F$19,6),$C165-$F$19&lt;6),0,1))</f>
        <v>0</v>
      </c>
      <c r="O165" s="20">
        <f t="shared" ref="O165:O228" si="31">+IF($F$19=$C165,1,IF(OR($F$19&gt;$C165,MOD($C165-$F$19,4),$C165-$F$19&lt;4),0,1))</f>
        <v>0</v>
      </c>
      <c r="P165" s="20">
        <f t="shared" ref="P165:P228" si="32">+IF($F$19=$C165,1,IF(OR($F$19&gt;$C165,MOD($C165-$F$19,2),$C165-$F$19&lt;2),0,1))</f>
        <v>0</v>
      </c>
      <c r="Q165" s="20">
        <v>1</v>
      </c>
      <c r="S165" s="20">
        <f t="shared" si="25"/>
        <v>1</v>
      </c>
    </row>
    <row r="166" spans="3:19" x14ac:dyDescent="0.25">
      <c r="C166">
        <f t="shared" ref="C166:C229" si="33">C165+1</f>
        <v>131</v>
      </c>
      <c r="D166" s="5">
        <f t="shared" ref="D166:D229" si="34">EDATE(D165,1)</f>
        <v>47849</v>
      </c>
      <c r="E166" s="4">
        <f t="shared" ref="E166:E229" si="35">J165</f>
        <v>0</v>
      </c>
      <c r="F166" s="4">
        <f t="shared" si="26"/>
        <v>0</v>
      </c>
      <c r="G166" s="4">
        <f t="array" ref="G166">IF($F$27=$K$23,$F$29*HLOOKUP($F$22,$M$34:$Q$395,(C166)+2,FALSE),IF(AND(F$17&gt;=C166,$F$23=$K$20,K166=0,S166=1),PMT(F$12/$F$22,F$16*$F$22,-F$11,0)-H166,0)*HLOOKUP($F$22,$M$34:$Q$395,(C166)+2,FALSE))</f>
        <v>0</v>
      </c>
      <c r="H166" s="4">
        <f t="array" ref="H166">IF($F$27=$K$23,$F$30*HLOOKUP($F$22,$M$34:$Q$395,(C166)+2,FALSE),IF(K166=0,E166*F$12/$F$22,0)*HLOOKUP($F$22,$M$34:$Q$395,(C166)+2,FALSE))</f>
        <v>0</v>
      </c>
      <c r="I166" s="4">
        <f t="shared" si="24"/>
        <v>0</v>
      </c>
      <c r="J166" s="4">
        <f t="shared" si="27"/>
        <v>0</v>
      </c>
      <c r="K166" s="4">
        <f t="shared" si="28"/>
        <v>0</v>
      </c>
      <c r="M166" s="20">
        <f t="shared" si="29"/>
        <v>0</v>
      </c>
      <c r="N166" s="20">
        <f t="shared" si="30"/>
        <v>0</v>
      </c>
      <c r="O166" s="20">
        <f t="shared" si="31"/>
        <v>0</v>
      </c>
      <c r="P166" s="20">
        <f t="shared" si="32"/>
        <v>1</v>
      </c>
      <c r="Q166" s="20">
        <v>1</v>
      </c>
      <c r="S166" s="20">
        <f t="shared" si="25"/>
        <v>1</v>
      </c>
    </row>
    <row r="167" spans="3:19" x14ac:dyDescent="0.25">
      <c r="C167">
        <f t="shared" si="33"/>
        <v>132</v>
      </c>
      <c r="D167" s="5">
        <f t="shared" si="34"/>
        <v>47880</v>
      </c>
      <c r="E167" s="4">
        <f t="shared" si="35"/>
        <v>0</v>
      </c>
      <c r="F167" s="4">
        <f t="shared" si="26"/>
        <v>0</v>
      </c>
      <c r="G167" s="4">
        <f t="array" ref="G167">IF($F$27=$K$23,$F$29*HLOOKUP($F$22,$M$34:$Q$395,(C167)+2,FALSE),IF(AND(F$17&gt;=C167,$F$23=$K$20,K167=0,S167=1),PMT(F$12/$F$22,F$16*$F$22,-F$11,0)-H167,0)*HLOOKUP($F$22,$M$34:$Q$395,(C167)+2,FALSE))</f>
        <v>0</v>
      </c>
      <c r="H167" s="4">
        <f t="array" ref="H167">IF($F$27=$K$23,$F$30*HLOOKUP($F$22,$M$34:$Q$395,(C167)+2,FALSE),IF(K167=0,E167*F$12/$F$22,0)*HLOOKUP($F$22,$M$34:$Q$395,(C167)+2,FALSE))</f>
        <v>0</v>
      </c>
      <c r="I167" s="4">
        <f t="shared" si="24"/>
        <v>0</v>
      </c>
      <c r="J167" s="4">
        <f t="shared" si="27"/>
        <v>0</v>
      </c>
      <c r="K167" s="4">
        <f t="shared" si="28"/>
        <v>0</v>
      </c>
      <c r="M167" s="20">
        <f t="shared" si="29"/>
        <v>0</v>
      </c>
      <c r="N167" s="20">
        <f t="shared" si="30"/>
        <v>0</v>
      </c>
      <c r="O167" s="20">
        <f t="shared" si="31"/>
        <v>0</v>
      </c>
      <c r="P167" s="20">
        <f t="shared" si="32"/>
        <v>0</v>
      </c>
      <c r="Q167" s="20">
        <v>1</v>
      </c>
      <c r="S167" s="20">
        <f t="shared" si="25"/>
        <v>1</v>
      </c>
    </row>
    <row r="168" spans="3:19" x14ac:dyDescent="0.25">
      <c r="C168">
        <f t="shared" si="33"/>
        <v>133</v>
      </c>
      <c r="D168" s="5">
        <f t="shared" si="34"/>
        <v>47908</v>
      </c>
      <c r="E168" s="4">
        <f t="shared" si="35"/>
        <v>0</v>
      </c>
      <c r="F168" s="4">
        <f t="shared" si="26"/>
        <v>0</v>
      </c>
      <c r="G168" s="4">
        <f t="array" ref="G168">IF($F$27=$K$23,$F$29*HLOOKUP($F$22,$M$34:$Q$395,(C168)+2,FALSE),IF(AND(F$17&gt;=C168,$F$23=$K$20,K168=0,S168=1),PMT(F$12/$F$22,F$16*$F$22,-F$11,0)-H168,0)*HLOOKUP($F$22,$M$34:$Q$395,(C168)+2,FALSE))</f>
        <v>0</v>
      </c>
      <c r="H168" s="4">
        <f t="array" ref="H168">IF($F$27=$K$23,$F$30*HLOOKUP($F$22,$M$34:$Q$395,(C168)+2,FALSE),IF(K168=0,E168*F$12/$F$22,0)*HLOOKUP($F$22,$M$34:$Q$395,(C168)+2,FALSE))</f>
        <v>0</v>
      </c>
      <c r="I168" s="4">
        <f t="shared" si="24"/>
        <v>0</v>
      </c>
      <c r="J168" s="4">
        <f t="shared" si="27"/>
        <v>0</v>
      </c>
      <c r="K168" s="4">
        <f t="shared" si="28"/>
        <v>0</v>
      </c>
      <c r="M168" s="20">
        <f t="shared" si="29"/>
        <v>1</v>
      </c>
      <c r="N168" s="20">
        <f t="shared" si="30"/>
        <v>1</v>
      </c>
      <c r="O168" s="20">
        <f t="shared" si="31"/>
        <v>1</v>
      </c>
      <c r="P168" s="20">
        <f t="shared" si="32"/>
        <v>1</v>
      </c>
      <c r="Q168" s="20">
        <v>1</v>
      </c>
      <c r="S168" s="20">
        <f t="shared" si="25"/>
        <v>1</v>
      </c>
    </row>
    <row r="169" spans="3:19" x14ac:dyDescent="0.25">
      <c r="C169">
        <f t="shared" si="33"/>
        <v>134</v>
      </c>
      <c r="D169" s="5">
        <f t="shared" si="34"/>
        <v>47939</v>
      </c>
      <c r="E169" s="4">
        <f t="shared" si="35"/>
        <v>0</v>
      </c>
      <c r="F169" s="4">
        <f t="shared" si="26"/>
        <v>0</v>
      </c>
      <c r="G169" s="4">
        <f t="array" ref="G169">IF($F$27=$K$23,$F$29*HLOOKUP($F$22,$M$34:$Q$395,(C169)+2,FALSE),IF(AND(F$17&gt;=C169,$F$23=$K$20,K169=0,S169=1),PMT(F$12/$F$22,F$16*$F$22,-F$11,0)-H169,0)*HLOOKUP($F$22,$M$34:$Q$395,(C169)+2,FALSE))</f>
        <v>0</v>
      </c>
      <c r="H169" s="4">
        <f t="array" ref="H169">IF($F$27=$K$23,$F$30*HLOOKUP($F$22,$M$34:$Q$395,(C169)+2,FALSE),IF(K169=0,E169*F$12/$F$22,0)*HLOOKUP($F$22,$M$34:$Q$395,(C169)+2,FALSE))</f>
        <v>0</v>
      </c>
      <c r="I169" s="4">
        <f t="shared" si="24"/>
        <v>0</v>
      </c>
      <c r="J169" s="4">
        <f t="shared" si="27"/>
        <v>0</v>
      </c>
      <c r="K169" s="4">
        <f t="shared" si="28"/>
        <v>0</v>
      </c>
      <c r="M169" s="20">
        <f t="shared" si="29"/>
        <v>0</v>
      </c>
      <c r="N169" s="20">
        <f t="shared" si="30"/>
        <v>0</v>
      </c>
      <c r="O169" s="20">
        <f t="shared" si="31"/>
        <v>0</v>
      </c>
      <c r="P169" s="20">
        <f t="shared" si="32"/>
        <v>0</v>
      </c>
      <c r="Q169" s="20">
        <v>1</v>
      </c>
      <c r="S169" s="20">
        <f t="shared" si="25"/>
        <v>1</v>
      </c>
    </row>
    <row r="170" spans="3:19" x14ac:dyDescent="0.25">
      <c r="C170">
        <f t="shared" si="33"/>
        <v>135</v>
      </c>
      <c r="D170" s="5">
        <f t="shared" si="34"/>
        <v>47969</v>
      </c>
      <c r="E170" s="4">
        <f t="shared" si="35"/>
        <v>0</v>
      </c>
      <c r="F170" s="4">
        <f t="shared" si="26"/>
        <v>0</v>
      </c>
      <c r="G170" s="4">
        <f t="array" ref="G170">IF($F$27=$K$23,$F$29*HLOOKUP($F$22,$M$34:$Q$395,(C170)+2,FALSE),IF(AND(F$17&gt;=C170,$F$23=$K$20,K170=0,S170=1),PMT(F$12/$F$22,F$16*$F$22,-F$11,0)-H170,0)*HLOOKUP($F$22,$M$34:$Q$395,(C170)+2,FALSE))</f>
        <v>0</v>
      </c>
      <c r="H170" s="4">
        <f t="array" ref="H170">IF($F$27=$K$23,$F$30*HLOOKUP($F$22,$M$34:$Q$395,(C170)+2,FALSE),IF(K170=0,E170*F$12/$F$22,0)*HLOOKUP($F$22,$M$34:$Q$395,(C170)+2,FALSE))</f>
        <v>0</v>
      </c>
      <c r="I170" s="4">
        <f t="shared" si="24"/>
        <v>0</v>
      </c>
      <c r="J170" s="4">
        <f t="shared" si="27"/>
        <v>0</v>
      </c>
      <c r="K170" s="4">
        <f t="shared" si="28"/>
        <v>0</v>
      </c>
      <c r="M170" s="20">
        <f t="shared" si="29"/>
        <v>0</v>
      </c>
      <c r="N170" s="20">
        <f t="shared" si="30"/>
        <v>0</v>
      </c>
      <c r="O170" s="20">
        <f t="shared" si="31"/>
        <v>0</v>
      </c>
      <c r="P170" s="20">
        <f t="shared" si="32"/>
        <v>1</v>
      </c>
      <c r="Q170" s="20">
        <v>1</v>
      </c>
      <c r="S170" s="20">
        <f t="shared" si="25"/>
        <v>1</v>
      </c>
    </row>
    <row r="171" spans="3:19" x14ac:dyDescent="0.25">
      <c r="C171">
        <f t="shared" si="33"/>
        <v>136</v>
      </c>
      <c r="D171" s="5">
        <f t="shared" si="34"/>
        <v>48000</v>
      </c>
      <c r="E171" s="4">
        <f t="shared" si="35"/>
        <v>0</v>
      </c>
      <c r="F171" s="4">
        <f t="shared" si="26"/>
        <v>0</v>
      </c>
      <c r="G171" s="4">
        <f t="array" ref="G171">IF($F$27=$K$23,$F$29*HLOOKUP($F$22,$M$34:$Q$395,(C171)+2,FALSE),IF(AND(F$17&gt;=C171,$F$23=$K$20,K171=0,S171=1),PMT(F$12/$F$22,F$16*$F$22,-F$11,0)-H171,0)*HLOOKUP($F$22,$M$34:$Q$395,(C171)+2,FALSE))</f>
        <v>0</v>
      </c>
      <c r="H171" s="4">
        <f t="array" ref="H171">IF($F$27=$K$23,$F$30*HLOOKUP($F$22,$M$34:$Q$395,(C171)+2,FALSE),IF(K171=0,E171*F$12/$F$22,0)*HLOOKUP($F$22,$M$34:$Q$395,(C171)+2,FALSE))</f>
        <v>0</v>
      </c>
      <c r="I171" s="4">
        <f t="shared" si="24"/>
        <v>0</v>
      </c>
      <c r="J171" s="4">
        <f t="shared" si="27"/>
        <v>0</v>
      </c>
      <c r="K171" s="4">
        <f t="shared" si="28"/>
        <v>0</v>
      </c>
      <c r="M171" s="20">
        <f t="shared" si="29"/>
        <v>0</v>
      </c>
      <c r="N171" s="20">
        <f t="shared" si="30"/>
        <v>0</v>
      </c>
      <c r="O171" s="20">
        <f t="shared" si="31"/>
        <v>0</v>
      </c>
      <c r="P171" s="20">
        <f t="shared" si="32"/>
        <v>0</v>
      </c>
      <c r="Q171" s="20">
        <v>1</v>
      </c>
      <c r="S171" s="20">
        <f t="shared" si="25"/>
        <v>1</v>
      </c>
    </row>
    <row r="172" spans="3:19" x14ac:dyDescent="0.25">
      <c r="C172">
        <f t="shared" si="33"/>
        <v>137</v>
      </c>
      <c r="D172" s="5">
        <f t="shared" si="34"/>
        <v>48030</v>
      </c>
      <c r="E172" s="4">
        <f t="shared" si="35"/>
        <v>0</v>
      </c>
      <c r="F172" s="4">
        <f t="shared" si="26"/>
        <v>0</v>
      </c>
      <c r="G172" s="4">
        <f t="array" ref="G172">IF($F$27=$K$23,$F$29*HLOOKUP($F$22,$M$34:$Q$395,(C172)+2,FALSE),IF(AND(F$17&gt;=C172,$F$23=$K$20,K172=0,S172=1),PMT(F$12/$F$22,F$16*$F$22,-F$11,0)-H172,0)*HLOOKUP($F$22,$M$34:$Q$395,(C172)+2,FALSE))</f>
        <v>0</v>
      </c>
      <c r="H172" s="4">
        <f t="array" ref="H172">IF($F$27=$K$23,$F$30*HLOOKUP($F$22,$M$34:$Q$395,(C172)+2,FALSE),IF(K172=0,E172*F$12/$F$22,0)*HLOOKUP($F$22,$M$34:$Q$395,(C172)+2,FALSE))</f>
        <v>0</v>
      </c>
      <c r="I172" s="4">
        <f t="shared" si="24"/>
        <v>0</v>
      </c>
      <c r="J172" s="4">
        <f t="shared" si="27"/>
        <v>0</v>
      </c>
      <c r="K172" s="4">
        <f t="shared" si="28"/>
        <v>0</v>
      </c>
      <c r="M172" s="20">
        <f t="shared" si="29"/>
        <v>0</v>
      </c>
      <c r="N172" s="20">
        <f t="shared" si="30"/>
        <v>0</v>
      </c>
      <c r="O172" s="20">
        <f t="shared" si="31"/>
        <v>1</v>
      </c>
      <c r="P172" s="20">
        <f t="shared" si="32"/>
        <v>1</v>
      </c>
      <c r="Q172" s="20">
        <v>1</v>
      </c>
      <c r="S172" s="20">
        <f t="shared" si="25"/>
        <v>1</v>
      </c>
    </row>
    <row r="173" spans="3:19" x14ac:dyDescent="0.25">
      <c r="C173">
        <f t="shared" si="33"/>
        <v>138</v>
      </c>
      <c r="D173" s="5">
        <f t="shared" si="34"/>
        <v>48061</v>
      </c>
      <c r="E173" s="4">
        <f t="shared" si="35"/>
        <v>0</v>
      </c>
      <c r="F173" s="4">
        <f t="shared" si="26"/>
        <v>0</v>
      </c>
      <c r="G173" s="4">
        <f t="array" ref="G173">IF($F$27=$K$23,$F$29*HLOOKUP($F$22,$M$34:$Q$395,(C173)+2,FALSE),IF(AND(F$17&gt;=C173,$F$23=$K$20,K173=0,S173=1),PMT(F$12/$F$22,F$16*$F$22,-F$11,0)-H173,0)*HLOOKUP($F$22,$M$34:$Q$395,(C173)+2,FALSE))</f>
        <v>0</v>
      </c>
      <c r="H173" s="4">
        <f t="array" ref="H173">IF($F$27=$K$23,$F$30*HLOOKUP($F$22,$M$34:$Q$395,(C173)+2,FALSE),IF(K173=0,E173*F$12/$F$22,0)*HLOOKUP($F$22,$M$34:$Q$395,(C173)+2,FALSE))</f>
        <v>0</v>
      </c>
      <c r="I173" s="4">
        <f t="shared" si="24"/>
        <v>0</v>
      </c>
      <c r="J173" s="4">
        <f t="shared" si="27"/>
        <v>0</v>
      </c>
      <c r="K173" s="4">
        <f t="shared" si="28"/>
        <v>0</v>
      </c>
      <c r="M173" s="20">
        <f t="shared" si="29"/>
        <v>0</v>
      </c>
      <c r="N173" s="20">
        <f t="shared" si="30"/>
        <v>0</v>
      </c>
      <c r="O173" s="20">
        <f t="shared" si="31"/>
        <v>0</v>
      </c>
      <c r="P173" s="20">
        <f t="shared" si="32"/>
        <v>0</v>
      </c>
      <c r="Q173" s="20">
        <v>1</v>
      </c>
      <c r="S173" s="20">
        <f t="shared" si="25"/>
        <v>1</v>
      </c>
    </row>
    <row r="174" spans="3:19" x14ac:dyDescent="0.25">
      <c r="C174">
        <f t="shared" si="33"/>
        <v>139</v>
      </c>
      <c r="D174" s="5">
        <f t="shared" si="34"/>
        <v>48092</v>
      </c>
      <c r="E174" s="4">
        <f t="shared" si="35"/>
        <v>0</v>
      </c>
      <c r="F174" s="4">
        <f t="shared" si="26"/>
        <v>0</v>
      </c>
      <c r="G174" s="4">
        <f t="array" ref="G174">IF($F$27=$K$23,$F$29*HLOOKUP($F$22,$M$34:$Q$395,(C174)+2,FALSE),IF(AND(F$17&gt;=C174,$F$23=$K$20,K174=0,S174=1),PMT(F$12/$F$22,F$16*$F$22,-F$11,0)-H174,0)*HLOOKUP($F$22,$M$34:$Q$395,(C174)+2,FALSE))</f>
        <v>0</v>
      </c>
      <c r="H174" s="4">
        <f t="array" ref="H174">IF($F$27=$K$23,$F$30*HLOOKUP($F$22,$M$34:$Q$395,(C174)+2,FALSE),IF(K174=0,E174*F$12/$F$22,0)*HLOOKUP($F$22,$M$34:$Q$395,(C174)+2,FALSE))</f>
        <v>0</v>
      </c>
      <c r="I174" s="4">
        <f t="shared" si="24"/>
        <v>0</v>
      </c>
      <c r="J174" s="4">
        <f t="shared" si="27"/>
        <v>0</v>
      </c>
      <c r="K174" s="4">
        <f t="shared" si="28"/>
        <v>0</v>
      </c>
      <c r="M174" s="20">
        <f t="shared" si="29"/>
        <v>0</v>
      </c>
      <c r="N174" s="20">
        <f t="shared" si="30"/>
        <v>1</v>
      </c>
      <c r="O174" s="20">
        <f t="shared" si="31"/>
        <v>0</v>
      </c>
      <c r="P174" s="20">
        <f t="shared" si="32"/>
        <v>1</v>
      </c>
      <c r="Q174" s="20">
        <v>1</v>
      </c>
      <c r="S174" s="20">
        <f t="shared" si="25"/>
        <v>1</v>
      </c>
    </row>
    <row r="175" spans="3:19" x14ac:dyDescent="0.25">
      <c r="C175">
        <f t="shared" si="33"/>
        <v>140</v>
      </c>
      <c r="D175" s="5">
        <f t="shared" si="34"/>
        <v>48122</v>
      </c>
      <c r="E175" s="4">
        <f t="shared" si="35"/>
        <v>0</v>
      </c>
      <c r="F175" s="4">
        <f t="shared" si="26"/>
        <v>0</v>
      </c>
      <c r="G175" s="4">
        <f t="array" ref="G175">IF($F$27=$K$23,$F$29*HLOOKUP($F$22,$M$34:$Q$395,(C175)+2,FALSE),IF(AND(F$17&gt;=C175,$F$23=$K$20,K175=0,S175=1),PMT(F$12/$F$22,F$16*$F$22,-F$11,0)-H175,0)*HLOOKUP($F$22,$M$34:$Q$395,(C175)+2,FALSE))</f>
        <v>0</v>
      </c>
      <c r="H175" s="4">
        <f t="array" ref="H175">IF($F$27=$K$23,$F$30*HLOOKUP($F$22,$M$34:$Q$395,(C175)+2,FALSE),IF(K175=0,E175*F$12/$F$22,0)*HLOOKUP($F$22,$M$34:$Q$395,(C175)+2,FALSE))</f>
        <v>0</v>
      </c>
      <c r="I175" s="4">
        <f t="shared" si="24"/>
        <v>0</v>
      </c>
      <c r="J175" s="4">
        <f t="shared" si="27"/>
        <v>0</v>
      </c>
      <c r="K175" s="4">
        <f t="shared" si="28"/>
        <v>0</v>
      </c>
      <c r="M175" s="20">
        <f t="shared" si="29"/>
        <v>0</v>
      </c>
      <c r="N175" s="20">
        <f t="shared" si="30"/>
        <v>0</v>
      </c>
      <c r="O175" s="20">
        <f t="shared" si="31"/>
        <v>0</v>
      </c>
      <c r="P175" s="20">
        <f t="shared" si="32"/>
        <v>0</v>
      </c>
      <c r="Q175" s="20">
        <v>1</v>
      </c>
      <c r="S175" s="20">
        <f t="shared" si="25"/>
        <v>1</v>
      </c>
    </row>
    <row r="176" spans="3:19" x14ac:dyDescent="0.25">
      <c r="C176">
        <f t="shared" si="33"/>
        <v>141</v>
      </c>
      <c r="D176" s="5">
        <f t="shared" si="34"/>
        <v>48153</v>
      </c>
      <c r="E176" s="4">
        <f t="shared" si="35"/>
        <v>0</v>
      </c>
      <c r="F176" s="4">
        <f t="shared" si="26"/>
        <v>0</v>
      </c>
      <c r="G176" s="4">
        <f t="array" ref="G176">IF($F$27=$K$23,$F$29*HLOOKUP($F$22,$M$34:$Q$395,(C176)+2,FALSE),IF(AND(F$17&gt;=C176,$F$23=$K$20,K176=0,S176=1),PMT(F$12/$F$22,F$16*$F$22,-F$11,0)-H176,0)*HLOOKUP($F$22,$M$34:$Q$395,(C176)+2,FALSE))</f>
        <v>0</v>
      </c>
      <c r="H176" s="4">
        <f t="array" ref="H176">IF($F$27=$K$23,$F$30*HLOOKUP($F$22,$M$34:$Q$395,(C176)+2,FALSE),IF(K176=0,E176*F$12/$F$22,0)*HLOOKUP($F$22,$M$34:$Q$395,(C176)+2,FALSE))</f>
        <v>0</v>
      </c>
      <c r="I176" s="4">
        <f t="shared" si="24"/>
        <v>0</v>
      </c>
      <c r="J176" s="4">
        <f t="shared" si="27"/>
        <v>0</v>
      </c>
      <c r="K176" s="4">
        <f t="shared" si="28"/>
        <v>0</v>
      </c>
      <c r="M176" s="20">
        <f t="shared" si="29"/>
        <v>0</v>
      </c>
      <c r="N176" s="20">
        <f t="shared" si="30"/>
        <v>0</v>
      </c>
      <c r="O176" s="20">
        <f t="shared" si="31"/>
        <v>1</v>
      </c>
      <c r="P176" s="20">
        <f t="shared" si="32"/>
        <v>1</v>
      </c>
      <c r="Q176" s="20">
        <v>1</v>
      </c>
      <c r="S176" s="20">
        <f t="shared" si="25"/>
        <v>1</v>
      </c>
    </row>
    <row r="177" spans="3:19" x14ac:dyDescent="0.25">
      <c r="C177">
        <f t="shared" si="33"/>
        <v>142</v>
      </c>
      <c r="D177" s="5">
        <f t="shared" si="34"/>
        <v>48183</v>
      </c>
      <c r="E177" s="4">
        <f t="shared" si="35"/>
        <v>0</v>
      </c>
      <c r="F177" s="4">
        <f t="shared" si="26"/>
        <v>0</v>
      </c>
      <c r="G177" s="4">
        <f t="array" ref="G177">IF($F$27=$K$23,$F$29*HLOOKUP($F$22,$M$34:$Q$395,(C177)+2,FALSE),IF(AND(F$17&gt;=C177,$F$23=$K$20,K177=0,S177=1),PMT(F$12/$F$22,F$16*$F$22,-F$11,0)-H177,0)*HLOOKUP($F$22,$M$34:$Q$395,(C177)+2,FALSE))</f>
        <v>0</v>
      </c>
      <c r="H177" s="4">
        <f t="array" ref="H177">IF($F$27=$K$23,$F$30*HLOOKUP($F$22,$M$34:$Q$395,(C177)+2,FALSE),IF(K177=0,E177*F$12/$F$22,0)*HLOOKUP($F$22,$M$34:$Q$395,(C177)+2,FALSE))</f>
        <v>0</v>
      </c>
      <c r="I177" s="4">
        <f t="shared" si="24"/>
        <v>0</v>
      </c>
      <c r="J177" s="4">
        <f t="shared" si="27"/>
        <v>0</v>
      </c>
      <c r="K177" s="4">
        <f t="shared" si="28"/>
        <v>0</v>
      </c>
      <c r="M177" s="20">
        <f t="shared" si="29"/>
        <v>0</v>
      </c>
      <c r="N177" s="20">
        <f t="shared" si="30"/>
        <v>0</v>
      </c>
      <c r="O177" s="20">
        <f t="shared" si="31"/>
        <v>0</v>
      </c>
      <c r="P177" s="20">
        <f t="shared" si="32"/>
        <v>0</v>
      </c>
      <c r="Q177" s="20">
        <v>1</v>
      </c>
      <c r="S177" s="20">
        <f t="shared" si="25"/>
        <v>1</v>
      </c>
    </row>
    <row r="178" spans="3:19" x14ac:dyDescent="0.25">
      <c r="C178">
        <f t="shared" si="33"/>
        <v>143</v>
      </c>
      <c r="D178" s="5">
        <f t="shared" si="34"/>
        <v>48214</v>
      </c>
      <c r="E178" s="4">
        <f t="shared" si="35"/>
        <v>0</v>
      </c>
      <c r="F178" s="4">
        <f t="shared" si="26"/>
        <v>0</v>
      </c>
      <c r="G178" s="4">
        <f t="array" ref="G178">IF($F$27=$K$23,$F$29*HLOOKUP($F$22,$M$34:$Q$395,(C178)+2,FALSE),IF(AND(F$17&gt;=C178,$F$23=$K$20,K178=0,S178=1),PMT(F$12/$F$22,F$16*$F$22,-F$11,0)-H178,0)*HLOOKUP($F$22,$M$34:$Q$395,(C178)+2,FALSE))</f>
        <v>0</v>
      </c>
      <c r="H178" s="4">
        <f t="array" ref="H178">IF($F$27=$K$23,$F$30*HLOOKUP($F$22,$M$34:$Q$395,(C178)+2,FALSE),IF(K178=0,E178*F$12/$F$22,0)*HLOOKUP($F$22,$M$34:$Q$395,(C178)+2,FALSE))</f>
        <v>0</v>
      </c>
      <c r="I178" s="4">
        <f t="shared" si="24"/>
        <v>0</v>
      </c>
      <c r="J178" s="4">
        <f t="shared" si="27"/>
        <v>0</v>
      </c>
      <c r="K178" s="4">
        <f t="shared" si="28"/>
        <v>0</v>
      </c>
      <c r="M178" s="20">
        <f t="shared" si="29"/>
        <v>0</v>
      </c>
      <c r="N178" s="20">
        <f t="shared" si="30"/>
        <v>0</v>
      </c>
      <c r="O178" s="20">
        <f t="shared" si="31"/>
        <v>0</v>
      </c>
      <c r="P178" s="20">
        <f t="shared" si="32"/>
        <v>1</v>
      </c>
      <c r="Q178" s="20">
        <v>1</v>
      </c>
      <c r="S178" s="20">
        <f t="shared" si="25"/>
        <v>1</v>
      </c>
    </row>
    <row r="179" spans="3:19" x14ac:dyDescent="0.25">
      <c r="C179">
        <f t="shared" si="33"/>
        <v>144</v>
      </c>
      <c r="D179" s="5">
        <f t="shared" si="34"/>
        <v>48245</v>
      </c>
      <c r="E179" s="4">
        <f t="shared" si="35"/>
        <v>0</v>
      </c>
      <c r="F179" s="4">
        <f t="shared" si="26"/>
        <v>0</v>
      </c>
      <c r="G179" s="4">
        <f t="array" ref="G179">IF($F$27=$K$23,$F$29*HLOOKUP($F$22,$M$34:$Q$395,(C179)+2,FALSE),IF(AND(F$17&gt;=C179,$F$23=$K$20,K179=0,S179=1),PMT(F$12/$F$22,F$16*$F$22,-F$11,0)-H179,0)*HLOOKUP($F$22,$M$34:$Q$395,(C179)+2,FALSE))</f>
        <v>0</v>
      </c>
      <c r="H179" s="4">
        <f t="array" ref="H179">IF($F$27=$K$23,$F$30*HLOOKUP($F$22,$M$34:$Q$395,(C179)+2,FALSE),IF(K179=0,E179*F$12/$F$22,0)*HLOOKUP($F$22,$M$34:$Q$395,(C179)+2,FALSE))</f>
        <v>0</v>
      </c>
      <c r="I179" s="4">
        <f t="shared" si="24"/>
        <v>0</v>
      </c>
      <c r="J179" s="4">
        <f t="shared" si="27"/>
        <v>0</v>
      </c>
      <c r="K179" s="4">
        <f t="shared" si="28"/>
        <v>0</v>
      </c>
      <c r="M179" s="20">
        <f t="shared" si="29"/>
        <v>0</v>
      </c>
      <c r="N179" s="20">
        <f t="shared" si="30"/>
        <v>0</v>
      </c>
      <c r="O179" s="20">
        <f t="shared" si="31"/>
        <v>0</v>
      </c>
      <c r="P179" s="20">
        <f t="shared" si="32"/>
        <v>0</v>
      </c>
      <c r="Q179" s="20">
        <v>1</v>
      </c>
      <c r="S179" s="20">
        <f t="shared" si="25"/>
        <v>1</v>
      </c>
    </row>
    <row r="180" spans="3:19" x14ac:dyDescent="0.25">
      <c r="C180">
        <f t="shared" si="33"/>
        <v>145</v>
      </c>
      <c r="D180" s="5">
        <f t="shared" si="34"/>
        <v>48274</v>
      </c>
      <c r="E180" s="4">
        <f t="shared" si="35"/>
        <v>0</v>
      </c>
      <c r="F180" s="4">
        <f t="shared" si="26"/>
        <v>0</v>
      </c>
      <c r="G180" s="4">
        <f t="array" ref="G180">IF($F$27=$K$23,$F$29*HLOOKUP($F$22,$M$34:$Q$395,(C180)+2,FALSE),IF(AND(F$17&gt;=C180,$F$23=$K$20,K180=0,S180=1),PMT(F$12/$F$22,F$16*$F$22,-F$11,0)-H180,0)*HLOOKUP($F$22,$M$34:$Q$395,(C180)+2,FALSE))</f>
        <v>0</v>
      </c>
      <c r="H180" s="4">
        <f t="array" ref="H180">IF($F$27=$K$23,$F$30*HLOOKUP($F$22,$M$34:$Q$395,(C180)+2,FALSE),IF(K180=0,E180*F$12/$F$22,0)*HLOOKUP($F$22,$M$34:$Q$395,(C180)+2,FALSE))</f>
        <v>0</v>
      </c>
      <c r="I180" s="4">
        <f t="shared" si="24"/>
        <v>0</v>
      </c>
      <c r="J180" s="4">
        <f t="shared" si="27"/>
        <v>0</v>
      </c>
      <c r="K180" s="4">
        <f t="shared" si="28"/>
        <v>0</v>
      </c>
      <c r="M180" s="20">
        <f t="shared" si="29"/>
        <v>1</v>
      </c>
      <c r="N180" s="20">
        <f t="shared" si="30"/>
        <v>1</v>
      </c>
      <c r="O180" s="20">
        <f t="shared" si="31"/>
        <v>1</v>
      </c>
      <c r="P180" s="20">
        <f t="shared" si="32"/>
        <v>1</v>
      </c>
      <c r="Q180" s="20">
        <v>1</v>
      </c>
      <c r="S180" s="20">
        <f t="shared" si="25"/>
        <v>1</v>
      </c>
    </row>
    <row r="181" spans="3:19" x14ac:dyDescent="0.25">
      <c r="C181">
        <f t="shared" si="33"/>
        <v>146</v>
      </c>
      <c r="D181" s="5">
        <f t="shared" si="34"/>
        <v>48305</v>
      </c>
      <c r="E181" s="4">
        <f t="shared" si="35"/>
        <v>0</v>
      </c>
      <c r="F181" s="4">
        <f t="shared" si="26"/>
        <v>0</v>
      </c>
      <c r="G181" s="4">
        <f t="array" ref="G181">IF($F$27=$K$23,$F$29*HLOOKUP($F$22,$M$34:$Q$395,(C181)+2,FALSE),IF(AND(F$17&gt;=C181,$F$23=$K$20,K181=0,S181=1),PMT(F$12/$F$22,F$16*$F$22,-F$11,0)-H181,0)*HLOOKUP($F$22,$M$34:$Q$395,(C181)+2,FALSE))</f>
        <v>0</v>
      </c>
      <c r="H181" s="4">
        <f t="array" ref="H181">IF($F$27=$K$23,$F$30*HLOOKUP($F$22,$M$34:$Q$395,(C181)+2,FALSE),IF(K181=0,E181*F$12/$F$22,0)*HLOOKUP($F$22,$M$34:$Q$395,(C181)+2,FALSE))</f>
        <v>0</v>
      </c>
      <c r="I181" s="4">
        <f t="shared" si="24"/>
        <v>0</v>
      </c>
      <c r="J181" s="4">
        <f t="shared" si="27"/>
        <v>0</v>
      </c>
      <c r="K181" s="4">
        <f t="shared" si="28"/>
        <v>0</v>
      </c>
      <c r="M181" s="20">
        <f t="shared" si="29"/>
        <v>0</v>
      </c>
      <c r="N181" s="20">
        <f t="shared" si="30"/>
        <v>0</v>
      </c>
      <c r="O181" s="20">
        <f t="shared" si="31"/>
        <v>0</v>
      </c>
      <c r="P181" s="20">
        <f t="shared" si="32"/>
        <v>0</v>
      </c>
      <c r="Q181" s="20">
        <v>1</v>
      </c>
      <c r="S181" s="20">
        <f t="shared" si="25"/>
        <v>1</v>
      </c>
    </row>
    <row r="182" spans="3:19" x14ac:dyDescent="0.25">
      <c r="C182">
        <f t="shared" si="33"/>
        <v>147</v>
      </c>
      <c r="D182" s="5">
        <f t="shared" si="34"/>
        <v>48335</v>
      </c>
      <c r="E182" s="4">
        <f t="shared" si="35"/>
        <v>0</v>
      </c>
      <c r="F182" s="4">
        <f t="shared" si="26"/>
        <v>0</v>
      </c>
      <c r="G182" s="4">
        <f t="array" ref="G182">IF($F$27=$K$23,$F$29*HLOOKUP($F$22,$M$34:$Q$395,(C182)+2,FALSE),IF(AND(F$17&gt;=C182,$F$23=$K$20,K182=0,S182=1),PMT(F$12/$F$22,F$16*$F$22,-F$11,0)-H182,0)*HLOOKUP($F$22,$M$34:$Q$395,(C182)+2,FALSE))</f>
        <v>0</v>
      </c>
      <c r="H182" s="4">
        <f t="array" ref="H182">IF($F$27=$K$23,$F$30*HLOOKUP($F$22,$M$34:$Q$395,(C182)+2,FALSE),IF(K182=0,E182*F$12/$F$22,0)*HLOOKUP($F$22,$M$34:$Q$395,(C182)+2,FALSE))</f>
        <v>0</v>
      </c>
      <c r="I182" s="4">
        <f t="shared" si="24"/>
        <v>0</v>
      </c>
      <c r="J182" s="4">
        <f t="shared" si="27"/>
        <v>0</v>
      </c>
      <c r="K182" s="4">
        <f t="shared" si="28"/>
        <v>0</v>
      </c>
      <c r="M182" s="20">
        <f t="shared" si="29"/>
        <v>0</v>
      </c>
      <c r="N182" s="20">
        <f t="shared" si="30"/>
        <v>0</v>
      </c>
      <c r="O182" s="20">
        <f t="shared" si="31"/>
        <v>0</v>
      </c>
      <c r="P182" s="20">
        <f t="shared" si="32"/>
        <v>1</v>
      </c>
      <c r="Q182" s="20">
        <v>1</v>
      </c>
      <c r="S182" s="20">
        <f t="shared" si="25"/>
        <v>1</v>
      </c>
    </row>
    <row r="183" spans="3:19" x14ac:dyDescent="0.25">
      <c r="C183">
        <f t="shared" si="33"/>
        <v>148</v>
      </c>
      <c r="D183" s="5">
        <f t="shared" si="34"/>
        <v>48366</v>
      </c>
      <c r="E183" s="4">
        <f t="shared" si="35"/>
        <v>0</v>
      </c>
      <c r="F183" s="4">
        <f t="shared" si="26"/>
        <v>0</v>
      </c>
      <c r="G183" s="4">
        <f t="array" ref="G183">IF($F$27=$K$23,$F$29*HLOOKUP($F$22,$M$34:$Q$395,(C183)+2,FALSE),IF(AND(F$17&gt;=C183,$F$23=$K$20,K183=0,S183=1),PMT(F$12/$F$22,F$16*$F$22,-F$11,0)-H183,0)*HLOOKUP($F$22,$M$34:$Q$395,(C183)+2,FALSE))</f>
        <v>0</v>
      </c>
      <c r="H183" s="4">
        <f t="array" ref="H183">IF($F$27=$K$23,$F$30*HLOOKUP($F$22,$M$34:$Q$395,(C183)+2,FALSE),IF(K183=0,E183*F$12/$F$22,0)*HLOOKUP($F$22,$M$34:$Q$395,(C183)+2,FALSE))</f>
        <v>0</v>
      </c>
      <c r="I183" s="4">
        <f t="shared" si="24"/>
        <v>0</v>
      </c>
      <c r="J183" s="4">
        <f t="shared" si="27"/>
        <v>0</v>
      </c>
      <c r="K183" s="4">
        <f t="shared" si="28"/>
        <v>0</v>
      </c>
      <c r="M183" s="20">
        <f t="shared" si="29"/>
        <v>0</v>
      </c>
      <c r="N183" s="20">
        <f t="shared" si="30"/>
        <v>0</v>
      </c>
      <c r="O183" s="20">
        <f t="shared" si="31"/>
        <v>0</v>
      </c>
      <c r="P183" s="20">
        <f t="shared" si="32"/>
        <v>0</v>
      </c>
      <c r="Q183" s="20">
        <v>1</v>
      </c>
      <c r="S183" s="20">
        <f t="shared" si="25"/>
        <v>1</v>
      </c>
    </row>
    <row r="184" spans="3:19" x14ac:dyDescent="0.25">
      <c r="C184">
        <f t="shared" si="33"/>
        <v>149</v>
      </c>
      <c r="D184" s="5">
        <f t="shared" si="34"/>
        <v>48396</v>
      </c>
      <c r="E184" s="4">
        <f t="shared" si="35"/>
        <v>0</v>
      </c>
      <c r="F184" s="4">
        <f t="shared" si="26"/>
        <v>0</v>
      </c>
      <c r="G184" s="4">
        <f t="array" ref="G184">IF($F$27=$K$23,$F$29*HLOOKUP($F$22,$M$34:$Q$395,(C184)+2,FALSE),IF(AND(F$17&gt;=C184,$F$23=$K$20,K184=0,S184=1),PMT(F$12/$F$22,F$16*$F$22,-F$11,0)-H184,0)*HLOOKUP($F$22,$M$34:$Q$395,(C184)+2,FALSE))</f>
        <v>0</v>
      </c>
      <c r="H184" s="4">
        <f t="array" ref="H184">IF($F$27=$K$23,$F$30*HLOOKUP($F$22,$M$34:$Q$395,(C184)+2,FALSE),IF(K184=0,E184*F$12/$F$22,0)*HLOOKUP($F$22,$M$34:$Q$395,(C184)+2,FALSE))</f>
        <v>0</v>
      </c>
      <c r="I184" s="4">
        <f t="shared" si="24"/>
        <v>0</v>
      </c>
      <c r="J184" s="4">
        <f t="shared" si="27"/>
        <v>0</v>
      </c>
      <c r="K184" s="4">
        <f t="shared" si="28"/>
        <v>0</v>
      </c>
      <c r="M184" s="20">
        <f t="shared" si="29"/>
        <v>0</v>
      </c>
      <c r="N184" s="20">
        <f t="shared" si="30"/>
        <v>0</v>
      </c>
      <c r="O184" s="20">
        <f t="shared" si="31"/>
        <v>1</v>
      </c>
      <c r="P184" s="20">
        <f t="shared" si="32"/>
        <v>1</v>
      </c>
      <c r="Q184" s="20">
        <v>1</v>
      </c>
      <c r="S184" s="20">
        <f t="shared" si="25"/>
        <v>1</v>
      </c>
    </row>
    <row r="185" spans="3:19" x14ac:dyDescent="0.25">
      <c r="C185">
        <f t="shared" si="33"/>
        <v>150</v>
      </c>
      <c r="D185" s="5">
        <f t="shared" si="34"/>
        <v>48427</v>
      </c>
      <c r="E185" s="4">
        <f t="shared" si="35"/>
        <v>0</v>
      </c>
      <c r="F185" s="4">
        <f t="shared" si="26"/>
        <v>0</v>
      </c>
      <c r="G185" s="4">
        <f t="array" ref="G185">IF($F$27=$K$23,$F$29*HLOOKUP($F$22,$M$34:$Q$395,(C185)+2,FALSE),IF(AND(F$17&gt;=C185,$F$23=$K$20,K185=0,S185=1),PMT(F$12/$F$22,F$16*$F$22,-F$11,0)-H185,0)*HLOOKUP($F$22,$M$34:$Q$395,(C185)+2,FALSE))</f>
        <v>0</v>
      </c>
      <c r="H185" s="4">
        <f t="array" ref="H185">IF($F$27=$K$23,$F$30*HLOOKUP($F$22,$M$34:$Q$395,(C185)+2,FALSE),IF(K185=0,E185*F$12/$F$22,0)*HLOOKUP($F$22,$M$34:$Q$395,(C185)+2,FALSE))</f>
        <v>0</v>
      </c>
      <c r="I185" s="4">
        <f t="shared" si="24"/>
        <v>0</v>
      </c>
      <c r="J185" s="4">
        <f t="shared" si="27"/>
        <v>0</v>
      </c>
      <c r="K185" s="4">
        <f t="shared" si="28"/>
        <v>0</v>
      </c>
      <c r="M185" s="20">
        <f t="shared" si="29"/>
        <v>0</v>
      </c>
      <c r="N185" s="20">
        <f t="shared" si="30"/>
        <v>0</v>
      </c>
      <c r="O185" s="20">
        <f t="shared" si="31"/>
        <v>0</v>
      </c>
      <c r="P185" s="20">
        <f t="shared" si="32"/>
        <v>0</v>
      </c>
      <c r="Q185" s="20">
        <v>1</v>
      </c>
      <c r="S185" s="20">
        <f t="shared" si="25"/>
        <v>1</v>
      </c>
    </row>
    <row r="186" spans="3:19" x14ac:dyDescent="0.25">
      <c r="C186">
        <f t="shared" si="33"/>
        <v>151</v>
      </c>
      <c r="D186" s="5">
        <f t="shared" si="34"/>
        <v>48458</v>
      </c>
      <c r="E186" s="4">
        <f t="shared" si="35"/>
        <v>0</v>
      </c>
      <c r="F186" s="4">
        <f t="shared" si="26"/>
        <v>0</v>
      </c>
      <c r="G186" s="4">
        <f t="array" ref="G186">IF($F$27=$K$23,$F$29*HLOOKUP($F$22,$M$34:$Q$395,(C186)+2,FALSE),IF(AND(F$17&gt;=C186,$F$23=$K$20,K186=0,S186=1),PMT(F$12/$F$22,F$16*$F$22,-F$11,0)-H186,0)*HLOOKUP($F$22,$M$34:$Q$395,(C186)+2,FALSE))</f>
        <v>0</v>
      </c>
      <c r="H186" s="4">
        <f t="array" ref="H186">IF($F$27=$K$23,$F$30*HLOOKUP($F$22,$M$34:$Q$395,(C186)+2,FALSE),IF(K186=0,E186*F$12/$F$22,0)*HLOOKUP($F$22,$M$34:$Q$395,(C186)+2,FALSE))</f>
        <v>0</v>
      </c>
      <c r="I186" s="4">
        <f t="shared" si="24"/>
        <v>0</v>
      </c>
      <c r="J186" s="4">
        <f t="shared" si="27"/>
        <v>0</v>
      </c>
      <c r="K186" s="4">
        <f t="shared" si="28"/>
        <v>0</v>
      </c>
      <c r="M186" s="20">
        <f t="shared" si="29"/>
        <v>0</v>
      </c>
      <c r="N186" s="20">
        <f t="shared" si="30"/>
        <v>1</v>
      </c>
      <c r="O186" s="20">
        <f t="shared" si="31"/>
        <v>0</v>
      </c>
      <c r="P186" s="20">
        <f t="shared" si="32"/>
        <v>1</v>
      </c>
      <c r="Q186" s="20">
        <v>1</v>
      </c>
      <c r="S186" s="20">
        <f t="shared" si="25"/>
        <v>1</v>
      </c>
    </row>
    <row r="187" spans="3:19" x14ac:dyDescent="0.25">
      <c r="C187">
        <f t="shared" si="33"/>
        <v>152</v>
      </c>
      <c r="D187" s="5">
        <f t="shared" si="34"/>
        <v>48488</v>
      </c>
      <c r="E187" s="4">
        <f t="shared" si="35"/>
        <v>0</v>
      </c>
      <c r="F187" s="4">
        <f t="shared" si="26"/>
        <v>0</v>
      </c>
      <c r="G187" s="4">
        <f t="array" ref="G187">IF($F$27=$K$23,$F$29*HLOOKUP($F$22,$M$34:$Q$395,(C187)+2,FALSE),IF(AND(F$17&gt;=C187,$F$23=$K$20,K187=0,S187=1),PMT(F$12/$F$22,F$16*$F$22,-F$11,0)-H187,0)*HLOOKUP($F$22,$M$34:$Q$395,(C187)+2,FALSE))</f>
        <v>0</v>
      </c>
      <c r="H187" s="4">
        <f t="array" ref="H187">IF($F$27=$K$23,$F$30*HLOOKUP($F$22,$M$34:$Q$395,(C187)+2,FALSE),IF(K187=0,E187*F$12/$F$22,0)*HLOOKUP($F$22,$M$34:$Q$395,(C187)+2,FALSE))</f>
        <v>0</v>
      </c>
      <c r="I187" s="4">
        <f t="shared" si="24"/>
        <v>0</v>
      </c>
      <c r="J187" s="4">
        <f t="shared" si="27"/>
        <v>0</v>
      </c>
      <c r="K187" s="4">
        <f t="shared" si="28"/>
        <v>0</v>
      </c>
      <c r="M187" s="20">
        <f t="shared" si="29"/>
        <v>0</v>
      </c>
      <c r="N187" s="20">
        <f t="shared" si="30"/>
        <v>0</v>
      </c>
      <c r="O187" s="20">
        <f t="shared" si="31"/>
        <v>0</v>
      </c>
      <c r="P187" s="20">
        <f t="shared" si="32"/>
        <v>0</v>
      </c>
      <c r="Q187" s="20">
        <v>1</v>
      </c>
      <c r="S187" s="20">
        <f t="shared" si="25"/>
        <v>1</v>
      </c>
    </row>
    <row r="188" spans="3:19" x14ac:dyDescent="0.25">
      <c r="C188">
        <f t="shared" si="33"/>
        <v>153</v>
      </c>
      <c r="D188" s="5">
        <f t="shared" si="34"/>
        <v>48519</v>
      </c>
      <c r="E188" s="4">
        <f t="shared" si="35"/>
        <v>0</v>
      </c>
      <c r="F188" s="4">
        <f t="shared" si="26"/>
        <v>0</v>
      </c>
      <c r="G188" s="4">
        <f t="array" ref="G188">IF($F$27=$K$23,$F$29*HLOOKUP($F$22,$M$34:$Q$395,(C188)+2,FALSE),IF(AND(F$17&gt;=C188,$F$23=$K$20,K188=0,S188=1),PMT(F$12/$F$22,F$16*$F$22,-F$11,0)-H188,0)*HLOOKUP($F$22,$M$34:$Q$395,(C188)+2,FALSE))</f>
        <v>0</v>
      </c>
      <c r="H188" s="4">
        <f t="array" ref="H188">IF($F$27=$K$23,$F$30*HLOOKUP($F$22,$M$34:$Q$395,(C188)+2,FALSE),IF(K188=0,E188*F$12/$F$22,0)*HLOOKUP($F$22,$M$34:$Q$395,(C188)+2,FALSE))</f>
        <v>0</v>
      </c>
      <c r="I188" s="4">
        <f t="shared" si="24"/>
        <v>0</v>
      </c>
      <c r="J188" s="4">
        <f t="shared" si="27"/>
        <v>0</v>
      </c>
      <c r="K188" s="4">
        <f t="shared" si="28"/>
        <v>0</v>
      </c>
      <c r="M188" s="20">
        <f t="shared" si="29"/>
        <v>0</v>
      </c>
      <c r="N188" s="20">
        <f t="shared" si="30"/>
        <v>0</v>
      </c>
      <c r="O188" s="20">
        <f t="shared" si="31"/>
        <v>1</v>
      </c>
      <c r="P188" s="20">
        <f t="shared" si="32"/>
        <v>1</v>
      </c>
      <c r="Q188" s="20">
        <v>1</v>
      </c>
      <c r="S188" s="20">
        <f t="shared" si="25"/>
        <v>1</v>
      </c>
    </row>
    <row r="189" spans="3:19" x14ac:dyDescent="0.25">
      <c r="C189">
        <f t="shared" si="33"/>
        <v>154</v>
      </c>
      <c r="D189" s="5">
        <f t="shared" si="34"/>
        <v>48549</v>
      </c>
      <c r="E189" s="4">
        <f t="shared" si="35"/>
        <v>0</v>
      </c>
      <c r="F189" s="4">
        <f t="shared" si="26"/>
        <v>0</v>
      </c>
      <c r="G189" s="4">
        <f t="array" ref="G189">IF($F$27=$K$23,$F$29*HLOOKUP($F$22,$M$34:$Q$395,(C189)+2,FALSE),IF(AND(F$17&gt;=C189,$F$23=$K$20,K189=0,S189=1),PMT(F$12/$F$22,F$16*$F$22,-F$11,0)-H189,0)*HLOOKUP($F$22,$M$34:$Q$395,(C189)+2,FALSE))</f>
        <v>0</v>
      </c>
      <c r="H189" s="4">
        <f t="array" ref="H189">IF($F$27=$K$23,$F$30*HLOOKUP($F$22,$M$34:$Q$395,(C189)+2,FALSE),IF(K189=0,E189*F$12/$F$22,0)*HLOOKUP($F$22,$M$34:$Q$395,(C189)+2,FALSE))</f>
        <v>0</v>
      </c>
      <c r="I189" s="4">
        <f t="shared" si="24"/>
        <v>0</v>
      </c>
      <c r="J189" s="4">
        <f t="shared" si="27"/>
        <v>0</v>
      </c>
      <c r="K189" s="4">
        <f t="shared" si="28"/>
        <v>0</v>
      </c>
      <c r="M189" s="20">
        <f t="shared" si="29"/>
        <v>0</v>
      </c>
      <c r="N189" s="20">
        <f t="shared" si="30"/>
        <v>0</v>
      </c>
      <c r="O189" s="20">
        <f t="shared" si="31"/>
        <v>0</v>
      </c>
      <c r="P189" s="20">
        <f t="shared" si="32"/>
        <v>0</v>
      </c>
      <c r="Q189" s="20">
        <v>1</v>
      </c>
      <c r="S189" s="20">
        <f t="shared" si="25"/>
        <v>1</v>
      </c>
    </row>
    <row r="190" spans="3:19" x14ac:dyDescent="0.25">
      <c r="C190">
        <f t="shared" si="33"/>
        <v>155</v>
      </c>
      <c r="D190" s="5">
        <f t="shared" si="34"/>
        <v>48580</v>
      </c>
      <c r="E190" s="4">
        <f t="shared" si="35"/>
        <v>0</v>
      </c>
      <c r="F190" s="4">
        <f t="shared" si="26"/>
        <v>0</v>
      </c>
      <c r="G190" s="4">
        <f t="array" ref="G190">IF($F$27=$K$23,$F$29*HLOOKUP($F$22,$M$34:$Q$395,(C190)+2,FALSE),IF(AND(F$17&gt;=C190,$F$23=$K$20,K190=0,S190=1),PMT(F$12/$F$22,F$16*$F$22,-F$11,0)-H190,0)*HLOOKUP($F$22,$M$34:$Q$395,(C190)+2,FALSE))</f>
        <v>0</v>
      </c>
      <c r="H190" s="4">
        <f t="array" ref="H190">IF($F$27=$K$23,$F$30*HLOOKUP($F$22,$M$34:$Q$395,(C190)+2,FALSE),IF(K190=0,E190*F$12/$F$22,0)*HLOOKUP($F$22,$M$34:$Q$395,(C190)+2,FALSE))</f>
        <v>0</v>
      </c>
      <c r="I190" s="4">
        <f t="shared" si="24"/>
        <v>0</v>
      </c>
      <c r="J190" s="4">
        <f t="shared" si="27"/>
        <v>0</v>
      </c>
      <c r="K190" s="4">
        <f t="shared" si="28"/>
        <v>0</v>
      </c>
      <c r="M190" s="20">
        <f t="shared" si="29"/>
        <v>0</v>
      </c>
      <c r="N190" s="20">
        <f t="shared" si="30"/>
        <v>0</v>
      </c>
      <c r="O190" s="20">
        <f t="shared" si="31"/>
        <v>0</v>
      </c>
      <c r="P190" s="20">
        <f t="shared" si="32"/>
        <v>1</v>
      </c>
      <c r="Q190" s="20">
        <v>1</v>
      </c>
      <c r="S190" s="20">
        <f t="shared" si="25"/>
        <v>1</v>
      </c>
    </row>
    <row r="191" spans="3:19" x14ac:dyDescent="0.25">
      <c r="C191">
        <f t="shared" si="33"/>
        <v>156</v>
      </c>
      <c r="D191" s="5">
        <f t="shared" si="34"/>
        <v>48611</v>
      </c>
      <c r="E191" s="4">
        <f t="shared" si="35"/>
        <v>0</v>
      </c>
      <c r="F191" s="4">
        <f t="shared" si="26"/>
        <v>0</v>
      </c>
      <c r="G191" s="4">
        <f t="array" ref="G191">IF($F$27=$K$23,$F$29*HLOOKUP($F$22,$M$34:$Q$395,(C191)+2,FALSE),IF(AND(F$17&gt;=C191,$F$23=$K$20,K191=0,S191=1),PMT(F$12/$F$22,F$16*$F$22,-F$11,0)-H191,0)*HLOOKUP($F$22,$M$34:$Q$395,(C191)+2,FALSE))</f>
        <v>0</v>
      </c>
      <c r="H191" s="4">
        <f t="array" ref="H191">IF($F$27=$K$23,$F$30*HLOOKUP($F$22,$M$34:$Q$395,(C191)+2,FALSE),IF(K191=0,E191*F$12/$F$22,0)*HLOOKUP($F$22,$M$34:$Q$395,(C191)+2,FALSE))</f>
        <v>0</v>
      </c>
      <c r="I191" s="4">
        <f t="shared" si="24"/>
        <v>0</v>
      </c>
      <c r="J191" s="4">
        <f t="shared" si="27"/>
        <v>0</v>
      </c>
      <c r="K191" s="4">
        <f t="shared" si="28"/>
        <v>0</v>
      </c>
      <c r="M191" s="20">
        <f t="shared" si="29"/>
        <v>0</v>
      </c>
      <c r="N191" s="20">
        <f t="shared" si="30"/>
        <v>0</v>
      </c>
      <c r="O191" s="20">
        <f t="shared" si="31"/>
        <v>0</v>
      </c>
      <c r="P191" s="20">
        <f t="shared" si="32"/>
        <v>0</v>
      </c>
      <c r="Q191" s="20">
        <v>1</v>
      </c>
      <c r="S191" s="20">
        <f t="shared" si="25"/>
        <v>1</v>
      </c>
    </row>
    <row r="192" spans="3:19" x14ac:dyDescent="0.25">
      <c r="C192">
        <f t="shared" si="33"/>
        <v>157</v>
      </c>
      <c r="D192" s="5">
        <f t="shared" si="34"/>
        <v>48639</v>
      </c>
      <c r="E192" s="4">
        <f t="shared" si="35"/>
        <v>0</v>
      </c>
      <c r="F192" s="4">
        <f t="shared" si="26"/>
        <v>0</v>
      </c>
      <c r="G192" s="4">
        <f t="array" ref="G192">IF($F$27=$K$23,$F$29*HLOOKUP($F$22,$M$34:$Q$395,(C192)+2,FALSE),IF(AND(F$17&gt;=C192,$F$23=$K$20,K192=0,S192=1),PMT(F$12/$F$22,F$16*$F$22,-F$11,0)-H192,0)*HLOOKUP($F$22,$M$34:$Q$395,(C192)+2,FALSE))</f>
        <v>0</v>
      </c>
      <c r="H192" s="4">
        <f t="array" ref="H192">IF($F$27=$K$23,$F$30*HLOOKUP($F$22,$M$34:$Q$395,(C192)+2,FALSE),IF(K192=0,E192*F$12/$F$22,0)*HLOOKUP($F$22,$M$34:$Q$395,(C192)+2,FALSE))</f>
        <v>0</v>
      </c>
      <c r="I192" s="4">
        <f t="shared" si="24"/>
        <v>0</v>
      </c>
      <c r="J192" s="4">
        <f t="shared" si="27"/>
        <v>0</v>
      </c>
      <c r="K192" s="4">
        <f t="shared" si="28"/>
        <v>0</v>
      </c>
      <c r="M192" s="20">
        <f t="shared" si="29"/>
        <v>1</v>
      </c>
      <c r="N192" s="20">
        <f t="shared" si="30"/>
        <v>1</v>
      </c>
      <c r="O192" s="20">
        <f t="shared" si="31"/>
        <v>1</v>
      </c>
      <c r="P192" s="20">
        <f t="shared" si="32"/>
        <v>1</v>
      </c>
      <c r="Q192" s="20">
        <v>1</v>
      </c>
      <c r="S192" s="20">
        <f t="shared" si="25"/>
        <v>1</v>
      </c>
    </row>
    <row r="193" spans="3:19" x14ac:dyDescent="0.25">
      <c r="C193">
        <f t="shared" si="33"/>
        <v>158</v>
      </c>
      <c r="D193" s="5">
        <f t="shared" si="34"/>
        <v>48670</v>
      </c>
      <c r="E193" s="4">
        <f t="shared" si="35"/>
        <v>0</v>
      </c>
      <c r="F193" s="4">
        <f t="shared" si="26"/>
        <v>0</v>
      </c>
      <c r="G193" s="4">
        <f t="array" ref="G193">IF($F$27=$K$23,$F$29*HLOOKUP($F$22,$M$34:$Q$395,(C193)+2,FALSE),IF(AND(F$17&gt;=C193,$F$23=$K$20,K193=0,S193=1),PMT(F$12/$F$22,F$16*$F$22,-F$11,0)-H193,0)*HLOOKUP($F$22,$M$34:$Q$395,(C193)+2,FALSE))</f>
        <v>0</v>
      </c>
      <c r="H193" s="4">
        <f t="array" ref="H193">IF($F$27=$K$23,$F$30*HLOOKUP($F$22,$M$34:$Q$395,(C193)+2,FALSE),IF(K193=0,E193*F$12/$F$22,0)*HLOOKUP($F$22,$M$34:$Q$395,(C193)+2,FALSE))</f>
        <v>0</v>
      </c>
      <c r="I193" s="4">
        <f t="shared" si="24"/>
        <v>0</v>
      </c>
      <c r="J193" s="4">
        <f t="shared" si="27"/>
        <v>0</v>
      </c>
      <c r="K193" s="4">
        <f t="shared" si="28"/>
        <v>0</v>
      </c>
      <c r="M193" s="20">
        <f t="shared" si="29"/>
        <v>0</v>
      </c>
      <c r="N193" s="20">
        <f t="shared" si="30"/>
        <v>0</v>
      </c>
      <c r="O193" s="20">
        <f t="shared" si="31"/>
        <v>0</v>
      </c>
      <c r="P193" s="20">
        <f t="shared" si="32"/>
        <v>0</v>
      </c>
      <c r="Q193" s="20">
        <v>1</v>
      </c>
      <c r="S193" s="20">
        <f t="shared" si="25"/>
        <v>1</v>
      </c>
    </row>
    <row r="194" spans="3:19" x14ac:dyDescent="0.25">
      <c r="C194">
        <f t="shared" si="33"/>
        <v>159</v>
      </c>
      <c r="D194" s="5">
        <f t="shared" si="34"/>
        <v>48700</v>
      </c>
      <c r="E194" s="4">
        <f t="shared" si="35"/>
        <v>0</v>
      </c>
      <c r="F194" s="4">
        <f t="shared" si="26"/>
        <v>0</v>
      </c>
      <c r="G194" s="4">
        <f t="array" ref="G194">IF($F$27=$K$23,$F$29*HLOOKUP($F$22,$M$34:$Q$395,(C194)+2,FALSE),IF(AND(F$17&gt;=C194,$F$23=$K$20,K194=0,S194=1),PMT(F$12/$F$22,F$16*$F$22,-F$11,0)-H194,0)*HLOOKUP($F$22,$M$34:$Q$395,(C194)+2,FALSE))</f>
        <v>0</v>
      </c>
      <c r="H194" s="4">
        <f t="array" ref="H194">IF($F$27=$K$23,$F$30*HLOOKUP($F$22,$M$34:$Q$395,(C194)+2,FALSE),IF(K194=0,E194*F$12/$F$22,0)*HLOOKUP($F$22,$M$34:$Q$395,(C194)+2,FALSE))</f>
        <v>0</v>
      </c>
      <c r="I194" s="4">
        <f t="shared" si="24"/>
        <v>0</v>
      </c>
      <c r="J194" s="4">
        <f t="shared" si="27"/>
        <v>0</v>
      </c>
      <c r="K194" s="4">
        <f t="shared" si="28"/>
        <v>0</v>
      </c>
      <c r="M194" s="20">
        <f t="shared" si="29"/>
        <v>0</v>
      </c>
      <c r="N194" s="20">
        <f t="shared" si="30"/>
        <v>0</v>
      </c>
      <c r="O194" s="20">
        <f t="shared" si="31"/>
        <v>0</v>
      </c>
      <c r="P194" s="20">
        <f t="shared" si="32"/>
        <v>1</v>
      </c>
      <c r="Q194" s="20">
        <v>1</v>
      </c>
      <c r="S194" s="20">
        <f t="shared" si="25"/>
        <v>1</v>
      </c>
    </row>
    <row r="195" spans="3:19" x14ac:dyDescent="0.25">
      <c r="C195">
        <f t="shared" si="33"/>
        <v>160</v>
      </c>
      <c r="D195" s="5">
        <f t="shared" si="34"/>
        <v>48731</v>
      </c>
      <c r="E195" s="4">
        <f t="shared" si="35"/>
        <v>0</v>
      </c>
      <c r="F195" s="4">
        <f t="shared" si="26"/>
        <v>0</v>
      </c>
      <c r="G195" s="4">
        <f t="array" ref="G195">IF($F$27=$K$23,$F$29*HLOOKUP($F$22,$M$34:$Q$395,(C195)+2,FALSE),IF(AND(F$17&gt;=C195,$F$23=$K$20,K195=0,S195=1),PMT(F$12/$F$22,F$16*$F$22,-F$11,0)-H195,0)*HLOOKUP($F$22,$M$34:$Q$395,(C195)+2,FALSE))</f>
        <v>0</v>
      </c>
      <c r="H195" s="4">
        <f t="array" ref="H195">IF($F$27=$K$23,$F$30*HLOOKUP($F$22,$M$34:$Q$395,(C195)+2,FALSE),IF(K195=0,E195*F$12/$F$22,0)*HLOOKUP($F$22,$M$34:$Q$395,(C195)+2,FALSE))</f>
        <v>0</v>
      </c>
      <c r="I195" s="4">
        <f t="shared" si="24"/>
        <v>0</v>
      </c>
      <c r="J195" s="4">
        <f t="shared" si="27"/>
        <v>0</v>
      </c>
      <c r="K195" s="4">
        <f t="shared" si="28"/>
        <v>0</v>
      </c>
      <c r="M195" s="20">
        <f t="shared" si="29"/>
        <v>0</v>
      </c>
      <c r="N195" s="20">
        <f t="shared" si="30"/>
        <v>0</v>
      </c>
      <c r="O195" s="20">
        <f t="shared" si="31"/>
        <v>0</v>
      </c>
      <c r="P195" s="20">
        <f t="shared" si="32"/>
        <v>0</v>
      </c>
      <c r="Q195" s="20">
        <v>1</v>
      </c>
      <c r="S195" s="20">
        <f t="shared" si="25"/>
        <v>1</v>
      </c>
    </row>
    <row r="196" spans="3:19" x14ac:dyDescent="0.25">
      <c r="C196">
        <f t="shared" si="33"/>
        <v>161</v>
      </c>
      <c r="D196" s="5">
        <f t="shared" si="34"/>
        <v>48761</v>
      </c>
      <c r="E196" s="4">
        <f t="shared" si="35"/>
        <v>0</v>
      </c>
      <c r="F196" s="4">
        <f t="shared" si="26"/>
        <v>0</v>
      </c>
      <c r="G196" s="4">
        <f t="array" ref="G196">IF($F$27=$K$23,$F$29*HLOOKUP($F$22,$M$34:$Q$395,(C196)+2,FALSE),IF(AND(F$17&gt;=C196,$F$23=$K$20,K196=0,S196=1),PMT(F$12/$F$22,F$16*$F$22,-F$11,0)-H196,0)*HLOOKUP($F$22,$M$34:$Q$395,(C196)+2,FALSE))</f>
        <v>0</v>
      </c>
      <c r="H196" s="4">
        <f t="array" ref="H196">IF($F$27=$K$23,$F$30*HLOOKUP($F$22,$M$34:$Q$395,(C196)+2,FALSE),IF(K196=0,E196*F$12/$F$22,0)*HLOOKUP($F$22,$M$34:$Q$395,(C196)+2,FALSE))</f>
        <v>0</v>
      </c>
      <c r="I196" s="4">
        <f t="shared" si="24"/>
        <v>0</v>
      </c>
      <c r="J196" s="4">
        <f t="shared" si="27"/>
        <v>0</v>
      </c>
      <c r="K196" s="4">
        <f t="shared" si="28"/>
        <v>0</v>
      </c>
      <c r="M196" s="20">
        <f t="shared" si="29"/>
        <v>0</v>
      </c>
      <c r="N196" s="20">
        <f t="shared" si="30"/>
        <v>0</v>
      </c>
      <c r="O196" s="20">
        <f t="shared" si="31"/>
        <v>1</v>
      </c>
      <c r="P196" s="20">
        <f t="shared" si="32"/>
        <v>1</v>
      </c>
      <c r="Q196" s="20">
        <v>1</v>
      </c>
      <c r="S196" s="20">
        <f t="shared" si="25"/>
        <v>1</v>
      </c>
    </row>
    <row r="197" spans="3:19" x14ac:dyDescent="0.25">
      <c r="C197">
        <f t="shared" si="33"/>
        <v>162</v>
      </c>
      <c r="D197" s="5">
        <f t="shared" si="34"/>
        <v>48792</v>
      </c>
      <c r="E197" s="4">
        <f t="shared" si="35"/>
        <v>0</v>
      </c>
      <c r="F197" s="4">
        <f t="shared" si="26"/>
        <v>0</v>
      </c>
      <c r="G197" s="4">
        <f t="array" ref="G197">IF($F$27=$K$23,$F$29*HLOOKUP($F$22,$M$34:$Q$395,(C197)+2,FALSE),IF(AND(F$17&gt;=C197,$F$23=$K$20,K197=0,S197=1),PMT(F$12/$F$22,F$16*$F$22,-F$11,0)-H197,0)*HLOOKUP($F$22,$M$34:$Q$395,(C197)+2,FALSE))</f>
        <v>0</v>
      </c>
      <c r="H197" s="4">
        <f t="array" ref="H197">IF($F$27=$K$23,$F$30*HLOOKUP($F$22,$M$34:$Q$395,(C197)+2,FALSE),IF(K197=0,E197*F$12/$F$22,0)*HLOOKUP($F$22,$M$34:$Q$395,(C197)+2,FALSE))</f>
        <v>0</v>
      </c>
      <c r="I197" s="4">
        <f t="shared" si="24"/>
        <v>0</v>
      </c>
      <c r="J197" s="4">
        <f t="shared" si="27"/>
        <v>0</v>
      </c>
      <c r="K197" s="4">
        <f t="shared" si="28"/>
        <v>0</v>
      </c>
      <c r="M197" s="20">
        <f t="shared" si="29"/>
        <v>0</v>
      </c>
      <c r="N197" s="20">
        <f t="shared" si="30"/>
        <v>0</v>
      </c>
      <c r="O197" s="20">
        <f t="shared" si="31"/>
        <v>0</v>
      </c>
      <c r="P197" s="20">
        <f t="shared" si="32"/>
        <v>0</v>
      </c>
      <c r="Q197" s="20">
        <v>1</v>
      </c>
      <c r="S197" s="20">
        <f t="shared" si="25"/>
        <v>1</v>
      </c>
    </row>
    <row r="198" spans="3:19" x14ac:dyDescent="0.25">
      <c r="C198">
        <f t="shared" si="33"/>
        <v>163</v>
      </c>
      <c r="D198" s="5">
        <f t="shared" si="34"/>
        <v>48823</v>
      </c>
      <c r="E198" s="4">
        <f t="shared" si="35"/>
        <v>0</v>
      </c>
      <c r="F198" s="4">
        <f t="shared" si="26"/>
        <v>0</v>
      </c>
      <c r="G198" s="4">
        <f t="array" ref="G198">IF($F$27=$K$23,$F$29*HLOOKUP($F$22,$M$34:$Q$395,(C198)+2,FALSE),IF(AND(F$17&gt;=C198,$F$23=$K$20,K198=0,S198=1),PMT(F$12/$F$22,F$16*$F$22,-F$11,0)-H198,0)*HLOOKUP($F$22,$M$34:$Q$395,(C198)+2,FALSE))</f>
        <v>0</v>
      </c>
      <c r="H198" s="4">
        <f t="array" ref="H198">IF($F$27=$K$23,$F$30*HLOOKUP($F$22,$M$34:$Q$395,(C198)+2,FALSE),IF(K198=0,E198*F$12/$F$22,0)*HLOOKUP($F$22,$M$34:$Q$395,(C198)+2,FALSE))</f>
        <v>0</v>
      </c>
      <c r="I198" s="4">
        <f t="shared" si="24"/>
        <v>0</v>
      </c>
      <c r="J198" s="4">
        <f t="shared" si="27"/>
        <v>0</v>
      </c>
      <c r="K198" s="4">
        <f t="shared" si="28"/>
        <v>0</v>
      </c>
      <c r="M198" s="20">
        <f t="shared" si="29"/>
        <v>0</v>
      </c>
      <c r="N198" s="20">
        <f t="shared" si="30"/>
        <v>1</v>
      </c>
      <c r="O198" s="20">
        <f t="shared" si="31"/>
        <v>0</v>
      </c>
      <c r="P198" s="20">
        <f t="shared" si="32"/>
        <v>1</v>
      </c>
      <c r="Q198" s="20">
        <v>1</v>
      </c>
      <c r="S198" s="20">
        <f t="shared" si="25"/>
        <v>1</v>
      </c>
    </row>
    <row r="199" spans="3:19" x14ac:dyDescent="0.25">
      <c r="C199">
        <f t="shared" si="33"/>
        <v>164</v>
      </c>
      <c r="D199" s="5">
        <f t="shared" si="34"/>
        <v>48853</v>
      </c>
      <c r="E199" s="4">
        <f t="shared" si="35"/>
        <v>0</v>
      </c>
      <c r="F199" s="4">
        <f t="shared" si="26"/>
        <v>0</v>
      </c>
      <c r="G199" s="4">
        <f t="array" ref="G199">IF($F$27=$K$23,$F$29*HLOOKUP($F$22,$M$34:$Q$395,(C199)+2,FALSE),IF(AND(F$17&gt;=C199,$F$23=$K$20,K199=0,S199=1),PMT(F$12/$F$22,F$16*$F$22,-F$11,0)-H199,0)*HLOOKUP($F$22,$M$34:$Q$395,(C199)+2,FALSE))</f>
        <v>0</v>
      </c>
      <c r="H199" s="4">
        <f t="array" ref="H199">IF($F$27=$K$23,$F$30*HLOOKUP($F$22,$M$34:$Q$395,(C199)+2,FALSE),IF(K199=0,E199*F$12/$F$22,0)*HLOOKUP($F$22,$M$34:$Q$395,(C199)+2,FALSE))</f>
        <v>0</v>
      </c>
      <c r="I199" s="4">
        <f t="shared" si="24"/>
        <v>0</v>
      </c>
      <c r="J199" s="4">
        <f t="shared" si="27"/>
        <v>0</v>
      </c>
      <c r="K199" s="4">
        <f t="shared" si="28"/>
        <v>0</v>
      </c>
      <c r="M199" s="20">
        <f t="shared" si="29"/>
        <v>0</v>
      </c>
      <c r="N199" s="20">
        <f t="shared" si="30"/>
        <v>0</v>
      </c>
      <c r="O199" s="20">
        <f t="shared" si="31"/>
        <v>0</v>
      </c>
      <c r="P199" s="20">
        <f t="shared" si="32"/>
        <v>0</v>
      </c>
      <c r="Q199" s="20">
        <v>1</v>
      </c>
      <c r="S199" s="20">
        <f t="shared" si="25"/>
        <v>1</v>
      </c>
    </row>
    <row r="200" spans="3:19" x14ac:dyDescent="0.25">
      <c r="C200">
        <f t="shared" si="33"/>
        <v>165</v>
      </c>
      <c r="D200" s="5">
        <f t="shared" si="34"/>
        <v>48884</v>
      </c>
      <c r="E200" s="4">
        <f t="shared" si="35"/>
        <v>0</v>
      </c>
      <c r="F200" s="4">
        <f t="shared" si="26"/>
        <v>0</v>
      </c>
      <c r="G200" s="4">
        <f t="array" ref="G200">IF($F$27=$K$23,$F$29*HLOOKUP($F$22,$M$34:$Q$395,(C200)+2,FALSE),IF(AND(F$17&gt;=C200,$F$23=$K$20,K200=0,S200=1),PMT(F$12/$F$22,F$16*$F$22,-F$11,0)-H200,0)*HLOOKUP($F$22,$M$34:$Q$395,(C200)+2,FALSE))</f>
        <v>0</v>
      </c>
      <c r="H200" s="4">
        <f t="array" ref="H200">IF($F$27=$K$23,$F$30*HLOOKUP($F$22,$M$34:$Q$395,(C200)+2,FALSE),IF(K200=0,E200*F$12/$F$22,0)*HLOOKUP($F$22,$M$34:$Q$395,(C200)+2,FALSE))</f>
        <v>0</v>
      </c>
      <c r="I200" s="4">
        <f t="shared" si="24"/>
        <v>0</v>
      </c>
      <c r="J200" s="4">
        <f t="shared" si="27"/>
        <v>0</v>
      </c>
      <c r="K200" s="4">
        <f t="shared" si="28"/>
        <v>0</v>
      </c>
      <c r="M200" s="20">
        <f t="shared" si="29"/>
        <v>0</v>
      </c>
      <c r="N200" s="20">
        <f t="shared" si="30"/>
        <v>0</v>
      </c>
      <c r="O200" s="20">
        <f t="shared" si="31"/>
        <v>1</v>
      </c>
      <c r="P200" s="20">
        <f t="shared" si="32"/>
        <v>1</v>
      </c>
      <c r="Q200" s="20">
        <v>1</v>
      </c>
      <c r="S200" s="20">
        <f t="shared" si="25"/>
        <v>1</v>
      </c>
    </row>
    <row r="201" spans="3:19" x14ac:dyDescent="0.25">
      <c r="C201">
        <f t="shared" si="33"/>
        <v>166</v>
      </c>
      <c r="D201" s="5">
        <f t="shared" si="34"/>
        <v>48914</v>
      </c>
      <c r="E201" s="4">
        <f t="shared" si="35"/>
        <v>0</v>
      </c>
      <c r="F201" s="4">
        <f t="shared" si="26"/>
        <v>0</v>
      </c>
      <c r="G201" s="4">
        <f t="array" ref="G201">IF($F$27=$K$23,$F$29*HLOOKUP($F$22,$M$34:$Q$395,(C201)+2,FALSE),IF(AND(F$17&gt;=C201,$F$23=$K$20,K201=0,S201=1),PMT(F$12/$F$22,F$16*$F$22,-F$11,0)-H201,0)*HLOOKUP($F$22,$M$34:$Q$395,(C201)+2,FALSE))</f>
        <v>0</v>
      </c>
      <c r="H201" s="4">
        <f t="array" ref="H201">IF($F$27=$K$23,$F$30*HLOOKUP($F$22,$M$34:$Q$395,(C201)+2,FALSE),IF(K201=0,E201*F$12/$F$22,0)*HLOOKUP($F$22,$M$34:$Q$395,(C201)+2,FALSE))</f>
        <v>0</v>
      </c>
      <c r="I201" s="4">
        <f t="shared" si="24"/>
        <v>0</v>
      </c>
      <c r="J201" s="4">
        <f t="shared" si="27"/>
        <v>0</v>
      </c>
      <c r="K201" s="4">
        <f t="shared" si="28"/>
        <v>0</v>
      </c>
      <c r="M201" s="20">
        <f t="shared" si="29"/>
        <v>0</v>
      </c>
      <c r="N201" s="20">
        <f t="shared" si="30"/>
        <v>0</v>
      </c>
      <c r="O201" s="20">
        <f t="shared" si="31"/>
        <v>0</v>
      </c>
      <c r="P201" s="20">
        <f t="shared" si="32"/>
        <v>0</v>
      </c>
      <c r="Q201" s="20">
        <v>1</v>
      </c>
      <c r="S201" s="20">
        <f t="shared" si="25"/>
        <v>1</v>
      </c>
    </row>
    <row r="202" spans="3:19" x14ac:dyDescent="0.25">
      <c r="C202">
        <f t="shared" si="33"/>
        <v>167</v>
      </c>
      <c r="D202" s="5">
        <f t="shared" si="34"/>
        <v>48945</v>
      </c>
      <c r="E202" s="4">
        <f t="shared" si="35"/>
        <v>0</v>
      </c>
      <c r="F202" s="4">
        <f t="shared" si="26"/>
        <v>0</v>
      </c>
      <c r="G202" s="4">
        <f t="array" ref="G202">IF($F$27=$K$23,$F$29*HLOOKUP($F$22,$M$34:$Q$395,(C202)+2,FALSE),IF(AND(F$17&gt;=C202,$F$23=$K$20,K202=0,S202=1),PMT(F$12/$F$22,F$16*$F$22,-F$11,0)-H202,0)*HLOOKUP($F$22,$M$34:$Q$395,(C202)+2,FALSE))</f>
        <v>0</v>
      </c>
      <c r="H202" s="4">
        <f t="array" ref="H202">IF($F$27=$K$23,$F$30*HLOOKUP($F$22,$M$34:$Q$395,(C202)+2,FALSE),IF(K202=0,E202*F$12/$F$22,0)*HLOOKUP($F$22,$M$34:$Q$395,(C202)+2,FALSE))</f>
        <v>0</v>
      </c>
      <c r="I202" s="4">
        <f t="shared" si="24"/>
        <v>0</v>
      </c>
      <c r="J202" s="4">
        <f t="shared" si="27"/>
        <v>0</v>
      </c>
      <c r="K202" s="4">
        <f t="shared" si="28"/>
        <v>0</v>
      </c>
      <c r="M202" s="20">
        <f t="shared" si="29"/>
        <v>0</v>
      </c>
      <c r="N202" s="20">
        <f t="shared" si="30"/>
        <v>0</v>
      </c>
      <c r="O202" s="20">
        <f t="shared" si="31"/>
        <v>0</v>
      </c>
      <c r="P202" s="20">
        <f t="shared" si="32"/>
        <v>1</v>
      </c>
      <c r="Q202" s="20">
        <v>1</v>
      </c>
      <c r="S202" s="20">
        <f t="shared" si="25"/>
        <v>1</v>
      </c>
    </row>
    <row r="203" spans="3:19" x14ac:dyDescent="0.25">
      <c r="C203">
        <f t="shared" si="33"/>
        <v>168</v>
      </c>
      <c r="D203" s="5">
        <f t="shared" si="34"/>
        <v>48976</v>
      </c>
      <c r="E203" s="4">
        <f t="shared" si="35"/>
        <v>0</v>
      </c>
      <c r="F203" s="4">
        <f t="shared" si="26"/>
        <v>0</v>
      </c>
      <c r="G203" s="4">
        <f t="array" ref="G203">IF($F$27=$K$23,$F$29*HLOOKUP($F$22,$M$34:$Q$395,(C203)+2,FALSE),IF(AND(F$17&gt;=C203,$F$23=$K$20,K203=0,S203=1),PMT(F$12/$F$22,F$16*$F$22,-F$11,0)-H203,0)*HLOOKUP($F$22,$M$34:$Q$395,(C203)+2,FALSE))</f>
        <v>0</v>
      </c>
      <c r="H203" s="4">
        <f t="array" ref="H203">IF($F$27=$K$23,$F$30*HLOOKUP($F$22,$M$34:$Q$395,(C203)+2,FALSE),IF(K203=0,E203*F$12/$F$22,0)*HLOOKUP($F$22,$M$34:$Q$395,(C203)+2,FALSE))</f>
        <v>0</v>
      </c>
      <c r="I203" s="4">
        <f t="shared" si="24"/>
        <v>0</v>
      </c>
      <c r="J203" s="4">
        <f t="shared" si="27"/>
        <v>0</v>
      </c>
      <c r="K203" s="4">
        <f t="shared" si="28"/>
        <v>0</v>
      </c>
      <c r="M203" s="20">
        <f t="shared" si="29"/>
        <v>0</v>
      </c>
      <c r="N203" s="20">
        <f t="shared" si="30"/>
        <v>0</v>
      </c>
      <c r="O203" s="20">
        <f t="shared" si="31"/>
        <v>0</v>
      </c>
      <c r="P203" s="20">
        <f t="shared" si="32"/>
        <v>0</v>
      </c>
      <c r="Q203" s="20">
        <v>1</v>
      </c>
      <c r="S203" s="20">
        <f t="shared" si="25"/>
        <v>1</v>
      </c>
    </row>
    <row r="204" spans="3:19" x14ac:dyDescent="0.25">
      <c r="C204">
        <f t="shared" si="33"/>
        <v>169</v>
      </c>
      <c r="D204" s="5">
        <f t="shared" si="34"/>
        <v>49004</v>
      </c>
      <c r="E204" s="4">
        <f t="shared" si="35"/>
        <v>0</v>
      </c>
      <c r="F204" s="4">
        <f t="shared" si="26"/>
        <v>0</v>
      </c>
      <c r="G204" s="4">
        <f t="array" ref="G204">IF($F$27=$K$23,$F$29*HLOOKUP($F$22,$M$34:$Q$395,(C204)+2,FALSE),IF(AND(F$17&gt;=C204,$F$23=$K$20,K204=0,S204=1),PMT(F$12/$F$22,F$16*$F$22,-F$11,0)-H204,0)*HLOOKUP($F$22,$M$34:$Q$395,(C204)+2,FALSE))</f>
        <v>0</v>
      </c>
      <c r="H204" s="4">
        <f t="array" ref="H204">IF($F$27=$K$23,$F$30*HLOOKUP($F$22,$M$34:$Q$395,(C204)+2,FALSE),IF(K204=0,E204*F$12/$F$22,0)*HLOOKUP($F$22,$M$34:$Q$395,(C204)+2,FALSE))</f>
        <v>0</v>
      </c>
      <c r="I204" s="4">
        <f t="shared" si="24"/>
        <v>0</v>
      </c>
      <c r="J204" s="4">
        <f t="shared" si="27"/>
        <v>0</v>
      </c>
      <c r="K204" s="4">
        <f t="shared" si="28"/>
        <v>0</v>
      </c>
      <c r="M204" s="20">
        <f t="shared" si="29"/>
        <v>1</v>
      </c>
      <c r="N204" s="20">
        <f t="shared" si="30"/>
        <v>1</v>
      </c>
      <c r="O204" s="20">
        <f t="shared" si="31"/>
        <v>1</v>
      </c>
      <c r="P204" s="20">
        <f t="shared" si="32"/>
        <v>1</v>
      </c>
      <c r="Q204" s="20">
        <v>1</v>
      </c>
      <c r="S204" s="20">
        <f t="shared" si="25"/>
        <v>1</v>
      </c>
    </row>
    <row r="205" spans="3:19" x14ac:dyDescent="0.25">
      <c r="C205">
        <f t="shared" si="33"/>
        <v>170</v>
      </c>
      <c r="D205" s="5">
        <f t="shared" si="34"/>
        <v>49035</v>
      </c>
      <c r="E205" s="4">
        <f t="shared" si="35"/>
        <v>0</v>
      </c>
      <c r="F205" s="4">
        <f t="shared" si="26"/>
        <v>0</v>
      </c>
      <c r="G205" s="4">
        <f t="array" ref="G205">IF($F$27=$K$23,$F$29*HLOOKUP($F$22,$M$34:$Q$395,(C205)+2,FALSE),IF(AND(F$17&gt;=C205,$F$23=$K$20,K205=0,S205=1),PMT(F$12/$F$22,F$16*$F$22,-F$11,0)-H205,0)*HLOOKUP($F$22,$M$34:$Q$395,(C205)+2,FALSE))</f>
        <v>0</v>
      </c>
      <c r="H205" s="4">
        <f t="array" ref="H205">IF($F$27=$K$23,$F$30*HLOOKUP($F$22,$M$34:$Q$395,(C205)+2,FALSE),IF(K205=0,E205*F$12/$F$22,0)*HLOOKUP($F$22,$M$34:$Q$395,(C205)+2,FALSE))</f>
        <v>0</v>
      </c>
      <c r="I205" s="4">
        <f t="shared" si="24"/>
        <v>0</v>
      </c>
      <c r="J205" s="4">
        <f t="shared" si="27"/>
        <v>0</v>
      </c>
      <c r="K205" s="4">
        <f t="shared" si="28"/>
        <v>0</v>
      </c>
      <c r="M205" s="20">
        <f t="shared" si="29"/>
        <v>0</v>
      </c>
      <c r="N205" s="20">
        <f t="shared" si="30"/>
        <v>0</v>
      </c>
      <c r="O205" s="20">
        <f t="shared" si="31"/>
        <v>0</v>
      </c>
      <c r="P205" s="20">
        <f t="shared" si="32"/>
        <v>0</v>
      </c>
      <c r="Q205" s="20">
        <v>1</v>
      </c>
      <c r="S205" s="20">
        <f t="shared" si="25"/>
        <v>1</v>
      </c>
    </row>
    <row r="206" spans="3:19" x14ac:dyDescent="0.25">
      <c r="C206">
        <f t="shared" si="33"/>
        <v>171</v>
      </c>
      <c r="D206" s="5">
        <f t="shared" si="34"/>
        <v>49065</v>
      </c>
      <c r="E206" s="4">
        <f t="shared" si="35"/>
        <v>0</v>
      </c>
      <c r="F206" s="4">
        <f t="shared" si="26"/>
        <v>0</v>
      </c>
      <c r="G206" s="4">
        <f t="array" ref="G206">IF($F$27=$K$23,$F$29*HLOOKUP($F$22,$M$34:$Q$395,(C206)+2,FALSE),IF(AND(F$17&gt;=C206,$F$23=$K$20,K206=0,S206=1),PMT(F$12/$F$22,F$16*$F$22,-F$11,0)-H206,0)*HLOOKUP($F$22,$M$34:$Q$395,(C206)+2,FALSE))</f>
        <v>0</v>
      </c>
      <c r="H206" s="4">
        <f t="array" ref="H206">IF($F$27=$K$23,$F$30*HLOOKUP($F$22,$M$34:$Q$395,(C206)+2,FALSE),IF(K206=0,E206*F$12/$F$22,0)*HLOOKUP($F$22,$M$34:$Q$395,(C206)+2,FALSE))</f>
        <v>0</v>
      </c>
      <c r="I206" s="4">
        <f t="shared" si="24"/>
        <v>0</v>
      </c>
      <c r="J206" s="4">
        <f t="shared" si="27"/>
        <v>0</v>
      </c>
      <c r="K206" s="4">
        <f t="shared" si="28"/>
        <v>0</v>
      </c>
      <c r="M206" s="20">
        <f t="shared" si="29"/>
        <v>0</v>
      </c>
      <c r="N206" s="20">
        <f t="shared" si="30"/>
        <v>0</v>
      </c>
      <c r="O206" s="20">
        <f t="shared" si="31"/>
        <v>0</v>
      </c>
      <c r="P206" s="20">
        <f t="shared" si="32"/>
        <v>1</v>
      </c>
      <c r="Q206" s="20">
        <v>1</v>
      </c>
      <c r="S206" s="20">
        <f t="shared" si="25"/>
        <v>1</v>
      </c>
    </row>
    <row r="207" spans="3:19" x14ac:dyDescent="0.25">
      <c r="C207">
        <f t="shared" si="33"/>
        <v>172</v>
      </c>
      <c r="D207" s="5">
        <f t="shared" si="34"/>
        <v>49096</v>
      </c>
      <c r="E207" s="4">
        <f t="shared" si="35"/>
        <v>0</v>
      </c>
      <c r="F207" s="4">
        <f t="shared" si="26"/>
        <v>0</v>
      </c>
      <c r="G207" s="4">
        <f t="array" ref="G207">IF($F$27=$K$23,$F$29*HLOOKUP($F$22,$M$34:$Q$395,(C207)+2,FALSE),IF(AND(F$17&gt;=C207,$F$23=$K$20,K207=0,S207=1),PMT(F$12/$F$22,F$16*$F$22,-F$11,0)-H207,0)*HLOOKUP($F$22,$M$34:$Q$395,(C207)+2,FALSE))</f>
        <v>0</v>
      </c>
      <c r="H207" s="4">
        <f t="array" ref="H207">IF($F$27=$K$23,$F$30*HLOOKUP($F$22,$M$34:$Q$395,(C207)+2,FALSE),IF(K207=0,E207*F$12/$F$22,0)*HLOOKUP($F$22,$M$34:$Q$395,(C207)+2,FALSE))</f>
        <v>0</v>
      </c>
      <c r="I207" s="4">
        <f t="shared" si="24"/>
        <v>0</v>
      </c>
      <c r="J207" s="4">
        <f t="shared" si="27"/>
        <v>0</v>
      </c>
      <c r="K207" s="4">
        <f t="shared" si="28"/>
        <v>0</v>
      </c>
      <c r="M207" s="20">
        <f t="shared" si="29"/>
        <v>0</v>
      </c>
      <c r="N207" s="20">
        <f t="shared" si="30"/>
        <v>0</v>
      </c>
      <c r="O207" s="20">
        <f t="shared" si="31"/>
        <v>0</v>
      </c>
      <c r="P207" s="20">
        <f t="shared" si="32"/>
        <v>0</v>
      </c>
      <c r="Q207" s="20">
        <v>1</v>
      </c>
      <c r="S207" s="20">
        <f t="shared" si="25"/>
        <v>1</v>
      </c>
    </row>
    <row r="208" spans="3:19" x14ac:dyDescent="0.25">
      <c r="C208">
        <f t="shared" si="33"/>
        <v>173</v>
      </c>
      <c r="D208" s="5">
        <f t="shared" si="34"/>
        <v>49126</v>
      </c>
      <c r="E208" s="4">
        <f t="shared" si="35"/>
        <v>0</v>
      </c>
      <c r="F208" s="4">
        <f t="shared" si="26"/>
        <v>0</v>
      </c>
      <c r="G208" s="4">
        <f t="array" ref="G208">IF($F$27=$K$23,$F$29*HLOOKUP($F$22,$M$34:$Q$395,(C208)+2,FALSE),IF(AND(F$17&gt;=C208,$F$23=$K$20,K208=0,S208=1),PMT(F$12/$F$22,F$16*$F$22,-F$11,0)-H208,0)*HLOOKUP($F$22,$M$34:$Q$395,(C208)+2,FALSE))</f>
        <v>0</v>
      </c>
      <c r="H208" s="4">
        <f t="array" ref="H208">IF($F$27=$K$23,$F$30*HLOOKUP($F$22,$M$34:$Q$395,(C208)+2,FALSE),IF(K208=0,E208*F$12/$F$22,0)*HLOOKUP($F$22,$M$34:$Q$395,(C208)+2,FALSE))</f>
        <v>0</v>
      </c>
      <c r="I208" s="4">
        <f t="shared" si="24"/>
        <v>0</v>
      </c>
      <c r="J208" s="4">
        <f t="shared" si="27"/>
        <v>0</v>
      </c>
      <c r="K208" s="4">
        <f t="shared" si="28"/>
        <v>0</v>
      </c>
      <c r="M208" s="20">
        <f t="shared" si="29"/>
        <v>0</v>
      </c>
      <c r="N208" s="20">
        <f t="shared" si="30"/>
        <v>0</v>
      </c>
      <c r="O208" s="20">
        <f t="shared" si="31"/>
        <v>1</v>
      </c>
      <c r="P208" s="20">
        <f t="shared" si="32"/>
        <v>1</v>
      </c>
      <c r="Q208" s="20">
        <v>1</v>
      </c>
      <c r="S208" s="20">
        <f t="shared" si="25"/>
        <v>1</v>
      </c>
    </row>
    <row r="209" spans="3:19" x14ac:dyDescent="0.25">
      <c r="C209">
        <f t="shared" si="33"/>
        <v>174</v>
      </c>
      <c r="D209" s="5">
        <f t="shared" si="34"/>
        <v>49157</v>
      </c>
      <c r="E209" s="4">
        <f t="shared" si="35"/>
        <v>0</v>
      </c>
      <c r="F209" s="4">
        <f t="shared" si="26"/>
        <v>0</v>
      </c>
      <c r="G209" s="4">
        <f t="array" ref="G209">IF($F$27=$K$23,$F$29*HLOOKUP($F$22,$M$34:$Q$395,(C209)+2,FALSE),IF(AND(F$17&gt;=C209,$F$23=$K$20,K209=0,S209=1),PMT(F$12/$F$22,F$16*$F$22,-F$11,0)-H209,0)*HLOOKUP($F$22,$M$34:$Q$395,(C209)+2,FALSE))</f>
        <v>0</v>
      </c>
      <c r="H209" s="4">
        <f t="array" ref="H209">IF($F$27=$K$23,$F$30*HLOOKUP($F$22,$M$34:$Q$395,(C209)+2,FALSE),IF(K209=0,E209*F$12/$F$22,0)*HLOOKUP($F$22,$M$34:$Q$395,(C209)+2,FALSE))</f>
        <v>0</v>
      </c>
      <c r="I209" s="4">
        <f t="shared" si="24"/>
        <v>0</v>
      </c>
      <c r="J209" s="4">
        <f t="shared" si="27"/>
        <v>0</v>
      </c>
      <c r="K209" s="4">
        <f t="shared" si="28"/>
        <v>0</v>
      </c>
      <c r="M209" s="20">
        <f t="shared" si="29"/>
        <v>0</v>
      </c>
      <c r="N209" s="20">
        <f t="shared" si="30"/>
        <v>0</v>
      </c>
      <c r="O209" s="20">
        <f t="shared" si="31"/>
        <v>0</v>
      </c>
      <c r="P209" s="20">
        <f t="shared" si="32"/>
        <v>0</v>
      </c>
      <c r="Q209" s="20">
        <v>1</v>
      </c>
      <c r="S209" s="20">
        <f t="shared" si="25"/>
        <v>1</v>
      </c>
    </row>
    <row r="210" spans="3:19" x14ac:dyDescent="0.25">
      <c r="C210">
        <f t="shared" si="33"/>
        <v>175</v>
      </c>
      <c r="D210" s="5">
        <f t="shared" si="34"/>
        <v>49188</v>
      </c>
      <c r="E210" s="4">
        <f t="shared" si="35"/>
        <v>0</v>
      </c>
      <c r="F210" s="4">
        <f t="shared" si="26"/>
        <v>0</v>
      </c>
      <c r="G210" s="4">
        <f t="array" ref="G210">IF($F$27=$K$23,$F$29*HLOOKUP($F$22,$M$34:$Q$395,(C210)+2,FALSE),IF(AND(F$17&gt;=C210,$F$23=$K$20,K210=0,S210=1),PMT(F$12/$F$22,F$16*$F$22,-F$11,0)-H210,0)*HLOOKUP($F$22,$M$34:$Q$395,(C210)+2,FALSE))</f>
        <v>0</v>
      </c>
      <c r="H210" s="4">
        <f t="array" ref="H210">IF($F$27=$K$23,$F$30*HLOOKUP($F$22,$M$34:$Q$395,(C210)+2,FALSE),IF(K210=0,E210*F$12/$F$22,0)*HLOOKUP($F$22,$M$34:$Q$395,(C210)+2,FALSE))</f>
        <v>0</v>
      </c>
      <c r="I210" s="4">
        <f t="shared" si="24"/>
        <v>0</v>
      </c>
      <c r="J210" s="4">
        <f t="shared" si="27"/>
        <v>0</v>
      </c>
      <c r="K210" s="4">
        <f t="shared" si="28"/>
        <v>0</v>
      </c>
      <c r="M210" s="20">
        <f t="shared" si="29"/>
        <v>0</v>
      </c>
      <c r="N210" s="20">
        <f t="shared" si="30"/>
        <v>1</v>
      </c>
      <c r="O210" s="20">
        <f t="shared" si="31"/>
        <v>0</v>
      </c>
      <c r="P210" s="20">
        <f t="shared" si="32"/>
        <v>1</v>
      </c>
      <c r="Q210" s="20">
        <v>1</v>
      </c>
      <c r="S210" s="20">
        <f t="shared" si="25"/>
        <v>1</v>
      </c>
    </row>
    <row r="211" spans="3:19" x14ac:dyDescent="0.25">
      <c r="C211">
        <f t="shared" si="33"/>
        <v>176</v>
      </c>
      <c r="D211" s="5">
        <f t="shared" si="34"/>
        <v>49218</v>
      </c>
      <c r="E211" s="4">
        <f t="shared" si="35"/>
        <v>0</v>
      </c>
      <c r="F211" s="4">
        <f t="shared" si="26"/>
        <v>0</v>
      </c>
      <c r="G211" s="4">
        <f t="array" ref="G211">IF($F$27=$K$23,$F$29*HLOOKUP($F$22,$M$34:$Q$395,(C211)+2,FALSE),IF(AND(F$17&gt;=C211,$F$23=$K$20,K211=0,S211=1),PMT(F$12/$F$22,F$16*$F$22,-F$11,0)-H211,0)*HLOOKUP($F$22,$M$34:$Q$395,(C211)+2,FALSE))</f>
        <v>0</v>
      </c>
      <c r="H211" s="4">
        <f t="array" ref="H211">IF($F$27=$K$23,$F$30*HLOOKUP($F$22,$M$34:$Q$395,(C211)+2,FALSE),IF(K211=0,E211*F$12/$F$22,0)*HLOOKUP($F$22,$M$34:$Q$395,(C211)+2,FALSE))</f>
        <v>0</v>
      </c>
      <c r="I211" s="4">
        <f t="shared" si="24"/>
        <v>0</v>
      </c>
      <c r="J211" s="4">
        <f t="shared" si="27"/>
        <v>0</v>
      </c>
      <c r="K211" s="4">
        <f t="shared" si="28"/>
        <v>0</v>
      </c>
      <c r="M211" s="20">
        <f t="shared" si="29"/>
        <v>0</v>
      </c>
      <c r="N211" s="20">
        <f t="shared" si="30"/>
        <v>0</v>
      </c>
      <c r="O211" s="20">
        <f t="shared" si="31"/>
        <v>0</v>
      </c>
      <c r="P211" s="20">
        <f t="shared" si="32"/>
        <v>0</v>
      </c>
      <c r="Q211" s="20">
        <v>1</v>
      </c>
      <c r="S211" s="20">
        <f t="shared" si="25"/>
        <v>1</v>
      </c>
    </row>
    <row r="212" spans="3:19" x14ac:dyDescent="0.25">
      <c r="C212">
        <f t="shared" si="33"/>
        <v>177</v>
      </c>
      <c r="D212" s="5">
        <f t="shared" si="34"/>
        <v>49249</v>
      </c>
      <c r="E212" s="4">
        <f t="shared" si="35"/>
        <v>0</v>
      </c>
      <c r="F212" s="4">
        <f t="shared" si="26"/>
        <v>0</v>
      </c>
      <c r="G212" s="4">
        <f t="array" ref="G212">IF($F$27=$K$23,$F$29*HLOOKUP($F$22,$M$34:$Q$395,(C212)+2,FALSE),IF(AND(F$17&gt;=C212,$F$23=$K$20,K212=0,S212=1),PMT(F$12/$F$22,F$16*$F$22,-F$11,0)-H212,0)*HLOOKUP($F$22,$M$34:$Q$395,(C212)+2,FALSE))</f>
        <v>0</v>
      </c>
      <c r="H212" s="4">
        <f t="array" ref="H212">IF($F$27=$K$23,$F$30*HLOOKUP($F$22,$M$34:$Q$395,(C212)+2,FALSE),IF(K212=0,E212*F$12/$F$22,0)*HLOOKUP($F$22,$M$34:$Q$395,(C212)+2,FALSE))</f>
        <v>0</v>
      </c>
      <c r="I212" s="4">
        <f t="shared" si="24"/>
        <v>0</v>
      </c>
      <c r="J212" s="4">
        <f t="shared" si="27"/>
        <v>0</v>
      </c>
      <c r="K212" s="4">
        <f t="shared" si="28"/>
        <v>0</v>
      </c>
      <c r="M212" s="20">
        <f t="shared" si="29"/>
        <v>0</v>
      </c>
      <c r="N212" s="20">
        <f t="shared" si="30"/>
        <v>0</v>
      </c>
      <c r="O212" s="20">
        <f t="shared" si="31"/>
        <v>1</v>
      </c>
      <c r="P212" s="20">
        <f t="shared" si="32"/>
        <v>1</v>
      </c>
      <c r="Q212" s="20">
        <v>1</v>
      </c>
      <c r="S212" s="20">
        <f t="shared" si="25"/>
        <v>1</v>
      </c>
    </row>
    <row r="213" spans="3:19" x14ac:dyDescent="0.25">
      <c r="C213">
        <f t="shared" si="33"/>
        <v>178</v>
      </c>
      <c r="D213" s="5">
        <f t="shared" si="34"/>
        <v>49279</v>
      </c>
      <c r="E213" s="4">
        <f t="shared" si="35"/>
        <v>0</v>
      </c>
      <c r="F213" s="4">
        <f t="shared" si="26"/>
        <v>0</v>
      </c>
      <c r="G213" s="4">
        <f t="array" ref="G213">IF($F$27=$K$23,$F$29*HLOOKUP($F$22,$M$34:$Q$395,(C213)+2,FALSE),IF(AND(F$17&gt;=C213,$F$23=$K$20,K213=0,S213=1),PMT(F$12/$F$22,F$16*$F$22,-F$11,0)-H213,0)*HLOOKUP($F$22,$M$34:$Q$395,(C213)+2,FALSE))</f>
        <v>0</v>
      </c>
      <c r="H213" s="4">
        <f t="array" ref="H213">IF($F$27=$K$23,$F$30*HLOOKUP($F$22,$M$34:$Q$395,(C213)+2,FALSE),IF(K213=0,E213*F$12/$F$22,0)*HLOOKUP($F$22,$M$34:$Q$395,(C213)+2,FALSE))</f>
        <v>0</v>
      </c>
      <c r="I213" s="4">
        <f t="shared" si="24"/>
        <v>0</v>
      </c>
      <c r="J213" s="4">
        <f t="shared" si="27"/>
        <v>0</v>
      </c>
      <c r="K213" s="4">
        <f t="shared" si="28"/>
        <v>0</v>
      </c>
      <c r="M213" s="20">
        <f t="shared" si="29"/>
        <v>0</v>
      </c>
      <c r="N213" s="20">
        <f t="shared" si="30"/>
        <v>0</v>
      </c>
      <c r="O213" s="20">
        <f t="shared" si="31"/>
        <v>0</v>
      </c>
      <c r="P213" s="20">
        <f t="shared" si="32"/>
        <v>0</v>
      </c>
      <c r="Q213" s="20">
        <v>1</v>
      </c>
      <c r="S213" s="20">
        <f t="shared" si="25"/>
        <v>1</v>
      </c>
    </row>
    <row r="214" spans="3:19" x14ac:dyDescent="0.25">
      <c r="C214">
        <f t="shared" si="33"/>
        <v>179</v>
      </c>
      <c r="D214" s="5">
        <f t="shared" si="34"/>
        <v>49310</v>
      </c>
      <c r="E214" s="4">
        <f t="shared" si="35"/>
        <v>0</v>
      </c>
      <c r="F214" s="4">
        <f t="shared" si="26"/>
        <v>0</v>
      </c>
      <c r="G214" s="4">
        <f t="array" ref="G214">IF($F$27=$K$23,$F$29*HLOOKUP($F$22,$M$34:$Q$395,(C214)+2,FALSE),IF(AND(F$17&gt;=C214,$F$23=$K$20,K214=0,S214=1),PMT(F$12/$F$22,F$16*$F$22,-F$11,0)-H214,0)*HLOOKUP($F$22,$M$34:$Q$395,(C214)+2,FALSE))</f>
        <v>0</v>
      </c>
      <c r="H214" s="4">
        <f t="array" ref="H214">IF($F$27=$K$23,$F$30*HLOOKUP($F$22,$M$34:$Q$395,(C214)+2,FALSE),IF(K214=0,E214*F$12/$F$22,0)*HLOOKUP($F$22,$M$34:$Q$395,(C214)+2,FALSE))</f>
        <v>0</v>
      </c>
      <c r="I214" s="4">
        <f t="shared" si="24"/>
        <v>0</v>
      </c>
      <c r="J214" s="4">
        <f t="shared" si="27"/>
        <v>0</v>
      </c>
      <c r="K214" s="4">
        <f t="shared" si="28"/>
        <v>0</v>
      </c>
      <c r="M214" s="20">
        <f t="shared" si="29"/>
        <v>0</v>
      </c>
      <c r="N214" s="20">
        <f t="shared" si="30"/>
        <v>0</v>
      </c>
      <c r="O214" s="20">
        <f t="shared" si="31"/>
        <v>0</v>
      </c>
      <c r="P214" s="20">
        <f t="shared" si="32"/>
        <v>1</v>
      </c>
      <c r="Q214" s="20">
        <v>1</v>
      </c>
      <c r="S214" s="20">
        <f t="shared" si="25"/>
        <v>1</v>
      </c>
    </row>
    <row r="215" spans="3:19" x14ac:dyDescent="0.25">
      <c r="C215">
        <f t="shared" si="33"/>
        <v>180</v>
      </c>
      <c r="D215" s="5">
        <f t="shared" si="34"/>
        <v>49341</v>
      </c>
      <c r="E215" s="4">
        <f t="shared" si="35"/>
        <v>0</v>
      </c>
      <c r="F215" s="4">
        <f t="shared" si="26"/>
        <v>0</v>
      </c>
      <c r="G215" s="4">
        <f t="array" ref="G215">IF($F$27=$K$23,$F$29*HLOOKUP($F$22,$M$34:$Q$395,(C215)+2,FALSE),IF(AND(F$17&gt;=C215,$F$23=$K$20,K215=0,S215=1),PMT(F$12/$F$22,F$16*$F$22,-F$11,0)-H215,0)*HLOOKUP($F$22,$M$34:$Q$395,(C215)+2,FALSE))</f>
        <v>0</v>
      </c>
      <c r="H215" s="4">
        <f t="array" ref="H215">IF($F$27=$K$23,$F$30*HLOOKUP($F$22,$M$34:$Q$395,(C215)+2,FALSE),IF(K215=0,E215*F$12/$F$22,0)*HLOOKUP($F$22,$M$34:$Q$395,(C215)+2,FALSE))</f>
        <v>0</v>
      </c>
      <c r="I215" s="4">
        <f t="shared" si="24"/>
        <v>0</v>
      </c>
      <c r="J215" s="4">
        <f t="shared" si="27"/>
        <v>0</v>
      </c>
      <c r="K215" s="4">
        <f t="shared" si="28"/>
        <v>0</v>
      </c>
      <c r="M215" s="20">
        <f t="shared" si="29"/>
        <v>0</v>
      </c>
      <c r="N215" s="20">
        <f t="shared" si="30"/>
        <v>0</v>
      </c>
      <c r="O215" s="20">
        <f t="shared" si="31"/>
        <v>0</v>
      </c>
      <c r="P215" s="20">
        <f t="shared" si="32"/>
        <v>0</v>
      </c>
      <c r="Q215" s="20">
        <v>1</v>
      </c>
      <c r="S215" s="20">
        <f t="shared" si="25"/>
        <v>1</v>
      </c>
    </row>
    <row r="216" spans="3:19" x14ac:dyDescent="0.25">
      <c r="C216">
        <f t="shared" si="33"/>
        <v>181</v>
      </c>
      <c r="D216" s="5">
        <f t="shared" si="34"/>
        <v>49369</v>
      </c>
      <c r="E216" s="4">
        <f t="shared" si="35"/>
        <v>0</v>
      </c>
      <c r="F216" s="4">
        <f t="shared" si="26"/>
        <v>0</v>
      </c>
      <c r="G216" s="4">
        <f t="array" ref="G216">IF($F$27=$K$23,$F$29*HLOOKUP($F$22,$M$34:$Q$395,(C216)+2,FALSE),IF(AND(F$17&gt;=C216,$F$23=$K$20,K216=0,S216=1),PMT(F$12/$F$22,F$16*$F$22,-F$11,0)-H216,0)*HLOOKUP($F$22,$M$34:$Q$395,(C216)+2,FALSE))</f>
        <v>0</v>
      </c>
      <c r="H216" s="4">
        <f t="array" ref="H216">IF($F$27=$K$23,$F$30*HLOOKUP($F$22,$M$34:$Q$395,(C216)+2,FALSE),IF(K216=0,E216*F$12/$F$22,0)*HLOOKUP($F$22,$M$34:$Q$395,(C216)+2,FALSE))</f>
        <v>0</v>
      </c>
      <c r="I216" s="4">
        <f t="shared" si="24"/>
        <v>0</v>
      </c>
      <c r="J216" s="4">
        <f t="shared" si="27"/>
        <v>0</v>
      </c>
      <c r="K216" s="4">
        <f t="shared" si="28"/>
        <v>0</v>
      </c>
      <c r="M216" s="20">
        <f t="shared" si="29"/>
        <v>1</v>
      </c>
      <c r="N216" s="20">
        <f t="shared" si="30"/>
        <v>1</v>
      </c>
      <c r="O216" s="20">
        <f t="shared" si="31"/>
        <v>1</v>
      </c>
      <c r="P216" s="20">
        <f t="shared" si="32"/>
        <v>1</v>
      </c>
      <c r="Q216" s="20">
        <v>1</v>
      </c>
      <c r="S216" s="20">
        <f t="shared" si="25"/>
        <v>1</v>
      </c>
    </row>
    <row r="217" spans="3:19" x14ac:dyDescent="0.25">
      <c r="C217">
        <f t="shared" si="33"/>
        <v>182</v>
      </c>
      <c r="D217" s="5">
        <f t="shared" si="34"/>
        <v>49400</v>
      </c>
      <c r="E217" s="4">
        <f t="shared" si="35"/>
        <v>0</v>
      </c>
      <c r="F217" s="4">
        <f t="shared" si="26"/>
        <v>0</v>
      </c>
      <c r="G217" s="4">
        <f t="array" ref="G217">IF($F$27=$K$23,$F$29*HLOOKUP($F$22,$M$34:$Q$395,(C217)+2,FALSE),IF(AND(F$17&gt;=C217,$F$23=$K$20,K217=0,S217=1),PMT(F$12/$F$22,F$16*$F$22,-F$11,0)-H217,0)*HLOOKUP($F$22,$M$34:$Q$395,(C217)+2,FALSE))</f>
        <v>0</v>
      </c>
      <c r="H217" s="4">
        <f t="array" ref="H217">IF($F$27=$K$23,$F$30*HLOOKUP($F$22,$M$34:$Q$395,(C217)+2,FALSE),IF(K217=0,E217*F$12/$F$22,0)*HLOOKUP($F$22,$M$34:$Q$395,(C217)+2,FALSE))</f>
        <v>0</v>
      </c>
      <c r="I217" s="4">
        <f t="shared" si="24"/>
        <v>0</v>
      </c>
      <c r="J217" s="4">
        <f t="shared" si="27"/>
        <v>0</v>
      </c>
      <c r="K217" s="4">
        <f t="shared" si="28"/>
        <v>0</v>
      </c>
      <c r="M217" s="20">
        <f t="shared" si="29"/>
        <v>0</v>
      </c>
      <c r="N217" s="20">
        <f t="shared" si="30"/>
        <v>0</v>
      </c>
      <c r="O217" s="20">
        <f t="shared" si="31"/>
        <v>0</v>
      </c>
      <c r="P217" s="20">
        <f t="shared" si="32"/>
        <v>0</v>
      </c>
      <c r="Q217" s="20">
        <v>1</v>
      </c>
      <c r="S217" s="20">
        <f t="shared" si="25"/>
        <v>1</v>
      </c>
    </row>
    <row r="218" spans="3:19" x14ac:dyDescent="0.25">
      <c r="C218">
        <f t="shared" si="33"/>
        <v>183</v>
      </c>
      <c r="D218" s="5">
        <f t="shared" si="34"/>
        <v>49430</v>
      </c>
      <c r="E218" s="4">
        <f t="shared" si="35"/>
        <v>0</v>
      </c>
      <c r="F218" s="4">
        <f t="shared" si="26"/>
        <v>0</v>
      </c>
      <c r="G218" s="4">
        <f t="array" ref="G218">IF($F$27=$K$23,$F$29*HLOOKUP($F$22,$M$34:$Q$395,(C218)+2,FALSE),IF(AND(F$17&gt;=C218,$F$23=$K$20,K218=0,S218=1),PMT(F$12/$F$22,F$16*$F$22,-F$11,0)-H218,0)*HLOOKUP($F$22,$M$34:$Q$395,(C218)+2,FALSE))</f>
        <v>0</v>
      </c>
      <c r="H218" s="4">
        <f t="array" ref="H218">IF($F$27=$K$23,$F$30*HLOOKUP($F$22,$M$34:$Q$395,(C218)+2,FALSE),IF(K218=0,E218*F$12/$F$22,0)*HLOOKUP($F$22,$M$34:$Q$395,(C218)+2,FALSE))</f>
        <v>0</v>
      </c>
      <c r="I218" s="4">
        <f t="shared" si="24"/>
        <v>0</v>
      </c>
      <c r="J218" s="4">
        <f t="shared" si="27"/>
        <v>0</v>
      </c>
      <c r="K218" s="4">
        <f t="shared" si="28"/>
        <v>0</v>
      </c>
      <c r="M218" s="20">
        <f t="shared" si="29"/>
        <v>0</v>
      </c>
      <c r="N218" s="20">
        <f t="shared" si="30"/>
        <v>0</v>
      </c>
      <c r="O218" s="20">
        <f t="shared" si="31"/>
        <v>0</v>
      </c>
      <c r="P218" s="20">
        <f t="shared" si="32"/>
        <v>1</v>
      </c>
      <c r="Q218" s="20">
        <v>1</v>
      </c>
      <c r="S218" s="20">
        <f t="shared" si="25"/>
        <v>1</v>
      </c>
    </row>
    <row r="219" spans="3:19" x14ac:dyDescent="0.25">
      <c r="C219">
        <f t="shared" si="33"/>
        <v>184</v>
      </c>
      <c r="D219" s="5">
        <f t="shared" si="34"/>
        <v>49461</v>
      </c>
      <c r="E219" s="4">
        <f t="shared" si="35"/>
        <v>0</v>
      </c>
      <c r="F219" s="4">
        <f t="shared" si="26"/>
        <v>0</v>
      </c>
      <c r="G219" s="4">
        <f t="array" ref="G219">IF($F$27=$K$23,$F$29*HLOOKUP($F$22,$M$34:$Q$395,(C219)+2,FALSE),IF(AND(F$17&gt;=C219,$F$23=$K$20,K219=0,S219=1),PMT(F$12/$F$22,F$16*$F$22,-F$11,0)-H219,0)*HLOOKUP($F$22,$M$34:$Q$395,(C219)+2,FALSE))</f>
        <v>0</v>
      </c>
      <c r="H219" s="4">
        <f t="array" ref="H219">IF($F$27=$K$23,$F$30*HLOOKUP($F$22,$M$34:$Q$395,(C219)+2,FALSE),IF(K219=0,E219*F$12/$F$22,0)*HLOOKUP($F$22,$M$34:$Q$395,(C219)+2,FALSE))</f>
        <v>0</v>
      </c>
      <c r="I219" s="4">
        <f t="shared" si="24"/>
        <v>0</v>
      </c>
      <c r="J219" s="4">
        <f t="shared" si="27"/>
        <v>0</v>
      </c>
      <c r="K219" s="4">
        <f t="shared" si="28"/>
        <v>0</v>
      </c>
      <c r="M219" s="20">
        <f t="shared" si="29"/>
        <v>0</v>
      </c>
      <c r="N219" s="20">
        <f t="shared" si="30"/>
        <v>0</v>
      </c>
      <c r="O219" s="20">
        <f t="shared" si="31"/>
        <v>0</v>
      </c>
      <c r="P219" s="20">
        <f t="shared" si="32"/>
        <v>0</v>
      </c>
      <c r="Q219" s="20">
        <v>1</v>
      </c>
      <c r="S219" s="20">
        <f t="shared" si="25"/>
        <v>1</v>
      </c>
    </row>
    <row r="220" spans="3:19" x14ac:dyDescent="0.25">
      <c r="C220">
        <f t="shared" si="33"/>
        <v>185</v>
      </c>
      <c r="D220" s="5">
        <f t="shared" si="34"/>
        <v>49491</v>
      </c>
      <c r="E220" s="4">
        <f t="shared" si="35"/>
        <v>0</v>
      </c>
      <c r="F220" s="4">
        <f t="shared" si="26"/>
        <v>0</v>
      </c>
      <c r="G220" s="4">
        <f t="array" ref="G220">IF($F$27=$K$23,$F$29*HLOOKUP($F$22,$M$34:$Q$395,(C220)+2,FALSE),IF(AND(F$17&gt;=C220,$F$23=$K$20,K220=0,S220=1),PMT(F$12/$F$22,F$16*$F$22,-F$11,0)-H220,0)*HLOOKUP($F$22,$M$34:$Q$395,(C220)+2,FALSE))</f>
        <v>0</v>
      </c>
      <c r="H220" s="4">
        <f t="array" ref="H220">IF($F$27=$K$23,$F$30*HLOOKUP($F$22,$M$34:$Q$395,(C220)+2,FALSE),IF(K220=0,E220*F$12/$F$22,0)*HLOOKUP($F$22,$M$34:$Q$395,(C220)+2,FALSE))</f>
        <v>0</v>
      </c>
      <c r="I220" s="4">
        <f t="shared" si="24"/>
        <v>0</v>
      </c>
      <c r="J220" s="4">
        <f t="shared" si="27"/>
        <v>0</v>
      </c>
      <c r="K220" s="4">
        <f t="shared" si="28"/>
        <v>0</v>
      </c>
      <c r="M220" s="20">
        <f t="shared" si="29"/>
        <v>0</v>
      </c>
      <c r="N220" s="20">
        <f t="shared" si="30"/>
        <v>0</v>
      </c>
      <c r="O220" s="20">
        <f t="shared" si="31"/>
        <v>1</v>
      </c>
      <c r="P220" s="20">
        <f t="shared" si="32"/>
        <v>1</v>
      </c>
      <c r="Q220" s="20">
        <v>1</v>
      </c>
      <c r="S220" s="20">
        <f t="shared" si="25"/>
        <v>1</v>
      </c>
    </row>
    <row r="221" spans="3:19" x14ac:dyDescent="0.25">
      <c r="C221">
        <f t="shared" si="33"/>
        <v>186</v>
      </c>
      <c r="D221" s="5">
        <f t="shared" si="34"/>
        <v>49522</v>
      </c>
      <c r="E221" s="4">
        <f t="shared" si="35"/>
        <v>0</v>
      </c>
      <c r="F221" s="4">
        <f t="shared" si="26"/>
        <v>0</v>
      </c>
      <c r="G221" s="4">
        <f t="array" ref="G221">IF($F$27=$K$23,$F$29*HLOOKUP($F$22,$M$34:$Q$395,(C221)+2,FALSE),IF(AND(F$17&gt;=C221,$F$23=$K$20,K221=0,S221=1),PMT(F$12/$F$22,F$16*$F$22,-F$11,0)-H221,0)*HLOOKUP($F$22,$M$34:$Q$395,(C221)+2,FALSE))</f>
        <v>0</v>
      </c>
      <c r="H221" s="4">
        <f t="array" ref="H221">IF($F$27=$K$23,$F$30*HLOOKUP($F$22,$M$34:$Q$395,(C221)+2,FALSE),IF(K221=0,E221*F$12/$F$22,0)*HLOOKUP($F$22,$M$34:$Q$395,(C221)+2,FALSE))</f>
        <v>0</v>
      </c>
      <c r="I221" s="4">
        <f t="shared" si="24"/>
        <v>0</v>
      </c>
      <c r="J221" s="4">
        <f t="shared" si="27"/>
        <v>0</v>
      </c>
      <c r="K221" s="4">
        <f t="shared" si="28"/>
        <v>0</v>
      </c>
      <c r="M221" s="20">
        <f t="shared" si="29"/>
        <v>0</v>
      </c>
      <c r="N221" s="20">
        <f t="shared" si="30"/>
        <v>0</v>
      </c>
      <c r="O221" s="20">
        <f t="shared" si="31"/>
        <v>0</v>
      </c>
      <c r="P221" s="20">
        <f t="shared" si="32"/>
        <v>0</v>
      </c>
      <c r="Q221" s="20">
        <v>1</v>
      </c>
      <c r="S221" s="20">
        <f t="shared" si="25"/>
        <v>1</v>
      </c>
    </row>
    <row r="222" spans="3:19" x14ac:dyDescent="0.25">
      <c r="C222">
        <f t="shared" si="33"/>
        <v>187</v>
      </c>
      <c r="D222" s="5">
        <f t="shared" si="34"/>
        <v>49553</v>
      </c>
      <c r="E222" s="4">
        <f t="shared" si="35"/>
        <v>0</v>
      </c>
      <c r="F222" s="4">
        <f t="shared" si="26"/>
        <v>0</v>
      </c>
      <c r="G222" s="4">
        <f t="array" ref="G222">IF($F$27=$K$23,$F$29*HLOOKUP($F$22,$M$34:$Q$395,(C222)+2,FALSE),IF(AND(F$17&gt;=C222,$F$23=$K$20,K222=0,S222=1),PMT(F$12/$F$22,F$16*$F$22,-F$11,0)-H222,0)*HLOOKUP($F$22,$M$34:$Q$395,(C222)+2,FALSE))</f>
        <v>0</v>
      </c>
      <c r="H222" s="4">
        <f t="array" ref="H222">IF($F$27=$K$23,$F$30*HLOOKUP($F$22,$M$34:$Q$395,(C222)+2,FALSE),IF(K222=0,E222*F$12/$F$22,0)*HLOOKUP($F$22,$M$34:$Q$395,(C222)+2,FALSE))</f>
        <v>0</v>
      </c>
      <c r="I222" s="4">
        <f t="shared" si="24"/>
        <v>0</v>
      </c>
      <c r="J222" s="4">
        <f t="shared" si="27"/>
        <v>0</v>
      </c>
      <c r="K222" s="4">
        <f t="shared" si="28"/>
        <v>0</v>
      </c>
      <c r="M222" s="20">
        <f t="shared" si="29"/>
        <v>0</v>
      </c>
      <c r="N222" s="20">
        <f t="shared" si="30"/>
        <v>1</v>
      </c>
      <c r="O222" s="20">
        <f t="shared" si="31"/>
        <v>0</v>
      </c>
      <c r="P222" s="20">
        <f t="shared" si="32"/>
        <v>1</v>
      </c>
      <c r="Q222" s="20">
        <v>1</v>
      </c>
      <c r="S222" s="20">
        <f t="shared" si="25"/>
        <v>1</v>
      </c>
    </row>
    <row r="223" spans="3:19" x14ac:dyDescent="0.25">
      <c r="C223">
        <f t="shared" si="33"/>
        <v>188</v>
      </c>
      <c r="D223" s="5">
        <f t="shared" si="34"/>
        <v>49583</v>
      </c>
      <c r="E223" s="4">
        <f t="shared" si="35"/>
        <v>0</v>
      </c>
      <c r="F223" s="4">
        <f t="shared" si="26"/>
        <v>0</v>
      </c>
      <c r="G223" s="4">
        <f t="array" ref="G223">IF($F$27=$K$23,$F$29*HLOOKUP($F$22,$M$34:$Q$395,(C223)+2,FALSE),IF(AND(F$17&gt;=C223,$F$23=$K$20,K223=0,S223=1),PMT(F$12/$F$22,F$16*$F$22,-F$11,0)-H223,0)*HLOOKUP($F$22,$M$34:$Q$395,(C223)+2,FALSE))</f>
        <v>0</v>
      </c>
      <c r="H223" s="4">
        <f t="array" ref="H223">IF($F$27=$K$23,$F$30*HLOOKUP($F$22,$M$34:$Q$395,(C223)+2,FALSE),IF(K223=0,E223*F$12/$F$22,0)*HLOOKUP($F$22,$M$34:$Q$395,(C223)+2,FALSE))</f>
        <v>0</v>
      </c>
      <c r="I223" s="4">
        <f t="shared" si="24"/>
        <v>0</v>
      </c>
      <c r="J223" s="4">
        <f t="shared" si="27"/>
        <v>0</v>
      </c>
      <c r="K223" s="4">
        <f t="shared" si="28"/>
        <v>0</v>
      </c>
      <c r="M223" s="20">
        <f t="shared" si="29"/>
        <v>0</v>
      </c>
      <c r="N223" s="20">
        <f t="shared" si="30"/>
        <v>0</v>
      </c>
      <c r="O223" s="20">
        <f t="shared" si="31"/>
        <v>0</v>
      </c>
      <c r="P223" s="20">
        <f t="shared" si="32"/>
        <v>0</v>
      </c>
      <c r="Q223" s="20">
        <v>1</v>
      </c>
      <c r="S223" s="20">
        <f t="shared" si="25"/>
        <v>1</v>
      </c>
    </row>
    <row r="224" spans="3:19" x14ac:dyDescent="0.25">
      <c r="C224">
        <f t="shared" si="33"/>
        <v>189</v>
      </c>
      <c r="D224" s="5">
        <f t="shared" si="34"/>
        <v>49614</v>
      </c>
      <c r="E224" s="4">
        <f t="shared" si="35"/>
        <v>0</v>
      </c>
      <c r="F224" s="4">
        <f t="shared" si="26"/>
        <v>0</v>
      </c>
      <c r="G224" s="4">
        <f t="array" ref="G224">IF($F$27=$K$23,$F$29*HLOOKUP($F$22,$M$34:$Q$395,(C224)+2,FALSE),IF(AND(F$17&gt;=C224,$F$23=$K$20,K224=0,S224=1),PMT(F$12/$F$22,F$16*$F$22,-F$11,0)-H224,0)*HLOOKUP($F$22,$M$34:$Q$395,(C224)+2,FALSE))</f>
        <v>0</v>
      </c>
      <c r="H224" s="4">
        <f t="array" ref="H224">IF($F$27=$K$23,$F$30*HLOOKUP($F$22,$M$34:$Q$395,(C224)+2,FALSE),IF(K224=0,E224*F$12/$F$22,0)*HLOOKUP($F$22,$M$34:$Q$395,(C224)+2,FALSE))</f>
        <v>0</v>
      </c>
      <c r="I224" s="4">
        <f t="shared" si="24"/>
        <v>0</v>
      </c>
      <c r="J224" s="4">
        <f t="shared" si="27"/>
        <v>0</v>
      </c>
      <c r="K224" s="4">
        <f t="shared" si="28"/>
        <v>0</v>
      </c>
      <c r="M224" s="20">
        <f t="shared" si="29"/>
        <v>0</v>
      </c>
      <c r="N224" s="20">
        <f t="shared" si="30"/>
        <v>0</v>
      </c>
      <c r="O224" s="20">
        <f t="shared" si="31"/>
        <v>1</v>
      </c>
      <c r="P224" s="20">
        <f t="shared" si="32"/>
        <v>1</v>
      </c>
      <c r="Q224" s="20">
        <v>1</v>
      </c>
      <c r="S224" s="20">
        <f t="shared" si="25"/>
        <v>1</v>
      </c>
    </row>
    <row r="225" spans="3:19" x14ac:dyDescent="0.25">
      <c r="C225">
        <f t="shared" si="33"/>
        <v>190</v>
      </c>
      <c r="D225" s="5">
        <f t="shared" si="34"/>
        <v>49644</v>
      </c>
      <c r="E225" s="4">
        <f t="shared" si="35"/>
        <v>0</v>
      </c>
      <c r="F225" s="4">
        <f t="shared" si="26"/>
        <v>0</v>
      </c>
      <c r="G225" s="4">
        <f t="array" ref="G225">IF($F$27=$K$23,$F$29*HLOOKUP($F$22,$M$34:$Q$395,(C225)+2,FALSE),IF(AND(F$17&gt;=C225,$F$23=$K$20,K225=0,S225=1),PMT(F$12/$F$22,F$16*$F$22,-F$11,0)-H225,0)*HLOOKUP($F$22,$M$34:$Q$395,(C225)+2,FALSE))</f>
        <v>0</v>
      </c>
      <c r="H225" s="4">
        <f t="array" ref="H225">IF($F$27=$K$23,$F$30*HLOOKUP($F$22,$M$34:$Q$395,(C225)+2,FALSE),IF(K225=0,E225*F$12/$F$22,0)*HLOOKUP($F$22,$M$34:$Q$395,(C225)+2,FALSE))</f>
        <v>0</v>
      </c>
      <c r="I225" s="4">
        <f t="shared" si="24"/>
        <v>0</v>
      </c>
      <c r="J225" s="4">
        <f t="shared" si="27"/>
        <v>0</v>
      </c>
      <c r="K225" s="4">
        <f t="shared" si="28"/>
        <v>0</v>
      </c>
      <c r="M225" s="20">
        <f t="shared" si="29"/>
        <v>0</v>
      </c>
      <c r="N225" s="20">
        <f t="shared" si="30"/>
        <v>0</v>
      </c>
      <c r="O225" s="20">
        <f t="shared" si="31"/>
        <v>0</v>
      </c>
      <c r="P225" s="20">
        <f t="shared" si="32"/>
        <v>0</v>
      </c>
      <c r="Q225" s="20">
        <v>1</v>
      </c>
      <c r="S225" s="20">
        <f t="shared" si="25"/>
        <v>1</v>
      </c>
    </row>
    <row r="226" spans="3:19" x14ac:dyDescent="0.25">
      <c r="C226">
        <f t="shared" si="33"/>
        <v>191</v>
      </c>
      <c r="D226" s="5">
        <f t="shared" si="34"/>
        <v>49675</v>
      </c>
      <c r="E226" s="4">
        <f t="shared" si="35"/>
        <v>0</v>
      </c>
      <c r="F226" s="4">
        <f t="shared" si="26"/>
        <v>0</v>
      </c>
      <c r="G226" s="4">
        <f t="array" ref="G226">IF($F$27=$K$23,$F$29*HLOOKUP($F$22,$M$34:$Q$395,(C226)+2,FALSE),IF(AND(F$17&gt;=C226,$F$23=$K$20,K226=0,S226=1),PMT(F$12/$F$22,F$16*$F$22,-F$11,0)-H226,0)*HLOOKUP($F$22,$M$34:$Q$395,(C226)+2,FALSE))</f>
        <v>0</v>
      </c>
      <c r="H226" s="4">
        <f t="array" ref="H226">IF($F$27=$K$23,$F$30*HLOOKUP($F$22,$M$34:$Q$395,(C226)+2,FALSE),IF(K226=0,E226*F$12/$F$22,0)*HLOOKUP($F$22,$M$34:$Q$395,(C226)+2,FALSE))</f>
        <v>0</v>
      </c>
      <c r="I226" s="4">
        <f t="shared" si="24"/>
        <v>0</v>
      </c>
      <c r="J226" s="4">
        <f t="shared" si="27"/>
        <v>0</v>
      </c>
      <c r="K226" s="4">
        <f t="shared" si="28"/>
        <v>0</v>
      </c>
      <c r="M226" s="20">
        <f t="shared" si="29"/>
        <v>0</v>
      </c>
      <c r="N226" s="20">
        <f t="shared" si="30"/>
        <v>0</v>
      </c>
      <c r="O226" s="20">
        <f t="shared" si="31"/>
        <v>0</v>
      </c>
      <c r="P226" s="20">
        <f t="shared" si="32"/>
        <v>1</v>
      </c>
      <c r="Q226" s="20">
        <v>1</v>
      </c>
      <c r="S226" s="20">
        <f t="shared" si="25"/>
        <v>1</v>
      </c>
    </row>
    <row r="227" spans="3:19" x14ac:dyDescent="0.25">
      <c r="C227">
        <f t="shared" si="33"/>
        <v>192</v>
      </c>
      <c r="D227" s="5">
        <f t="shared" si="34"/>
        <v>49706</v>
      </c>
      <c r="E227" s="4">
        <f t="shared" si="35"/>
        <v>0</v>
      </c>
      <c r="F227" s="4">
        <f t="shared" si="26"/>
        <v>0</v>
      </c>
      <c r="G227" s="4">
        <f t="array" ref="G227">IF($F$27=$K$23,$F$29*HLOOKUP($F$22,$M$34:$Q$395,(C227)+2,FALSE),IF(AND(F$17&gt;=C227,$F$23=$K$20,K227=0,S227=1),PMT(F$12/$F$22,F$16*$F$22,-F$11,0)-H227,0)*HLOOKUP($F$22,$M$34:$Q$395,(C227)+2,FALSE))</f>
        <v>0</v>
      </c>
      <c r="H227" s="4">
        <f t="array" ref="H227">IF($F$27=$K$23,$F$30*HLOOKUP($F$22,$M$34:$Q$395,(C227)+2,FALSE),IF(K227=0,E227*F$12/$F$22,0)*HLOOKUP($F$22,$M$34:$Q$395,(C227)+2,FALSE))</f>
        <v>0</v>
      </c>
      <c r="I227" s="4">
        <f t="shared" si="24"/>
        <v>0</v>
      </c>
      <c r="J227" s="4">
        <f t="shared" si="27"/>
        <v>0</v>
      </c>
      <c r="K227" s="4">
        <f t="shared" si="28"/>
        <v>0</v>
      </c>
      <c r="M227" s="20">
        <f t="shared" si="29"/>
        <v>0</v>
      </c>
      <c r="N227" s="20">
        <f t="shared" si="30"/>
        <v>0</v>
      </c>
      <c r="O227" s="20">
        <f t="shared" si="31"/>
        <v>0</v>
      </c>
      <c r="P227" s="20">
        <f t="shared" si="32"/>
        <v>0</v>
      </c>
      <c r="Q227" s="20">
        <v>1</v>
      </c>
      <c r="S227" s="20">
        <f t="shared" si="25"/>
        <v>1</v>
      </c>
    </row>
    <row r="228" spans="3:19" x14ac:dyDescent="0.25">
      <c r="C228">
        <f t="shared" si="33"/>
        <v>193</v>
      </c>
      <c r="D228" s="5">
        <f t="shared" si="34"/>
        <v>49735</v>
      </c>
      <c r="E228" s="4">
        <f t="shared" si="35"/>
        <v>0</v>
      </c>
      <c r="F228" s="4">
        <f t="shared" si="26"/>
        <v>0</v>
      </c>
      <c r="G228" s="4">
        <f t="array" ref="G228">IF($F$27=$K$23,$F$29*HLOOKUP($F$22,$M$34:$Q$395,(C228)+2,FALSE),IF(AND(F$17&gt;=C228,$F$23=$K$20,K228=0,S228=1),PMT(F$12/$F$22,F$16*$F$22,-F$11,0)-H228,0)*HLOOKUP($F$22,$M$34:$Q$395,(C228)+2,FALSE))</f>
        <v>0</v>
      </c>
      <c r="H228" s="4">
        <f t="array" ref="H228">IF($F$27=$K$23,$F$30*HLOOKUP($F$22,$M$34:$Q$395,(C228)+2,FALSE),IF(K228=0,E228*F$12/$F$22,0)*HLOOKUP($F$22,$M$34:$Q$395,(C228)+2,FALSE))</f>
        <v>0</v>
      </c>
      <c r="I228" s="4">
        <f t="shared" ref="I228:I291" si="36">MAX(IF(C228=$F$17,E228-G228,0),0)</f>
        <v>0</v>
      </c>
      <c r="J228" s="4">
        <f t="shared" si="27"/>
        <v>0</v>
      </c>
      <c r="K228" s="4">
        <f t="shared" si="28"/>
        <v>0</v>
      </c>
      <c r="M228" s="20">
        <f t="shared" si="29"/>
        <v>1</v>
      </c>
      <c r="N228" s="20">
        <f t="shared" si="30"/>
        <v>1</v>
      </c>
      <c r="O228" s="20">
        <f t="shared" si="31"/>
        <v>1</v>
      </c>
      <c r="P228" s="20">
        <f t="shared" si="32"/>
        <v>1</v>
      </c>
      <c r="Q228" s="20">
        <v>1</v>
      </c>
      <c r="S228" s="20">
        <f t="shared" ref="S228:S291" si="37">+IF(AND($F$26&gt;C228,$F$23=$K$18),0,1)</f>
        <v>1</v>
      </c>
    </row>
    <row r="229" spans="3:19" x14ac:dyDescent="0.25">
      <c r="C229">
        <f t="shared" si="33"/>
        <v>194</v>
      </c>
      <c r="D229" s="5">
        <f t="shared" si="34"/>
        <v>49766</v>
      </c>
      <c r="E229" s="4">
        <f t="shared" si="35"/>
        <v>0</v>
      </c>
      <c r="F229" s="4">
        <f t="shared" ref="F229:F292" si="38">SUM(G229:H229)</f>
        <v>0</v>
      </c>
      <c r="G229" s="4">
        <f t="array" ref="G229">IF($F$27=$K$23,$F$29*HLOOKUP($F$22,$M$34:$Q$395,(C229)+2,FALSE),IF(AND(F$17&gt;=C229,$F$23=$K$20,K229=0,S229=1),PMT(F$12/$F$22,F$16*$F$22,-F$11,0)-H229,0)*HLOOKUP($F$22,$M$34:$Q$395,(C229)+2,FALSE))</f>
        <v>0</v>
      </c>
      <c r="H229" s="4">
        <f t="array" ref="H229">IF($F$27=$K$23,$F$30*HLOOKUP($F$22,$M$34:$Q$395,(C229)+2,FALSE),IF(K229=0,E229*F$12/$F$22,0)*HLOOKUP($F$22,$M$34:$Q$395,(C229)+2,FALSE))</f>
        <v>0</v>
      </c>
      <c r="I229" s="4">
        <f t="shared" si="36"/>
        <v>0</v>
      </c>
      <c r="J229" s="4">
        <f t="shared" ref="J229:J292" si="39">MAX((E229-G229-I229+K229),0)</f>
        <v>0</v>
      </c>
      <c r="K229" s="4">
        <f t="shared" ref="K229:K292" si="40">IF(AND(C229&gt;=F$24,C229&lt;=F$25),E229*F$12/12,0)</f>
        <v>0</v>
      </c>
      <c r="M229" s="20">
        <f t="shared" ref="M229:M292" si="41">+IF($F$19=$C229,1,IF(OR($F$19&gt;$C229,MOD($C229-$F$19,12),$C229-$F$19&lt;12),0,1))</f>
        <v>0</v>
      </c>
      <c r="N229" s="20">
        <f t="shared" ref="N229:N292" si="42">+IF($F$19=$C229,1,IF(OR($F$19&gt;$C229,MOD($C229-$F$19,6),$C229-$F$19&lt;6),0,1))</f>
        <v>0</v>
      </c>
      <c r="O229" s="20">
        <f t="shared" ref="O229:O292" si="43">+IF($F$19=$C229,1,IF(OR($F$19&gt;$C229,MOD($C229-$F$19,4),$C229-$F$19&lt;4),0,1))</f>
        <v>0</v>
      </c>
      <c r="P229" s="20">
        <f t="shared" ref="P229:P292" si="44">+IF($F$19=$C229,1,IF(OR($F$19&gt;$C229,MOD($C229-$F$19,2),$C229-$F$19&lt;2),0,1))</f>
        <v>0</v>
      </c>
      <c r="Q229" s="20">
        <v>1</v>
      </c>
      <c r="S229" s="20">
        <f t="shared" si="37"/>
        <v>1</v>
      </c>
    </row>
    <row r="230" spans="3:19" x14ac:dyDescent="0.25">
      <c r="C230">
        <f t="shared" ref="C230:C293" si="45">C229+1</f>
        <v>195</v>
      </c>
      <c r="D230" s="5">
        <f t="shared" ref="D230:D293" si="46">EDATE(D229,1)</f>
        <v>49796</v>
      </c>
      <c r="E230" s="4">
        <f t="shared" ref="E230:E293" si="47">J229</f>
        <v>0</v>
      </c>
      <c r="F230" s="4">
        <f t="shared" si="38"/>
        <v>0</v>
      </c>
      <c r="G230" s="4">
        <f t="array" ref="G230">IF($F$27=$K$23,$F$29*HLOOKUP($F$22,$M$34:$Q$395,(C230)+2,FALSE),IF(AND(F$17&gt;=C230,$F$23=$K$20,K230=0,S230=1),PMT(F$12/$F$22,F$16*$F$22,-F$11,0)-H230,0)*HLOOKUP($F$22,$M$34:$Q$395,(C230)+2,FALSE))</f>
        <v>0</v>
      </c>
      <c r="H230" s="4">
        <f t="array" ref="H230">IF($F$27=$K$23,$F$30*HLOOKUP($F$22,$M$34:$Q$395,(C230)+2,FALSE),IF(K230=0,E230*F$12/$F$22,0)*HLOOKUP($F$22,$M$34:$Q$395,(C230)+2,FALSE))</f>
        <v>0</v>
      </c>
      <c r="I230" s="4">
        <f t="shared" si="36"/>
        <v>0</v>
      </c>
      <c r="J230" s="4">
        <f t="shared" si="39"/>
        <v>0</v>
      </c>
      <c r="K230" s="4">
        <f t="shared" si="40"/>
        <v>0</v>
      </c>
      <c r="M230" s="20">
        <f t="shared" si="41"/>
        <v>0</v>
      </c>
      <c r="N230" s="20">
        <f t="shared" si="42"/>
        <v>0</v>
      </c>
      <c r="O230" s="20">
        <f t="shared" si="43"/>
        <v>0</v>
      </c>
      <c r="P230" s="20">
        <f t="shared" si="44"/>
        <v>1</v>
      </c>
      <c r="Q230" s="20">
        <v>1</v>
      </c>
      <c r="S230" s="20">
        <f t="shared" si="37"/>
        <v>1</v>
      </c>
    </row>
    <row r="231" spans="3:19" x14ac:dyDescent="0.25">
      <c r="C231">
        <f t="shared" si="45"/>
        <v>196</v>
      </c>
      <c r="D231" s="5">
        <f t="shared" si="46"/>
        <v>49827</v>
      </c>
      <c r="E231" s="4">
        <f t="shared" si="47"/>
        <v>0</v>
      </c>
      <c r="F231" s="4">
        <f t="shared" si="38"/>
        <v>0</v>
      </c>
      <c r="G231" s="4">
        <f t="array" ref="G231">IF($F$27=$K$23,$F$29*HLOOKUP($F$22,$M$34:$Q$395,(C231)+2,FALSE),IF(AND(F$17&gt;=C231,$F$23=$K$20,K231=0,S231=1),PMT(F$12/$F$22,F$16*$F$22,-F$11,0)-H231,0)*HLOOKUP($F$22,$M$34:$Q$395,(C231)+2,FALSE))</f>
        <v>0</v>
      </c>
      <c r="H231" s="4">
        <f t="array" ref="H231">IF($F$27=$K$23,$F$30*HLOOKUP($F$22,$M$34:$Q$395,(C231)+2,FALSE),IF(K231=0,E231*F$12/$F$22,0)*HLOOKUP($F$22,$M$34:$Q$395,(C231)+2,FALSE))</f>
        <v>0</v>
      </c>
      <c r="I231" s="4">
        <f t="shared" si="36"/>
        <v>0</v>
      </c>
      <c r="J231" s="4">
        <f t="shared" si="39"/>
        <v>0</v>
      </c>
      <c r="K231" s="4">
        <f t="shared" si="40"/>
        <v>0</v>
      </c>
      <c r="M231" s="20">
        <f t="shared" si="41"/>
        <v>0</v>
      </c>
      <c r="N231" s="20">
        <f t="shared" si="42"/>
        <v>0</v>
      </c>
      <c r="O231" s="20">
        <f t="shared" si="43"/>
        <v>0</v>
      </c>
      <c r="P231" s="20">
        <f t="shared" si="44"/>
        <v>0</v>
      </c>
      <c r="Q231" s="20">
        <v>1</v>
      </c>
      <c r="S231" s="20">
        <f t="shared" si="37"/>
        <v>1</v>
      </c>
    </row>
    <row r="232" spans="3:19" x14ac:dyDescent="0.25">
      <c r="C232">
        <f t="shared" si="45"/>
        <v>197</v>
      </c>
      <c r="D232" s="5">
        <f t="shared" si="46"/>
        <v>49857</v>
      </c>
      <c r="E232" s="4">
        <f t="shared" si="47"/>
        <v>0</v>
      </c>
      <c r="F232" s="4">
        <f t="shared" si="38"/>
        <v>0</v>
      </c>
      <c r="G232" s="4">
        <f t="array" ref="G232">IF($F$27=$K$23,$F$29*HLOOKUP($F$22,$M$34:$Q$395,(C232)+2,FALSE),IF(AND(F$17&gt;=C232,$F$23=$K$20,K232=0,S232=1),PMT(F$12/$F$22,F$16*$F$22,-F$11,0)-H232,0)*HLOOKUP($F$22,$M$34:$Q$395,(C232)+2,FALSE))</f>
        <v>0</v>
      </c>
      <c r="H232" s="4">
        <f t="array" ref="H232">IF($F$27=$K$23,$F$30*HLOOKUP($F$22,$M$34:$Q$395,(C232)+2,FALSE),IF(K232=0,E232*F$12/$F$22,0)*HLOOKUP($F$22,$M$34:$Q$395,(C232)+2,FALSE))</f>
        <v>0</v>
      </c>
      <c r="I232" s="4">
        <f t="shared" si="36"/>
        <v>0</v>
      </c>
      <c r="J232" s="4">
        <f t="shared" si="39"/>
        <v>0</v>
      </c>
      <c r="K232" s="4">
        <f t="shared" si="40"/>
        <v>0</v>
      </c>
      <c r="M232" s="20">
        <f t="shared" si="41"/>
        <v>0</v>
      </c>
      <c r="N232" s="20">
        <f t="shared" si="42"/>
        <v>0</v>
      </c>
      <c r="O232" s="20">
        <f t="shared" si="43"/>
        <v>1</v>
      </c>
      <c r="P232" s="20">
        <f t="shared" si="44"/>
        <v>1</v>
      </c>
      <c r="Q232" s="20">
        <v>1</v>
      </c>
      <c r="S232" s="20">
        <f t="shared" si="37"/>
        <v>1</v>
      </c>
    </row>
    <row r="233" spans="3:19" x14ac:dyDescent="0.25">
      <c r="C233">
        <f t="shared" si="45"/>
        <v>198</v>
      </c>
      <c r="D233" s="5">
        <f t="shared" si="46"/>
        <v>49888</v>
      </c>
      <c r="E233" s="4">
        <f t="shared" si="47"/>
        <v>0</v>
      </c>
      <c r="F233" s="4">
        <f t="shared" si="38"/>
        <v>0</v>
      </c>
      <c r="G233" s="4">
        <f t="array" ref="G233">IF($F$27=$K$23,$F$29*HLOOKUP($F$22,$M$34:$Q$395,(C233)+2,FALSE),IF(AND(F$17&gt;=C233,$F$23=$K$20,K233=0,S233=1),PMT(F$12/$F$22,F$16*$F$22,-F$11,0)-H233,0)*HLOOKUP($F$22,$M$34:$Q$395,(C233)+2,FALSE))</f>
        <v>0</v>
      </c>
      <c r="H233" s="4">
        <f t="array" ref="H233">IF($F$27=$K$23,$F$30*HLOOKUP($F$22,$M$34:$Q$395,(C233)+2,FALSE),IF(K233=0,E233*F$12/$F$22,0)*HLOOKUP($F$22,$M$34:$Q$395,(C233)+2,FALSE))</f>
        <v>0</v>
      </c>
      <c r="I233" s="4">
        <f t="shared" si="36"/>
        <v>0</v>
      </c>
      <c r="J233" s="4">
        <f t="shared" si="39"/>
        <v>0</v>
      </c>
      <c r="K233" s="4">
        <f t="shared" si="40"/>
        <v>0</v>
      </c>
      <c r="M233" s="20">
        <f t="shared" si="41"/>
        <v>0</v>
      </c>
      <c r="N233" s="20">
        <f t="shared" si="42"/>
        <v>0</v>
      </c>
      <c r="O233" s="20">
        <f t="shared" si="43"/>
        <v>0</v>
      </c>
      <c r="P233" s="20">
        <f t="shared" si="44"/>
        <v>0</v>
      </c>
      <c r="Q233" s="20">
        <v>1</v>
      </c>
      <c r="S233" s="20">
        <f t="shared" si="37"/>
        <v>1</v>
      </c>
    </row>
    <row r="234" spans="3:19" x14ac:dyDescent="0.25">
      <c r="C234">
        <f t="shared" si="45"/>
        <v>199</v>
      </c>
      <c r="D234" s="5">
        <f t="shared" si="46"/>
        <v>49919</v>
      </c>
      <c r="E234" s="4">
        <f t="shared" si="47"/>
        <v>0</v>
      </c>
      <c r="F234" s="4">
        <f t="shared" si="38"/>
        <v>0</v>
      </c>
      <c r="G234" s="4">
        <f t="array" ref="G234">IF($F$27=$K$23,$F$29*HLOOKUP($F$22,$M$34:$Q$395,(C234)+2,FALSE),IF(AND(F$17&gt;=C234,$F$23=$K$20,K234=0,S234=1),PMT(F$12/$F$22,F$16*$F$22,-F$11,0)-H234,0)*HLOOKUP($F$22,$M$34:$Q$395,(C234)+2,FALSE))</f>
        <v>0</v>
      </c>
      <c r="H234" s="4">
        <f t="array" ref="H234">IF($F$27=$K$23,$F$30*HLOOKUP($F$22,$M$34:$Q$395,(C234)+2,FALSE),IF(K234=0,E234*F$12/$F$22,0)*HLOOKUP($F$22,$M$34:$Q$395,(C234)+2,FALSE))</f>
        <v>0</v>
      </c>
      <c r="I234" s="4">
        <f t="shared" si="36"/>
        <v>0</v>
      </c>
      <c r="J234" s="4">
        <f t="shared" si="39"/>
        <v>0</v>
      </c>
      <c r="K234" s="4">
        <f t="shared" si="40"/>
        <v>0</v>
      </c>
      <c r="M234" s="20">
        <f t="shared" si="41"/>
        <v>0</v>
      </c>
      <c r="N234" s="20">
        <f t="shared" si="42"/>
        <v>1</v>
      </c>
      <c r="O234" s="20">
        <f t="shared" si="43"/>
        <v>0</v>
      </c>
      <c r="P234" s="20">
        <f t="shared" si="44"/>
        <v>1</v>
      </c>
      <c r="Q234" s="20">
        <v>1</v>
      </c>
      <c r="S234" s="20">
        <f t="shared" si="37"/>
        <v>1</v>
      </c>
    </row>
    <row r="235" spans="3:19" x14ac:dyDescent="0.25">
      <c r="C235">
        <f t="shared" si="45"/>
        <v>200</v>
      </c>
      <c r="D235" s="5">
        <f t="shared" si="46"/>
        <v>49949</v>
      </c>
      <c r="E235" s="4">
        <f t="shared" si="47"/>
        <v>0</v>
      </c>
      <c r="F235" s="4">
        <f t="shared" si="38"/>
        <v>0</v>
      </c>
      <c r="G235" s="4">
        <f t="array" ref="G235">IF($F$27=$K$23,$F$29*HLOOKUP($F$22,$M$34:$Q$395,(C235)+2,FALSE),IF(AND(F$17&gt;=C235,$F$23=$K$20,K235=0,S235=1),PMT(F$12/$F$22,F$16*$F$22,-F$11,0)-H235,0)*HLOOKUP($F$22,$M$34:$Q$395,(C235)+2,FALSE))</f>
        <v>0</v>
      </c>
      <c r="H235" s="4">
        <f t="array" ref="H235">IF($F$27=$K$23,$F$30*HLOOKUP($F$22,$M$34:$Q$395,(C235)+2,FALSE),IF(K235=0,E235*F$12/$F$22,0)*HLOOKUP($F$22,$M$34:$Q$395,(C235)+2,FALSE))</f>
        <v>0</v>
      </c>
      <c r="I235" s="4">
        <f t="shared" si="36"/>
        <v>0</v>
      </c>
      <c r="J235" s="4">
        <f t="shared" si="39"/>
        <v>0</v>
      </c>
      <c r="K235" s="4">
        <f t="shared" si="40"/>
        <v>0</v>
      </c>
      <c r="M235" s="20">
        <f t="shared" si="41"/>
        <v>0</v>
      </c>
      <c r="N235" s="20">
        <f t="shared" si="42"/>
        <v>0</v>
      </c>
      <c r="O235" s="20">
        <f t="shared" si="43"/>
        <v>0</v>
      </c>
      <c r="P235" s="20">
        <f t="shared" si="44"/>
        <v>0</v>
      </c>
      <c r="Q235" s="20">
        <v>1</v>
      </c>
      <c r="S235" s="20">
        <f t="shared" si="37"/>
        <v>1</v>
      </c>
    </row>
    <row r="236" spans="3:19" x14ac:dyDescent="0.25">
      <c r="C236">
        <f t="shared" si="45"/>
        <v>201</v>
      </c>
      <c r="D236" s="5">
        <f t="shared" si="46"/>
        <v>49980</v>
      </c>
      <c r="E236" s="4">
        <f t="shared" si="47"/>
        <v>0</v>
      </c>
      <c r="F236" s="4">
        <f t="shared" si="38"/>
        <v>0</v>
      </c>
      <c r="G236" s="4">
        <f t="array" ref="G236">IF($F$27=$K$23,$F$29*HLOOKUP($F$22,$M$34:$Q$395,(C236)+2,FALSE),IF(AND(F$17&gt;=C236,$F$23=$K$20,K236=0,S236=1),PMT(F$12/$F$22,F$16*$F$22,-F$11,0)-H236,0)*HLOOKUP($F$22,$M$34:$Q$395,(C236)+2,FALSE))</f>
        <v>0</v>
      </c>
      <c r="H236" s="4">
        <f t="array" ref="H236">IF($F$27=$K$23,$F$30*HLOOKUP($F$22,$M$34:$Q$395,(C236)+2,FALSE),IF(K236=0,E236*F$12/$F$22,0)*HLOOKUP($F$22,$M$34:$Q$395,(C236)+2,FALSE))</f>
        <v>0</v>
      </c>
      <c r="I236" s="4">
        <f t="shared" si="36"/>
        <v>0</v>
      </c>
      <c r="J236" s="4">
        <f t="shared" si="39"/>
        <v>0</v>
      </c>
      <c r="K236" s="4">
        <f t="shared" si="40"/>
        <v>0</v>
      </c>
      <c r="M236" s="20">
        <f t="shared" si="41"/>
        <v>0</v>
      </c>
      <c r="N236" s="20">
        <f t="shared" si="42"/>
        <v>0</v>
      </c>
      <c r="O236" s="20">
        <f t="shared" si="43"/>
        <v>1</v>
      </c>
      <c r="P236" s="20">
        <f t="shared" si="44"/>
        <v>1</v>
      </c>
      <c r="Q236" s="20">
        <v>1</v>
      </c>
      <c r="S236" s="20">
        <f t="shared" si="37"/>
        <v>1</v>
      </c>
    </row>
    <row r="237" spans="3:19" x14ac:dyDescent="0.25">
      <c r="C237">
        <f t="shared" si="45"/>
        <v>202</v>
      </c>
      <c r="D237" s="5">
        <f t="shared" si="46"/>
        <v>50010</v>
      </c>
      <c r="E237" s="4">
        <f t="shared" si="47"/>
        <v>0</v>
      </c>
      <c r="F237" s="4">
        <f t="shared" si="38"/>
        <v>0</v>
      </c>
      <c r="G237" s="4">
        <f t="array" ref="G237">IF($F$27=$K$23,$F$29*HLOOKUP($F$22,$M$34:$Q$395,(C237)+2,FALSE),IF(AND(F$17&gt;=C237,$F$23=$K$20,K237=0,S237=1),PMT(F$12/$F$22,F$16*$F$22,-F$11,0)-H237,0)*HLOOKUP($F$22,$M$34:$Q$395,(C237)+2,FALSE))</f>
        <v>0</v>
      </c>
      <c r="H237" s="4">
        <f t="array" ref="H237">IF($F$27=$K$23,$F$30*HLOOKUP($F$22,$M$34:$Q$395,(C237)+2,FALSE),IF(K237=0,E237*F$12/$F$22,0)*HLOOKUP($F$22,$M$34:$Q$395,(C237)+2,FALSE))</f>
        <v>0</v>
      </c>
      <c r="I237" s="4">
        <f t="shared" si="36"/>
        <v>0</v>
      </c>
      <c r="J237" s="4">
        <f t="shared" si="39"/>
        <v>0</v>
      </c>
      <c r="K237" s="4">
        <f t="shared" si="40"/>
        <v>0</v>
      </c>
      <c r="M237" s="20">
        <f t="shared" si="41"/>
        <v>0</v>
      </c>
      <c r="N237" s="20">
        <f t="shared" si="42"/>
        <v>0</v>
      </c>
      <c r="O237" s="20">
        <f t="shared" si="43"/>
        <v>0</v>
      </c>
      <c r="P237" s="20">
        <f t="shared" si="44"/>
        <v>0</v>
      </c>
      <c r="Q237" s="20">
        <v>1</v>
      </c>
      <c r="S237" s="20">
        <f t="shared" si="37"/>
        <v>1</v>
      </c>
    </row>
    <row r="238" spans="3:19" x14ac:dyDescent="0.25">
      <c r="C238">
        <f t="shared" si="45"/>
        <v>203</v>
      </c>
      <c r="D238" s="5">
        <f t="shared" si="46"/>
        <v>50041</v>
      </c>
      <c r="E238" s="4">
        <f t="shared" si="47"/>
        <v>0</v>
      </c>
      <c r="F238" s="4">
        <f t="shared" si="38"/>
        <v>0</v>
      </c>
      <c r="G238" s="4">
        <f t="array" ref="G238">IF($F$27=$K$23,$F$29*HLOOKUP($F$22,$M$34:$Q$395,(C238)+2,FALSE),IF(AND(F$17&gt;=C238,$F$23=$K$20,K238=0,S238=1),PMT(F$12/$F$22,F$16*$F$22,-F$11,0)-H238,0)*HLOOKUP($F$22,$M$34:$Q$395,(C238)+2,FALSE))</f>
        <v>0</v>
      </c>
      <c r="H238" s="4">
        <f t="array" ref="H238">IF($F$27=$K$23,$F$30*HLOOKUP($F$22,$M$34:$Q$395,(C238)+2,FALSE),IF(K238=0,E238*F$12/$F$22,0)*HLOOKUP($F$22,$M$34:$Q$395,(C238)+2,FALSE))</f>
        <v>0</v>
      </c>
      <c r="I238" s="4">
        <f t="shared" si="36"/>
        <v>0</v>
      </c>
      <c r="J238" s="4">
        <f t="shared" si="39"/>
        <v>0</v>
      </c>
      <c r="K238" s="4">
        <f t="shared" si="40"/>
        <v>0</v>
      </c>
      <c r="M238" s="20">
        <f t="shared" si="41"/>
        <v>0</v>
      </c>
      <c r="N238" s="20">
        <f t="shared" si="42"/>
        <v>0</v>
      </c>
      <c r="O238" s="20">
        <f t="shared" si="43"/>
        <v>0</v>
      </c>
      <c r="P238" s="20">
        <f t="shared" si="44"/>
        <v>1</v>
      </c>
      <c r="Q238" s="20">
        <v>1</v>
      </c>
      <c r="S238" s="20">
        <f t="shared" si="37"/>
        <v>1</v>
      </c>
    </row>
    <row r="239" spans="3:19" x14ac:dyDescent="0.25">
      <c r="C239">
        <f t="shared" si="45"/>
        <v>204</v>
      </c>
      <c r="D239" s="5">
        <f t="shared" si="46"/>
        <v>50072</v>
      </c>
      <c r="E239" s="4">
        <f t="shared" si="47"/>
        <v>0</v>
      </c>
      <c r="F239" s="4">
        <f t="shared" si="38"/>
        <v>0</v>
      </c>
      <c r="G239" s="4">
        <f t="array" ref="G239">IF($F$27=$K$23,$F$29*HLOOKUP($F$22,$M$34:$Q$395,(C239)+2,FALSE),IF(AND(F$17&gt;=C239,$F$23=$K$20,K239=0,S239=1),PMT(F$12/$F$22,F$16*$F$22,-F$11,0)-H239,0)*HLOOKUP($F$22,$M$34:$Q$395,(C239)+2,FALSE))</f>
        <v>0</v>
      </c>
      <c r="H239" s="4">
        <f t="array" ref="H239">IF($F$27=$K$23,$F$30*HLOOKUP($F$22,$M$34:$Q$395,(C239)+2,FALSE),IF(K239=0,E239*F$12/$F$22,0)*HLOOKUP($F$22,$M$34:$Q$395,(C239)+2,FALSE))</f>
        <v>0</v>
      </c>
      <c r="I239" s="4">
        <f t="shared" si="36"/>
        <v>0</v>
      </c>
      <c r="J239" s="4">
        <f t="shared" si="39"/>
        <v>0</v>
      </c>
      <c r="K239" s="4">
        <f t="shared" si="40"/>
        <v>0</v>
      </c>
      <c r="M239" s="20">
        <f t="shared" si="41"/>
        <v>0</v>
      </c>
      <c r="N239" s="20">
        <f t="shared" si="42"/>
        <v>0</v>
      </c>
      <c r="O239" s="20">
        <f t="shared" si="43"/>
        <v>0</v>
      </c>
      <c r="P239" s="20">
        <f t="shared" si="44"/>
        <v>0</v>
      </c>
      <c r="Q239" s="20">
        <v>1</v>
      </c>
      <c r="S239" s="20">
        <f t="shared" si="37"/>
        <v>1</v>
      </c>
    </row>
    <row r="240" spans="3:19" x14ac:dyDescent="0.25">
      <c r="C240">
        <f t="shared" si="45"/>
        <v>205</v>
      </c>
      <c r="D240" s="5">
        <f t="shared" si="46"/>
        <v>50100</v>
      </c>
      <c r="E240" s="4">
        <f t="shared" si="47"/>
        <v>0</v>
      </c>
      <c r="F240" s="4">
        <f t="shared" si="38"/>
        <v>0</v>
      </c>
      <c r="G240" s="4">
        <f t="array" ref="G240">IF($F$27=$K$23,$F$29*HLOOKUP($F$22,$M$34:$Q$395,(C240)+2,FALSE),IF(AND(F$17&gt;=C240,$F$23=$K$20,K240=0,S240=1),PMT(F$12/$F$22,F$16*$F$22,-F$11,0)-H240,0)*HLOOKUP($F$22,$M$34:$Q$395,(C240)+2,FALSE))</f>
        <v>0</v>
      </c>
      <c r="H240" s="4">
        <f t="array" ref="H240">IF($F$27=$K$23,$F$30*HLOOKUP($F$22,$M$34:$Q$395,(C240)+2,FALSE),IF(K240=0,E240*F$12/$F$22,0)*HLOOKUP($F$22,$M$34:$Q$395,(C240)+2,FALSE))</f>
        <v>0</v>
      </c>
      <c r="I240" s="4">
        <f t="shared" si="36"/>
        <v>0</v>
      </c>
      <c r="J240" s="4">
        <f t="shared" si="39"/>
        <v>0</v>
      </c>
      <c r="K240" s="4">
        <f t="shared" si="40"/>
        <v>0</v>
      </c>
      <c r="M240" s="20">
        <f t="shared" si="41"/>
        <v>1</v>
      </c>
      <c r="N240" s="20">
        <f t="shared" si="42"/>
        <v>1</v>
      </c>
      <c r="O240" s="20">
        <f t="shared" si="43"/>
        <v>1</v>
      </c>
      <c r="P240" s="20">
        <f t="shared" si="44"/>
        <v>1</v>
      </c>
      <c r="Q240" s="20">
        <v>1</v>
      </c>
      <c r="S240" s="20">
        <f t="shared" si="37"/>
        <v>1</v>
      </c>
    </row>
    <row r="241" spans="3:19" x14ac:dyDescent="0.25">
      <c r="C241">
        <f t="shared" si="45"/>
        <v>206</v>
      </c>
      <c r="D241" s="5">
        <f t="shared" si="46"/>
        <v>50131</v>
      </c>
      <c r="E241" s="4">
        <f t="shared" si="47"/>
        <v>0</v>
      </c>
      <c r="F241" s="4">
        <f t="shared" si="38"/>
        <v>0</v>
      </c>
      <c r="G241" s="4">
        <f t="array" ref="G241">IF($F$27=$K$23,$F$29*HLOOKUP($F$22,$M$34:$Q$395,(C241)+2,FALSE),IF(AND(F$17&gt;=C241,$F$23=$K$20,K241=0,S241=1),PMT(F$12/$F$22,F$16*$F$22,-F$11,0)-H241,0)*HLOOKUP($F$22,$M$34:$Q$395,(C241)+2,FALSE))</f>
        <v>0</v>
      </c>
      <c r="H241" s="4">
        <f t="array" ref="H241">IF($F$27=$K$23,$F$30*HLOOKUP($F$22,$M$34:$Q$395,(C241)+2,FALSE),IF(K241=0,E241*F$12/$F$22,0)*HLOOKUP($F$22,$M$34:$Q$395,(C241)+2,FALSE))</f>
        <v>0</v>
      </c>
      <c r="I241" s="4">
        <f t="shared" si="36"/>
        <v>0</v>
      </c>
      <c r="J241" s="4">
        <f t="shared" si="39"/>
        <v>0</v>
      </c>
      <c r="K241" s="4">
        <f t="shared" si="40"/>
        <v>0</v>
      </c>
      <c r="M241" s="20">
        <f t="shared" si="41"/>
        <v>0</v>
      </c>
      <c r="N241" s="20">
        <f t="shared" si="42"/>
        <v>0</v>
      </c>
      <c r="O241" s="20">
        <f t="shared" si="43"/>
        <v>0</v>
      </c>
      <c r="P241" s="20">
        <f t="shared" si="44"/>
        <v>0</v>
      </c>
      <c r="Q241" s="20">
        <v>1</v>
      </c>
      <c r="S241" s="20">
        <f t="shared" si="37"/>
        <v>1</v>
      </c>
    </row>
    <row r="242" spans="3:19" x14ac:dyDescent="0.25">
      <c r="C242">
        <f t="shared" si="45"/>
        <v>207</v>
      </c>
      <c r="D242" s="5">
        <f t="shared" si="46"/>
        <v>50161</v>
      </c>
      <c r="E242" s="4">
        <f t="shared" si="47"/>
        <v>0</v>
      </c>
      <c r="F242" s="4">
        <f t="shared" si="38"/>
        <v>0</v>
      </c>
      <c r="G242" s="4">
        <f t="array" ref="G242">IF($F$27=$K$23,$F$29*HLOOKUP($F$22,$M$34:$Q$395,(C242)+2,FALSE),IF(AND(F$17&gt;=C242,$F$23=$K$20,K242=0,S242=1),PMT(F$12/$F$22,F$16*$F$22,-F$11,0)-H242,0)*HLOOKUP($F$22,$M$34:$Q$395,(C242)+2,FALSE))</f>
        <v>0</v>
      </c>
      <c r="H242" s="4">
        <f t="array" ref="H242">IF($F$27=$K$23,$F$30*HLOOKUP($F$22,$M$34:$Q$395,(C242)+2,FALSE),IF(K242=0,E242*F$12/$F$22,0)*HLOOKUP($F$22,$M$34:$Q$395,(C242)+2,FALSE))</f>
        <v>0</v>
      </c>
      <c r="I242" s="4">
        <f t="shared" si="36"/>
        <v>0</v>
      </c>
      <c r="J242" s="4">
        <f t="shared" si="39"/>
        <v>0</v>
      </c>
      <c r="K242" s="4">
        <f t="shared" si="40"/>
        <v>0</v>
      </c>
      <c r="M242" s="20">
        <f t="shared" si="41"/>
        <v>0</v>
      </c>
      <c r="N242" s="20">
        <f t="shared" si="42"/>
        <v>0</v>
      </c>
      <c r="O242" s="20">
        <f t="shared" si="43"/>
        <v>0</v>
      </c>
      <c r="P242" s="20">
        <f t="shared" si="44"/>
        <v>1</v>
      </c>
      <c r="Q242" s="20">
        <v>1</v>
      </c>
      <c r="S242" s="20">
        <f t="shared" si="37"/>
        <v>1</v>
      </c>
    </row>
    <row r="243" spans="3:19" x14ac:dyDescent="0.25">
      <c r="C243">
        <f t="shared" si="45"/>
        <v>208</v>
      </c>
      <c r="D243" s="5">
        <f t="shared" si="46"/>
        <v>50192</v>
      </c>
      <c r="E243" s="4">
        <f t="shared" si="47"/>
        <v>0</v>
      </c>
      <c r="F243" s="4">
        <f t="shared" si="38"/>
        <v>0</v>
      </c>
      <c r="G243" s="4">
        <f t="array" ref="G243">IF($F$27=$K$23,$F$29*HLOOKUP($F$22,$M$34:$Q$395,(C243)+2,FALSE),IF(AND(F$17&gt;=C243,$F$23=$K$20,K243=0,S243=1),PMT(F$12/$F$22,F$16*$F$22,-F$11,0)-H243,0)*HLOOKUP($F$22,$M$34:$Q$395,(C243)+2,FALSE))</f>
        <v>0</v>
      </c>
      <c r="H243" s="4">
        <f t="array" ref="H243">IF($F$27=$K$23,$F$30*HLOOKUP($F$22,$M$34:$Q$395,(C243)+2,FALSE),IF(K243=0,E243*F$12/$F$22,0)*HLOOKUP($F$22,$M$34:$Q$395,(C243)+2,FALSE))</f>
        <v>0</v>
      </c>
      <c r="I243" s="4">
        <f t="shared" si="36"/>
        <v>0</v>
      </c>
      <c r="J243" s="4">
        <f t="shared" si="39"/>
        <v>0</v>
      </c>
      <c r="K243" s="4">
        <f t="shared" si="40"/>
        <v>0</v>
      </c>
      <c r="M243" s="20">
        <f t="shared" si="41"/>
        <v>0</v>
      </c>
      <c r="N243" s="20">
        <f t="shared" si="42"/>
        <v>0</v>
      </c>
      <c r="O243" s="20">
        <f t="shared" si="43"/>
        <v>0</v>
      </c>
      <c r="P243" s="20">
        <f t="shared" si="44"/>
        <v>0</v>
      </c>
      <c r="Q243" s="20">
        <v>1</v>
      </c>
      <c r="S243" s="20">
        <f t="shared" si="37"/>
        <v>1</v>
      </c>
    </row>
    <row r="244" spans="3:19" x14ac:dyDescent="0.25">
      <c r="C244">
        <f t="shared" si="45"/>
        <v>209</v>
      </c>
      <c r="D244" s="5">
        <f t="shared" si="46"/>
        <v>50222</v>
      </c>
      <c r="E244" s="4">
        <f t="shared" si="47"/>
        <v>0</v>
      </c>
      <c r="F244" s="4">
        <f t="shared" si="38"/>
        <v>0</v>
      </c>
      <c r="G244" s="4">
        <f t="array" ref="G244">IF($F$27=$K$23,$F$29*HLOOKUP($F$22,$M$34:$Q$395,(C244)+2,FALSE),IF(AND(F$17&gt;=C244,$F$23=$K$20,K244=0,S244=1),PMT(F$12/$F$22,F$16*$F$22,-F$11,0)-H244,0)*HLOOKUP($F$22,$M$34:$Q$395,(C244)+2,FALSE))</f>
        <v>0</v>
      </c>
      <c r="H244" s="4">
        <f t="array" ref="H244">IF($F$27=$K$23,$F$30*HLOOKUP($F$22,$M$34:$Q$395,(C244)+2,FALSE),IF(K244=0,E244*F$12/$F$22,0)*HLOOKUP($F$22,$M$34:$Q$395,(C244)+2,FALSE))</f>
        <v>0</v>
      </c>
      <c r="I244" s="4">
        <f t="shared" si="36"/>
        <v>0</v>
      </c>
      <c r="J244" s="4">
        <f t="shared" si="39"/>
        <v>0</v>
      </c>
      <c r="K244" s="4">
        <f t="shared" si="40"/>
        <v>0</v>
      </c>
      <c r="M244" s="20">
        <f t="shared" si="41"/>
        <v>0</v>
      </c>
      <c r="N244" s="20">
        <f t="shared" si="42"/>
        <v>0</v>
      </c>
      <c r="O244" s="20">
        <f t="shared" si="43"/>
        <v>1</v>
      </c>
      <c r="P244" s="20">
        <f t="shared" si="44"/>
        <v>1</v>
      </c>
      <c r="Q244" s="20">
        <v>1</v>
      </c>
      <c r="S244" s="20">
        <f t="shared" si="37"/>
        <v>1</v>
      </c>
    </row>
    <row r="245" spans="3:19" x14ac:dyDescent="0.25">
      <c r="C245">
        <f t="shared" si="45"/>
        <v>210</v>
      </c>
      <c r="D245" s="5">
        <f t="shared" si="46"/>
        <v>50253</v>
      </c>
      <c r="E245" s="4">
        <f t="shared" si="47"/>
        <v>0</v>
      </c>
      <c r="F245" s="4">
        <f t="shared" si="38"/>
        <v>0</v>
      </c>
      <c r="G245" s="4">
        <f t="array" ref="G245">IF($F$27=$K$23,$F$29*HLOOKUP($F$22,$M$34:$Q$395,(C245)+2,FALSE),IF(AND(F$17&gt;=C245,$F$23=$K$20,K245=0,S245=1),PMT(F$12/$F$22,F$16*$F$22,-F$11,0)-H245,0)*HLOOKUP($F$22,$M$34:$Q$395,(C245)+2,FALSE))</f>
        <v>0</v>
      </c>
      <c r="H245" s="4">
        <f t="array" ref="H245">IF($F$27=$K$23,$F$30*HLOOKUP($F$22,$M$34:$Q$395,(C245)+2,FALSE),IF(K245=0,E245*F$12/$F$22,0)*HLOOKUP($F$22,$M$34:$Q$395,(C245)+2,FALSE))</f>
        <v>0</v>
      </c>
      <c r="I245" s="4">
        <f t="shared" si="36"/>
        <v>0</v>
      </c>
      <c r="J245" s="4">
        <f t="shared" si="39"/>
        <v>0</v>
      </c>
      <c r="K245" s="4">
        <f t="shared" si="40"/>
        <v>0</v>
      </c>
      <c r="M245" s="20">
        <f t="shared" si="41"/>
        <v>0</v>
      </c>
      <c r="N245" s="20">
        <f t="shared" si="42"/>
        <v>0</v>
      </c>
      <c r="O245" s="20">
        <f t="shared" si="43"/>
        <v>0</v>
      </c>
      <c r="P245" s="20">
        <f t="shared" si="44"/>
        <v>0</v>
      </c>
      <c r="Q245" s="20">
        <v>1</v>
      </c>
      <c r="S245" s="20">
        <f t="shared" si="37"/>
        <v>1</v>
      </c>
    </row>
    <row r="246" spans="3:19" x14ac:dyDescent="0.25">
      <c r="C246">
        <f t="shared" si="45"/>
        <v>211</v>
      </c>
      <c r="D246" s="5">
        <f t="shared" si="46"/>
        <v>50284</v>
      </c>
      <c r="E246" s="4">
        <f t="shared" si="47"/>
        <v>0</v>
      </c>
      <c r="F246" s="4">
        <f t="shared" si="38"/>
        <v>0</v>
      </c>
      <c r="G246" s="4">
        <f t="array" ref="G246">IF($F$27=$K$23,$F$29*HLOOKUP($F$22,$M$34:$Q$395,(C246)+2,FALSE),IF(AND(F$17&gt;=C246,$F$23=$K$20,K246=0,S246=1),PMT(F$12/$F$22,F$16*$F$22,-F$11,0)-H246,0)*HLOOKUP($F$22,$M$34:$Q$395,(C246)+2,FALSE))</f>
        <v>0</v>
      </c>
      <c r="H246" s="4">
        <f t="array" ref="H246">IF($F$27=$K$23,$F$30*HLOOKUP($F$22,$M$34:$Q$395,(C246)+2,FALSE),IF(K246=0,E246*F$12/$F$22,0)*HLOOKUP($F$22,$M$34:$Q$395,(C246)+2,FALSE))</f>
        <v>0</v>
      </c>
      <c r="I246" s="4">
        <f t="shared" si="36"/>
        <v>0</v>
      </c>
      <c r="J246" s="4">
        <f t="shared" si="39"/>
        <v>0</v>
      </c>
      <c r="K246" s="4">
        <f t="shared" si="40"/>
        <v>0</v>
      </c>
      <c r="M246" s="20">
        <f t="shared" si="41"/>
        <v>0</v>
      </c>
      <c r="N246" s="20">
        <f t="shared" si="42"/>
        <v>1</v>
      </c>
      <c r="O246" s="20">
        <f t="shared" si="43"/>
        <v>0</v>
      </c>
      <c r="P246" s="20">
        <f t="shared" si="44"/>
        <v>1</v>
      </c>
      <c r="Q246" s="20">
        <v>1</v>
      </c>
      <c r="S246" s="20">
        <f t="shared" si="37"/>
        <v>1</v>
      </c>
    </row>
    <row r="247" spans="3:19" x14ac:dyDescent="0.25">
      <c r="C247">
        <f t="shared" si="45"/>
        <v>212</v>
      </c>
      <c r="D247" s="5">
        <f t="shared" si="46"/>
        <v>50314</v>
      </c>
      <c r="E247" s="4">
        <f t="shared" si="47"/>
        <v>0</v>
      </c>
      <c r="F247" s="4">
        <f t="shared" si="38"/>
        <v>0</v>
      </c>
      <c r="G247" s="4">
        <f t="array" ref="G247">IF($F$27=$K$23,$F$29*HLOOKUP($F$22,$M$34:$Q$395,(C247)+2,FALSE),IF(AND(F$17&gt;=C247,$F$23=$K$20,K247=0,S247=1),PMT(F$12/$F$22,F$16*$F$22,-F$11,0)-H247,0)*HLOOKUP($F$22,$M$34:$Q$395,(C247)+2,FALSE))</f>
        <v>0</v>
      </c>
      <c r="H247" s="4">
        <f t="array" ref="H247">IF($F$27=$K$23,$F$30*HLOOKUP($F$22,$M$34:$Q$395,(C247)+2,FALSE),IF(K247=0,E247*F$12/$F$22,0)*HLOOKUP($F$22,$M$34:$Q$395,(C247)+2,FALSE))</f>
        <v>0</v>
      </c>
      <c r="I247" s="4">
        <f t="shared" si="36"/>
        <v>0</v>
      </c>
      <c r="J247" s="4">
        <f t="shared" si="39"/>
        <v>0</v>
      </c>
      <c r="K247" s="4">
        <f t="shared" si="40"/>
        <v>0</v>
      </c>
      <c r="M247" s="20">
        <f t="shared" si="41"/>
        <v>0</v>
      </c>
      <c r="N247" s="20">
        <f t="shared" si="42"/>
        <v>0</v>
      </c>
      <c r="O247" s="20">
        <f t="shared" si="43"/>
        <v>0</v>
      </c>
      <c r="P247" s="20">
        <f t="shared" si="44"/>
        <v>0</v>
      </c>
      <c r="Q247" s="20">
        <v>1</v>
      </c>
      <c r="S247" s="20">
        <f t="shared" si="37"/>
        <v>1</v>
      </c>
    </row>
    <row r="248" spans="3:19" x14ac:dyDescent="0.25">
      <c r="C248">
        <f t="shared" si="45"/>
        <v>213</v>
      </c>
      <c r="D248" s="5">
        <f t="shared" si="46"/>
        <v>50345</v>
      </c>
      <c r="E248" s="4">
        <f t="shared" si="47"/>
        <v>0</v>
      </c>
      <c r="F248" s="4">
        <f t="shared" si="38"/>
        <v>0</v>
      </c>
      <c r="G248" s="4">
        <f t="array" ref="G248">IF($F$27=$K$23,$F$29*HLOOKUP($F$22,$M$34:$Q$395,(C248)+2,FALSE),IF(AND(F$17&gt;=C248,$F$23=$K$20,K248=0,S248=1),PMT(F$12/$F$22,F$16*$F$22,-F$11,0)-H248,0)*HLOOKUP($F$22,$M$34:$Q$395,(C248)+2,FALSE))</f>
        <v>0</v>
      </c>
      <c r="H248" s="4">
        <f t="array" ref="H248">IF($F$27=$K$23,$F$30*HLOOKUP($F$22,$M$34:$Q$395,(C248)+2,FALSE),IF(K248=0,E248*F$12/$F$22,0)*HLOOKUP($F$22,$M$34:$Q$395,(C248)+2,FALSE))</f>
        <v>0</v>
      </c>
      <c r="I248" s="4">
        <f t="shared" si="36"/>
        <v>0</v>
      </c>
      <c r="J248" s="4">
        <f t="shared" si="39"/>
        <v>0</v>
      </c>
      <c r="K248" s="4">
        <f t="shared" si="40"/>
        <v>0</v>
      </c>
      <c r="M248" s="20">
        <f t="shared" si="41"/>
        <v>0</v>
      </c>
      <c r="N248" s="20">
        <f t="shared" si="42"/>
        <v>0</v>
      </c>
      <c r="O248" s="20">
        <f t="shared" si="43"/>
        <v>1</v>
      </c>
      <c r="P248" s="20">
        <f t="shared" si="44"/>
        <v>1</v>
      </c>
      <c r="Q248" s="20">
        <v>1</v>
      </c>
      <c r="S248" s="20">
        <f t="shared" si="37"/>
        <v>1</v>
      </c>
    </row>
    <row r="249" spans="3:19" x14ac:dyDescent="0.25">
      <c r="C249">
        <f t="shared" si="45"/>
        <v>214</v>
      </c>
      <c r="D249" s="5">
        <f t="shared" si="46"/>
        <v>50375</v>
      </c>
      <c r="E249" s="4">
        <f t="shared" si="47"/>
        <v>0</v>
      </c>
      <c r="F249" s="4">
        <f t="shared" si="38"/>
        <v>0</v>
      </c>
      <c r="G249" s="4">
        <f t="array" ref="G249">IF($F$27=$K$23,$F$29*HLOOKUP($F$22,$M$34:$Q$395,(C249)+2,FALSE),IF(AND(F$17&gt;=C249,$F$23=$K$20,K249=0,S249=1),PMT(F$12/$F$22,F$16*$F$22,-F$11,0)-H249,0)*HLOOKUP($F$22,$M$34:$Q$395,(C249)+2,FALSE))</f>
        <v>0</v>
      </c>
      <c r="H249" s="4">
        <f t="array" ref="H249">IF($F$27=$K$23,$F$30*HLOOKUP($F$22,$M$34:$Q$395,(C249)+2,FALSE),IF(K249=0,E249*F$12/$F$22,0)*HLOOKUP($F$22,$M$34:$Q$395,(C249)+2,FALSE))</f>
        <v>0</v>
      </c>
      <c r="I249" s="4">
        <f t="shared" si="36"/>
        <v>0</v>
      </c>
      <c r="J249" s="4">
        <f t="shared" si="39"/>
        <v>0</v>
      </c>
      <c r="K249" s="4">
        <f t="shared" si="40"/>
        <v>0</v>
      </c>
      <c r="M249" s="20">
        <f t="shared" si="41"/>
        <v>0</v>
      </c>
      <c r="N249" s="20">
        <f t="shared" si="42"/>
        <v>0</v>
      </c>
      <c r="O249" s="20">
        <f t="shared" si="43"/>
        <v>0</v>
      </c>
      <c r="P249" s="20">
        <f t="shared" si="44"/>
        <v>0</v>
      </c>
      <c r="Q249" s="20">
        <v>1</v>
      </c>
      <c r="S249" s="20">
        <f t="shared" si="37"/>
        <v>1</v>
      </c>
    </row>
    <row r="250" spans="3:19" x14ac:dyDescent="0.25">
      <c r="C250">
        <f t="shared" si="45"/>
        <v>215</v>
      </c>
      <c r="D250" s="5">
        <f t="shared" si="46"/>
        <v>50406</v>
      </c>
      <c r="E250" s="4">
        <f t="shared" si="47"/>
        <v>0</v>
      </c>
      <c r="F250" s="4">
        <f t="shared" si="38"/>
        <v>0</v>
      </c>
      <c r="G250" s="4">
        <f t="array" ref="G250">IF($F$27=$K$23,$F$29*HLOOKUP($F$22,$M$34:$Q$395,(C250)+2,FALSE),IF(AND(F$17&gt;=C250,$F$23=$K$20,K250=0,S250=1),PMT(F$12/$F$22,F$16*$F$22,-F$11,0)-H250,0)*HLOOKUP($F$22,$M$34:$Q$395,(C250)+2,FALSE))</f>
        <v>0</v>
      </c>
      <c r="H250" s="4">
        <f t="array" ref="H250">IF($F$27=$K$23,$F$30*HLOOKUP($F$22,$M$34:$Q$395,(C250)+2,FALSE),IF(K250=0,E250*F$12/$F$22,0)*HLOOKUP($F$22,$M$34:$Q$395,(C250)+2,FALSE))</f>
        <v>0</v>
      </c>
      <c r="I250" s="4">
        <f t="shared" si="36"/>
        <v>0</v>
      </c>
      <c r="J250" s="4">
        <f t="shared" si="39"/>
        <v>0</v>
      </c>
      <c r="K250" s="4">
        <f t="shared" si="40"/>
        <v>0</v>
      </c>
      <c r="M250" s="20">
        <f t="shared" si="41"/>
        <v>0</v>
      </c>
      <c r="N250" s="20">
        <f t="shared" si="42"/>
        <v>0</v>
      </c>
      <c r="O250" s="20">
        <f t="shared" si="43"/>
        <v>0</v>
      </c>
      <c r="P250" s="20">
        <f t="shared" si="44"/>
        <v>1</v>
      </c>
      <c r="Q250" s="20">
        <v>1</v>
      </c>
      <c r="S250" s="20">
        <f t="shared" si="37"/>
        <v>1</v>
      </c>
    </row>
    <row r="251" spans="3:19" x14ac:dyDescent="0.25">
      <c r="C251">
        <f t="shared" si="45"/>
        <v>216</v>
      </c>
      <c r="D251" s="5">
        <f t="shared" si="46"/>
        <v>50437</v>
      </c>
      <c r="E251" s="4">
        <f t="shared" si="47"/>
        <v>0</v>
      </c>
      <c r="F251" s="4">
        <f t="shared" si="38"/>
        <v>0</v>
      </c>
      <c r="G251" s="4">
        <f t="array" ref="G251">IF($F$27=$K$23,$F$29*HLOOKUP($F$22,$M$34:$Q$395,(C251)+2,FALSE),IF(AND(F$17&gt;=C251,$F$23=$K$20,K251=0,S251=1),PMT(F$12/$F$22,F$16*$F$22,-F$11,0)-H251,0)*HLOOKUP($F$22,$M$34:$Q$395,(C251)+2,FALSE))</f>
        <v>0</v>
      </c>
      <c r="H251" s="4">
        <f t="array" ref="H251">IF($F$27=$K$23,$F$30*HLOOKUP($F$22,$M$34:$Q$395,(C251)+2,FALSE),IF(K251=0,E251*F$12/$F$22,0)*HLOOKUP($F$22,$M$34:$Q$395,(C251)+2,FALSE))</f>
        <v>0</v>
      </c>
      <c r="I251" s="4">
        <f t="shared" si="36"/>
        <v>0</v>
      </c>
      <c r="J251" s="4">
        <f t="shared" si="39"/>
        <v>0</v>
      </c>
      <c r="K251" s="4">
        <f t="shared" si="40"/>
        <v>0</v>
      </c>
      <c r="M251" s="20">
        <f t="shared" si="41"/>
        <v>0</v>
      </c>
      <c r="N251" s="20">
        <f t="shared" si="42"/>
        <v>0</v>
      </c>
      <c r="O251" s="20">
        <f t="shared" si="43"/>
        <v>0</v>
      </c>
      <c r="P251" s="20">
        <f t="shared" si="44"/>
        <v>0</v>
      </c>
      <c r="Q251" s="20">
        <v>1</v>
      </c>
      <c r="S251" s="20">
        <f t="shared" si="37"/>
        <v>1</v>
      </c>
    </row>
    <row r="252" spans="3:19" x14ac:dyDescent="0.25">
      <c r="C252">
        <f t="shared" si="45"/>
        <v>217</v>
      </c>
      <c r="D252" s="5">
        <f t="shared" si="46"/>
        <v>50465</v>
      </c>
      <c r="E252" s="4">
        <f t="shared" si="47"/>
        <v>0</v>
      </c>
      <c r="F252" s="4">
        <f t="shared" si="38"/>
        <v>0</v>
      </c>
      <c r="G252" s="4">
        <f t="array" ref="G252">IF($F$27=$K$23,$F$29*HLOOKUP($F$22,$M$34:$Q$395,(C252)+2,FALSE),IF(AND(F$17&gt;=C252,$F$23=$K$20,K252=0,S252=1),PMT(F$12/$F$22,F$16*$F$22,-F$11,0)-H252,0)*HLOOKUP($F$22,$M$34:$Q$395,(C252)+2,FALSE))</f>
        <v>0</v>
      </c>
      <c r="H252" s="4">
        <f t="array" ref="H252">IF($F$27=$K$23,$F$30*HLOOKUP($F$22,$M$34:$Q$395,(C252)+2,FALSE),IF(K252=0,E252*F$12/$F$22,0)*HLOOKUP($F$22,$M$34:$Q$395,(C252)+2,FALSE))</f>
        <v>0</v>
      </c>
      <c r="I252" s="4">
        <f t="shared" si="36"/>
        <v>0</v>
      </c>
      <c r="J252" s="4">
        <f t="shared" si="39"/>
        <v>0</v>
      </c>
      <c r="K252" s="4">
        <f t="shared" si="40"/>
        <v>0</v>
      </c>
      <c r="M252" s="20">
        <f t="shared" si="41"/>
        <v>1</v>
      </c>
      <c r="N252" s="20">
        <f t="shared" si="42"/>
        <v>1</v>
      </c>
      <c r="O252" s="20">
        <f t="shared" si="43"/>
        <v>1</v>
      </c>
      <c r="P252" s="20">
        <f t="shared" si="44"/>
        <v>1</v>
      </c>
      <c r="Q252" s="20">
        <v>1</v>
      </c>
      <c r="S252" s="20">
        <f t="shared" si="37"/>
        <v>1</v>
      </c>
    </row>
    <row r="253" spans="3:19" x14ac:dyDescent="0.25">
      <c r="C253">
        <f t="shared" si="45"/>
        <v>218</v>
      </c>
      <c r="D253" s="5">
        <f t="shared" si="46"/>
        <v>50496</v>
      </c>
      <c r="E253" s="4">
        <f t="shared" si="47"/>
        <v>0</v>
      </c>
      <c r="F253" s="4">
        <f t="shared" si="38"/>
        <v>0</v>
      </c>
      <c r="G253" s="4">
        <f t="array" ref="G253">IF($F$27=$K$23,$F$29*HLOOKUP($F$22,$M$34:$Q$395,(C253)+2,FALSE),IF(AND(F$17&gt;=C253,$F$23=$K$20,K253=0,S253=1),PMT(F$12/$F$22,F$16*$F$22,-F$11,0)-H253,0)*HLOOKUP($F$22,$M$34:$Q$395,(C253)+2,FALSE))</f>
        <v>0</v>
      </c>
      <c r="H253" s="4">
        <f t="array" ref="H253">IF($F$27=$K$23,$F$30*HLOOKUP($F$22,$M$34:$Q$395,(C253)+2,FALSE),IF(K253=0,E253*F$12/$F$22,0)*HLOOKUP($F$22,$M$34:$Q$395,(C253)+2,FALSE))</f>
        <v>0</v>
      </c>
      <c r="I253" s="4">
        <f t="shared" si="36"/>
        <v>0</v>
      </c>
      <c r="J253" s="4">
        <f t="shared" si="39"/>
        <v>0</v>
      </c>
      <c r="K253" s="4">
        <f t="shared" si="40"/>
        <v>0</v>
      </c>
      <c r="M253" s="20">
        <f t="shared" si="41"/>
        <v>0</v>
      </c>
      <c r="N253" s="20">
        <f t="shared" si="42"/>
        <v>0</v>
      </c>
      <c r="O253" s="20">
        <f t="shared" si="43"/>
        <v>0</v>
      </c>
      <c r="P253" s="20">
        <f t="shared" si="44"/>
        <v>0</v>
      </c>
      <c r="Q253" s="20">
        <v>1</v>
      </c>
      <c r="S253" s="20">
        <f t="shared" si="37"/>
        <v>1</v>
      </c>
    </row>
    <row r="254" spans="3:19" x14ac:dyDescent="0.25">
      <c r="C254">
        <f t="shared" si="45"/>
        <v>219</v>
      </c>
      <c r="D254" s="5">
        <f t="shared" si="46"/>
        <v>50526</v>
      </c>
      <c r="E254" s="4">
        <f t="shared" si="47"/>
        <v>0</v>
      </c>
      <c r="F254" s="4">
        <f t="shared" si="38"/>
        <v>0</v>
      </c>
      <c r="G254" s="4">
        <f t="array" ref="G254">IF($F$27=$K$23,$F$29*HLOOKUP($F$22,$M$34:$Q$395,(C254)+2,FALSE),IF(AND(F$17&gt;=C254,$F$23=$K$20,K254=0,S254=1),PMT(F$12/$F$22,F$16*$F$22,-F$11,0)-H254,0)*HLOOKUP($F$22,$M$34:$Q$395,(C254)+2,FALSE))</f>
        <v>0</v>
      </c>
      <c r="H254" s="4">
        <f t="array" ref="H254">IF($F$27=$K$23,$F$30*HLOOKUP($F$22,$M$34:$Q$395,(C254)+2,FALSE),IF(K254=0,E254*F$12/$F$22,0)*HLOOKUP($F$22,$M$34:$Q$395,(C254)+2,FALSE))</f>
        <v>0</v>
      </c>
      <c r="I254" s="4">
        <f t="shared" si="36"/>
        <v>0</v>
      </c>
      <c r="J254" s="4">
        <f t="shared" si="39"/>
        <v>0</v>
      </c>
      <c r="K254" s="4">
        <f t="shared" si="40"/>
        <v>0</v>
      </c>
      <c r="M254" s="20">
        <f t="shared" si="41"/>
        <v>0</v>
      </c>
      <c r="N254" s="20">
        <f t="shared" si="42"/>
        <v>0</v>
      </c>
      <c r="O254" s="20">
        <f t="shared" si="43"/>
        <v>0</v>
      </c>
      <c r="P254" s="20">
        <f t="shared" si="44"/>
        <v>1</v>
      </c>
      <c r="Q254" s="20">
        <v>1</v>
      </c>
      <c r="S254" s="20">
        <f t="shared" si="37"/>
        <v>1</v>
      </c>
    </row>
    <row r="255" spans="3:19" x14ac:dyDescent="0.25">
      <c r="C255">
        <f t="shared" si="45"/>
        <v>220</v>
      </c>
      <c r="D255" s="5">
        <f t="shared" si="46"/>
        <v>50557</v>
      </c>
      <c r="E255" s="4">
        <f t="shared" si="47"/>
        <v>0</v>
      </c>
      <c r="F255" s="4">
        <f t="shared" si="38"/>
        <v>0</v>
      </c>
      <c r="G255" s="4">
        <f t="array" ref="G255">IF($F$27=$K$23,$F$29*HLOOKUP($F$22,$M$34:$Q$395,(C255)+2,FALSE),IF(AND(F$17&gt;=C255,$F$23=$K$20,K255=0,S255=1),PMT(F$12/$F$22,F$16*$F$22,-F$11,0)-H255,0)*HLOOKUP($F$22,$M$34:$Q$395,(C255)+2,FALSE))</f>
        <v>0</v>
      </c>
      <c r="H255" s="4">
        <f t="array" ref="H255">IF($F$27=$K$23,$F$30*HLOOKUP($F$22,$M$34:$Q$395,(C255)+2,FALSE),IF(K255=0,E255*F$12/$F$22,0)*HLOOKUP($F$22,$M$34:$Q$395,(C255)+2,FALSE))</f>
        <v>0</v>
      </c>
      <c r="I255" s="4">
        <f t="shared" si="36"/>
        <v>0</v>
      </c>
      <c r="J255" s="4">
        <f t="shared" si="39"/>
        <v>0</v>
      </c>
      <c r="K255" s="4">
        <f t="shared" si="40"/>
        <v>0</v>
      </c>
      <c r="M255" s="20">
        <f t="shared" si="41"/>
        <v>0</v>
      </c>
      <c r="N255" s="20">
        <f t="shared" si="42"/>
        <v>0</v>
      </c>
      <c r="O255" s="20">
        <f t="shared" si="43"/>
        <v>0</v>
      </c>
      <c r="P255" s="20">
        <f t="shared" si="44"/>
        <v>0</v>
      </c>
      <c r="Q255" s="20">
        <v>1</v>
      </c>
      <c r="S255" s="20">
        <f t="shared" si="37"/>
        <v>1</v>
      </c>
    </row>
    <row r="256" spans="3:19" x14ac:dyDescent="0.25">
      <c r="C256">
        <f t="shared" si="45"/>
        <v>221</v>
      </c>
      <c r="D256" s="5">
        <f t="shared" si="46"/>
        <v>50587</v>
      </c>
      <c r="E256" s="4">
        <f t="shared" si="47"/>
        <v>0</v>
      </c>
      <c r="F256" s="4">
        <f t="shared" si="38"/>
        <v>0</v>
      </c>
      <c r="G256" s="4">
        <f t="array" ref="G256">IF($F$27=$K$23,$F$29*HLOOKUP($F$22,$M$34:$Q$395,(C256)+2,FALSE),IF(AND(F$17&gt;=C256,$F$23=$K$20,K256=0,S256=1),PMT(F$12/$F$22,F$16*$F$22,-F$11,0)-H256,0)*HLOOKUP($F$22,$M$34:$Q$395,(C256)+2,FALSE))</f>
        <v>0</v>
      </c>
      <c r="H256" s="4">
        <f t="array" ref="H256">IF($F$27=$K$23,$F$30*HLOOKUP($F$22,$M$34:$Q$395,(C256)+2,FALSE),IF(K256=0,E256*F$12/$F$22,0)*HLOOKUP($F$22,$M$34:$Q$395,(C256)+2,FALSE))</f>
        <v>0</v>
      </c>
      <c r="I256" s="4">
        <f t="shared" si="36"/>
        <v>0</v>
      </c>
      <c r="J256" s="4">
        <f t="shared" si="39"/>
        <v>0</v>
      </c>
      <c r="K256" s="4">
        <f t="shared" si="40"/>
        <v>0</v>
      </c>
      <c r="M256" s="20">
        <f t="shared" si="41"/>
        <v>0</v>
      </c>
      <c r="N256" s="20">
        <f t="shared" si="42"/>
        <v>0</v>
      </c>
      <c r="O256" s="20">
        <f t="shared" si="43"/>
        <v>1</v>
      </c>
      <c r="P256" s="20">
        <f t="shared" si="44"/>
        <v>1</v>
      </c>
      <c r="Q256" s="20">
        <v>1</v>
      </c>
      <c r="S256" s="20">
        <f t="shared" si="37"/>
        <v>1</v>
      </c>
    </row>
    <row r="257" spans="3:19" x14ac:dyDescent="0.25">
      <c r="C257">
        <f t="shared" si="45"/>
        <v>222</v>
      </c>
      <c r="D257" s="5">
        <f t="shared" si="46"/>
        <v>50618</v>
      </c>
      <c r="E257" s="4">
        <f t="shared" si="47"/>
        <v>0</v>
      </c>
      <c r="F257" s="4">
        <f t="shared" si="38"/>
        <v>0</v>
      </c>
      <c r="G257" s="4">
        <f t="array" ref="G257">IF($F$27=$K$23,$F$29*HLOOKUP($F$22,$M$34:$Q$395,(C257)+2,FALSE),IF(AND(F$17&gt;=C257,$F$23=$K$20,K257=0,S257=1),PMT(F$12/$F$22,F$16*$F$22,-F$11,0)-H257,0)*HLOOKUP($F$22,$M$34:$Q$395,(C257)+2,FALSE))</f>
        <v>0</v>
      </c>
      <c r="H257" s="4">
        <f t="array" ref="H257">IF($F$27=$K$23,$F$30*HLOOKUP($F$22,$M$34:$Q$395,(C257)+2,FALSE),IF(K257=0,E257*F$12/$F$22,0)*HLOOKUP($F$22,$M$34:$Q$395,(C257)+2,FALSE))</f>
        <v>0</v>
      </c>
      <c r="I257" s="4">
        <f t="shared" si="36"/>
        <v>0</v>
      </c>
      <c r="J257" s="4">
        <f t="shared" si="39"/>
        <v>0</v>
      </c>
      <c r="K257" s="4">
        <f t="shared" si="40"/>
        <v>0</v>
      </c>
      <c r="M257" s="20">
        <f t="shared" si="41"/>
        <v>0</v>
      </c>
      <c r="N257" s="20">
        <f t="shared" si="42"/>
        <v>0</v>
      </c>
      <c r="O257" s="20">
        <f t="shared" si="43"/>
        <v>0</v>
      </c>
      <c r="P257" s="20">
        <f t="shared" si="44"/>
        <v>0</v>
      </c>
      <c r="Q257" s="20">
        <v>1</v>
      </c>
      <c r="S257" s="20">
        <f t="shared" si="37"/>
        <v>1</v>
      </c>
    </row>
    <row r="258" spans="3:19" x14ac:dyDescent="0.25">
      <c r="C258">
        <f t="shared" si="45"/>
        <v>223</v>
      </c>
      <c r="D258" s="5">
        <f t="shared" si="46"/>
        <v>50649</v>
      </c>
      <c r="E258" s="4">
        <f t="shared" si="47"/>
        <v>0</v>
      </c>
      <c r="F258" s="4">
        <f t="shared" si="38"/>
        <v>0</v>
      </c>
      <c r="G258" s="4">
        <f t="array" ref="G258">IF($F$27=$K$23,$F$29*HLOOKUP($F$22,$M$34:$Q$395,(C258)+2,FALSE),IF(AND(F$17&gt;=C258,$F$23=$K$20,K258=0,S258=1),PMT(F$12/$F$22,F$16*$F$22,-F$11,0)-H258,0)*HLOOKUP($F$22,$M$34:$Q$395,(C258)+2,FALSE))</f>
        <v>0</v>
      </c>
      <c r="H258" s="4">
        <f t="array" ref="H258">IF($F$27=$K$23,$F$30*HLOOKUP($F$22,$M$34:$Q$395,(C258)+2,FALSE),IF(K258=0,E258*F$12/$F$22,0)*HLOOKUP($F$22,$M$34:$Q$395,(C258)+2,FALSE))</f>
        <v>0</v>
      </c>
      <c r="I258" s="4">
        <f t="shared" si="36"/>
        <v>0</v>
      </c>
      <c r="J258" s="4">
        <f t="shared" si="39"/>
        <v>0</v>
      </c>
      <c r="K258" s="4">
        <f t="shared" si="40"/>
        <v>0</v>
      </c>
      <c r="M258" s="20">
        <f t="shared" si="41"/>
        <v>0</v>
      </c>
      <c r="N258" s="20">
        <f t="shared" si="42"/>
        <v>1</v>
      </c>
      <c r="O258" s="20">
        <f t="shared" si="43"/>
        <v>0</v>
      </c>
      <c r="P258" s="20">
        <f t="shared" si="44"/>
        <v>1</v>
      </c>
      <c r="Q258" s="20">
        <v>1</v>
      </c>
      <c r="S258" s="20">
        <f t="shared" si="37"/>
        <v>1</v>
      </c>
    </row>
    <row r="259" spans="3:19" x14ac:dyDescent="0.25">
      <c r="C259">
        <f t="shared" si="45"/>
        <v>224</v>
      </c>
      <c r="D259" s="5">
        <f t="shared" si="46"/>
        <v>50679</v>
      </c>
      <c r="E259" s="4">
        <f t="shared" si="47"/>
        <v>0</v>
      </c>
      <c r="F259" s="4">
        <f t="shared" si="38"/>
        <v>0</v>
      </c>
      <c r="G259" s="4">
        <f t="array" ref="G259">IF($F$27=$K$23,$F$29*HLOOKUP($F$22,$M$34:$Q$395,(C259)+2,FALSE),IF(AND(F$17&gt;=C259,$F$23=$K$20,K259=0,S259=1),PMT(F$12/$F$22,F$16*$F$22,-F$11,0)-H259,0)*HLOOKUP($F$22,$M$34:$Q$395,(C259)+2,FALSE))</f>
        <v>0</v>
      </c>
      <c r="H259" s="4">
        <f t="array" ref="H259">IF($F$27=$K$23,$F$30*HLOOKUP($F$22,$M$34:$Q$395,(C259)+2,FALSE),IF(K259=0,E259*F$12/$F$22,0)*HLOOKUP($F$22,$M$34:$Q$395,(C259)+2,FALSE))</f>
        <v>0</v>
      </c>
      <c r="I259" s="4">
        <f t="shared" si="36"/>
        <v>0</v>
      </c>
      <c r="J259" s="4">
        <f t="shared" si="39"/>
        <v>0</v>
      </c>
      <c r="K259" s="4">
        <f t="shared" si="40"/>
        <v>0</v>
      </c>
      <c r="M259" s="20">
        <f t="shared" si="41"/>
        <v>0</v>
      </c>
      <c r="N259" s="20">
        <f t="shared" si="42"/>
        <v>0</v>
      </c>
      <c r="O259" s="20">
        <f t="shared" si="43"/>
        <v>0</v>
      </c>
      <c r="P259" s="20">
        <f t="shared" si="44"/>
        <v>0</v>
      </c>
      <c r="Q259" s="20">
        <v>1</v>
      </c>
      <c r="S259" s="20">
        <f t="shared" si="37"/>
        <v>1</v>
      </c>
    </row>
    <row r="260" spans="3:19" x14ac:dyDescent="0.25">
      <c r="C260">
        <f t="shared" si="45"/>
        <v>225</v>
      </c>
      <c r="D260" s="5">
        <f t="shared" si="46"/>
        <v>50710</v>
      </c>
      <c r="E260" s="4">
        <f t="shared" si="47"/>
        <v>0</v>
      </c>
      <c r="F260" s="4">
        <f t="shared" si="38"/>
        <v>0</v>
      </c>
      <c r="G260" s="4">
        <f t="array" ref="G260">IF($F$27=$K$23,$F$29*HLOOKUP($F$22,$M$34:$Q$395,(C260)+2,FALSE),IF(AND(F$17&gt;=C260,$F$23=$K$20,K260=0,S260=1),PMT(F$12/$F$22,F$16*$F$22,-F$11,0)-H260,0)*HLOOKUP($F$22,$M$34:$Q$395,(C260)+2,FALSE))</f>
        <v>0</v>
      </c>
      <c r="H260" s="4">
        <f t="array" ref="H260">IF($F$27=$K$23,$F$30*HLOOKUP($F$22,$M$34:$Q$395,(C260)+2,FALSE),IF(K260=0,E260*F$12/$F$22,0)*HLOOKUP($F$22,$M$34:$Q$395,(C260)+2,FALSE))</f>
        <v>0</v>
      </c>
      <c r="I260" s="4">
        <f t="shared" si="36"/>
        <v>0</v>
      </c>
      <c r="J260" s="4">
        <f t="shared" si="39"/>
        <v>0</v>
      </c>
      <c r="K260" s="4">
        <f t="shared" si="40"/>
        <v>0</v>
      </c>
      <c r="M260" s="20">
        <f t="shared" si="41"/>
        <v>0</v>
      </c>
      <c r="N260" s="20">
        <f t="shared" si="42"/>
        <v>0</v>
      </c>
      <c r="O260" s="20">
        <f t="shared" si="43"/>
        <v>1</v>
      </c>
      <c r="P260" s="20">
        <f t="shared" si="44"/>
        <v>1</v>
      </c>
      <c r="Q260" s="20">
        <v>1</v>
      </c>
      <c r="S260" s="20">
        <f t="shared" si="37"/>
        <v>1</v>
      </c>
    </row>
    <row r="261" spans="3:19" x14ac:dyDescent="0.25">
      <c r="C261">
        <f t="shared" si="45"/>
        <v>226</v>
      </c>
      <c r="D261" s="5">
        <f t="shared" si="46"/>
        <v>50740</v>
      </c>
      <c r="E261" s="4">
        <f t="shared" si="47"/>
        <v>0</v>
      </c>
      <c r="F261" s="4">
        <f t="shared" si="38"/>
        <v>0</v>
      </c>
      <c r="G261" s="4">
        <f t="array" ref="G261">IF($F$27=$K$23,$F$29*HLOOKUP($F$22,$M$34:$Q$395,(C261)+2,FALSE),IF(AND(F$17&gt;=C261,$F$23=$K$20,K261=0,S261=1),PMT(F$12/$F$22,F$16*$F$22,-F$11,0)-H261,0)*HLOOKUP($F$22,$M$34:$Q$395,(C261)+2,FALSE))</f>
        <v>0</v>
      </c>
      <c r="H261" s="4">
        <f t="array" ref="H261">IF($F$27=$K$23,$F$30*HLOOKUP($F$22,$M$34:$Q$395,(C261)+2,FALSE),IF(K261=0,E261*F$12/$F$22,0)*HLOOKUP($F$22,$M$34:$Q$395,(C261)+2,FALSE))</f>
        <v>0</v>
      </c>
      <c r="I261" s="4">
        <f t="shared" si="36"/>
        <v>0</v>
      </c>
      <c r="J261" s="4">
        <f t="shared" si="39"/>
        <v>0</v>
      </c>
      <c r="K261" s="4">
        <f t="shared" si="40"/>
        <v>0</v>
      </c>
      <c r="M261" s="20">
        <f t="shared" si="41"/>
        <v>0</v>
      </c>
      <c r="N261" s="20">
        <f t="shared" si="42"/>
        <v>0</v>
      </c>
      <c r="O261" s="20">
        <f t="shared" si="43"/>
        <v>0</v>
      </c>
      <c r="P261" s="20">
        <f t="shared" si="44"/>
        <v>0</v>
      </c>
      <c r="Q261" s="20">
        <v>1</v>
      </c>
      <c r="S261" s="20">
        <f t="shared" si="37"/>
        <v>1</v>
      </c>
    </row>
    <row r="262" spans="3:19" x14ac:dyDescent="0.25">
      <c r="C262">
        <f t="shared" si="45"/>
        <v>227</v>
      </c>
      <c r="D262" s="5">
        <f t="shared" si="46"/>
        <v>50771</v>
      </c>
      <c r="E262" s="4">
        <f t="shared" si="47"/>
        <v>0</v>
      </c>
      <c r="F262" s="4">
        <f t="shared" si="38"/>
        <v>0</v>
      </c>
      <c r="G262" s="4">
        <f t="array" ref="G262">IF($F$27=$K$23,$F$29*HLOOKUP($F$22,$M$34:$Q$395,(C262)+2,FALSE),IF(AND(F$17&gt;=C262,$F$23=$K$20,K262=0,S262=1),PMT(F$12/$F$22,F$16*$F$22,-F$11,0)-H262,0)*HLOOKUP($F$22,$M$34:$Q$395,(C262)+2,FALSE))</f>
        <v>0</v>
      </c>
      <c r="H262" s="4">
        <f t="array" ref="H262">IF($F$27=$K$23,$F$30*HLOOKUP($F$22,$M$34:$Q$395,(C262)+2,FALSE),IF(K262=0,E262*F$12/$F$22,0)*HLOOKUP($F$22,$M$34:$Q$395,(C262)+2,FALSE))</f>
        <v>0</v>
      </c>
      <c r="I262" s="4">
        <f t="shared" si="36"/>
        <v>0</v>
      </c>
      <c r="J262" s="4">
        <f t="shared" si="39"/>
        <v>0</v>
      </c>
      <c r="K262" s="4">
        <f t="shared" si="40"/>
        <v>0</v>
      </c>
      <c r="M262" s="20">
        <f t="shared" si="41"/>
        <v>0</v>
      </c>
      <c r="N262" s="20">
        <f t="shared" si="42"/>
        <v>0</v>
      </c>
      <c r="O262" s="20">
        <f t="shared" si="43"/>
        <v>0</v>
      </c>
      <c r="P262" s="20">
        <f t="shared" si="44"/>
        <v>1</v>
      </c>
      <c r="Q262" s="20">
        <v>1</v>
      </c>
      <c r="S262" s="20">
        <f t="shared" si="37"/>
        <v>1</v>
      </c>
    </row>
    <row r="263" spans="3:19" x14ac:dyDescent="0.25">
      <c r="C263">
        <f t="shared" si="45"/>
        <v>228</v>
      </c>
      <c r="D263" s="5">
        <f t="shared" si="46"/>
        <v>50802</v>
      </c>
      <c r="E263" s="4">
        <f t="shared" si="47"/>
        <v>0</v>
      </c>
      <c r="F263" s="4">
        <f t="shared" si="38"/>
        <v>0</v>
      </c>
      <c r="G263" s="4">
        <f t="array" ref="G263">IF($F$27=$K$23,$F$29*HLOOKUP($F$22,$M$34:$Q$395,(C263)+2,FALSE),IF(AND(F$17&gt;=C263,$F$23=$K$20,K263=0,S263=1),PMT(F$12/$F$22,F$16*$F$22,-F$11,0)-H263,0)*HLOOKUP($F$22,$M$34:$Q$395,(C263)+2,FALSE))</f>
        <v>0</v>
      </c>
      <c r="H263" s="4">
        <f t="array" ref="H263">IF($F$27=$K$23,$F$30*HLOOKUP($F$22,$M$34:$Q$395,(C263)+2,FALSE),IF(K263=0,E263*F$12/$F$22,0)*HLOOKUP($F$22,$M$34:$Q$395,(C263)+2,FALSE))</f>
        <v>0</v>
      </c>
      <c r="I263" s="4">
        <f t="shared" si="36"/>
        <v>0</v>
      </c>
      <c r="J263" s="4">
        <f t="shared" si="39"/>
        <v>0</v>
      </c>
      <c r="K263" s="4">
        <f t="shared" si="40"/>
        <v>0</v>
      </c>
      <c r="M263" s="20">
        <f t="shared" si="41"/>
        <v>0</v>
      </c>
      <c r="N263" s="20">
        <f t="shared" si="42"/>
        <v>0</v>
      </c>
      <c r="O263" s="20">
        <f t="shared" si="43"/>
        <v>0</v>
      </c>
      <c r="P263" s="20">
        <f t="shared" si="44"/>
        <v>0</v>
      </c>
      <c r="Q263" s="20">
        <v>1</v>
      </c>
      <c r="S263" s="20">
        <f t="shared" si="37"/>
        <v>1</v>
      </c>
    </row>
    <row r="264" spans="3:19" x14ac:dyDescent="0.25">
      <c r="C264">
        <f t="shared" si="45"/>
        <v>229</v>
      </c>
      <c r="D264" s="5">
        <f t="shared" si="46"/>
        <v>50830</v>
      </c>
      <c r="E264" s="4">
        <f t="shared" si="47"/>
        <v>0</v>
      </c>
      <c r="F264" s="4">
        <f t="shared" si="38"/>
        <v>0</v>
      </c>
      <c r="G264" s="4">
        <f t="array" ref="G264">IF($F$27=$K$23,$F$29*HLOOKUP($F$22,$M$34:$Q$395,(C264)+2,FALSE),IF(AND(F$17&gt;=C264,$F$23=$K$20,K264=0,S264=1),PMT(F$12/$F$22,F$16*$F$22,-F$11,0)-H264,0)*HLOOKUP($F$22,$M$34:$Q$395,(C264)+2,FALSE))</f>
        <v>0</v>
      </c>
      <c r="H264" s="4">
        <f t="array" ref="H264">IF($F$27=$K$23,$F$30*HLOOKUP($F$22,$M$34:$Q$395,(C264)+2,FALSE),IF(K264=0,E264*F$12/$F$22,0)*HLOOKUP($F$22,$M$34:$Q$395,(C264)+2,FALSE))</f>
        <v>0</v>
      </c>
      <c r="I264" s="4">
        <f t="shared" si="36"/>
        <v>0</v>
      </c>
      <c r="J264" s="4">
        <f t="shared" si="39"/>
        <v>0</v>
      </c>
      <c r="K264" s="4">
        <f t="shared" si="40"/>
        <v>0</v>
      </c>
      <c r="M264" s="20">
        <f t="shared" si="41"/>
        <v>1</v>
      </c>
      <c r="N264" s="20">
        <f t="shared" si="42"/>
        <v>1</v>
      </c>
      <c r="O264" s="20">
        <f t="shared" si="43"/>
        <v>1</v>
      </c>
      <c r="P264" s="20">
        <f t="shared" si="44"/>
        <v>1</v>
      </c>
      <c r="Q264" s="20">
        <v>1</v>
      </c>
      <c r="S264" s="20">
        <f t="shared" si="37"/>
        <v>1</v>
      </c>
    </row>
    <row r="265" spans="3:19" x14ac:dyDescent="0.25">
      <c r="C265">
        <f t="shared" si="45"/>
        <v>230</v>
      </c>
      <c r="D265" s="5">
        <f t="shared" si="46"/>
        <v>50861</v>
      </c>
      <c r="E265" s="4">
        <f t="shared" si="47"/>
        <v>0</v>
      </c>
      <c r="F265" s="4">
        <f t="shared" si="38"/>
        <v>0</v>
      </c>
      <c r="G265" s="4">
        <f t="array" ref="G265">IF($F$27=$K$23,$F$29*HLOOKUP($F$22,$M$34:$Q$395,(C265)+2,FALSE),IF(AND(F$17&gt;=C265,$F$23=$K$20,K265=0,S265=1),PMT(F$12/$F$22,F$16*$F$22,-F$11,0)-H265,0)*HLOOKUP($F$22,$M$34:$Q$395,(C265)+2,FALSE))</f>
        <v>0</v>
      </c>
      <c r="H265" s="4">
        <f t="array" ref="H265">IF($F$27=$K$23,$F$30*HLOOKUP($F$22,$M$34:$Q$395,(C265)+2,FALSE),IF(K265=0,E265*F$12/$F$22,0)*HLOOKUP($F$22,$M$34:$Q$395,(C265)+2,FALSE))</f>
        <v>0</v>
      </c>
      <c r="I265" s="4">
        <f t="shared" si="36"/>
        <v>0</v>
      </c>
      <c r="J265" s="4">
        <f t="shared" si="39"/>
        <v>0</v>
      </c>
      <c r="K265" s="4">
        <f t="shared" si="40"/>
        <v>0</v>
      </c>
      <c r="M265" s="20">
        <f t="shared" si="41"/>
        <v>0</v>
      </c>
      <c r="N265" s="20">
        <f t="shared" si="42"/>
        <v>0</v>
      </c>
      <c r="O265" s="20">
        <f t="shared" si="43"/>
        <v>0</v>
      </c>
      <c r="P265" s="20">
        <f t="shared" si="44"/>
        <v>0</v>
      </c>
      <c r="Q265" s="20">
        <v>1</v>
      </c>
      <c r="S265" s="20">
        <f t="shared" si="37"/>
        <v>1</v>
      </c>
    </row>
    <row r="266" spans="3:19" x14ac:dyDescent="0.25">
      <c r="C266">
        <f t="shared" si="45"/>
        <v>231</v>
      </c>
      <c r="D266" s="5">
        <f t="shared" si="46"/>
        <v>50891</v>
      </c>
      <c r="E266" s="4">
        <f t="shared" si="47"/>
        <v>0</v>
      </c>
      <c r="F266" s="4">
        <f t="shared" si="38"/>
        <v>0</v>
      </c>
      <c r="G266" s="4">
        <f t="array" ref="G266">IF($F$27=$K$23,$F$29*HLOOKUP($F$22,$M$34:$Q$395,(C266)+2,FALSE),IF(AND(F$17&gt;=C266,$F$23=$K$20,K266=0,S266=1),PMT(F$12/$F$22,F$16*$F$22,-F$11,0)-H266,0)*HLOOKUP($F$22,$M$34:$Q$395,(C266)+2,FALSE))</f>
        <v>0</v>
      </c>
      <c r="H266" s="4">
        <f t="array" ref="H266">IF($F$27=$K$23,$F$30*HLOOKUP($F$22,$M$34:$Q$395,(C266)+2,FALSE),IF(K266=0,E266*F$12/$F$22,0)*HLOOKUP($F$22,$M$34:$Q$395,(C266)+2,FALSE))</f>
        <v>0</v>
      </c>
      <c r="I266" s="4">
        <f t="shared" si="36"/>
        <v>0</v>
      </c>
      <c r="J266" s="4">
        <f t="shared" si="39"/>
        <v>0</v>
      </c>
      <c r="K266" s="4">
        <f t="shared" si="40"/>
        <v>0</v>
      </c>
      <c r="M266" s="20">
        <f t="shared" si="41"/>
        <v>0</v>
      </c>
      <c r="N266" s="20">
        <f t="shared" si="42"/>
        <v>0</v>
      </c>
      <c r="O266" s="20">
        <f t="shared" si="43"/>
        <v>0</v>
      </c>
      <c r="P266" s="20">
        <f t="shared" si="44"/>
        <v>1</v>
      </c>
      <c r="Q266" s="20">
        <v>1</v>
      </c>
      <c r="S266" s="20">
        <f t="shared" si="37"/>
        <v>1</v>
      </c>
    </row>
    <row r="267" spans="3:19" x14ac:dyDescent="0.25">
      <c r="C267">
        <f t="shared" si="45"/>
        <v>232</v>
      </c>
      <c r="D267" s="5">
        <f t="shared" si="46"/>
        <v>50922</v>
      </c>
      <c r="E267" s="4">
        <f t="shared" si="47"/>
        <v>0</v>
      </c>
      <c r="F267" s="4">
        <f t="shared" si="38"/>
        <v>0</v>
      </c>
      <c r="G267" s="4">
        <f t="array" ref="G267">IF($F$27=$K$23,$F$29*HLOOKUP($F$22,$M$34:$Q$395,(C267)+2,FALSE),IF(AND(F$17&gt;=C267,$F$23=$K$20,K267=0,S267=1),PMT(F$12/$F$22,F$16*$F$22,-F$11,0)-H267,0)*HLOOKUP($F$22,$M$34:$Q$395,(C267)+2,FALSE))</f>
        <v>0</v>
      </c>
      <c r="H267" s="4">
        <f t="array" ref="H267">IF($F$27=$K$23,$F$30*HLOOKUP($F$22,$M$34:$Q$395,(C267)+2,FALSE),IF(K267=0,E267*F$12/$F$22,0)*HLOOKUP($F$22,$M$34:$Q$395,(C267)+2,FALSE))</f>
        <v>0</v>
      </c>
      <c r="I267" s="4">
        <f t="shared" si="36"/>
        <v>0</v>
      </c>
      <c r="J267" s="4">
        <f t="shared" si="39"/>
        <v>0</v>
      </c>
      <c r="K267" s="4">
        <f t="shared" si="40"/>
        <v>0</v>
      </c>
      <c r="M267" s="20">
        <f t="shared" si="41"/>
        <v>0</v>
      </c>
      <c r="N267" s="20">
        <f t="shared" si="42"/>
        <v>0</v>
      </c>
      <c r="O267" s="20">
        <f t="shared" si="43"/>
        <v>0</v>
      </c>
      <c r="P267" s="20">
        <f t="shared" si="44"/>
        <v>0</v>
      </c>
      <c r="Q267" s="20">
        <v>1</v>
      </c>
      <c r="S267" s="20">
        <f t="shared" si="37"/>
        <v>1</v>
      </c>
    </row>
    <row r="268" spans="3:19" x14ac:dyDescent="0.25">
      <c r="C268">
        <f t="shared" si="45"/>
        <v>233</v>
      </c>
      <c r="D268" s="5">
        <f t="shared" si="46"/>
        <v>50952</v>
      </c>
      <c r="E268" s="4">
        <f t="shared" si="47"/>
        <v>0</v>
      </c>
      <c r="F268" s="4">
        <f t="shared" si="38"/>
        <v>0</v>
      </c>
      <c r="G268" s="4">
        <f t="array" ref="G268">IF($F$27=$K$23,$F$29*HLOOKUP($F$22,$M$34:$Q$395,(C268)+2,FALSE),IF(AND(F$17&gt;=C268,$F$23=$K$20,K268=0,S268=1),PMT(F$12/$F$22,F$16*$F$22,-F$11,0)-H268,0)*HLOOKUP($F$22,$M$34:$Q$395,(C268)+2,FALSE))</f>
        <v>0</v>
      </c>
      <c r="H268" s="4">
        <f t="array" ref="H268">IF($F$27=$K$23,$F$30*HLOOKUP($F$22,$M$34:$Q$395,(C268)+2,FALSE),IF(K268=0,E268*F$12/$F$22,0)*HLOOKUP($F$22,$M$34:$Q$395,(C268)+2,FALSE))</f>
        <v>0</v>
      </c>
      <c r="I268" s="4">
        <f t="shared" si="36"/>
        <v>0</v>
      </c>
      <c r="J268" s="4">
        <f t="shared" si="39"/>
        <v>0</v>
      </c>
      <c r="K268" s="4">
        <f t="shared" si="40"/>
        <v>0</v>
      </c>
      <c r="M268" s="20">
        <f t="shared" si="41"/>
        <v>0</v>
      </c>
      <c r="N268" s="20">
        <f t="shared" si="42"/>
        <v>0</v>
      </c>
      <c r="O268" s="20">
        <f t="shared" si="43"/>
        <v>1</v>
      </c>
      <c r="P268" s="20">
        <f t="shared" si="44"/>
        <v>1</v>
      </c>
      <c r="Q268" s="20">
        <v>1</v>
      </c>
      <c r="S268" s="20">
        <f t="shared" si="37"/>
        <v>1</v>
      </c>
    </row>
    <row r="269" spans="3:19" x14ac:dyDescent="0.25">
      <c r="C269">
        <f t="shared" si="45"/>
        <v>234</v>
      </c>
      <c r="D269" s="5">
        <f t="shared" si="46"/>
        <v>50983</v>
      </c>
      <c r="E269" s="4">
        <f t="shared" si="47"/>
        <v>0</v>
      </c>
      <c r="F269" s="4">
        <f t="shared" si="38"/>
        <v>0</v>
      </c>
      <c r="G269" s="4">
        <f t="array" ref="G269">IF($F$27=$K$23,$F$29*HLOOKUP($F$22,$M$34:$Q$395,(C269)+2,FALSE),IF(AND(F$17&gt;=C269,$F$23=$K$20,K269=0,S269=1),PMT(F$12/$F$22,F$16*$F$22,-F$11,0)-H269,0)*HLOOKUP($F$22,$M$34:$Q$395,(C269)+2,FALSE))</f>
        <v>0</v>
      </c>
      <c r="H269" s="4">
        <f t="array" ref="H269">IF($F$27=$K$23,$F$30*HLOOKUP($F$22,$M$34:$Q$395,(C269)+2,FALSE),IF(K269=0,E269*F$12/$F$22,0)*HLOOKUP($F$22,$M$34:$Q$395,(C269)+2,FALSE))</f>
        <v>0</v>
      </c>
      <c r="I269" s="4">
        <f t="shared" si="36"/>
        <v>0</v>
      </c>
      <c r="J269" s="4">
        <f t="shared" si="39"/>
        <v>0</v>
      </c>
      <c r="K269" s="4">
        <f t="shared" si="40"/>
        <v>0</v>
      </c>
      <c r="M269" s="20">
        <f t="shared" si="41"/>
        <v>0</v>
      </c>
      <c r="N269" s="20">
        <f t="shared" si="42"/>
        <v>0</v>
      </c>
      <c r="O269" s="20">
        <f t="shared" si="43"/>
        <v>0</v>
      </c>
      <c r="P269" s="20">
        <f t="shared" si="44"/>
        <v>0</v>
      </c>
      <c r="Q269" s="20">
        <v>1</v>
      </c>
      <c r="S269" s="20">
        <f t="shared" si="37"/>
        <v>1</v>
      </c>
    </row>
    <row r="270" spans="3:19" x14ac:dyDescent="0.25">
      <c r="C270">
        <f t="shared" si="45"/>
        <v>235</v>
      </c>
      <c r="D270" s="5">
        <f t="shared" si="46"/>
        <v>51014</v>
      </c>
      <c r="E270" s="4">
        <f t="shared" si="47"/>
        <v>0</v>
      </c>
      <c r="F270" s="4">
        <f t="shared" si="38"/>
        <v>0</v>
      </c>
      <c r="G270" s="4">
        <f t="array" ref="G270">IF($F$27=$K$23,$F$29*HLOOKUP($F$22,$M$34:$Q$395,(C270)+2,FALSE),IF(AND(F$17&gt;=C270,$F$23=$K$20,K270=0,S270=1),PMT(F$12/$F$22,F$16*$F$22,-F$11,0)-H270,0)*HLOOKUP($F$22,$M$34:$Q$395,(C270)+2,FALSE))</f>
        <v>0</v>
      </c>
      <c r="H270" s="4">
        <f t="array" ref="H270">IF($F$27=$K$23,$F$30*HLOOKUP($F$22,$M$34:$Q$395,(C270)+2,FALSE),IF(K270=0,E270*F$12/$F$22,0)*HLOOKUP($F$22,$M$34:$Q$395,(C270)+2,FALSE))</f>
        <v>0</v>
      </c>
      <c r="I270" s="4">
        <f t="shared" si="36"/>
        <v>0</v>
      </c>
      <c r="J270" s="4">
        <f t="shared" si="39"/>
        <v>0</v>
      </c>
      <c r="K270" s="4">
        <f t="shared" si="40"/>
        <v>0</v>
      </c>
      <c r="M270" s="20">
        <f t="shared" si="41"/>
        <v>0</v>
      </c>
      <c r="N270" s="20">
        <f t="shared" si="42"/>
        <v>1</v>
      </c>
      <c r="O270" s="20">
        <f t="shared" si="43"/>
        <v>0</v>
      </c>
      <c r="P270" s="20">
        <f t="shared" si="44"/>
        <v>1</v>
      </c>
      <c r="Q270" s="20">
        <v>1</v>
      </c>
      <c r="S270" s="20">
        <f t="shared" si="37"/>
        <v>1</v>
      </c>
    </row>
    <row r="271" spans="3:19" x14ac:dyDescent="0.25">
      <c r="C271">
        <f t="shared" si="45"/>
        <v>236</v>
      </c>
      <c r="D271" s="5">
        <f t="shared" si="46"/>
        <v>51044</v>
      </c>
      <c r="E271" s="4">
        <f t="shared" si="47"/>
        <v>0</v>
      </c>
      <c r="F271" s="4">
        <f t="shared" si="38"/>
        <v>0</v>
      </c>
      <c r="G271" s="4">
        <f t="array" ref="G271">IF($F$27=$K$23,$F$29*HLOOKUP($F$22,$M$34:$Q$395,(C271)+2,FALSE),IF(AND(F$17&gt;=C271,$F$23=$K$20,K271=0,S271=1),PMT(F$12/$F$22,F$16*$F$22,-F$11,0)-H271,0)*HLOOKUP($F$22,$M$34:$Q$395,(C271)+2,FALSE))</f>
        <v>0</v>
      </c>
      <c r="H271" s="4">
        <f t="array" ref="H271">IF($F$27=$K$23,$F$30*HLOOKUP($F$22,$M$34:$Q$395,(C271)+2,FALSE),IF(K271=0,E271*F$12/$F$22,0)*HLOOKUP($F$22,$M$34:$Q$395,(C271)+2,FALSE))</f>
        <v>0</v>
      </c>
      <c r="I271" s="4">
        <f t="shared" si="36"/>
        <v>0</v>
      </c>
      <c r="J271" s="4">
        <f t="shared" si="39"/>
        <v>0</v>
      </c>
      <c r="K271" s="4">
        <f t="shared" si="40"/>
        <v>0</v>
      </c>
      <c r="M271" s="20">
        <f t="shared" si="41"/>
        <v>0</v>
      </c>
      <c r="N271" s="20">
        <f t="shared" si="42"/>
        <v>0</v>
      </c>
      <c r="O271" s="20">
        <f t="shared" si="43"/>
        <v>0</v>
      </c>
      <c r="P271" s="20">
        <f t="shared" si="44"/>
        <v>0</v>
      </c>
      <c r="Q271" s="20">
        <v>1</v>
      </c>
      <c r="S271" s="20">
        <f t="shared" si="37"/>
        <v>1</v>
      </c>
    </row>
    <row r="272" spans="3:19" x14ac:dyDescent="0.25">
      <c r="C272">
        <f t="shared" si="45"/>
        <v>237</v>
      </c>
      <c r="D272" s="5">
        <f t="shared" si="46"/>
        <v>51075</v>
      </c>
      <c r="E272" s="4">
        <f t="shared" si="47"/>
        <v>0</v>
      </c>
      <c r="F272" s="4">
        <f t="shared" si="38"/>
        <v>0</v>
      </c>
      <c r="G272" s="4">
        <f t="array" ref="G272">IF($F$27=$K$23,$F$29*HLOOKUP($F$22,$M$34:$Q$395,(C272)+2,FALSE),IF(AND(F$17&gt;=C272,$F$23=$K$20,K272=0,S272=1),PMT(F$12/$F$22,F$16*$F$22,-F$11,0)-H272,0)*HLOOKUP($F$22,$M$34:$Q$395,(C272)+2,FALSE))</f>
        <v>0</v>
      </c>
      <c r="H272" s="4">
        <f t="array" ref="H272">IF($F$27=$K$23,$F$30*HLOOKUP($F$22,$M$34:$Q$395,(C272)+2,FALSE),IF(K272=0,E272*F$12/$F$22,0)*HLOOKUP($F$22,$M$34:$Q$395,(C272)+2,FALSE))</f>
        <v>0</v>
      </c>
      <c r="I272" s="4">
        <f t="shared" si="36"/>
        <v>0</v>
      </c>
      <c r="J272" s="4">
        <f t="shared" si="39"/>
        <v>0</v>
      </c>
      <c r="K272" s="4">
        <f t="shared" si="40"/>
        <v>0</v>
      </c>
      <c r="M272" s="20">
        <f t="shared" si="41"/>
        <v>0</v>
      </c>
      <c r="N272" s="20">
        <f t="shared" si="42"/>
        <v>0</v>
      </c>
      <c r="O272" s="20">
        <f t="shared" si="43"/>
        <v>1</v>
      </c>
      <c r="P272" s="20">
        <f t="shared" si="44"/>
        <v>1</v>
      </c>
      <c r="Q272" s="20">
        <v>1</v>
      </c>
      <c r="S272" s="20">
        <f t="shared" si="37"/>
        <v>1</v>
      </c>
    </row>
    <row r="273" spans="3:19" x14ac:dyDescent="0.25">
      <c r="C273">
        <f t="shared" si="45"/>
        <v>238</v>
      </c>
      <c r="D273" s="5">
        <f t="shared" si="46"/>
        <v>51105</v>
      </c>
      <c r="E273" s="4">
        <f t="shared" si="47"/>
        <v>0</v>
      </c>
      <c r="F273" s="4">
        <f t="shared" si="38"/>
        <v>0</v>
      </c>
      <c r="G273" s="4">
        <f t="array" ref="G273">IF($F$27=$K$23,$F$29*HLOOKUP($F$22,$M$34:$Q$395,(C273)+2,FALSE),IF(AND(F$17&gt;=C273,$F$23=$K$20,K273=0,S273=1),PMT(F$12/$F$22,F$16*$F$22,-F$11,0)-H273,0)*HLOOKUP($F$22,$M$34:$Q$395,(C273)+2,FALSE))</f>
        <v>0</v>
      </c>
      <c r="H273" s="4">
        <f t="array" ref="H273">IF($F$27=$K$23,$F$30*HLOOKUP($F$22,$M$34:$Q$395,(C273)+2,FALSE),IF(K273=0,E273*F$12/$F$22,0)*HLOOKUP($F$22,$M$34:$Q$395,(C273)+2,FALSE))</f>
        <v>0</v>
      </c>
      <c r="I273" s="4">
        <f t="shared" si="36"/>
        <v>0</v>
      </c>
      <c r="J273" s="4">
        <f t="shared" si="39"/>
        <v>0</v>
      </c>
      <c r="K273" s="4">
        <f t="shared" si="40"/>
        <v>0</v>
      </c>
      <c r="M273" s="20">
        <f t="shared" si="41"/>
        <v>0</v>
      </c>
      <c r="N273" s="20">
        <f t="shared" si="42"/>
        <v>0</v>
      </c>
      <c r="O273" s="20">
        <f t="shared" si="43"/>
        <v>0</v>
      </c>
      <c r="P273" s="20">
        <f t="shared" si="44"/>
        <v>0</v>
      </c>
      <c r="Q273" s="20">
        <v>1</v>
      </c>
      <c r="S273" s="20">
        <f t="shared" si="37"/>
        <v>1</v>
      </c>
    </row>
    <row r="274" spans="3:19" x14ac:dyDescent="0.25">
      <c r="C274">
        <f t="shared" si="45"/>
        <v>239</v>
      </c>
      <c r="D274" s="5">
        <f t="shared" si="46"/>
        <v>51136</v>
      </c>
      <c r="E274" s="4">
        <f t="shared" si="47"/>
        <v>0</v>
      </c>
      <c r="F274" s="4">
        <f t="shared" si="38"/>
        <v>0</v>
      </c>
      <c r="G274" s="4">
        <f t="array" ref="G274">IF($F$27=$K$23,$F$29*HLOOKUP($F$22,$M$34:$Q$395,(C274)+2,FALSE),IF(AND(F$17&gt;=C274,$F$23=$K$20,K274=0,S274=1),PMT(F$12/$F$22,F$16*$F$22,-F$11,0)-H274,0)*HLOOKUP($F$22,$M$34:$Q$395,(C274)+2,FALSE))</f>
        <v>0</v>
      </c>
      <c r="H274" s="4">
        <f t="array" ref="H274">IF($F$27=$K$23,$F$30*HLOOKUP($F$22,$M$34:$Q$395,(C274)+2,FALSE),IF(K274=0,E274*F$12/$F$22,0)*HLOOKUP($F$22,$M$34:$Q$395,(C274)+2,FALSE))</f>
        <v>0</v>
      </c>
      <c r="I274" s="4">
        <f t="shared" si="36"/>
        <v>0</v>
      </c>
      <c r="J274" s="4">
        <f t="shared" si="39"/>
        <v>0</v>
      </c>
      <c r="K274" s="4">
        <f t="shared" si="40"/>
        <v>0</v>
      </c>
      <c r="M274" s="20">
        <f t="shared" si="41"/>
        <v>0</v>
      </c>
      <c r="N274" s="20">
        <f t="shared" si="42"/>
        <v>0</v>
      </c>
      <c r="O274" s="20">
        <f t="shared" si="43"/>
        <v>0</v>
      </c>
      <c r="P274" s="20">
        <f t="shared" si="44"/>
        <v>1</v>
      </c>
      <c r="Q274" s="20">
        <v>1</v>
      </c>
      <c r="S274" s="20">
        <f t="shared" si="37"/>
        <v>1</v>
      </c>
    </row>
    <row r="275" spans="3:19" x14ac:dyDescent="0.25">
      <c r="C275">
        <f t="shared" si="45"/>
        <v>240</v>
      </c>
      <c r="D275" s="5">
        <f t="shared" si="46"/>
        <v>51167</v>
      </c>
      <c r="E275" s="4">
        <f t="shared" si="47"/>
        <v>0</v>
      </c>
      <c r="F275" s="4">
        <f t="shared" si="38"/>
        <v>0</v>
      </c>
      <c r="G275" s="4">
        <f t="array" ref="G275">IF($F$27=$K$23,$F$29*HLOOKUP($F$22,$M$34:$Q$395,(C275)+2,FALSE),IF(AND(F$17&gt;=C275,$F$23=$K$20,K275=0,S275=1),PMT(F$12/$F$22,F$16*$F$22,-F$11,0)-H275,0)*HLOOKUP($F$22,$M$34:$Q$395,(C275)+2,FALSE))</f>
        <v>0</v>
      </c>
      <c r="H275" s="4">
        <f t="array" ref="H275">IF($F$27=$K$23,$F$30*HLOOKUP($F$22,$M$34:$Q$395,(C275)+2,FALSE),IF(K275=0,E275*F$12/$F$22,0)*HLOOKUP($F$22,$M$34:$Q$395,(C275)+2,FALSE))</f>
        <v>0</v>
      </c>
      <c r="I275" s="4">
        <f t="shared" si="36"/>
        <v>0</v>
      </c>
      <c r="J275" s="4">
        <f t="shared" si="39"/>
        <v>0</v>
      </c>
      <c r="K275" s="4">
        <f t="shared" si="40"/>
        <v>0</v>
      </c>
      <c r="M275" s="20">
        <f t="shared" si="41"/>
        <v>0</v>
      </c>
      <c r="N275" s="20">
        <f t="shared" si="42"/>
        <v>0</v>
      </c>
      <c r="O275" s="20">
        <f t="shared" si="43"/>
        <v>0</v>
      </c>
      <c r="P275" s="20">
        <f t="shared" si="44"/>
        <v>0</v>
      </c>
      <c r="Q275" s="20">
        <v>1</v>
      </c>
      <c r="S275" s="20">
        <f t="shared" si="37"/>
        <v>1</v>
      </c>
    </row>
    <row r="276" spans="3:19" x14ac:dyDescent="0.25">
      <c r="C276">
        <f t="shared" si="45"/>
        <v>241</v>
      </c>
      <c r="D276" s="5">
        <f t="shared" si="46"/>
        <v>51196</v>
      </c>
      <c r="E276" s="4">
        <f t="shared" si="47"/>
        <v>0</v>
      </c>
      <c r="F276" s="4">
        <f t="shared" si="38"/>
        <v>0</v>
      </c>
      <c r="G276" s="4">
        <f t="array" ref="G276">IF($F$27=$K$23,$F$29*HLOOKUP($F$22,$M$34:$Q$395,(C276)+2,FALSE),IF(AND(F$17&gt;=C276,$F$23=$K$20,K276=0,S276=1),PMT(F$12/$F$22,F$16*$F$22,-F$11,0)-H276,0)*HLOOKUP($F$22,$M$34:$Q$395,(C276)+2,FALSE))</f>
        <v>0</v>
      </c>
      <c r="H276" s="4">
        <f t="array" ref="H276">IF($F$27=$K$23,$F$30*HLOOKUP($F$22,$M$34:$Q$395,(C276)+2,FALSE),IF(K276=0,E276*F$12/$F$22,0)*HLOOKUP($F$22,$M$34:$Q$395,(C276)+2,FALSE))</f>
        <v>0</v>
      </c>
      <c r="I276" s="4">
        <f t="shared" si="36"/>
        <v>0</v>
      </c>
      <c r="J276" s="4">
        <f t="shared" si="39"/>
        <v>0</v>
      </c>
      <c r="K276" s="4">
        <f t="shared" si="40"/>
        <v>0</v>
      </c>
      <c r="M276" s="20">
        <f t="shared" si="41"/>
        <v>1</v>
      </c>
      <c r="N276" s="20">
        <f t="shared" si="42"/>
        <v>1</v>
      </c>
      <c r="O276" s="20">
        <f t="shared" si="43"/>
        <v>1</v>
      </c>
      <c r="P276" s="20">
        <f t="shared" si="44"/>
        <v>1</v>
      </c>
      <c r="Q276" s="20">
        <v>1</v>
      </c>
      <c r="S276" s="20">
        <f t="shared" si="37"/>
        <v>1</v>
      </c>
    </row>
    <row r="277" spans="3:19" x14ac:dyDescent="0.25">
      <c r="C277">
        <f t="shared" si="45"/>
        <v>242</v>
      </c>
      <c r="D277" s="5">
        <f t="shared" si="46"/>
        <v>51227</v>
      </c>
      <c r="E277" s="4">
        <f t="shared" si="47"/>
        <v>0</v>
      </c>
      <c r="F277" s="4">
        <f t="shared" si="38"/>
        <v>0</v>
      </c>
      <c r="G277" s="4">
        <f t="array" ref="G277">IF($F$27=$K$23,$F$29*HLOOKUP($F$22,$M$34:$Q$395,(C277)+2,FALSE),IF(AND(F$17&gt;=C277,$F$23=$K$20,K277=0,S277=1),PMT(F$12/$F$22,F$16*$F$22,-F$11,0)-H277,0)*HLOOKUP($F$22,$M$34:$Q$395,(C277)+2,FALSE))</f>
        <v>0</v>
      </c>
      <c r="H277" s="4">
        <f t="array" ref="H277">IF($F$27=$K$23,$F$30*HLOOKUP($F$22,$M$34:$Q$395,(C277)+2,FALSE),IF(K277=0,E277*F$12/$F$22,0)*HLOOKUP($F$22,$M$34:$Q$395,(C277)+2,FALSE))</f>
        <v>0</v>
      </c>
      <c r="I277" s="4">
        <f t="shared" si="36"/>
        <v>0</v>
      </c>
      <c r="J277" s="4">
        <f t="shared" si="39"/>
        <v>0</v>
      </c>
      <c r="K277" s="4">
        <f t="shared" si="40"/>
        <v>0</v>
      </c>
      <c r="M277" s="20">
        <f t="shared" si="41"/>
        <v>0</v>
      </c>
      <c r="N277" s="20">
        <f t="shared" si="42"/>
        <v>0</v>
      </c>
      <c r="O277" s="20">
        <f t="shared" si="43"/>
        <v>0</v>
      </c>
      <c r="P277" s="20">
        <f t="shared" si="44"/>
        <v>0</v>
      </c>
      <c r="Q277" s="20">
        <v>1</v>
      </c>
      <c r="S277" s="20">
        <f t="shared" si="37"/>
        <v>1</v>
      </c>
    </row>
    <row r="278" spans="3:19" x14ac:dyDescent="0.25">
      <c r="C278">
        <f t="shared" si="45"/>
        <v>243</v>
      </c>
      <c r="D278" s="5">
        <f t="shared" si="46"/>
        <v>51257</v>
      </c>
      <c r="E278" s="4">
        <f t="shared" si="47"/>
        <v>0</v>
      </c>
      <c r="F278" s="4">
        <f t="shared" si="38"/>
        <v>0</v>
      </c>
      <c r="G278" s="4">
        <f t="array" ref="G278">IF($F$27=$K$23,$F$29*HLOOKUP($F$22,$M$34:$Q$395,(C278)+2,FALSE),IF(AND(F$17&gt;=C278,$F$23=$K$20,K278=0,S278=1),PMT(F$12/$F$22,F$16*$F$22,-F$11,0)-H278,0)*HLOOKUP($F$22,$M$34:$Q$395,(C278)+2,FALSE))</f>
        <v>0</v>
      </c>
      <c r="H278" s="4">
        <f t="array" ref="H278">IF($F$27=$K$23,$F$30*HLOOKUP($F$22,$M$34:$Q$395,(C278)+2,FALSE),IF(K278=0,E278*F$12/$F$22,0)*HLOOKUP($F$22,$M$34:$Q$395,(C278)+2,FALSE))</f>
        <v>0</v>
      </c>
      <c r="I278" s="4">
        <f t="shared" si="36"/>
        <v>0</v>
      </c>
      <c r="J278" s="4">
        <f t="shared" si="39"/>
        <v>0</v>
      </c>
      <c r="K278" s="4">
        <f t="shared" si="40"/>
        <v>0</v>
      </c>
      <c r="M278" s="20">
        <f t="shared" si="41"/>
        <v>0</v>
      </c>
      <c r="N278" s="20">
        <f t="shared" si="42"/>
        <v>0</v>
      </c>
      <c r="O278" s="20">
        <f t="shared" si="43"/>
        <v>0</v>
      </c>
      <c r="P278" s="20">
        <f t="shared" si="44"/>
        <v>1</v>
      </c>
      <c r="Q278" s="20">
        <v>1</v>
      </c>
      <c r="S278" s="20">
        <f t="shared" si="37"/>
        <v>1</v>
      </c>
    </row>
    <row r="279" spans="3:19" x14ac:dyDescent="0.25">
      <c r="C279">
        <f t="shared" si="45"/>
        <v>244</v>
      </c>
      <c r="D279" s="5">
        <f t="shared" si="46"/>
        <v>51288</v>
      </c>
      <c r="E279" s="4">
        <f t="shared" si="47"/>
        <v>0</v>
      </c>
      <c r="F279" s="4">
        <f t="shared" si="38"/>
        <v>0</v>
      </c>
      <c r="G279" s="4">
        <f t="array" ref="G279">IF($F$27=$K$23,$F$29*HLOOKUP($F$22,$M$34:$Q$395,(C279)+2,FALSE),IF(AND(F$17&gt;=C279,$F$23=$K$20,K279=0,S279=1),PMT(F$12/$F$22,F$16*$F$22,-F$11,0)-H279,0)*HLOOKUP($F$22,$M$34:$Q$395,(C279)+2,FALSE))</f>
        <v>0</v>
      </c>
      <c r="H279" s="4">
        <f t="array" ref="H279">IF($F$27=$K$23,$F$30*HLOOKUP($F$22,$M$34:$Q$395,(C279)+2,FALSE),IF(K279=0,E279*F$12/$F$22,0)*HLOOKUP($F$22,$M$34:$Q$395,(C279)+2,FALSE))</f>
        <v>0</v>
      </c>
      <c r="I279" s="4">
        <f t="shared" si="36"/>
        <v>0</v>
      </c>
      <c r="J279" s="4">
        <f t="shared" si="39"/>
        <v>0</v>
      </c>
      <c r="K279" s="4">
        <f t="shared" si="40"/>
        <v>0</v>
      </c>
      <c r="M279" s="20">
        <f t="shared" si="41"/>
        <v>0</v>
      </c>
      <c r="N279" s="20">
        <f t="shared" si="42"/>
        <v>0</v>
      </c>
      <c r="O279" s="20">
        <f t="shared" si="43"/>
        <v>0</v>
      </c>
      <c r="P279" s="20">
        <f t="shared" si="44"/>
        <v>0</v>
      </c>
      <c r="Q279" s="20">
        <v>1</v>
      </c>
      <c r="S279" s="20">
        <f t="shared" si="37"/>
        <v>1</v>
      </c>
    </row>
    <row r="280" spans="3:19" x14ac:dyDescent="0.25">
      <c r="C280">
        <f t="shared" si="45"/>
        <v>245</v>
      </c>
      <c r="D280" s="5">
        <f t="shared" si="46"/>
        <v>51318</v>
      </c>
      <c r="E280" s="4">
        <f t="shared" si="47"/>
        <v>0</v>
      </c>
      <c r="F280" s="4">
        <f t="shared" si="38"/>
        <v>0</v>
      </c>
      <c r="G280" s="4">
        <f t="array" ref="G280">IF($F$27=$K$23,$F$29*HLOOKUP($F$22,$M$34:$Q$395,(C280)+2,FALSE),IF(AND(F$17&gt;=C280,$F$23=$K$20,K280=0,S280=1),PMT(F$12/$F$22,F$16*$F$22,-F$11,0)-H280,0)*HLOOKUP($F$22,$M$34:$Q$395,(C280)+2,FALSE))</f>
        <v>0</v>
      </c>
      <c r="H280" s="4">
        <f t="array" ref="H280">IF($F$27=$K$23,$F$30*HLOOKUP($F$22,$M$34:$Q$395,(C280)+2,FALSE),IF(K280=0,E280*F$12/$F$22,0)*HLOOKUP($F$22,$M$34:$Q$395,(C280)+2,FALSE))</f>
        <v>0</v>
      </c>
      <c r="I280" s="4">
        <f t="shared" si="36"/>
        <v>0</v>
      </c>
      <c r="J280" s="4">
        <f t="shared" si="39"/>
        <v>0</v>
      </c>
      <c r="K280" s="4">
        <f t="shared" si="40"/>
        <v>0</v>
      </c>
      <c r="M280" s="20">
        <f t="shared" si="41"/>
        <v>0</v>
      </c>
      <c r="N280" s="20">
        <f t="shared" si="42"/>
        <v>0</v>
      </c>
      <c r="O280" s="20">
        <f t="shared" si="43"/>
        <v>1</v>
      </c>
      <c r="P280" s="20">
        <f t="shared" si="44"/>
        <v>1</v>
      </c>
      <c r="Q280" s="20">
        <v>1</v>
      </c>
      <c r="S280" s="20">
        <f t="shared" si="37"/>
        <v>1</v>
      </c>
    </row>
    <row r="281" spans="3:19" x14ac:dyDescent="0.25">
      <c r="C281">
        <f t="shared" si="45"/>
        <v>246</v>
      </c>
      <c r="D281" s="5">
        <f t="shared" si="46"/>
        <v>51349</v>
      </c>
      <c r="E281" s="4">
        <f t="shared" si="47"/>
        <v>0</v>
      </c>
      <c r="F281" s="4">
        <f t="shared" si="38"/>
        <v>0</v>
      </c>
      <c r="G281" s="4">
        <f t="array" ref="G281">IF($F$27=$K$23,$F$29*HLOOKUP($F$22,$M$34:$Q$395,(C281)+2,FALSE),IF(AND(F$17&gt;=C281,$F$23=$K$20,K281=0,S281=1),PMT(F$12/$F$22,F$16*$F$22,-F$11,0)-H281,0)*HLOOKUP($F$22,$M$34:$Q$395,(C281)+2,FALSE))</f>
        <v>0</v>
      </c>
      <c r="H281" s="4">
        <f t="array" ref="H281">IF($F$27=$K$23,$F$30*HLOOKUP($F$22,$M$34:$Q$395,(C281)+2,FALSE),IF(K281=0,E281*F$12/$F$22,0)*HLOOKUP($F$22,$M$34:$Q$395,(C281)+2,FALSE))</f>
        <v>0</v>
      </c>
      <c r="I281" s="4">
        <f t="shared" si="36"/>
        <v>0</v>
      </c>
      <c r="J281" s="4">
        <f t="shared" si="39"/>
        <v>0</v>
      </c>
      <c r="K281" s="4">
        <f t="shared" si="40"/>
        <v>0</v>
      </c>
      <c r="M281" s="20">
        <f t="shared" si="41"/>
        <v>0</v>
      </c>
      <c r="N281" s="20">
        <f t="shared" si="42"/>
        <v>0</v>
      </c>
      <c r="O281" s="20">
        <f t="shared" si="43"/>
        <v>0</v>
      </c>
      <c r="P281" s="20">
        <f t="shared" si="44"/>
        <v>0</v>
      </c>
      <c r="Q281" s="20">
        <v>1</v>
      </c>
      <c r="S281" s="20">
        <f t="shared" si="37"/>
        <v>1</v>
      </c>
    </row>
    <row r="282" spans="3:19" x14ac:dyDescent="0.25">
      <c r="C282">
        <f t="shared" si="45"/>
        <v>247</v>
      </c>
      <c r="D282" s="5">
        <f t="shared" si="46"/>
        <v>51380</v>
      </c>
      <c r="E282" s="4">
        <f t="shared" si="47"/>
        <v>0</v>
      </c>
      <c r="F282" s="4">
        <f t="shared" si="38"/>
        <v>0</v>
      </c>
      <c r="G282" s="4">
        <f t="array" ref="G282">IF($F$27=$K$23,$F$29*HLOOKUP($F$22,$M$34:$Q$395,(C282)+2,FALSE),IF(AND(F$17&gt;=C282,$F$23=$K$20,K282=0,S282=1),PMT(F$12/$F$22,F$16*$F$22,-F$11,0)-H282,0)*HLOOKUP($F$22,$M$34:$Q$395,(C282)+2,FALSE))</f>
        <v>0</v>
      </c>
      <c r="H282" s="4">
        <f t="array" ref="H282">IF($F$27=$K$23,$F$30*HLOOKUP($F$22,$M$34:$Q$395,(C282)+2,FALSE),IF(K282=0,E282*F$12/$F$22,0)*HLOOKUP($F$22,$M$34:$Q$395,(C282)+2,FALSE))</f>
        <v>0</v>
      </c>
      <c r="I282" s="4">
        <f t="shared" si="36"/>
        <v>0</v>
      </c>
      <c r="J282" s="4">
        <f t="shared" si="39"/>
        <v>0</v>
      </c>
      <c r="K282" s="4">
        <f t="shared" si="40"/>
        <v>0</v>
      </c>
      <c r="M282" s="20">
        <f t="shared" si="41"/>
        <v>0</v>
      </c>
      <c r="N282" s="20">
        <f t="shared" si="42"/>
        <v>1</v>
      </c>
      <c r="O282" s="20">
        <f t="shared" si="43"/>
        <v>0</v>
      </c>
      <c r="P282" s="20">
        <f t="shared" si="44"/>
        <v>1</v>
      </c>
      <c r="Q282" s="20">
        <v>1</v>
      </c>
      <c r="S282" s="20">
        <f t="shared" si="37"/>
        <v>1</v>
      </c>
    </row>
    <row r="283" spans="3:19" x14ac:dyDescent="0.25">
      <c r="C283">
        <f t="shared" si="45"/>
        <v>248</v>
      </c>
      <c r="D283" s="5">
        <f t="shared" si="46"/>
        <v>51410</v>
      </c>
      <c r="E283" s="4">
        <f t="shared" si="47"/>
        <v>0</v>
      </c>
      <c r="F283" s="4">
        <f t="shared" si="38"/>
        <v>0</v>
      </c>
      <c r="G283" s="4">
        <f t="array" ref="G283">IF($F$27=$K$23,$F$29*HLOOKUP($F$22,$M$34:$Q$395,(C283)+2,FALSE),IF(AND(F$17&gt;=C283,$F$23=$K$20,K283=0,S283=1),PMT(F$12/$F$22,F$16*$F$22,-F$11,0)-H283,0)*HLOOKUP($F$22,$M$34:$Q$395,(C283)+2,FALSE))</f>
        <v>0</v>
      </c>
      <c r="H283" s="4">
        <f t="array" ref="H283">IF($F$27=$K$23,$F$30*HLOOKUP($F$22,$M$34:$Q$395,(C283)+2,FALSE),IF(K283=0,E283*F$12/$F$22,0)*HLOOKUP($F$22,$M$34:$Q$395,(C283)+2,FALSE))</f>
        <v>0</v>
      </c>
      <c r="I283" s="4">
        <f t="shared" si="36"/>
        <v>0</v>
      </c>
      <c r="J283" s="4">
        <f t="shared" si="39"/>
        <v>0</v>
      </c>
      <c r="K283" s="4">
        <f t="shared" si="40"/>
        <v>0</v>
      </c>
      <c r="M283" s="20">
        <f t="shared" si="41"/>
        <v>0</v>
      </c>
      <c r="N283" s="20">
        <f t="shared" si="42"/>
        <v>0</v>
      </c>
      <c r="O283" s="20">
        <f t="shared" si="43"/>
        <v>0</v>
      </c>
      <c r="P283" s="20">
        <f t="shared" si="44"/>
        <v>0</v>
      </c>
      <c r="Q283" s="20">
        <v>1</v>
      </c>
      <c r="S283" s="20">
        <f t="shared" si="37"/>
        <v>1</v>
      </c>
    </row>
    <row r="284" spans="3:19" x14ac:dyDescent="0.25">
      <c r="C284">
        <f t="shared" si="45"/>
        <v>249</v>
      </c>
      <c r="D284" s="5">
        <f t="shared" si="46"/>
        <v>51441</v>
      </c>
      <c r="E284" s="4">
        <f t="shared" si="47"/>
        <v>0</v>
      </c>
      <c r="F284" s="4">
        <f t="shared" si="38"/>
        <v>0</v>
      </c>
      <c r="G284" s="4">
        <f t="array" ref="G284">IF($F$27=$K$23,$F$29*HLOOKUP($F$22,$M$34:$Q$395,(C284)+2,FALSE),IF(AND(F$17&gt;=C284,$F$23=$K$20,K284=0,S284=1),PMT(F$12/$F$22,F$16*$F$22,-F$11,0)-H284,0)*HLOOKUP($F$22,$M$34:$Q$395,(C284)+2,FALSE))</f>
        <v>0</v>
      </c>
      <c r="H284" s="4">
        <f t="array" ref="H284">IF($F$27=$K$23,$F$30*HLOOKUP($F$22,$M$34:$Q$395,(C284)+2,FALSE),IF(K284=0,E284*F$12/$F$22,0)*HLOOKUP($F$22,$M$34:$Q$395,(C284)+2,FALSE))</f>
        <v>0</v>
      </c>
      <c r="I284" s="4">
        <f t="shared" si="36"/>
        <v>0</v>
      </c>
      <c r="J284" s="4">
        <f t="shared" si="39"/>
        <v>0</v>
      </c>
      <c r="K284" s="4">
        <f t="shared" si="40"/>
        <v>0</v>
      </c>
      <c r="M284" s="20">
        <f t="shared" si="41"/>
        <v>0</v>
      </c>
      <c r="N284" s="20">
        <f t="shared" si="42"/>
        <v>0</v>
      </c>
      <c r="O284" s="20">
        <f t="shared" si="43"/>
        <v>1</v>
      </c>
      <c r="P284" s="20">
        <f t="shared" si="44"/>
        <v>1</v>
      </c>
      <c r="Q284" s="20">
        <v>1</v>
      </c>
      <c r="S284" s="20">
        <f t="shared" si="37"/>
        <v>1</v>
      </c>
    </row>
    <row r="285" spans="3:19" x14ac:dyDescent="0.25">
      <c r="C285">
        <f t="shared" si="45"/>
        <v>250</v>
      </c>
      <c r="D285" s="5">
        <f t="shared" si="46"/>
        <v>51471</v>
      </c>
      <c r="E285" s="4">
        <f t="shared" si="47"/>
        <v>0</v>
      </c>
      <c r="F285" s="4">
        <f t="shared" si="38"/>
        <v>0</v>
      </c>
      <c r="G285" s="4">
        <f t="array" ref="G285">IF($F$27=$K$23,$F$29*HLOOKUP($F$22,$M$34:$Q$395,(C285)+2,FALSE),IF(AND(F$17&gt;=C285,$F$23=$K$20,K285=0,S285=1),PMT(F$12/$F$22,F$16*$F$22,-F$11,0)-H285,0)*HLOOKUP($F$22,$M$34:$Q$395,(C285)+2,FALSE))</f>
        <v>0</v>
      </c>
      <c r="H285" s="4">
        <f t="array" ref="H285">IF($F$27=$K$23,$F$30*HLOOKUP($F$22,$M$34:$Q$395,(C285)+2,FALSE),IF(K285=0,E285*F$12/$F$22,0)*HLOOKUP($F$22,$M$34:$Q$395,(C285)+2,FALSE))</f>
        <v>0</v>
      </c>
      <c r="I285" s="4">
        <f t="shared" si="36"/>
        <v>0</v>
      </c>
      <c r="J285" s="4">
        <f t="shared" si="39"/>
        <v>0</v>
      </c>
      <c r="K285" s="4">
        <f t="shared" si="40"/>
        <v>0</v>
      </c>
      <c r="M285" s="20">
        <f t="shared" si="41"/>
        <v>0</v>
      </c>
      <c r="N285" s="20">
        <f t="shared" si="42"/>
        <v>0</v>
      </c>
      <c r="O285" s="20">
        <f t="shared" si="43"/>
        <v>0</v>
      </c>
      <c r="P285" s="20">
        <f t="shared" si="44"/>
        <v>0</v>
      </c>
      <c r="Q285" s="20">
        <v>1</v>
      </c>
      <c r="S285" s="20">
        <f t="shared" si="37"/>
        <v>1</v>
      </c>
    </row>
    <row r="286" spans="3:19" x14ac:dyDescent="0.25">
      <c r="C286">
        <f t="shared" si="45"/>
        <v>251</v>
      </c>
      <c r="D286" s="5">
        <f t="shared" si="46"/>
        <v>51502</v>
      </c>
      <c r="E286" s="4">
        <f t="shared" si="47"/>
        <v>0</v>
      </c>
      <c r="F286" s="4">
        <f t="shared" si="38"/>
        <v>0</v>
      </c>
      <c r="G286" s="4">
        <f t="array" ref="G286">IF($F$27=$K$23,$F$29*HLOOKUP($F$22,$M$34:$Q$395,(C286)+2,FALSE),IF(AND(F$17&gt;=C286,$F$23=$K$20,K286=0,S286=1),PMT(F$12/$F$22,F$16*$F$22,-F$11,0)-H286,0)*HLOOKUP($F$22,$M$34:$Q$395,(C286)+2,FALSE))</f>
        <v>0</v>
      </c>
      <c r="H286" s="4">
        <f t="array" ref="H286">IF($F$27=$K$23,$F$30*HLOOKUP($F$22,$M$34:$Q$395,(C286)+2,FALSE),IF(K286=0,E286*F$12/$F$22,0)*HLOOKUP($F$22,$M$34:$Q$395,(C286)+2,FALSE))</f>
        <v>0</v>
      </c>
      <c r="I286" s="4">
        <f t="shared" si="36"/>
        <v>0</v>
      </c>
      <c r="J286" s="4">
        <f t="shared" si="39"/>
        <v>0</v>
      </c>
      <c r="K286" s="4">
        <f t="shared" si="40"/>
        <v>0</v>
      </c>
      <c r="M286" s="20">
        <f t="shared" si="41"/>
        <v>0</v>
      </c>
      <c r="N286" s="20">
        <f t="shared" si="42"/>
        <v>0</v>
      </c>
      <c r="O286" s="20">
        <f t="shared" si="43"/>
        <v>0</v>
      </c>
      <c r="P286" s="20">
        <f t="shared" si="44"/>
        <v>1</v>
      </c>
      <c r="Q286" s="20">
        <v>1</v>
      </c>
      <c r="S286" s="20">
        <f t="shared" si="37"/>
        <v>1</v>
      </c>
    </row>
    <row r="287" spans="3:19" x14ac:dyDescent="0.25">
      <c r="C287">
        <f t="shared" si="45"/>
        <v>252</v>
      </c>
      <c r="D287" s="5">
        <f t="shared" si="46"/>
        <v>51533</v>
      </c>
      <c r="E287" s="4">
        <f t="shared" si="47"/>
        <v>0</v>
      </c>
      <c r="F287" s="4">
        <f t="shared" si="38"/>
        <v>0</v>
      </c>
      <c r="G287" s="4">
        <f t="array" ref="G287">IF($F$27=$K$23,$F$29*HLOOKUP($F$22,$M$34:$Q$395,(C287)+2,FALSE),IF(AND(F$17&gt;=C287,$F$23=$K$20,K287=0,S287=1),PMT(F$12/$F$22,F$16*$F$22,-F$11,0)-H287,0)*HLOOKUP($F$22,$M$34:$Q$395,(C287)+2,FALSE))</f>
        <v>0</v>
      </c>
      <c r="H287" s="4">
        <f t="array" ref="H287">IF($F$27=$K$23,$F$30*HLOOKUP($F$22,$M$34:$Q$395,(C287)+2,FALSE),IF(K287=0,E287*F$12/$F$22,0)*HLOOKUP($F$22,$M$34:$Q$395,(C287)+2,FALSE))</f>
        <v>0</v>
      </c>
      <c r="I287" s="4">
        <f t="shared" si="36"/>
        <v>0</v>
      </c>
      <c r="J287" s="4">
        <f t="shared" si="39"/>
        <v>0</v>
      </c>
      <c r="K287" s="4">
        <f t="shared" si="40"/>
        <v>0</v>
      </c>
      <c r="M287" s="20">
        <f t="shared" si="41"/>
        <v>0</v>
      </c>
      <c r="N287" s="20">
        <f t="shared" si="42"/>
        <v>0</v>
      </c>
      <c r="O287" s="20">
        <f t="shared" si="43"/>
        <v>0</v>
      </c>
      <c r="P287" s="20">
        <f t="shared" si="44"/>
        <v>0</v>
      </c>
      <c r="Q287" s="20">
        <v>1</v>
      </c>
      <c r="S287" s="20">
        <f t="shared" si="37"/>
        <v>1</v>
      </c>
    </row>
    <row r="288" spans="3:19" x14ac:dyDescent="0.25">
      <c r="C288">
        <f t="shared" si="45"/>
        <v>253</v>
      </c>
      <c r="D288" s="5">
        <f t="shared" si="46"/>
        <v>51561</v>
      </c>
      <c r="E288" s="4">
        <f t="shared" si="47"/>
        <v>0</v>
      </c>
      <c r="F288" s="4">
        <f t="shared" si="38"/>
        <v>0</v>
      </c>
      <c r="G288" s="4">
        <f t="array" ref="G288">IF($F$27=$K$23,$F$29*HLOOKUP($F$22,$M$34:$Q$395,(C288)+2,FALSE),IF(AND(F$17&gt;=C288,$F$23=$K$20,K288=0,S288=1),PMT(F$12/$F$22,F$16*$F$22,-F$11,0)-H288,0)*HLOOKUP($F$22,$M$34:$Q$395,(C288)+2,FALSE))</f>
        <v>0</v>
      </c>
      <c r="H288" s="4">
        <f t="array" ref="H288">IF($F$27=$K$23,$F$30*HLOOKUP($F$22,$M$34:$Q$395,(C288)+2,FALSE),IF(K288=0,E288*F$12/$F$22,0)*HLOOKUP($F$22,$M$34:$Q$395,(C288)+2,FALSE))</f>
        <v>0</v>
      </c>
      <c r="I288" s="4">
        <f t="shared" si="36"/>
        <v>0</v>
      </c>
      <c r="J288" s="4">
        <f t="shared" si="39"/>
        <v>0</v>
      </c>
      <c r="K288" s="4">
        <f t="shared" si="40"/>
        <v>0</v>
      </c>
      <c r="M288" s="20">
        <f t="shared" si="41"/>
        <v>1</v>
      </c>
      <c r="N288" s="20">
        <f t="shared" si="42"/>
        <v>1</v>
      </c>
      <c r="O288" s="20">
        <f t="shared" si="43"/>
        <v>1</v>
      </c>
      <c r="P288" s="20">
        <f t="shared" si="44"/>
        <v>1</v>
      </c>
      <c r="Q288" s="20">
        <v>1</v>
      </c>
      <c r="S288" s="20">
        <f t="shared" si="37"/>
        <v>1</v>
      </c>
    </row>
    <row r="289" spans="3:19" x14ac:dyDescent="0.25">
      <c r="C289">
        <f t="shared" si="45"/>
        <v>254</v>
      </c>
      <c r="D289" s="5">
        <f t="shared" si="46"/>
        <v>51592</v>
      </c>
      <c r="E289" s="4">
        <f t="shared" si="47"/>
        <v>0</v>
      </c>
      <c r="F289" s="4">
        <f t="shared" si="38"/>
        <v>0</v>
      </c>
      <c r="G289" s="4">
        <f t="array" ref="G289">IF($F$27=$K$23,$F$29*HLOOKUP($F$22,$M$34:$Q$395,(C289)+2,FALSE),IF(AND(F$17&gt;=C289,$F$23=$K$20,K289=0,S289=1),PMT(F$12/$F$22,F$16*$F$22,-F$11,0)-H289,0)*HLOOKUP($F$22,$M$34:$Q$395,(C289)+2,FALSE))</f>
        <v>0</v>
      </c>
      <c r="H289" s="4">
        <f t="array" ref="H289">IF($F$27=$K$23,$F$30*HLOOKUP($F$22,$M$34:$Q$395,(C289)+2,FALSE),IF(K289=0,E289*F$12/$F$22,0)*HLOOKUP($F$22,$M$34:$Q$395,(C289)+2,FALSE))</f>
        <v>0</v>
      </c>
      <c r="I289" s="4">
        <f t="shared" si="36"/>
        <v>0</v>
      </c>
      <c r="J289" s="4">
        <f t="shared" si="39"/>
        <v>0</v>
      </c>
      <c r="K289" s="4">
        <f t="shared" si="40"/>
        <v>0</v>
      </c>
      <c r="M289" s="20">
        <f t="shared" si="41"/>
        <v>0</v>
      </c>
      <c r="N289" s="20">
        <f t="shared" si="42"/>
        <v>0</v>
      </c>
      <c r="O289" s="20">
        <f t="shared" si="43"/>
        <v>0</v>
      </c>
      <c r="P289" s="20">
        <f t="shared" si="44"/>
        <v>0</v>
      </c>
      <c r="Q289" s="20">
        <v>1</v>
      </c>
      <c r="S289" s="20">
        <f t="shared" si="37"/>
        <v>1</v>
      </c>
    </row>
    <row r="290" spans="3:19" x14ac:dyDescent="0.25">
      <c r="C290">
        <f t="shared" si="45"/>
        <v>255</v>
      </c>
      <c r="D290" s="5">
        <f t="shared" si="46"/>
        <v>51622</v>
      </c>
      <c r="E290" s="4">
        <f t="shared" si="47"/>
        <v>0</v>
      </c>
      <c r="F290" s="4">
        <f t="shared" si="38"/>
        <v>0</v>
      </c>
      <c r="G290" s="4">
        <f t="array" ref="G290">IF($F$27=$K$23,$F$29*HLOOKUP($F$22,$M$34:$Q$395,(C290)+2,FALSE),IF(AND(F$17&gt;=C290,$F$23=$K$20,K290=0,S290=1),PMT(F$12/$F$22,F$16*$F$22,-F$11,0)-H290,0)*HLOOKUP($F$22,$M$34:$Q$395,(C290)+2,FALSE))</f>
        <v>0</v>
      </c>
      <c r="H290" s="4">
        <f t="array" ref="H290">IF($F$27=$K$23,$F$30*HLOOKUP($F$22,$M$34:$Q$395,(C290)+2,FALSE),IF(K290=0,E290*F$12/$F$22,0)*HLOOKUP($F$22,$M$34:$Q$395,(C290)+2,FALSE))</f>
        <v>0</v>
      </c>
      <c r="I290" s="4">
        <f t="shared" si="36"/>
        <v>0</v>
      </c>
      <c r="J290" s="4">
        <f t="shared" si="39"/>
        <v>0</v>
      </c>
      <c r="K290" s="4">
        <f t="shared" si="40"/>
        <v>0</v>
      </c>
      <c r="M290" s="20">
        <f t="shared" si="41"/>
        <v>0</v>
      </c>
      <c r="N290" s="20">
        <f t="shared" si="42"/>
        <v>0</v>
      </c>
      <c r="O290" s="20">
        <f t="shared" si="43"/>
        <v>0</v>
      </c>
      <c r="P290" s="20">
        <f t="shared" si="44"/>
        <v>1</v>
      </c>
      <c r="Q290" s="20">
        <v>1</v>
      </c>
      <c r="S290" s="20">
        <f t="shared" si="37"/>
        <v>1</v>
      </c>
    </row>
    <row r="291" spans="3:19" x14ac:dyDescent="0.25">
      <c r="C291">
        <f t="shared" si="45"/>
        <v>256</v>
      </c>
      <c r="D291" s="5">
        <f t="shared" si="46"/>
        <v>51653</v>
      </c>
      <c r="E291" s="4">
        <f t="shared" si="47"/>
        <v>0</v>
      </c>
      <c r="F291" s="4">
        <f t="shared" si="38"/>
        <v>0</v>
      </c>
      <c r="G291" s="4">
        <f t="array" ref="G291">IF($F$27=$K$23,$F$29*HLOOKUP($F$22,$M$34:$Q$395,(C291)+2,FALSE),IF(AND(F$17&gt;=C291,$F$23=$K$20,K291=0,S291=1),PMT(F$12/$F$22,F$16*$F$22,-F$11,0)-H291,0)*HLOOKUP($F$22,$M$34:$Q$395,(C291)+2,FALSE))</f>
        <v>0</v>
      </c>
      <c r="H291" s="4">
        <f t="array" ref="H291">IF($F$27=$K$23,$F$30*HLOOKUP($F$22,$M$34:$Q$395,(C291)+2,FALSE),IF(K291=0,E291*F$12/$F$22,0)*HLOOKUP($F$22,$M$34:$Q$395,(C291)+2,FALSE))</f>
        <v>0</v>
      </c>
      <c r="I291" s="4">
        <f t="shared" si="36"/>
        <v>0</v>
      </c>
      <c r="J291" s="4">
        <f t="shared" si="39"/>
        <v>0</v>
      </c>
      <c r="K291" s="4">
        <f t="shared" si="40"/>
        <v>0</v>
      </c>
      <c r="M291" s="20">
        <f t="shared" si="41"/>
        <v>0</v>
      </c>
      <c r="N291" s="20">
        <f t="shared" si="42"/>
        <v>0</v>
      </c>
      <c r="O291" s="20">
        <f t="shared" si="43"/>
        <v>0</v>
      </c>
      <c r="P291" s="20">
        <f t="shared" si="44"/>
        <v>0</v>
      </c>
      <c r="Q291" s="20">
        <v>1</v>
      </c>
      <c r="S291" s="20">
        <f t="shared" si="37"/>
        <v>1</v>
      </c>
    </row>
    <row r="292" spans="3:19" x14ac:dyDescent="0.25">
      <c r="C292">
        <f t="shared" si="45"/>
        <v>257</v>
      </c>
      <c r="D292" s="5">
        <f t="shared" si="46"/>
        <v>51683</v>
      </c>
      <c r="E292" s="4">
        <f t="shared" si="47"/>
        <v>0</v>
      </c>
      <c r="F292" s="4">
        <f t="shared" si="38"/>
        <v>0</v>
      </c>
      <c r="G292" s="4">
        <f t="array" ref="G292">IF($F$27=$K$23,$F$29*HLOOKUP($F$22,$M$34:$Q$395,(C292)+2,FALSE),IF(AND(F$17&gt;=C292,$F$23=$K$20,K292=0,S292=1),PMT(F$12/$F$22,F$16*$F$22,-F$11,0)-H292,0)*HLOOKUP($F$22,$M$34:$Q$395,(C292)+2,FALSE))</f>
        <v>0</v>
      </c>
      <c r="H292" s="4">
        <f t="array" ref="H292">IF($F$27=$K$23,$F$30*HLOOKUP($F$22,$M$34:$Q$395,(C292)+2,FALSE),IF(K292=0,E292*F$12/$F$22,0)*HLOOKUP($F$22,$M$34:$Q$395,(C292)+2,FALSE))</f>
        <v>0</v>
      </c>
      <c r="I292" s="4">
        <f t="shared" ref="I292:I355" si="48">MAX(IF(C292=$F$17,E292-G292,0),0)</f>
        <v>0</v>
      </c>
      <c r="J292" s="4">
        <f t="shared" si="39"/>
        <v>0</v>
      </c>
      <c r="K292" s="4">
        <f t="shared" si="40"/>
        <v>0</v>
      </c>
      <c r="M292" s="20">
        <f t="shared" si="41"/>
        <v>0</v>
      </c>
      <c r="N292" s="20">
        <f t="shared" si="42"/>
        <v>0</v>
      </c>
      <c r="O292" s="20">
        <f t="shared" si="43"/>
        <v>1</v>
      </c>
      <c r="P292" s="20">
        <f t="shared" si="44"/>
        <v>1</v>
      </c>
      <c r="Q292" s="20">
        <v>1</v>
      </c>
      <c r="S292" s="20">
        <f t="shared" ref="S292:S355" si="49">+IF(AND($F$26&gt;C292,$F$23=$K$18),0,1)</f>
        <v>1</v>
      </c>
    </row>
    <row r="293" spans="3:19" x14ac:dyDescent="0.25">
      <c r="C293">
        <f t="shared" si="45"/>
        <v>258</v>
      </c>
      <c r="D293" s="5">
        <f t="shared" si="46"/>
        <v>51714</v>
      </c>
      <c r="E293" s="4">
        <f t="shared" si="47"/>
        <v>0</v>
      </c>
      <c r="F293" s="4">
        <f t="shared" ref="F293:F356" si="50">SUM(G293:H293)</f>
        <v>0</v>
      </c>
      <c r="G293" s="4">
        <f t="array" ref="G293">IF($F$27=$K$23,$F$29*HLOOKUP($F$22,$M$34:$Q$395,(C293)+2,FALSE),IF(AND(F$17&gt;=C293,$F$23=$K$20,K293=0,S293=1),PMT(F$12/$F$22,F$16*$F$22,-F$11,0)-H293,0)*HLOOKUP($F$22,$M$34:$Q$395,(C293)+2,FALSE))</f>
        <v>0</v>
      </c>
      <c r="H293" s="4">
        <f t="array" ref="H293">IF($F$27=$K$23,$F$30*HLOOKUP($F$22,$M$34:$Q$395,(C293)+2,FALSE),IF(K293=0,E293*F$12/$F$22,0)*HLOOKUP($F$22,$M$34:$Q$395,(C293)+2,FALSE))</f>
        <v>0</v>
      </c>
      <c r="I293" s="4">
        <f t="shared" si="48"/>
        <v>0</v>
      </c>
      <c r="J293" s="4">
        <f t="shared" ref="J293:J356" si="51">MAX((E293-G293-I293+K293),0)</f>
        <v>0</v>
      </c>
      <c r="K293" s="4">
        <f t="shared" ref="K293:K356" si="52">IF(AND(C293&gt;=F$24,C293&lt;=F$25),E293*F$12/12,0)</f>
        <v>0</v>
      </c>
      <c r="M293" s="20">
        <f t="shared" ref="M293:M356" si="53">+IF($F$19=$C293,1,IF(OR($F$19&gt;$C293,MOD($C293-$F$19,12),$C293-$F$19&lt;12),0,1))</f>
        <v>0</v>
      </c>
      <c r="N293" s="20">
        <f t="shared" ref="N293:N356" si="54">+IF($F$19=$C293,1,IF(OR($F$19&gt;$C293,MOD($C293-$F$19,6),$C293-$F$19&lt;6),0,1))</f>
        <v>0</v>
      </c>
      <c r="O293" s="20">
        <f t="shared" ref="O293:O356" si="55">+IF($F$19=$C293,1,IF(OR($F$19&gt;$C293,MOD($C293-$F$19,4),$C293-$F$19&lt;4),0,1))</f>
        <v>0</v>
      </c>
      <c r="P293" s="20">
        <f t="shared" ref="P293:P356" si="56">+IF($F$19=$C293,1,IF(OR($F$19&gt;$C293,MOD($C293-$F$19,2),$C293-$F$19&lt;2),0,1))</f>
        <v>0</v>
      </c>
      <c r="Q293" s="20">
        <v>1</v>
      </c>
      <c r="S293" s="20">
        <f t="shared" si="49"/>
        <v>1</v>
      </c>
    </row>
    <row r="294" spans="3:19" x14ac:dyDescent="0.25">
      <c r="C294">
        <f t="shared" ref="C294:C357" si="57">C293+1</f>
        <v>259</v>
      </c>
      <c r="D294" s="5">
        <f t="shared" ref="D294:D357" si="58">EDATE(D293,1)</f>
        <v>51745</v>
      </c>
      <c r="E294" s="4">
        <f t="shared" ref="E294:E357" si="59">J293</f>
        <v>0</v>
      </c>
      <c r="F294" s="4">
        <f t="shared" si="50"/>
        <v>0</v>
      </c>
      <c r="G294" s="4">
        <f t="array" ref="G294">IF($F$27=$K$23,$F$29*HLOOKUP($F$22,$M$34:$Q$395,(C294)+2,FALSE),IF(AND(F$17&gt;=C294,$F$23=$K$20,K294=0,S294=1),PMT(F$12/$F$22,F$16*$F$22,-F$11,0)-H294,0)*HLOOKUP($F$22,$M$34:$Q$395,(C294)+2,FALSE))</f>
        <v>0</v>
      </c>
      <c r="H294" s="4">
        <f t="array" ref="H294">IF($F$27=$K$23,$F$30*HLOOKUP($F$22,$M$34:$Q$395,(C294)+2,FALSE),IF(K294=0,E294*F$12/$F$22,0)*HLOOKUP($F$22,$M$34:$Q$395,(C294)+2,FALSE))</f>
        <v>0</v>
      </c>
      <c r="I294" s="4">
        <f t="shared" si="48"/>
        <v>0</v>
      </c>
      <c r="J294" s="4">
        <f t="shared" si="51"/>
        <v>0</v>
      </c>
      <c r="K294" s="4">
        <f t="shared" si="52"/>
        <v>0</v>
      </c>
      <c r="M294" s="20">
        <f t="shared" si="53"/>
        <v>0</v>
      </c>
      <c r="N294" s="20">
        <f t="shared" si="54"/>
        <v>1</v>
      </c>
      <c r="O294" s="20">
        <f t="shared" si="55"/>
        <v>0</v>
      </c>
      <c r="P294" s="20">
        <f t="shared" si="56"/>
        <v>1</v>
      </c>
      <c r="Q294" s="20">
        <v>1</v>
      </c>
      <c r="S294" s="20">
        <f t="shared" si="49"/>
        <v>1</v>
      </c>
    </row>
    <row r="295" spans="3:19" x14ac:dyDescent="0.25">
      <c r="C295">
        <f t="shared" si="57"/>
        <v>260</v>
      </c>
      <c r="D295" s="5">
        <f t="shared" si="58"/>
        <v>51775</v>
      </c>
      <c r="E295" s="4">
        <f t="shared" si="59"/>
        <v>0</v>
      </c>
      <c r="F295" s="4">
        <f t="shared" si="50"/>
        <v>0</v>
      </c>
      <c r="G295" s="4">
        <f t="array" ref="G295">IF($F$27=$K$23,$F$29*HLOOKUP($F$22,$M$34:$Q$395,(C295)+2,FALSE),IF(AND(F$17&gt;=C295,$F$23=$K$20,K295=0,S295=1),PMT(F$12/$F$22,F$16*$F$22,-F$11,0)-H295,0)*HLOOKUP($F$22,$M$34:$Q$395,(C295)+2,FALSE))</f>
        <v>0</v>
      </c>
      <c r="H295" s="4">
        <f t="array" ref="H295">IF($F$27=$K$23,$F$30*HLOOKUP($F$22,$M$34:$Q$395,(C295)+2,FALSE),IF(K295=0,E295*F$12/$F$22,0)*HLOOKUP($F$22,$M$34:$Q$395,(C295)+2,FALSE))</f>
        <v>0</v>
      </c>
      <c r="I295" s="4">
        <f t="shared" si="48"/>
        <v>0</v>
      </c>
      <c r="J295" s="4">
        <f t="shared" si="51"/>
        <v>0</v>
      </c>
      <c r="K295" s="4">
        <f t="shared" si="52"/>
        <v>0</v>
      </c>
      <c r="M295" s="20">
        <f t="shared" si="53"/>
        <v>0</v>
      </c>
      <c r="N295" s="20">
        <f t="shared" si="54"/>
        <v>0</v>
      </c>
      <c r="O295" s="20">
        <f t="shared" si="55"/>
        <v>0</v>
      </c>
      <c r="P295" s="20">
        <f t="shared" si="56"/>
        <v>0</v>
      </c>
      <c r="Q295" s="20">
        <v>1</v>
      </c>
      <c r="S295" s="20">
        <f t="shared" si="49"/>
        <v>1</v>
      </c>
    </row>
    <row r="296" spans="3:19" x14ac:dyDescent="0.25">
      <c r="C296">
        <f t="shared" si="57"/>
        <v>261</v>
      </c>
      <c r="D296" s="5">
        <f t="shared" si="58"/>
        <v>51806</v>
      </c>
      <c r="E296" s="4">
        <f t="shared" si="59"/>
        <v>0</v>
      </c>
      <c r="F296" s="4">
        <f t="shared" si="50"/>
        <v>0</v>
      </c>
      <c r="G296" s="4">
        <f t="array" ref="G296">IF($F$27=$K$23,$F$29*HLOOKUP($F$22,$M$34:$Q$395,(C296)+2,FALSE),IF(AND(F$17&gt;=C296,$F$23=$K$20,K296=0,S296=1),PMT(F$12/$F$22,F$16*$F$22,-F$11,0)-H296,0)*HLOOKUP($F$22,$M$34:$Q$395,(C296)+2,FALSE))</f>
        <v>0</v>
      </c>
      <c r="H296" s="4">
        <f t="array" ref="H296">IF($F$27=$K$23,$F$30*HLOOKUP($F$22,$M$34:$Q$395,(C296)+2,FALSE),IF(K296=0,E296*F$12/$F$22,0)*HLOOKUP($F$22,$M$34:$Q$395,(C296)+2,FALSE))</f>
        <v>0</v>
      </c>
      <c r="I296" s="4">
        <f t="shared" si="48"/>
        <v>0</v>
      </c>
      <c r="J296" s="4">
        <f t="shared" si="51"/>
        <v>0</v>
      </c>
      <c r="K296" s="4">
        <f t="shared" si="52"/>
        <v>0</v>
      </c>
      <c r="M296" s="20">
        <f t="shared" si="53"/>
        <v>0</v>
      </c>
      <c r="N296" s="20">
        <f t="shared" si="54"/>
        <v>0</v>
      </c>
      <c r="O296" s="20">
        <f t="shared" si="55"/>
        <v>1</v>
      </c>
      <c r="P296" s="20">
        <f t="shared" si="56"/>
        <v>1</v>
      </c>
      <c r="Q296" s="20">
        <v>1</v>
      </c>
      <c r="S296" s="20">
        <f t="shared" si="49"/>
        <v>1</v>
      </c>
    </row>
    <row r="297" spans="3:19" x14ac:dyDescent="0.25">
      <c r="C297">
        <f t="shared" si="57"/>
        <v>262</v>
      </c>
      <c r="D297" s="5">
        <f t="shared" si="58"/>
        <v>51836</v>
      </c>
      <c r="E297" s="4">
        <f t="shared" si="59"/>
        <v>0</v>
      </c>
      <c r="F297" s="4">
        <f t="shared" si="50"/>
        <v>0</v>
      </c>
      <c r="G297" s="4">
        <f t="array" ref="G297">IF($F$27=$K$23,$F$29*HLOOKUP($F$22,$M$34:$Q$395,(C297)+2,FALSE),IF(AND(F$17&gt;=C297,$F$23=$K$20,K297=0,S297=1),PMT(F$12/$F$22,F$16*$F$22,-F$11,0)-H297,0)*HLOOKUP($F$22,$M$34:$Q$395,(C297)+2,FALSE))</f>
        <v>0</v>
      </c>
      <c r="H297" s="4">
        <f t="array" ref="H297">IF($F$27=$K$23,$F$30*HLOOKUP($F$22,$M$34:$Q$395,(C297)+2,FALSE),IF(K297=0,E297*F$12/$F$22,0)*HLOOKUP($F$22,$M$34:$Q$395,(C297)+2,FALSE))</f>
        <v>0</v>
      </c>
      <c r="I297" s="4">
        <f t="shared" si="48"/>
        <v>0</v>
      </c>
      <c r="J297" s="4">
        <f t="shared" si="51"/>
        <v>0</v>
      </c>
      <c r="K297" s="4">
        <f t="shared" si="52"/>
        <v>0</v>
      </c>
      <c r="M297" s="20">
        <f t="shared" si="53"/>
        <v>0</v>
      </c>
      <c r="N297" s="20">
        <f t="shared" si="54"/>
        <v>0</v>
      </c>
      <c r="O297" s="20">
        <f t="shared" si="55"/>
        <v>0</v>
      </c>
      <c r="P297" s="20">
        <f t="shared" si="56"/>
        <v>0</v>
      </c>
      <c r="Q297" s="20">
        <v>1</v>
      </c>
      <c r="S297" s="20">
        <f t="shared" si="49"/>
        <v>1</v>
      </c>
    </row>
    <row r="298" spans="3:19" x14ac:dyDescent="0.25">
      <c r="C298">
        <f t="shared" si="57"/>
        <v>263</v>
      </c>
      <c r="D298" s="5">
        <f t="shared" si="58"/>
        <v>51867</v>
      </c>
      <c r="E298" s="4">
        <f t="shared" si="59"/>
        <v>0</v>
      </c>
      <c r="F298" s="4">
        <f t="shared" si="50"/>
        <v>0</v>
      </c>
      <c r="G298" s="4">
        <f t="array" ref="G298">IF($F$27=$K$23,$F$29*HLOOKUP($F$22,$M$34:$Q$395,(C298)+2,FALSE),IF(AND(F$17&gt;=C298,$F$23=$K$20,K298=0,S298=1),PMT(F$12/$F$22,F$16*$F$22,-F$11,0)-H298,0)*HLOOKUP($F$22,$M$34:$Q$395,(C298)+2,FALSE))</f>
        <v>0</v>
      </c>
      <c r="H298" s="4">
        <f t="array" ref="H298">IF($F$27=$K$23,$F$30*HLOOKUP($F$22,$M$34:$Q$395,(C298)+2,FALSE),IF(K298=0,E298*F$12/$F$22,0)*HLOOKUP($F$22,$M$34:$Q$395,(C298)+2,FALSE))</f>
        <v>0</v>
      </c>
      <c r="I298" s="4">
        <f t="shared" si="48"/>
        <v>0</v>
      </c>
      <c r="J298" s="4">
        <f t="shared" si="51"/>
        <v>0</v>
      </c>
      <c r="K298" s="4">
        <f t="shared" si="52"/>
        <v>0</v>
      </c>
      <c r="M298" s="20">
        <f t="shared" si="53"/>
        <v>0</v>
      </c>
      <c r="N298" s="20">
        <f t="shared" si="54"/>
        <v>0</v>
      </c>
      <c r="O298" s="20">
        <f t="shared" si="55"/>
        <v>0</v>
      </c>
      <c r="P298" s="20">
        <f t="shared" si="56"/>
        <v>1</v>
      </c>
      <c r="Q298" s="20">
        <v>1</v>
      </c>
      <c r="S298" s="20">
        <f t="shared" si="49"/>
        <v>1</v>
      </c>
    </row>
    <row r="299" spans="3:19" x14ac:dyDescent="0.25">
      <c r="C299">
        <f t="shared" si="57"/>
        <v>264</v>
      </c>
      <c r="D299" s="5">
        <f t="shared" si="58"/>
        <v>51898</v>
      </c>
      <c r="E299" s="4">
        <f t="shared" si="59"/>
        <v>0</v>
      </c>
      <c r="F299" s="4">
        <f t="shared" si="50"/>
        <v>0</v>
      </c>
      <c r="G299" s="4">
        <f t="array" ref="G299">IF($F$27=$K$23,$F$29*HLOOKUP($F$22,$M$34:$Q$395,(C299)+2,FALSE),IF(AND(F$17&gt;=C299,$F$23=$K$20,K299=0,S299=1),PMT(F$12/$F$22,F$16*$F$22,-F$11,0)-H299,0)*HLOOKUP($F$22,$M$34:$Q$395,(C299)+2,FALSE))</f>
        <v>0</v>
      </c>
      <c r="H299" s="4">
        <f t="array" ref="H299">IF($F$27=$K$23,$F$30*HLOOKUP($F$22,$M$34:$Q$395,(C299)+2,FALSE),IF(K299=0,E299*F$12/$F$22,0)*HLOOKUP($F$22,$M$34:$Q$395,(C299)+2,FALSE))</f>
        <v>0</v>
      </c>
      <c r="I299" s="4">
        <f t="shared" si="48"/>
        <v>0</v>
      </c>
      <c r="J299" s="4">
        <f t="shared" si="51"/>
        <v>0</v>
      </c>
      <c r="K299" s="4">
        <f t="shared" si="52"/>
        <v>0</v>
      </c>
      <c r="M299" s="20">
        <f t="shared" si="53"/>
        <v>0</v>
      </c>
      <c r="N299" s="20">
        <f t="shared" si="54"/>
        <v>0</v>
      </c>
      <c r="O299" s="20">
        <f t="shared" si="55"/>
        <v>0</v>
      </c>
      <c r="P299" s="20">
        <f t="shared" si="56"/>
        <v>0</v>
      </c>
      <c r="Q299" s="20">
        <v>1</v>
      </c>
      <c r="S299" s="20">
        <f t="shared" si="49"/>
        <v>1</v>
      </c>
    </row>
    <row r="300" spans="3:19" x14ac:dyDescent="0.25">
      <c r="C300">
        <f t="shared" si="57"/>
        <v>265</v>
      </c>
      <c r="D300" s="5">
        <f t="shared" si="58"/>
        <v>51926</v>
      </c>
      <c r="E300" s="4">
        <f t="shared" si="59"/>
        <v>0</v>
      </c>
      <c r="F300" s="4">
        <f t="shared" si="50"/>
        <v>0</v>
      </c>
      <c r="G300" s="4">
        <f t="array" ref="G300">IF($F$27=$K$23,$F$29*HLOOKUP($F$22,$M$34:$Q$395,(C300)+2,FALSE),IF(AND(F$17&gt;=C300,$F$23=$K$20,K300=0,S300=1),PMT(F$12/$F$22,F$16*$F$22,-F$11,0)-H300,0)*HLOOKUP($F$22,$M$34:$Q$395,(C300)+2,FALSE))</f>
        <v>0</v>
      </c>
      <c r="H300" s="4">
        <f t="array" ref="H300">IF($F$27=$K$23,$F$30*HLOOKUP($F$22,$M$34:$Q$395,(C300)+2,FALSE),IF(K300=0,E300*F$12/$F$22,0)*HLOOKUP($F$22,$M$34:$Q$395,(C300)+2,FALSE))</f>
        <v>0</v>
      </c>
      <c r="I300" s="4">
        <f t="shared" si="48"/>
        <v>0</v>
      </c>
      <c r="J300" s="4">
        <f t="shared" si="51"/>
        <v>0</v>
      </c>
      <c r="K300" s="4">
        <f t="shared" si="52"/>
        <v>0</v>
      </c>
      <c r="M300" s="20">
        <f t="shared" si="53"/>
        <v>1</v>
      </c>
      <c r="N300" s="20">
        <f t="shared" si="54"/>
        <v>1</v>
      </c>
      <c r="O300" s="20">
        <f t="shared" si="55"/>
        <v>1</v>
      </c>
      <c r="P300" s="20">
        <f t="shared" si="56"/>
        <v>1</v>
      </c>
      <c r="Q300" s="20">
        <v>1</v>
      </c>
      <c r="S300" s="20">
        <f t="shared" si="49"/>
        <v>1</v>
      </c>
    </row>
    <row r="301" spans="3:19" x14ac:dyDescent="0.25">
      <c r="C301">
        <f t="shared" si="57"/>
        <v>266</v>
      </c>
      <c r="D301" s="5">
        <f t="shared" si="58"/>
        <v>51957</v>
      </c>
      <c r="E301" s="4">
        <f t="shared" si="59"/>
        <v>0</v>
      </c>
      <c r="F301" s="4">
        <f t="shared" si="50"/>
        <v>0</v>
      </c>
      <c r="G301" s="4">
        <f t="array" ref="G301">IF($F$27=$K$23,$F$29*HLOOKUP($F$22,$M$34:$Q$395,(C301)+2,FALSE),IF(AND(F$17&gt;=C301,$F$23=$K$20,K301=0,S301=1),PMT(F$12/$F$22,F$16*$F$22,-F$11,0)-H301,0)*HLOOKUP($F$22,$M$34:$Q$395,(C301)+2,FALSE))</f>
        <v>0</v>
      </c>
      <c r="H301" s="4">
        <f t="array" ref="H301">IF($F$27=$K$23,$F$30*HLOOKUP($F$22,$M$34:$Q$395,(C301)+2,FALSE),IF(K301=0,E301*F$12/$F$22,0)*HLOOKUP($F$22,$M$34:$Q$395,(C301)+2,FALSE))</f>
        <v>0</v>
      </c>
      <c r="I301" s="4">
        <f t="shared" si="48"/>
        <v>0</v>
      </c>
      <c r="J301" s="4">
        <f t="shared" si="51"/>
        <v>0</v>
      </c>
      <c r="K301" s="4">
        <f t="shared" si="52"/>
        <v>0</v>
      </c>
      <c r="M301" s="20">
        <f t="shared" si="53"/>
        <v>0</v>
      </c>
      <c r="N301" s="20">
        <f t="shared" si="54"/>
        <v>0</v>
      </c>
      <c r="O301" s="20">
        <f t="shared" si="55"/>
        <v>0</v>
      </c>
      <c r="P301" s="20">
        <f t="shared" si="56"/>
        <v>0</v>
      </c>
      <c r="Q301" s="20">
        <v>1</v>
      </c>
      <c r="S301" s="20">
        <f t="shared" si="49"/>
        <v>1</v>
      </c>
    </row>
    <row r="302" spans="3:19" x14ac:dyDescent="0.25">
      <c r="C302">
        <f t="shared" si="57"/>
        <v>267</v>
      </c>
      <c r="D302" s="5">
        <f t="shared" si="58"/>
        <v>51987</v>
      </c>
      <c r="E302" s="4">
        <f t="shared" si="59"/>
        <v>0</v>
      </c>
      <c r="F302" s="4">
        <f t="shared" si="50"/>
        <v>0</v>
      </c>
      <c r="G302" s="4">
        <f t="array" ref="G302">IF($F$27=$K$23,$F$29*HLOOKUP($F$22,$M$34:$Q$395,(C302)+2,FALSE),IF(AND(F$17&gt;=C302,$F$23=$K$20,K302=0,S302=1),PMT(F$12/$F$22,F$16*$F$22,-F$11,0)-H302,0)*HLOOKUP($F$22,$M$34:$Q$395,(C302)+2,FALSE))</f>
        <v>0</v>
      </c>
      <c r="H302" s="4">
        <f t="array" ref="H302">IF($F$27=$K$23,$F$30*HLOOKUP($F$22,$M$34:$Q$395,(C302)+2,FALSE),IF(K302=0,E302*F$12/$F$22,0)*HLOOKUP($F$22,$M$34:$Q$395,(C302)+2,FALSE))</f>
        <v>0</v>
      </c>
      <c r="I302" s="4">
        <f t="shared" si="48"/>
        <v>0</v>
      </c>
      <c r="J302" s="4">
        <f t="shared" si="51"/>
        <v>0</v>
      </c>
      <c r="K302" s="4">
        <f t="shared" si="52"/>
        <v>0</v>
      </c>
      <c r="M302" s="20">
        <f t="shared" si="53"/>
        <v>0</v>
      </c>
      <c r="N302" s="20">
        <f t="shared" si="54"/>
        <v>0</v>
      </c>
      <c r="O302" s="20">
        <f t="shared" si="55"/>
        <v>0</v>
      </c>
      <c r="P302" s="20">
        <f t="shared" si="56"/>
        <v>1</v>
      </c>
      <c r="Q302" s="20">
        <v>1</v>
      </c>
      <c r="S302" s="20">
        <f t="shared" si="49"/>
        <v>1</v>
      </c>
    </row>
    <row r="303" spans="3:19" x14ac:dyDescent="0.25">
      <c r="C303">
        <f t="shared" si="57"/>
        <v>268</v>
      </c>
      <c r="D303" s="5">
        <f t="shared" si="58"/>
        <v>52018</v>
      </c>
      <c r="E303" s="4">
        <f t="shared" si="59"/>
        <v>0</v>
      </c>
      <c r="F303" s="4">
        <f t="shared" si="50"/>
        <v>0</v>
      </c>
      <c r="G303" s="4">
        <f t="array" ref="G303">IF($F$27=$K$23,$F$29*HLOOKUP($F$22,$M$34:$Q$395,(C303)+2,FALSE),IF(AND(F$17&gt;=C303,$F$23=$K$20,K303=0,S303=1),PMT(F$12/$F$22,F$16*$F$22,-F$11,0)-H303,0)*HLOOKUP($F$22,$M$34:$Q$395,(C303)+2,FALSE))</f>
        <v>0</v>
      </c>
      <c r="H303" s="4">
        <f t="array" ref="H303">IF($F$27=$K$23,$F$30*HLOOKUP($F$22,$M$34:$Q$395,(C303)+2,FALSE),IF(K303=0,E303*F$12/$F$22,0)*HLOOKUP($F$22,$M$34:$Q$395,(C303)+2,FALSE))</f>
        <v>0</v>
      </c>
      <c r="I303" s="4">
        <f t="shared" si="48"/>
        <v>0</v>
      </c>
      <c r="J303" s="4">
        <f t="shared" si="51"/>
        <v>0</v>
      </c>
      <c r="K303" s="4">
        <f t="shared" si="52"/>
        <v>0</v>
      </c>
      <c r="M303" s="20">
        <f t="shared" si="53"/>
        <v>0</v>
      </c>
      <c r="N303" s="20">
        <f t="shared" si="54"/>
        <v>0</v>
      </c>
      <c r="O303" s="20">
        <f t="shared" si="55"/>
        <v>0</v>
      </c>
      <c r="P303" s="20">
        <f t="shared" si="56"/>
        <v>0</v>
      </c>
      <c r="Q303" s="20">
        <v>1</v>
      </c>
      <c r="S303" s="20">
        <f t="shared" si="49"/>
        <v>1</v>
      </c>
    </row>
    <row r="304" spans="3:19" x14ac:dyDescent="0.25">
      <c r="C304">
        <f t="shared" si="57"/>
        <v>269</v>
      </c>
      <c r="D304" s="5">
        <f t="shared" si="58"/>
        <v>52048</v>
      </c>
      <c r="E304" s="4">
        <f t="shared" si="59"/>
        <v>0</v>
      </c>
      <c r="F304" s="4">
        <f t="shared" si="50"/>
        <v>0</v>
      </c>
      <c r="G304" s="4">
        <f t="array" ref="G304">IF($F$27=$K$23,$F$29*HLOOKUP($F$22,$M$34:$Q$395,(C304)+2,FALSE),IF(AND(F$17&gt;=C304,$F$23=$K$20,K304=0,S304=1),PMT(F$12/$F$22,F$16*$F$22,-F$11,0)-H304,0)*HLOOKUP($F$22,$M$34:$Q$395,(C304)+2,FALSE))</f>
        <v>0</v>
      </c>
      <c r="H304" s="4">
        <f t="array" ref="H304">IF($F$27=$K$23,$F$30*HLOOKUP($F$22,$M$34:$Q$395,(C304)+2,FALSE),IF(K304=0,E304*F$12/$F$22,0)*HLOOKUP($F$22,$M$34:$Q$395,(C304)+2,FALSE))</f>
        <v>0</v>
      </c>
      <c r="I304" s="4">
        <f t="shared" si="48"/>
        <v>0</v>
      </c>
      <c r="J304" s="4">
        <f t="shared" si="51"/>
        <v>0</v>
      </c>
      <c r="K304" s="4">
        <f t="shared" si="52"/>
        <v>0</v>
      </c>
      <c r="M304" s="20">
        <f t="shared" si="53"/>
        <v>0</v>
      </c>
      <c r="N304" s="20">
        <f t="shared" si="54"/>
        <v>0</v>
      </c>
      <c r="O304" s="20">
        <f t="shared" si="55"/>
        <v>1</v>
      </c>
      <c r="P304" s="20">
        <f t="shared" si="56"/>
        <v>1</v>
      </c>
      <c r="Q304" s="20">
        <v>1</v>
      </c>
      <c r="S304" s="20">
        <f t="shared" si="49"/>
        <v>1</v>
      </c>
    </row>
    <row r="305" spans="3:19" x14ac:dyDescent="0.25">
      <c r="C305">
        <f t="shared" si="57"/>
        <v>270</v>
      </c>
      <c r="D305" s="5">
        <f t="shared" si="58"/>
        <v>52079</v>
      </c>
      <c r="E305" s="4">
        <f t="shared" si="59"/>
        <v>0</v>
      </c>
      <c r="F305" s="4">
        <f t="shared" si="50"/>
        <v>0</v>
      </c>
      <c r="G305" s="4">
        <f t="array" ref="G305">IF($F$27=$K$23,$F$29*HLOOKUP($F$22,$M$34:$Q$395,(C305)+2,FALSE),IF(AND(F$17&gt;=C305,$F$23=$K$20,K305=0,S305=1),PMT(F$12/$F$22,F$16*$F$22,-F$11,0)-H305,0)*HLOOKUP($F$22,$M$34:$Q$395,(C305)+2,FALSE))</f>
        <v>0</v>
      </c>
      <c r="H305" s="4">
        <f t="array" ref="H305">IF($F$27=$K$23,$F$30*HLOOKUP($F$22,$M$34:$Q$395,(C305)+2,FALSE),IF(K305=0,E305*F$12/$F$22,0)*HLOOKUP($F$22,$M$34:$Q$395,(C305)+2,FALSE))</f>
        <v>0</v>
      </c>
      <c r="I305" s="4">
        <f t="shared" si="48"/>
        <v>0</v>
      </c>
      <c r="J305" s="4">
        <f t="shared" si="51"/>
        <v>0</v>
      </c>
      <c r="K305" s="4">
        <f t="shared" si="52"/>
        <v>0</v>
      </c>
      <c r="M305" s="20">
        <f t="shared" si="53"/>
        <v>0</v>
      </c>
      <c r="N305" s="20">
        <f t="shared" si="54"/>
        <v>0</v>
      </c>
      <c r="O305" s="20">
        <f t="shared" si="55"/>
        <v>0</v>
      </c>
      <c r="P305" s="20">
        <f t="shared" si="56"/>
        <v>0</v>
      </c>
      <c r="Q305" s="20">
        <v>1</v>
      </c>
      <c r="S305" s="20">
        <f t="shared" si="49"/>
        <v>1</v>
      </c>
    </row>
    <row r="306" spans="3:19" x14ac:dyDescent="0.25">
      <c r="C306">
        <f t="shared" si="57"/>
        <v>271</v>
      </c>
      <c r="D306" s="5">
        <f t="shared" si="58"/>
        <v>52110</v>
      </c>
      <c r="E306" s="4">
        <f t="shared" si="59"/>
        <v>0</v>
      </c>
      <c r="F306" s="4">
        <f t="shared" si="50"/>
        <v>0</v>
      </c>
      <c r="G306" s="4">
        <f t="array" ref="G306">IF($F$27=$K$23,$F$29*HLOOKUP($F$22,$M$34:$Q$395,(C306)+2,FALSE),IF(AND(F$17&gt;=C306,$F$23=$K$20,K306=0,S306=1),PMT(F$12/$F$22,F$16*$F$22,-F$11,0)-H306,0)*HLOOKUP($F$22,$M$34:$Q$395,(C306)+2,FALSE))</f>
        <v>0</v>
      </c>
      <c r="H306" s="4">
        <f t="array" ref="H306">IF($F$27=$K$23,$F$30*HLOOKUP($F$22,$M$34:$Q$395,(C306)+2,FALSE),IF(K306=0,E306*F$12/$F$22,0)*HLOOKUP($F$22,$M$34:$Q$395,(C306)+2,FALSE))</f>
        <v>0</v>
      </c>
      <c r="I306" s="4">
        <f t="shared" si="48"/>
        <v>0</v>
      </c>
      <c r="J306" s="4">
        <f t="shared" si="51"/>
        <v>0</v>
      </c>
      <c r="K306" s="4">
        <f t="shared" si="52"/>
        <v>0</v>
      </c>
      <c r="M306" s="20">
        <f t="shared" si="53"/>
        <v>0</v>
      </c>
      <c r="N306" s="20">
        <f t="shared" si="54"/>
        <v>1</v>
      </c>
      <c r="O306" s="20">
        <f t="shared" si="55"/>
        <v>0</v>
      </c>
      <c r="P306" s="20">
        <f t="shared" si="56"/>
        <v>1</v>
      </c>
      <c r="Q306" s="20">
        <v>1</v>
      </c>
      <c r="S306" s="20">
        <f t="shared" si="49"/>
        <v>1</v>
      </c>
    </row>
    <row r="307" spans="3:19" x14ac:dyDescent="0.25">
      <c r="C307">
        <f t="shared" si="57"/>
        <v>272</v>
      </c>
      <c r="D307" s="5">
        <f t="shared" si="58"/>
        <v>52140</v>
      </c>
      <c r="E307" s="4">
        <f t="shared" si="59"/>
        <v>0</v>
      </c>
      <c r="F307" s="4">
        <f t="shared" si="50"/>
        <v>0</v>
      </c>
      <c r="G307" s="4">
        <f t="array" ref="G307">IF($F$27=$K$23,$F$29*HLOOKUP($F$22,$M$34:$Q$395,(C307)+2,FALSE),IF(AND(F$17&gt;=C307,$F$23=$K$20,K307=0,S307=1),PMT(F$12/$F$22,F$16*$F$22,-F$11,0)-H307,0)*HLOOKUP($F$22,$M$34:$Q$395,(C307)+2,FALSE))</f>
        <v>0</v>
      </c>
      <c r="H307" s="4">
        <f t="array" ref="H307">IF($F$27=$K$23,$F$30*HLOOKUP($F$22,$M$34:$Q$395,(C307)+2,FALSE),IF(K307=0,E307*F$12/$F$22,0)*HLOOKUP($F$22,$M$34:$Q$395,(C307)+2,FALSE))</f>
        <v>0</v>
      </c>
      <c r="I307" s="4">
        <f t="shared" si="48"/>
        <v>0</v>
      </c>
      <c r="J307" s="4">
        <f t="shared" si="51"/>
        <v>0</v>
      </c>
      <c r="K307" s="4">
        <f t="shared" si="52"/>
        <v>0</v>
      </c>
      <c r="M307" s="20">
        <f t="shared" si="53"/>
        <v>0</v>
      </c>
      <c r="N307" s="20">
        <f t="shared" si="54"/>
        <v>0</v>
      </c>
      <c r="O307" s="20">
        <f t="shared" si="55"/>
        <v>0</v>
      </c>
      <c r="P307" s="20">
        <f t="shared" si="56"/>
        <v>0</v>
      </c>
      <c r="Q307" s="20">
        <v>1</v>
      </c>
      <c r="S307" s="20">
        <f t="shared" si="49"/>
        <v>1</v>
      </c>
    </row>
    <row r="308" spans="3:19" x14ac:dyDescent="0.25">
      <c r="C308">
        <f t="shared" si="57"/>
        <v>273</v>
      </c>
      <c r="D308" s="5">
        <f t="shared" si="58"/>
        <v>52171</v>
      </c>
      <c r="E308" s="4">
        <f t="shared" si="59"/>
        <v>0</v>
      </c>
      <c r="F308" s="4">
        <f t="shared" si="50"/>
        <v>0</v>
      </c>
      <c r="G308" s="4">
        <f t="array" ref="G308">IF($F$27=$K$23,$F$29*HLOOKUP($F$22,$M$34:$Q$395,(C308)+2,FALSE),IF(AND(F$17&gt;=C308,$F$23=$K$20,K308=0,S308=1),PMT(F$12/$F$22,F$16*$F$22,-F$11,0)-H308,0)*HLOOKUP($F$22,$M$34:$Q$395,(C308)+2,FALSE))</f>
        <v>0</v>
      </c>
      <c r="H308" s="4">
        <f t="array" ref="H308">IF($F$27=$K$23,$F$30*HLOOKUP($F$22,$M$34:$Q$395,(C308)+2,FALSE),IF(K308=0,E308*F$12/$F$22,0)*HLOOKUP($F$22,$M$34:$Q$395,(C308)+2,FALSE))</f>
        <v>0</v>
      </c>
      <c r="I308" s="4">
        <f t="shared" si="48"/>
        <v>0</v>
      </c>
      <c r="J308" s="4">
        <f t="shared" si="51"/>
        <v>0</v>
      </c>
      <c r="K308" s="4">
        <f t="shared" si="52"/>
        <v>0</v>
      </c>
      <c r="M308" s="20">
        <f t="shared" si="53"/>
        <v>0</v>
      </c>
      <c r="N308" s="20">
        <f t="shared" si="54"/>
        <v>0</v>
      </c>
      <c r="O308" s="20">
        <f t="shared" si="55"/>
        <v>1</v>
      </c>
      <c r="P308" s="20">
        <f t="shared" si="56"/>
        <v>1</v>
      </c>
      <c r="Q308" s="20">
        <v>1</v>
      </c>
      <c r="S308" s="20">
        <f t="shared" si="49"/>
        <v>1</v>
      </c>
    </row>
    <row r="309" spans="3:19" x14ac:dyDescent="0.25">
      <c r="C309">
        <f t="shared" si="57"/>
        <v>274</v>
      </c>
      <c r="D309" s="5">
        <f t="shared" si="58"/>
        <v>52201</v>
      </c>
      <c r="E309" s="4">
        <f t="shared" si="59"/>
        <v>0</v>
      </c>
      <c r="F309" s="4">
        <f t="shared" si="50"/>
        <v>0</v>
      </c>
      <c r="G309" s="4">
        <f t="array" ref="G309">IF($F$27=$K$23,$F$29*HLOOKUP($F$22,$M$34:$Q$395,(C309)+2,FALSE),IF(AND(F$17&gt;=C309,$F$23=$K$20,K309=0,S309=1),PMT(F$12/$F$22,F$16*$F$22,-F$11,0)-H309,0)*HLOOKUP($F$22,$M$34:$Q$395,(C309)+2,FALSE))</f>
        <v>0</v>
      </c>
      <c r="H309" s="4">
        <f t="array" ref="H309">IF($F$27=$K$23,$F$30*HLOOKUP($F$22,$M$34:$Q$395,(C309)+2,FALSE),IF(K309=0,E309*F$12/$F$22,0)*HLOOKUP($F$22,$M$34:$Q$395,(C309)+2,FALSE))</f>
        <v>0</v>
      </c>
      <c r="I309" s="4">
        <f t="shared" si="48"/>
        <v>0</v>
      </c>
      <c r="J309" s="4">
        <f t="shared" si="51"/>
        <v>0</v>
      </c>
      <c r="K309" s="4">
        <f t="shared" si="52"/>
        <v>0</v>
      </c>
      <c r="M309" s="20">
        <f t="shared" si="53"/>
        <v>0</v>
      </c>
      <c r="N309" s="20">
        <f t="shared" si="54"/>
        <v>0</v>
      </c>
      <c r="O309" s="20">
        <f t="shared" si="55"/>
        <v>0</v>
      </c>
      <c r="P309" s="20">
        <f t="shared" si="56"/>
        <v>0</v>
      </c>
      <c r="Q309" s="20">
        <v>1</v>
      </c>
      <c r="S309" s="20">
        <f t="shared" si="49"/>
        <v>1</v>
      </c>
    </row>
    <row r="310" spans="3:19" x14ac:dyDescent="0.25">
      <c r="C310">
        <f t="shared" si="57"/>
        <v>275</v>
      </c>
      <c r="D310" s="5">
        <f t="shared" si="58"/>
        <v>52232</v>
      </c>
      <c r="E310" s="4">
        <f t="shared" si="59"/>
        <v>0</v>
      </c>
      <c r="F310" s="4">
        <f t="shared" si="50"/>
        <v>0</v>
      </c>
      <c r="G310" s="4">
        <f t="array" ref="G310">IF($F$27=$K$23,$F$29*HLOOKUP($F$22,$M$34:$Q$395,(C310)+2,FALSE),IF(AND(F$17&gt;=C310,$F$23=$K$20,K310=0,S310=1),PMT(F$12/$F$22,F$16*$F$22,-F$11,0)-H310,0)*HLOOKUP($F$22,$M$34:$Q$395,(C310)+2,FALSE))</f>
        <v>0</v>
      </c>
      <c r="H310" s="4">
        <f t="array" ref="H310">IF($F$27=$K$23,$F$30*HLOOKUP($F$22,$M$34:$Q$395,(C310)+2,FALSE),IF(K310=0,E310*F$12/$F$22,0)*HLOOKUP($F$22,$M$34:$Q$395,(C310)+2,FALSE))</f>
        <v>0</v>
      </c>
      <c r="I310" s="4">
        <f t="shared" si="48"/>
        <v>0</v>
      </c>
      <c r="J310" s="4">
        <f t="shared" si="51"/>
        <v>0</v>
      </c>
      <c r="K310" s="4">
        <f t="shared" si="52"/>
        <v>0</v>
      </c>
      <c r="M310" s="20">
        <f t="shared" si="53"/>
        <v>0</v>
      </c>
      <c r="N310" s="20">
        <f t="shared" si="54"/>
        <v>0</v>
      </c>
      <c r="O310" s="20">
        <f t="shared" si="55"/>
        <v>0</v>
      </c>
      <c r="P310" s="20">
        <f t="shared" si="56"/>
        <v>1</v>
      </c>
      <c r="Q310" s="20">
        <v>1</v>
      </c>
      <c r="S310" s="20">
        <f t="shared" si="49"/>
        <v>1</v>
      </c>
    </row>
    <row r="311" spans="3:19" x14ac:dyDescent="0.25">
      <c r="C311">
        <f t="shared" si="57"/>
        <v>276</v>
      </c>
      <c r="D311" s="5">
        <f t="shared" si="58"/>
        <v>52263</v>
      </c>
      <c r="E311" s="4">
        <f t="shared" si="59"/>
        <v>0</v>
      </c>
      <c r="F311" s="4">
        <f t="shared" si="50"/>
        <v>0</v>
      </c>
      <c r="G311" s="4">
        <f t="array" ref="G311">IF($F$27=$K$23,$F$29*HLOOKUP($F$22,$M$34:$Q$395,(C311)+2,FALSE),IF(AND(F$17&gt;=C311,$F$23=$K$20,K311=0,S311=1),PMT(F$12/$F$22,F$16*$F$22,-F$11,0)-H311,0)*HLOOKUP($F$22,$M$34:$Q$395,(C311)+2,FALSE))</f>
        <v>0</v>
      </c>
      <c r="H311" s="4">
        <f t="array" ref="H311">IF($F$27=$K$23,$F$30*HLOOKUP($F$22,$M$34:$Q$395,(C311)+2,FALSE),IF(K311=0,E311*F$12/$F$22,0)*HLOOKUP($F$22,$M$34:$Q$395,(C311)+2,FALSE))</f>
        <v>0</v>
      </c>
      <c r="I311" s="4">
        <f t="shared" si="48"/>
        <v>0</v>
      </c>
      <c r="J311" s="4">
        <f t="shared" si="51"/>
        <v>0</v>
      </c>
      <c r="K311" s="4">
        <f t="shared" si="52"/>
        <v>0</v>
      </c>
      <c r="M311" s="20">
        <f t="shared" si="53"/>
        <v>0</v>
      </c>
      <c r="N311" s="20">
        <f t="shared" si="54"/>
        <v>0</v>
      </c>
      <c r="O311" s="20">
        <f t="shared" si="55"/>
        <v>0</v>
      </c>
      <c r="P311" s="20">
        <f t="shared" si="56"/>
        <v>0</v>
      </c>
      <c r="Q311" s="20">
        <v>1</v>
      </c>
      <c r="S311" s="20">
        <f t="shared" si="49"/>
        <v>1</v>
      </c>
    </row>
    <row r="312" spans="3:19" x14ac:dyDescent="0.25">
      <c r="C312">
        <f t="shared" si="57"/>
        <v>277</v>
      </c>
      <c r="D312" s="5">
        <f t="shared" si="58"/>
        <v>52291</v>
      </c>
      <c r="E312" s="4">
        <f t="shared" si="59"/>
        <v>0</v>
      </c>
      <c r="F312" s="4">
        <f t="shared" si="50"/>
        <v>0</v>
      </c>
      <c r="G312" s="4">
        <f t="array" ref="G312">IF($F$27=$K$23,$F$29*HLOOKUP($F$22,$M$34:$Q$395,(C312)+2,FALSE),IF(AND(F$17&gt;=C312,$F$23=$K$20,K312=0,S312=1),PMT(F$12/$F$22,F$16*$F$22,-F$11,0)-H312,0)*HLOOKUP($F$22,$M$34:$Q$395,(C312)+2,FALSE))</f>
        <v>0</v>
      </c>
      <c r="H312" s="4">
        <f t="array" ref="H312">IF($F$27=$K$23,$F$30*HLOOKUP($F$22,$M$34:$Q$395,(C312)+2,FALSE),IF(K312=0,E312*F$12/$F$22,0)*HLOOKUP($F$22,$M$34:$Q$395,(C312)+2,FALSE))</f>
        <v>0</v>
      </c>
      <c r="I312" s="4">
        <f t="shared" si="48"/>
        <v>0</v>
      </c>
      <c r="J312" s="4">
        <f t="shared" si="51"/>
        <v>0</v>
      </c>
      <c r="K312" s="4">
        <f t="shared" si="52"/>
        <v>0</v>
      </c>
      <c r="M312" s="20">
        <f t="shared" si="53"/>
        <v>1</v>
      </c>
      <c r="N312" s="20">
        <f t="shared" si="54"/>
        <v>1</v>
      </c>
      <c r="O312" s="20">
        <f t="shared" si="55"/>
        <v>1</v>
      </c>
      <c r="P312" s="20">
        <f t="shared" si="56"/>
        <v>1</v>
      </c>
      <c r="Q312" s="20">
        <v>1</v>
      </c>
      <c r="S312" s="20">
        <f t="shared" si="49"/>
        <v>1</v>
      </c>
    </row>
    <row r="313" spans="3:19" x14ac:dyDescent="0.25">
      <c r="C313">
        <f t="shared" si="57"/>
        <v>278</v>
      </c>
      <c r="D313" s="5">
        <f t="shared" si="58"/>
        <v>52322</v>
      </c>
      <c r="E313" s="4">
        <f t="shared" si="59"/>
        <v>0</v>
      </c>
      <c r="F313" s="4">
        <f t="shared" si="50"/>
        <v>0</v>
      </c>
      <c r="G313" s="4">
        <f t="array" ref="G313">IF($F$27=$K$23,$F$29*HLOOKUP($F$22,$M$34:$Q$395,(C313)+2,FALSE),IF(AND(F$17&gt;=C313,$F$23=$K$20,K313=0,S313=1),PMT(F$12/$F$22,F$16*$F$22,-F$11,0)-H313,0)*HLOOKUP($F$22,$M$34:$Q$395,(C313)+2,FALSE))</f>
        <v>0</v>
      </c>
      <c r="H313" s="4">
        <f t="array" ref="H313">IF($F$27=$K$23,$F$30*HLOOKUP($F$22,$M$34:$Q$395,(C313)+2,FALSE),IF(K313=0,E313*F$12/$F$22,0)*HLOOKUP($F$22,$M$34:$Q$395,(C313)+2,FALSE))</f>
        <v>0</v>
      </c>
      <c r="I313" s="4">
        <f t="shared" si="48"/>
        <v>0</v>
      </c>
      <c r="J313" s="4">
        <f t="shared" si="51"/>
        <v>0</v>
      </c>
      <c r="K313" s="4">
        <f t="shared" si="52"/>
        <v>0</v>
      </c>
      <c r="M313" s="20">
        <f t="shared" si="53"/>
        <v>0</v>
      </c>
      <c r="N313" s="20">
        <f t="shared" si="54"/>
        <v>0</v>
      </c>
      <c r="O313" s="20">
        <f t="shared" si="55"/>
        <v>0</v>
      </c>
      <c r="P313" s="20">
        <f t="shared" si="56"/>
        <v>0</v>
      </c>
      <c r="Q313" s="20">
        <v>1</v>
      </c>
      <c r="S313" s="20">
        <f t="shared" si="49"/>
        <v>1</v>
      </c>
    </row>
    <row r="314" spans="3:19" x14ac:dyDescent="0.25">
      <c r="C314">
        <f t="shared" si="57"/>
        <v>279</v>
      </c>
      <c r="D314" s="5">
        <f t="shared" si="58"/>
        <v>52352</v>
      </c>
      <c r="E314" s="4">
        <f t="shared" si="59"/>
        <v>0</v>
      </c>
      <c r="F314" s="4">
        <f t="shared" si="50"/>
        <v>0</v>
      </c>
      <c r="G314" s="4">
        <f t="array" ref="G314">IF($F$27=$K$23,$F$29*HLOOKUP($F$22,$M$34:$Q$395,(C314)+2,FALSE),IF(AND(F$17&gt;=C314,$F$23=$K$20,K314=0,S314=1),PMT(F$12/$F$22,F$16*$F$22,-F$11,0)-H314,0)*HLOOKUP($F$22,$M$34:$Q$395,(C314)+2,FALSE))</f>
        <v>0</v>
      </c>
      <c r="H314" s="4">
        <f t="array" ref="H314">IF($F$27=$K$23,$F$30*HLOOKUP($F$22,$M$34:$Q$395,(C314)+2,FALSE),IF(K314=0,E314*F$12/$F$22,0)*HLOOKUP($F$22,$M$34:$Q$395,(C314)+2,FALSE))</f>
        <v>0</v>
      </c>
      <c r="I314" s="4">
        <f t="shared" si="48"/>
        <v>0</v>
      </c>
      <c r="J314" s="4">
        <f t="shared" si="51"/>
        <v>0</v>
      </c>
      <c r="K314" s="4">
        <f t="shared" si="52"/>
        <v>0</v>
      </c>
      <c r="M314" s="20">
        <f t="shared" si="53"/>
        <v>0</v>
      </c>
      <c r="N314" s="20">
        <f t="shared" si="54"/>
        <v>0</v>
      </c>
      <c r="O314" s="20">
        <f t="shared" si="55"/>
        <v>0</v>
      </c>
      <c r="P314" s="20">
        <f t="shared" si="56"/>
        <v>1</v>
      </c>
      <c r="Q314" s="20">
        <v>1</v>
      </c>
      <c r="S314" s="20">
        <f t="shared" si="49"/>
        <v>1</v>
      </c>
    </row>
    <row r="315" spans="3:19" x14ac:dyDescent="0.25">
      <c r="C315">
        <f t="shared" si="57"/>
        <v>280</v>
      </c>
      <c r="D315" s="5">
        <f t="shared" si="58"/>
        <v>52383</v>
      </c>
      <c r="E315" s="4">
        <f t="shared" si="59"/>
        <v>0</v>
      </c>
      <c r="F315" s="4">
        <f t="shared" si="50"/>
        <v>0</v>
      </c>
      <c r="G315" s="4">
        <f t="array" ref="G315">IF($F$27=$K$23,$F$29*HLOOKUP($F$22,$M$34:$Q$395,(C315)+2,FALSE),IF(AND(F$17&gt;=C315,$F$23=$K$20,K315=0,S315=1),PMT(F$12/$F$22,F$16*$F$22,-F$11,0)-H315,0)*HLOOKUP($F$22,$M$34:$Q$395,(C315)+2,FALSE))</f>
        <v>0</v>
      </c>
      <c r="H315" s="4">
        <f t="array" ref="H315">IF($F$27=$K$23,$F$30*HLOOKUP($F$22,$M$34:$Q$395,(C315)+2,FALSE),IF(K315=0,E315*F$12/$F$22,0)*HLOOKUP($F$22,$M$34:$Q$395,(C315)+2,FALSE))</f>
        <v>0</v>
      </c>
      <c r="I315" s="4">
        <f t="shared" si="48"/>
        <v>0</v>
      </c>
      <c r="J315" s="4">
        <f t="shared" si="51"/>
        <v>0</v>
      </c>
      <c r="K315" s="4">
        <f t="shared" si="52"/>
        <v>0</v>
      </c>
      <c r="M315" s="20">
        <f t="shared" si="53"/>
        <v>0</v>
      </c>
      <c r="N315" s="20">
        <f t="shared" si="54"/>
        <v>0</v>
      </c>
      <c r="O315" s="20">
        <f t="shared" si="55"/>
        <v>0</v>
      </c>
      <c r="P315" s="20">
        <f t="shared" si="56"/>
        <v>0</v>
      </c>
      <c r="Q315" s="20">
        <v>1</v>
      </c>
      <c r="S315" s="20">
        <f t="shared" si="49"/>
        <v>1</v>
      </c>
    </row>
    <row r="316" spans="3:19" x14ac:dyDescent="0.25">
      <c r="C316">
        <f t="shared" si="57"/>
        <v>281</v>
      </c>
      <c r="D316" s="5">
        <f t="shared" si="58"/>
        <v>52413</v>
      </c>
      <c r="E316" s="4">
        <f t="shared" si="59"/>
        <v>0</v>
      </c>
      <c r="F316" s="4">
        <f t="shared" si="50"/>
        <v>0</v>
      </c>
      <c r="G316" s="4">
        <f t="array" ref="G316">IF($F$27=$K$23,$F$29*HLOOKUP($F$22,$M$34:$Q$395,(C316)+2,FALSE),IF(AND(F$17&gt;=C316,$F$23=$K$20,K316=0,S316=1),PMT(F$12/$F$22,F$16*$F$22,-F$11,0)-H316,0)*HLOOKUP($F$22,$M$34:$Q$395,(C316)+2,FALSE))</f>
        <v>0</v>
      </c>
      <c r="H316" s="4">
        <f t="array" ref="H316">IF($F$27=$K$23,$F$30*HLOOKUP($F$22,$M$34:$Q$395,(C316)+2,FALSE),IF(K316=0,E316*F$12/$F$22,0)*HLOOKUP($F$22,$M$34:$Q$395,(C316)+2,FALSE))</f>
        <v>0</v>
      </c>
      <c r="I316" s="4">
        <f t="shared" si="48"/>
        <v>0</v>
      </c>
      <c r="J316" s="4">
        <f t="shared" si="51"/>
        <v>0</v>
      </c>
      <c r="K316" s="4">
        <f t="shared" si="52"/>
        <v>0</v>
      </c>
      <c r="M316" s="20">
        <f t="shared" si="53"/>
        <v>0</v>
      </c>
      <c r="N316" s="20">
        <f t="shared" si="54"/>
        <v>0</v>
      </c>
      <c r="O316" s="20">
        <f t="shared" si="55"/>
        <v>1</v>
      </c>
      <c r="P316" s="20">
        <f t="shared" si="56"/>
        <v>1</v>
      </c>
      <c r="Q316" s="20">
        <v>1</v>
      </c>
      <c r="S316" s="20">
        <f t="shared" si="49"/>
        <v>1</v>
      </c>
    </row>
    <row r="317" spans="3:19" x14ac:dyDescent="0.25">
      <c r="C317">
        <f t="shared" si="57"/>
        <v>282</v>
      </c>
      <c r="D317" s="5">
        <f t="shared" si="58"/>
        <v>52444</v>
      </c>
      <c r="E317" s="4">
        <f t="shared" si="59"/>
        <v>0</v>
      </c>
      <c r="F317" s="4">
        <f t="shared" si="50"/>
        <v>0</v>
      </c>
      <c r="G317" s="4">
        <f t="array" ref="G317">IF($F$27=$K$23,$F$29*HLOOKUP($F$22,$M$34:$Q$395,(C317)+2,FALSE),IF(AND(F$17&gt;=C317,$F$23=$K$20,K317=0,S317=1),PMT(F$12/$F$22,F$16*$F$22,-F$11,0)-H317,0)*HLOOKUP($F$22,$M$34:$Q$395,(C317)+2,FALSE))</f>
        <v>0</v>
      </c>
      <c r="H317" s="4">
        <f t="array" ref="H317">IF($F$27=$K$23,$F$30*HLOOKUP($F$22,$M$34:$Q$395,(C317)+2,FALSE),IF(K317=0,E317*F$12/$F$22,0)*HLOOKUP($F$22,$M$34:$Q$395,(C317)+2,FALSE))</f>
        <v>0</v>
      </c>
      <c r="I317" s="4">
        <f t="shared" si="48"/>
        <v>0</v>
      </c>
      <c r="J317" s="4">
        <f t="shared" si="51"/>
        <v>0</v>
      </c>
      <c r="K317" s="4">
        <f t="shared" si="52"/>
        <v>0</v>
      </c>
      <c r="M317" s="20">
        <f t="shared" si="53"/>
        <v>0</v>
      </c>
      <c r="N317" s="20">
        <f t="shared" si="54"/>
        <v>0</v>
      </c>
      <c r="O317" s="20">
        <f t="shared" si="55"/>
        <v>0</v>
      </c>
      <c r="P317" s="20">
        <f t="shared" si="56"/>
        <v>0</v>
      </c>
      <c r="Q317" s="20">
        <v>1</v>
      </c>
      <c r="S317" s="20">
        <f t="shared" si="49"/>
        <v>1</v>
      </c>
    </row>
    <row r="318" spans="3:19" x14ac:dyDescent="0.25">
      <c r="C318">
        <f t="shared" si="57"/>
        <v>283</v>
      </c>
      <c r="D318" s="5">
        <f t="shared" si="58"/>
        <v>52475</v>
      </c>
      <c r="E318" s="4">
        <f t="shared" si="59"/>
        <v>0</v>
      </c>
      <c r="F318" s="4">
        <f t="shared" si="50"/>
        <v>0</v>
      </c>
      <c r="G318" s="4">
        <f t="array" ref="G318">IF($F$27=$K$23,$F$29*HLOOKUP($F$22,$M$34:$Q$395,(C318)+2,FALSE),IF(AND(F$17&gt;=C318,$F$23=$K$20,K318=0,S318=1),PMT(F$12/$F$22,F$16*$F$22,-F$11,0)-H318,0)*HLOOKUP($F$22,$M$34:$Q$395,(C318)+2,FALSE))</f>
        <v>0</v>
      </c>
      <c r="H318" s="4">
        <f t="array" ref="H318">IF($F$27=$K$23,$F$30*HLOOKUP($F$22,$M$34:$Q$395,(C318)+2,FALSE),IF(K318=0,E318*F$12/$F$22,0)*HLOOKUP($F$22,$M$34:$Q$395,(C318)+2,FALSE))</f>
        <v>0</v>
      </c>
      <c r="I318" s="4">
        <f t="shared" si="48"/>
        <v>0</v>
      </c>
      <c r="J318" s="4">
        <f t="shared" si="51"/>
        <v>0</v>
      </c>
      <c r="K318" s="4">
        <f t="shared" si="52"/>
        <v>0</v>
      </c>
      <c r="M318" s="20">
        <f t="shared" si="53"/>
        <v>0</v>
      </c>
      <c r="N318" s="20">
        <f t="shared" si="54"/>
        <v>1</v>
      </c>
      <c r="O318" s="20">
        <f t="shared" si="55"/>
        <v>0</v>
      </c>
      <c r="P318" s="20">
        <f t="shared" si="56"/>
        <v>1</v>
      </c>
      <c r="Q318" s="20">
        <v>1</v>
      </c>
      <c r="S318" s="20">
        <f t="shared" si="49"/>
        <v>1</v>
      </c>
    </row>
    <row r="319" spans="3:19" x14ac:dyDescent="0.25">
      <c r="C319">
        <f t="shared" si="57"/>
        <v>284</v>
      </c>
      <c r="D319" s="5">
        <f t="shared" si="58"/>
        <v>52505</v>
      </c>
      <c r="E319" s="4">
        <f t="shared" si="59"/>
        <v>0</v>
      </c>
      <c r="F319" s="4">
        <f t="shared" si="50"/>
        <v>0</v>
      </c>
      <c r="G319" s="4">
        <f t="array" ref="G319">IF($F$27=$K$23,$F$29*HLOOKUP($F$22,$M$34:$Q$395,(C319)+2,FALSE),IF(AND(F$17&gt;=C319,$F$23=$K$20,K319=0,S319=1),PMT(F$12/$F$22,F$16*$F$22,-F$11,0)-H319,0)*HLOOKUP($F$22,$M$34:$Q$395,(C319)+2,FALSE))</f>
        <v>0</v>
      </c>
      <c r="H319" s="4">
        <f t="array" ref="H319">IF($F$27=$K$23,$F$30*HLOOKUP($F$22,$M$34:$Q$395,(C319)+2,FALSE),IF(K319=0,E319*F$12/$F$22,0)*HLOOKUP($F$22,$M$34:$Q$395,(C319)+2,FALSE))</f>
        <v>0</v>
      </c>
      <c r="I319" s="4">
        <f t="shared" si="48"/>
        <v>0</v>
      </c>
      <c r="J319" s="4">
        <f t="shared" si="51"/>
        <v>0</v>
      </c>
      <c r="K319" s="4">
        <f t="shared" si="52"/>
        <v>0</v>
      </c>
      <c r="M319" s="20">
        <f t="shared" si="53"/>
        <v>0</v>
      </c>
      <c r="N319" s="20">
        <f t="shared" si="54"/>
        <v>0</v>
      </c>
      <c r="O319" s="20">
        <f t="shared" si="55"/>
        <v>0</v>
      </c>
      <c r="P319" s="20">
        <f t="shared" si="56"/>
        <v>0</v>
      </c>
      <c r="Q319" s="20">
        <v>1</v>
      </c>
      <c r="S319" s="20">
        <f t="shared" si="49"/>
        <v>1</v>
      </c>
    </row>
    <row r="320" spans="3:19" x14ac:dyDescent="0.25">
      <c r="C320">
        <f t="shared" si="57"/>
        <v>285</v>
      </c>
      <c r="D320" s="5">
        <f t="shared" si="58"/>
        <v>52536</v>
      </c>
      <c r="E320" s="4">
        <f t="shared" si="59"/>
        <v>0</v>
      </c>
      <c r="F320" s="4">
        <f t="shared" si="50"/>
        <v>0</v>
      </c>
      <c r="G320" s="4">
        <f t="array" ref="G320">IF($F$27=$K$23,$F$29*HLOOKUP($F$22,$M$34:$Q$395,(C320)+2,FALSE),IF(AND(F$17&gt;=C320,$F$23=$K$20,K320=0,S320=1),PMT(F$12/$F$22,F$16*$F$22,-F$11,0)-H320,0)*HLOOKUP($F$22,$M$34:$Q$395,(C320)+2,FALSE))</f>
        <v>0</v>
      </c>
      <c r="H320" s="4">
        <f t="array" ref="H320">IF($F$27=$K$23,$F$30*HLOOKUP($F$22,$M$34:$Q$395,(C320)+2,FALSE),IF(K320=0,E320*F$12/$F$22,0)*HLOOKUP($F$22,$M$34:$Q$395,(C320)+2,FALSE))</f>
        <v>0</v>
      </c>
      <c r="I320" s="4">
        <f t="shared" si="48"/>
        <v>0</v>
      </c>
      <c r="J320" s="4">
        <f t="shared" si="51"/>
        <v>0</v>
      </c>
      <c r="K320" s="4">
        <f t="shared" si="52"/>
        <v>0</v>
      </c>
      <c r="M320" s="20">
        <f t="shared" si="53"/>
        <v>0</v>
      </c>
      <c r="N320" s="20">
        <f t="shared" si="54"/>
        <v>0</v>
      </c>
      <c r="O320" s="20">
        <f t="shared" si="55"/>
        <v>1</v>
      </c>
      <c r="P320" s="20">
        <f t="shared" si="56"/>
        <v>1</v>
      </c>
      <c r="Q320" s="20">
        <v>1</v>
      </c>
      <c r="S320" s="20">
        <f t="shared" si="49"/>
        <v>1</v>
      </c>
    </row>
    <row r="321" spans="3:19" x14ac:dyDescent="0.25">
      <c r="C321">
        <f t="shared" si="57"/>
        <v>286</v>
      </c>
      <c r="D321" s="5">
        <f t="shared" si="58"/>
        <v>52566</v>
      </c>
      <c r="E321" s="4">
        <f t="shared" si="59"/>
        <v>0</v>
      </c>
      <c r="F321" s="4">
        <f t="shared" si="50"/>
        <v>0</v>
      </c>
      <c r="G321" s="4">
        <f t="array" ref="G321">IF($F$27=$K$23,$F$29*HLOOKUP($F$22,$M$34:$Q$395,(C321)+2,FALSE),IF(AND(F$17&gt;=C321,$F$23=$K$20,K321=0,S321=1),PMT(F$12/$F$22,F$16*$F$22,-F$11,0)-H321,0)*HLOOKUP($F$22,$M$34:$Q$395,(C321)+2,FALSE))</f>
        <v>0</v>
      </c>
      <c r="H321" s="4">
        <f t="array" ref="H321">IF($F$27=$K$23,$F$30*HLOOKUP($F$22,$M$34:$Q$395,(C321)+2,FALSE),IF(K321=0,E321*F$12/$F$22,0)*HLOOKUP($F$22,$M$34:$Q$395,(C321)+2,FALSE))</f>
        <v>0</v>
      </c>
      <c r="I321" s="4">
        <f t="shared" si="48"/>
        <v>0</v>
      </c>
      <c r="J321" s="4">
        <f t="shared" si="51"/>
        <v>0</v>
      </c>
      <c r="K321" s="4">
        <f t="shared" si="52"/>
        <v>0</v>
      </c>
      <c r="M321" s="20">
        <f t="shared" si="53"/>
        <v>0</v>
      </c>
      <c r="N321" s="20">
        <f t="shared" si="54"/>
        <v>0</v>
      </c>
      <c r="O321" s="20">
        <f t="shared" si="55"/>
        <v>0</v>
      </c>
      <c r="P321" s="20">
        <f t="shared" si="56"/>
        <v>0</v>
      </c>
      <c r="Q321" s="20">
        <v>1</v>
      </c>
      <c r="S321" s="20">
        <f t="shared" si="49"/>
        <v>1</v>
      </c>
    </row>
    <row r="322" spans="3:19" x14ac:dyDescent="0.25">
      <c r="C322">
        <f t="shared" si="57"/>
        <v>287</v>
      </c>
      <c r="D322" s="5">
        <f t="shared" si="58"/>
        <v>52597</v>
      </c>
      <c r="E322" s="4">
        <f t="shared" si="59"/>
        <v>0</v>
      </c>
      <c r="F322" s="4">
        <f t="shared" si="50"/>
        <v>0</v>
      </c>
      <c r="G322" s="4">
        <f t="array" ref="G322">IF($F$27=$K$23,$F$29*HLOOKUP($F$22,$M$34:$Q$395,(C322)+2,FALSE),IF(AND(F$17&gt;=C322,$F$23=$K$20,K322=0,S322=1),PMT(F$12/$F$22,F$16*$F$22,-F$11,0)-H322,0)*HLOOKUP($F$22,$M$34:$Q$395,(C322)+2,FALSE))</f>
        <v>0</v>
      </c>
      <c r="H322" s="4">
        <f t="array" ref="H322">IF($F$27=$K$23,$F$30*HLOOKUP($F$22,$M$34:$Q$395,(C322)+2,FALSE),IF(K322=0,E322*F$12/$F$22,0)*HLOOKUP($F$22,$M$34:$Q$395,(C322)+2,FALSE))</f>
        <v>0</v>
      </c>
      <c r="I322" s="4">
        <f t="shared" si="48"/>
        <v>0</v>
      </c>
      <c r="J322" s="4">
        <f t="shared" si="51"/>
        <v>0</v>
      </c>
      <c r="K322" s="4">
        <f t="shared" si="52"/>
        <v>0</v>
      </c>
      <c r="M322" s="20">
        <f t="shared" si="53"/>
        <v>0</v>
      </c>
      <c r="N322" s="20">
        <f t="shared" si="54"/>
        <v>0</v>
      </c>
      <c r="O322" s="20">
        <f t="shared" si="55"/>
        <v>0</v>
      </c>
      <c r="P322" s="20">
        <f t="shared" si="56"/>
        <v>1</v>
      </c>
      <c r="Q322" s="20">
        <v>1</v>
      </c>
      <c r="S322" s="20">
        <f t="shared" si="49"/>
        <v>1</v>
      </c>
    </row>
    <row r="323" spans="3:19" x14ac:dyDescent="0.25">
      <c r="C323">
        <f t="shared" si="57"/>
        <v>288</v>
      </c>
      <c r="D323" s="5">
        <f t="shared" si="58"/>
        <v>52628</v>
      </c>
      <c r="E323" s="4">
        <f t="shared" si="59"/>
        <v>0</v>
      </c>
      <c r="F323" s="4">
        <f t="shared" si="50"/>
        <v>0</v>
      </c>
      <c r="G323" s="4">
        <f t="array" ref="G323">IF($F$27=$K$23,$F$29*HLOOKUP($F$22,$M$34:$Q$395,(C323)+2,FALSE),IF(AND(F$17&gt;=C323,$F$23=$K$20,K323=0,S323=1),PMT(F$12/$F$22,F$16*$F$22,-F$11,0)-H323,0)*HLOOKUP($F$22,$M$34:$Q$395,(C323)+2,FALSE))</f>
        <v>0</v>
      </c>
      <c r="H323" s="4">
        <f t="array" ref="H323">IF($F$27=$K$23,$F$30*HLOOKUP($F$22,$M$34:$Q$395,(C323)+2,FALSE),IF(K323=0,E323*F$12/$F$22,0)*HLOOKUP($F$22,$M$34:$Q$395,(C323)+2,FALSE))</f>
        <v>0</v>
      </c>
      <c r="I323" s="4">
        <f t="shared" si="48"/>
        <v>0</v>
      </c>
      <c r="J323" s="4">
        <f t="shared" si="51"/>
        <v>0</v>
      </c>
      <c r="K323" s="4">
        <f t="shared" si="52"/>
        <v>0</v>
      </c>
      <c r="M323" s="20">
        <f t="shared" si="53"/>
        <v>0</v>
      </c>
      <c r="N323" s="20">
        <f t="shared" si="54"/>
        <v>0</v>
      </c>
      <c r="O323" s="20">
        <f t="shared" si="55"/>
        <v>0</v>
      </c>
      <c r="P323" s="20">
        <f t="shared" si="56"/>
        <v>0</v>
      </c>
      <c r="Q323" s="20">
        <v>1</v>
      </c>
      <c r="S323" s="20">
        <f t="shared" si="49"/>
        <v>1</v>
      </c>
    </row>
    <row r="324" spans="3:19" x14ac:dyDescent="0.25">
      <c r="C324">
        <f t="shared" si="57"/>
        <v>289</v>
      </c>
      <c r="D324" s="5">
        <f t="shared" si="58"/>
        <v>52657</v>
      </c>
      <c r="E324" s="4">
        <f t="shared" si="59"/>
        <v>0</v>
      </c>
      <c r="F324" s="4">
        <f t="shared" si="50"/>
        <v>0</v>
      </c>
      <c r="G324" s="4">
        <f t="array" ref="G324">IF($F$27=$K$23,$F$29*HLOOKUP($F$22,$M$34:$Q$395,(C324)+2,FALSE),IF(AND(F$17&gt;=C324,$F$23=$K$20,K324=0,S324=1),PMT(F$12/$F$22,F$16*$F$22,-F$11,0)-H324,0)*HLOOKUP($F$22,$M$34:$Q$395,(C324)+2,FALSE))</f>
        <v>0</v>
      </c>
      <c r="H324" s="4">
        <f t="array" ref="H324">IF($F$27=$K$23,$F$30*HLOOKUP($F$22,$M$34:$Q$395,(C324)+2,FALSE),IF(K324=0,E324*F$12/$F$22,0)*HLOOKUP($F$22,$M$34:$Q$395,(C324)+2,FALSE))</f>
        <v>0</v>
      </c>
      <c r="I324" s="4">
        <f t="shared" si="48"/>
        <v>0</v>
      </c>
      <c r="J324" s="4">
        <f t="shared" si="51"/>
        <v>0</v>
      </c>
      <c r="K324" s="4">
        <f t="shared" si="52"/>
        <v>0</v>
      </c>
      <c r="M324" s="20">
        <f t="shared" si="53"/>
        <v>1</v>
      </c>
      <c r="N324" s="20">
        <f t="shared" si="54"/>
        <v>1</v>
      </c>
      <c r="O324" s="20">
        <f t="shared" si="55"/>
        <v>1</v>
      </c>
      <c r="P324" s="20">
        <f t="shared" si="56"/>
        <v>1</v>
      </c>
      <c r="Q324" s="20">
        <v>1</v>
      </c>
      <c r="S324" s="20">
        <f t="shared" si="49"/>
        <v>1</v>
      </c>
    </row>
    <row r="325" spans="3:19" x14ac:dyDescent="0.25">
      <c r="C325">
        <f t="shared" si="57"/>
        <v>290</v>
      </c>
      <c r="D325" s="5">
        <f t="shared" si="58"/>
        <v>52688</v>
      </c>
      <c r="E325" s="4">
        <f t="shared" si="59"/>
        <v>0</v>
      </c>
      <c r="F325" s="4">
        <f t="shared" si="50"/>
        <v>0</v>
      </c>
      <c r="G325" s="4">
        <f t="array" ref="G325">IF($F$27=$K$23,$F$29*HLOOKUP($F$22,$M$34:$Q$395,(C325)+2,FALSE),IF(AND(F$17&gt;=C325,$F$23=$K$20,K325=0,S325=1),PMT(F$12/$F$22,F$16*$F$22,-F$11,0)-H325,0)*HLOOKUP($F$22,$M$34:$Q$395,(C325)+2,FALSE))</f>
        <v>0</v>
      </c>
      <c r="H325" s="4">
        <f t="array" ref="H325">IF($F$27=$K$23,$F$30*HLOOKUP($F$22,$M$34:$Q$395,(C325)+2,FALSE),IF(K325=0,E325*F$12/$F$22,0)*HLOOKUP($F$22,$M$34:$Q$395,(C325)+2,FALSE))</f>
        <v>0</v>
      </c>
      <c r="I325" s="4">
        <f t="shared" si="48"/>
        <v>0</v>
      </c>
      <c r="J325" s="4">
        <f t="shared" si="51"/>
        <v>0</v>
      </c>
      <c r="K325" s="4">
        <f t="shared" si="52"/>
        <v>0</v>
      </c>
      <c r="M325" s="20">
        <f t="shared" si="53"/>
        <v>0</v>
      </c>
      <c r="N325" s="20">
        <f t="shared" si="54"/>
        <v>0</v>
      </c>
      <c r="O325" s="20">
        <f t="shared" si="55"/>
        <v>0</v>
      </c>
      <c r="P325" s="20">
        <f t="shared" si="56"/>
        <v>0</v>
      </c>
      <c r="Q325" s="20">
        <v>1</v>
      </c>
      <c r="S325" s="20">
        <f t="shared" si="49"/>
        <v>1</v>
      </c>
    </row>
    <row r="326" spans="3:19" x14ac:dyDescent="0.25">
      <c r="C326">
        <f t="shared" si="57"/>
        <v>291</v>
      </c>
      <c r="D326" s="5">
        <f t="shared" si="58"/>
        <v>52718</v>
      </c>
      <c r="E326" s="4">
        <f t="shared" si="59"/>
        <v>0</v>
      </c>
      <c r="F326" s="4">
        <f t="shared" si="50"/>
        <v>0</v>
      </c>
      <c r="G326" s="4">
        <f t="array" ref="G326">IF($F$27=$K$23,$F$29*HLOOKUP($F$22,$M$34:$Q$395,(C326)+2,FALSE),IF(AND(F$17&gt;=C326,$F$23=$K$20,K326=0,S326=1),PMT(F$12/$F$22,F$16*$F$22,-F$11,0)-H326,0)*HLOOKUP($F$22,$M$34:$Q$395,(C326)+2,FALSE))</f>
        <v>0</v>
      </c>
      <c r="H326" s="4">
        <f t="array" ref="H326">IF($F$27=$K$23,$F$30*HLOOKUP($F$22,$M$34:$Q$395,(C326)+2,FALSE),IF(K326=0,E326*F$12/$F$22,0)*HLOOKUP($F$22,$M$34:$Q$395,(C326)+2,FALSE))</f>
        <v>0</v>
      </c>
      <c r="I326" s="4">
        <f t="shared" si="48"/>
        <v>0</v>
      </c>
      <c r="J326" s="4">
        <f t="shared" si="51"/>
        <v>0</v>
      </c>
      <c r="K326" s="4">
        <f t="shared" si="52"/>
        <v>0</v>
      </c>
      <c r="M326" s="20">
        <f t="shared" si="53"/>
        <v>0</v>
      </c>
      <c r="N326" s="20">
        <f t="shared" si="54"/>
        <v>0</v>
      </c>
      <c r="O326" s="20">
        <f t="shared" si="55"/>
        <v>0</v>
      </c>
      <c r="P326" s="20">
        <f t="shared" si="56"/>
        <v>1</v>
      </c>
      <c r="Q326" s="20">
        <v>1</v>
      </c>
      <c r="S326" s="20">
        <f t="shared" si="49"/>
        <v>1</v>
      </c>
    </row>
    <row r="327" spans="3:19" x14ac:dyDescent="0.25">
      <c r="C327">
        <f t="shared" si="57"/>
        <v>292</v>
      </c>
      <c r="D327" s="5">
        <f t="shared" si="58"/>
        <v>52749</v>
      </c>
      <c r="E327" s="4">
        <f t="shared" si="59"/>
        <v>0</v>
      </c>
      <c r="F327" s="4">
        <f t="shared" si="50"/>
        <v>0</v>
      </c>
      <c r="G327" s="4">
        <f t="array" ref="G327">IF($F$27=$K$23,$F$29*HLOOKUP($F$22,$M$34:$Q$395,(C327)+2,FALSE),IF(AND(F$17&gt;=C327,$F$23=$K$20,K327=0,S327=1),PMT(F$12/$F$22,F$16*$F$22,-F$11,0)-H327,0)*HLOOKUP($F$22,$M$34:$Q$395,(C327)+2,FALSE))</f>
        <v>0</v>
      </c>
      <c r="H327" s="4">
        <f t="array" ref="H327">IF($F$27=$K$23,$F$30*HLOOKUP($F$22,$M$34:$Q$395,(C327)+2,FALSE),IF(K327=0,E327*F$12/$F$22,0)*HLOOKUP($F$22,$M$34:$Q$395,(C327)+2,FALSE))</f>
        <v>0</v>
      </c>
      <c r="I327" s="4">
        <f t="shared" si="48"/>
        <v>0</v>
      </c>
      <c r="J327" s="4">
        <f t="shared" si="51"/>
        <v>0</v>
      </c>
      <c r="K327" s="4">
        <f t="shared" si="52"/>
        <v>0</v>
      </c>
      <c r="M327" s="20">
        <f t="shared" si="53"/>
        <v>0</v>
      </c>
      <c r="N327" s="20">
        <f t="shared" si="54"/>
        <v>0</v>
      </c>
      <c r="O327" s="20">
        <f t="shared" si="55"/>
        <v>0</v>
      </c>
      <c r="P327" s="20">
        <f t="shared" si="56"/>
        <v>0</v>
      </c>
      <c r="Q327" s="20">
        <v>1</v>
      </c>
      <c r="S327" s="20">
        <f t="shared" si="49"/>
        <v>1</v>
      </c>
    </row>
    <row r="328" spans="3:19" x14ac:dyDescent="0.25">
      <c r="C328">
        <f t="shared" si="57"/>
        <v>293</v>
      </c>
      <c r="D328" s="5">
        <f t="shared" si="58"/>
        <v>52779</v>
      </c>
      <c r="E328" s="4">
        <f t="shared" si="59"/>
        <v>0</v>
      </c>
      <c r="F328" s="4">
        <f t="shared" si="50"/>
        <v>0</v>
      </c>
      <c r="G328" s="4">
        <f t="array" ref="G328">IF($F$27=$K$23,$F$29*HLOOKUP($F$22,$M$34:$Q$395,(C328)+2,FALSE),IF(AND(F$17&gt;=C328,$F$23=$K$20,K328=0,S328=1),PMT(F$12/$F$22,F$16*$F$22,-F$11,0)-H328,0)*HLOOKUP($F$22,$M$34:$Q$395,(C328)+2,FALSE))</f>
        <v>0</v>
      </c>
      <c r="H328" s="4">
        <f t="array" ref="H328">IF($F$27=$K$23,$F$30*HLOOKUP($F$22,$M$34:$Q$395,(C328)+2,FALSE),IF(K328=0,E328*F$12/$F$22,0)*HLOOKUP($F$22,$M$34:$Q$395,(C328)+2,FALSE))</f>
        <v>0</v>
      </c>
      <c r="I328" s="4">
        <f t="shared" si="48"/>
        <v>0</v>
      </c>
      <c r="J328" s="4">
        <f t="shared" si="51"/>
        <v>0</v>
      </c>
      <c r="K328" s="4">
        <f t="shared" si="52"/>
        <v>0</v>
      </c>
      <c r="M328" s="20">
        <f t="shared" si="53"/>
        <v>0</v>
      </c>
      <c r="N328" s="20">
        <f t="shared" si="54"/>
        <v>0</v>
      </c>
      <c r="O328" s="20">
        <f t="shared" si="55"/>
        <v>1</v>
      </c>
      <c r="P328" s="20">
        <f t="shared" si="56"/>
        <v>1</v>
      </c>
      <c r="Q328" s="20">
        <v>1</v>
      </c>
      <c r="S328" s="20">
        <f t="shared" si="49"/>
        <v>1</v>
      </c>
    </row>
    <row r="329" spans="3:19" x14ac:dyDescent="0.25">
      <c r="C329">
        <f t="shared" si="57"/>
        <v>294</v>
      </c>
      <c r="D329" s="5">
        <f t="shared" si="58"/>
        <v>52810</v>
      </c>
      <c r="E329" s="4">
        <f t="shared" si="59"/>
        <v>0</v>
      </c>
      <c r="F329" s="4">
        <f t="shared" si="50"/>
        <v>0</v>
      </c>
      <c r="G329" s="4">
        <f t="array" ref="G329">IF($F$27=$K$23,$F$29*HLOOKUP($F$22,$M$34:$Q$395,(C329)+2,FALSE),IF(AND(F$17&gt;=C329,$F$23=$K$20,K329=0,S329=1),PMT(F$12/$F$22,F$16*$F$22,-F$11,0)-H329,0)*HLOOKUP($F$22,$M$34:$Q$395,(C329)+2,FALSE))</f>
        <v>0</v>
      </c>
      <c r="H329" s="4">
        <f t="array" ref="H329">IF($F$27=$K$23,$F$30*HLOOKUP($F$22,$M$34:$Q$395,(C329)+2,FALSE),IF(K329=0,E329*F$12/$F$22,0)*HLOOKUP($F$22,$M$34:$Q$395,(C329)+2,FALSE))</f>
        <v>0</v>
      </c>
      <c r="I329" s="4">
        <f t="shared" si="48"/>
        <v>0</v>
      </c>
      <c r="J329" s="4">
        <f t="shared" si="51"/>
        <v>0</v>
      </c>
      <c r="K329" s="4">
        <f t="shared" si="52"/>
        <v>0</v>
      </c>
      <c r="M329" s="20">
        <f t="shared" si="53"/>
        <v>0</v>
      </c>
      <c r="N329" s="20">
        <f t="shared" si="54"/>
        <v>0</v>
      </c>
      <c r="O329" s="20">
        <f t="shared" si="55"/>
        <v>0</v>
      </c>
      <c r="P329" s="20">
        <f t="shared" si="56"/>
        <v>0</v>
      </c>
      <c r="Q329" s="20">
        <v>1</v>
      </c>
      <c r="S329" s="20">
        <f t="shared" si="49"/>
        <v>1</v>
      </c>
    </row>
    <row r="330" spans="3:19" x14ac:dyDescent="0.25">
      <c r="C330">
        <f t="shared" si="57"/>
        <v>295</v>
      </c>
      <c r="D330" s="5">
        <f t="shared" si="58"/>
        <v>52841</v>
      </c>
      <c r="E330" s="4">
        <f t="shared" si="59"/>
        <v>0</v>
      </c>
      <c r="F330" s="4">
        <f t="shared" si="50"/>
        <v>0</v>
      </c>
      <c r="G330" s="4">
        <f t="array" ref="G330">IF($F$27=$K$23,$F$29*HLOOKUP($F$22,$M$34:$Q$395,(C330)+2,FALSE),IF(AND(F$17&gt;=C330,$F$23=$K$20,K330=0,S330=1),PMT(F$12/$F$22,F$16*$F$22,-F$11,0)-H330,0)*HLOOKUP($F$22,$M$34:$Q$395,(C330)+2,FALSE))</f>
        <v>0</v>
      </c>
      <c r="H330" s="4">
        <f t="array" ref="H330">IF($F$27=$K$23,$F$30*HLOOKUP($F$22,$M$34:$Q$395,(C330)+2,FALSE),IF(K330=0,E330*F$12/$F$22,0)*HLOOKUP($F$22,$M$34:$Q$395,(C330)+2,FALSE))</f>
        <v>0</v>
      </c>
      <c r="I330" s="4">
        <f t="shared" si="48"/>
        <v>0</v>
      </c>
      <c r="J330" s="4">
        <f t="shared" si="51"/>
        <v>0</v>
      </c>
      <c r="K330" s="4">
        <f t="shared" si="52"/>
        <v>0</v>
      </c>
      <c r="M330" s="20">
        <f t="shared" si="53"/>
        <v>0</v>
      </c>
      <c r="N330" s="20">
        <f t="shared" si="54"/>
        <v>1</v>
      </c>
      <c r="O330" s="20">
        <f t="shared" si="55"/>
        <v>0</v>
      </c>
      <c r="P330" s="20">
        <f t="shared" si="56"/>
        <v>1</v>
      </c>
      <c r="Q330" s="20">
        <v>1</v>
      </c>
      <c r="S330" s="20">
        <f t="shared" si="49"/>
        <v>1</v>
      </c>
    </row>
    <row r="331" spans="3:19" x14ac:dyDescent="0.25">
      <c r="C331">
        <f t="shared" si="57"/>
        <v>296</v>
      </c>
      <c r="D331" s="5">
        <f t="shared" si="58"/>
        <v>52871</v>
      </c>
      <c r="E331" s="4">
        <f t="shared" si="59"/>
        <v>0</v>
      </c>
      <c r="F331" s="4">
        <f t="shared" si="50"/>
        <v>0</v>
      </c>
      <c r="G331" s="4">
        <f t="array" ref="G331">IF($F$27=$K$23,$F$29*HLOOKUP($F$22,$M$34:$Q$395,(C331)+2,FALSE),IF(AND(F$17&gt;=C331,$F$23=$K$20,K331=0,S331=1),PMT(F$12/$F$22,F$16*$F$22,-F$11,0)-H331,0)*HLOOKUP($F$22,$M$34:$Q$395,(C331)+2,FALSE))</f>
        <v>0</v>
      </c>
      <c r="H331" s="4">
        <f t="array" ref="H331">IF($F$27=$K$23,$F$30*HLOOKUP($F$22,$M$34:$Q$395,(C331)+2,FALSE),IF(K331=0,E331*F$12/$F$22,0)*HLOOKUP($F$22,$M$34:$Q$395,(C331)+2,FALSE))</f>
        <v>0</v>
      </c>
      <c r="I331" s="4">
        <f t="shared" si="48"/>
        <v>0</v>
      </c>
      <c r="J331" s="4">
        <f t="shared" si="51"/>
        <v>0</v>
      </c>
      <c r="K331" s="4">
        <f t="shared" si="52"/>
        <v>0</v>
      </c>
      <c r="M331" s="20">
        <f t="shared" si="53"/>
        <v>0</v>
      </c>
      <c r="N331" s="20">
        <f t="shared" si="54"/>
        <v>0</v>
      </c>
      <c r="O331" s="20">
        <f t="shared" si="55"/>
        <v>0</v>
      </c>
      <c r="P331" s="20">
        <f t="shared" si="56"/>
        <v>0</v>
      </c>
      <c r="Q331" s="20">
        <v>1</v>
      </c>
      <c r="S331" s="20">
        <f t="shared" si="49"/>
        <v>1</v>
      </c>
    </row>
    <row r="332" spans="3:19" x14ac:dyDescent="0.25">
      <c r="C332">
        <f t="shared" si="57"/>
        <v>297</v>
      </c>
      <c r="D332" s="5">
        <f t="shared" si="58"/>
        <v>52902</v>
      </c>
      <c r="E332" s="4">
        <f t="shared" si="59"/>
        <v>0</v>
      </c>
      <c r="F332" s="4">
        <f t="shared" si="50"/>
        <v>0</v>
      </c>
      <c r="G332" s="4">
        <f t="array" ref="G332">IF($F$27=$K$23,$F$29*HLOOKUP($F$22,$M$34:$Q$395,(C332)+2,FALSE),IF(AND(F$17&gt;=C332,$F$23=$K$20,K332=0,S332=1),PMT(F$12/$F$22,F$16*$F$22,-F$11,0)-H332,0)*HLOOKUP($F$22,$M$34:$Q$395,(C332)+2,FALSE))</f>
        <v>0</v>
      </c>
      <c r="H332" s="4">
        <f t="array" ref="H332">IF($F$27=$K$23,$F$30*HLOOKUP($F$22,$M$34:$Q$395,(C332)+2,FALSE),IF(K332=0,E332*F$12/$F$22,0)*HLOOKUP($F$22,$M$34:$Q$395,(C332)+2,FALSE))</f>
        <v>0</v>
      </c>
      <c r="I332" s="4">
        <f t="shared" si="48"/>
        <v>0</v>
      </c>
      <c r="J332" s="4">
        <f t="shared" si="51"/>
        <v>0</v>
      </c>
      <c r="K332" s="4">
        <f t="shared" si="52"/>
        <v>0</v>
      </c>
      <c r="M332" s="20">
        <f t="shared" si="53"/>
        <v>0</v>
      </c>
      <c r="N332" s="20">
        <f t="shared" si="54"/>
        <v>0</v>
      </c>
      <c r="O332" s="20">
        <f t="shared" si="55"/>
        <v>1</v>
      </c>
      <c r="P332" s="20">
        <f t="shared" si="56"/>
        <v>1</v>
      </c>
      <c r="Q332" s="20">
        <v>1</v>
      </c>
      <c r="S332" s="20">
        <f t="shared" si="49"/>
        <v>1</v>
      </c>
    </row>
    <row r="333" spans="3:19" x14ac:dyDescent="0.25">
      <c r="C333">
        <f t="shared" si="57"/>
        <v>298</v>
      </c>
      <c r="D333" s="5">
        <f t="shared" si="58"/>
        <v>52932</v>
      </c>
      <c r="E333" s="4">
        <f t="shared" si="59"/>
        <v>0</v>
      </c>
      <c r="F333" s="4">
        <f t="shared" si="50"/>
        <v>0</v>
      </c>
      <c r="G333" s="4">
        <f t="array" ref="G333">IF($F$27=$K$23,$F$29*HLOOKUP($F$22,$M$34:$Q$395,(C333)+2,FALSE),IF(AND(F$17&gt;=C333,$F$23=$K$20,K333=0,S333=1),PMT(F$12/$F$22,F$16*$F$22,-F$11,0)-H333,0)*HLOOKUP($F$22,$M$34:$Q$395,(C333)+2,FALSE))</f>
        <v>0</v>
      </c>
      <c r="H333" s="4">
        <f t="array" ref="H333">IF($F$27=$K$23,$F$30*HLOOKUP($F$22,$M$34:$Q$395,(C333)+2,FALSE),IF(K333=0,E333*F$12/$F$22,0)*HLOOKUP($F$22,$M$34:$Q$395,(C333)+2,FALSE))</f>
        <v>0</v>
      </c>
      <c r="I333" s="4">
        <f t="shared" si="48"/>
        <v>0</v>
      </c>
      <c r="J333" s="4">
        <f t="shared" si="51"/>
        <v>0</v>
      </c>
      <c r="K333" s="4">
        <f t="shared" si="52"/>
        <v>0</v>
      </c>
      <c r="M333" s="20">
        <f t="shared" si="53"/>
        <v>0</v>
      </c>
      <c r="N333" s="20">
        <f t="shared" si="54"/>
        <v>0</v>
      </c>
      <c r="O333" s="20">
        <f t="shared" si="55"/>
        <v>0</v>
      </c>
      <c r="P333" s="20">
        <f t="shared" si="56"/>
        <v>0</v>
      </c>
      <c r="Q333" s="20">
        <v>1</v>
      </c>
      <c r="S333" s="20">
        <f t="shared" si="49"/>
        <v>1</v>
      </c>
    </row>
    <row r="334" spans="3:19" x14ac:dyDescent="0.25">
      <c r="C334">
        <f t="shared" si="57"/>
        <v>299</v>
      </c>
      <c r="D334" s="5">
        <f t="shared" si="58"/>
        <v>52963</v>
      </c>
      <c r="E334" s="4">
        <f t="shared" si="59"/>
        <v>0</v>
      </c>
      <c r="F334" s="4">
        <f t="shared" si="50"/>
        <v>0</v>
      </c>
      <c r="G334" s="4">
        <f t="array" ref="G334">IF($F$27=$K$23,$F$29*HLOOKUP($F$22,$M$34:$Q$395,(C334)+2,FALSE),IF(AND(F$17&gt;=C334,$F$23=$K$20,K334=0,S334=1),PMT(F$12/$F$22,F$16*$F$22,-F$11,0)-H334,0)*HLOOKUP($F$22,$M$34:$Q$395,(C334)+2,FALSE))</f>
        <v>0</v>
      </c>
      <c r="H334" s="4">
        <f t="array" ref="H334">IF($F$27=$K$23,$F$30*HLOOKUP($F$22,$M$34:$Q$395,(C334)+2,FALSE),IF(K334=0,E334*F$12/$F$22,0)*HLOOKUP($F$22,$M$34:$Q$395,(C334)+2,FALSE))</f>
        <v>0</v>
      </c>
      <c r="I334" s="4">
        <f t="shared" si="48"/>
        <v>0</v>
      </c>
      <c r="J334" s="4">
        <f t="shared" si="51"/>
        <v>0</v>
      </c>
      <c r="K334" s="4">
        <f t="shared" si="52"/>
        <v>0</v>
      </c>
      <c r="M334" s="20">
        <f t="shared" si="53"/>
        <v>0</v>
      </c>
      <c r="N334" s="20">
        <f t="shared" si="54"/>
        <v>0</v>
      </c>
      <c r="O334" s="20">
        <f t="shared" si="55"/>
        <v>0</v>
      </c>
      <c r="P334" s="20">
        <f t="shared" si="56"/>
        <v>1</v>
      </c>
      <c r="Q334" s="20">
        <v>1</v>
      </c>
      <c r="S334" s="20">
        <f t="shared" si="49"/>
        <v>1</v>
      </c>
    </row>
    <row r="335" spans="3:19" x14ac:dyDescent="0.25">
      <c r="C335">
        <f t="shared" si="57"/>
        <v>300</v>
      </c>
      <c r="D335" s="5">
        <f t="shared" si="58"/>
        <v>52994</v>
      </c>
      <c r="E335" s="4">
        <f t="shared" si="59"/>
        <v>0</v>
      </c>
      <c r="F335" s="4">
        <f t="shared" si="50"/>
        <v>0</v>
      </c>
      <c r="G335" s="4">
        <f t="array" ref="G335">IF($F$27=$K$23,$F$29*HLOOKUP($F$22,$M$34:$Q$395,(C335)+2,FALSE),IF(AND(F$17&gt;=C335,$F$23=$K$20,K335=0,S335=1),PMT(F$12/$F$22,F$16*$F$22,-F$11,0)-H335,0)*HLOOKUP($F$22,$M$34:$Q$395,(C335)+2,FALSE))</f>
        <v>0</v>
      </c>
      <c r="H335" s="4">
        <f t="array" ref="H335">IF($F$27=$K$23,$F$30*HLOOKUP($F$22,$M$34:$Q$395,(C335)+2,FALSE),IF(K335=0,E335*F$12/$F$22,0)*HLOOKUP($F$22,$M$34:$Q$395,(C335)+2,FALSE))</f>
        <v>0</v>
      </c>
      <c r="I335" s="4">
        <f t="shared" si="48"/>
        <v>0</v>
      </c>
      <c r="J335" s="4">
        <f t="shared" si="51"/>
        <v>0</v>
      </c>
      <c r="K335" s="4">
        <f t="shared" si="52"/>
        <v>0</v>
      </c>
      <c r="M335" s="20">
        <f t="shared" si="53"/>
        <v>0</v>
      </c>
      <c r="N335" s="20">
        <f t="shared" si="54"/>
        <v>0</v>
      </c>
      <c r="O335" s="20">
        <f t="shared" si="55"/>
        <v>0</v>
      </c>
      <c r="P335" s="20">
        <f t="shared" si="56"/>
        <v>0</v>
      </c>
      <c r="Q335" s="20">
        <v>1</v>
      </c>
      <c r="S335" s="20">
        <f t="shared" si="49"/>
        <v>1</v>
      </c>
    </row>
    <row r="336" spans="3:19" x14ac:dyDescent="0.25">
      <c r="C336">
        <f t="shared" si="57"/>
        <v>301</v>
      </c>
      <c r="D336" s="5">
        <f t="shared" si="58"/>
        <v>53022</v>
      </c>
      <c r="E336" s="4">
        <f t="shared" si="59"/>
        <v>0</v>
      </c>
      <c r="F336" s="4">
        <f t="shared" si="50"/>
        <v>0</v>
      </c>
      <c r="G336" s="4">
        <f t="array" ref="G336">IF($F$27=$K$23,$F$29*HLOOKUP($F$22,$M$34:$Q$395,(C336)+2,FALSE),IF(AND(F$17&gt;=C336,$F$23=$K$20,K336=0,S336=1),PMT(F$12/$F$22,F$16*$F$22,-F$11,0)-H336,0)*HLOOKUP($F$22,$M$34:$Q$395,(C336)+2,FALSE))</f>
        <v>0</v>
      </c>
      <c r="H336" s="4">
        <f t="array" ref="H336">IF($F$27=$K$23,$F$30*HLOOKUP($F$22,$M$34:$Q$395,(C336)+2,FALSE),IF(K336=0,E336*F$12/$F$22,0)*HLOOKUP($F$22,$M$34:$Q$395,(C336)+2,FALSE))</f>
        <v>0</v>
      </c>
      <c r="I336" s="4">
        <f t="shared" si="48"/>
        <v>0</v>
      </c>
      <c r="J336" s="4">
        <f t="shared" si="51"/>
        <v>0</v>
      </c>
      <c r="K336" s="4">
        <f t="shared" si="52"/>
        <v>0</v>
      </c>
      <c r="M336" s="20">
        <f t="shared" si="53"/>
        <v>1</v>
      </c>
      <c r="N336" s="20">
        <f t="shared" si="54"/>
        <v>1</v>
      </c>
      <c r="O336" s="20">
        <f t="shared" si="55"/>
        <v>1</v>
      </c>
      <c r="P336" s="20">
        <f t="shared" si="56"/>
        <v>1</v>
      </c>
      <c r="Q336" s="20">
        <v>1</v>
      </c>
      <c r="S336" s="20">
        <f t="shared" si="49"/>
        <v>1</v>
      </c>
    </row>
    <row r="337" spans="3:19" x14ac:dyDescent="0.25">
      <c r="C337">
        <f t="shared" si="57"/>
        <v>302</v>
      </c>
      <c r="D337" s="5">
        <f t="shared" si="58"/>
        <v>53053</v>
      </c>
      <c r="E337" s="4">
        <f t="shared" si="59"/>
        <v>0</v>
      </c>
      <c r="F337" s="4">
        <f t="shared" si="50"/>
        <v>0</v>
      </c>
      <c r="G337" s="4">
        <f t="array" ref="G337">IF($F$27=$K$23,$F$29*HLOOKUP($F$22,$M$34:$Q$395,(C337)+2,FALSE),IF(AND(F$17&gt;=C337,$F$23=$K$20,K337=0,S337=1),PMT(F$12/$F$22,F$16*$F$22,-F$11,0)-H337,0)*HLOOKUP($F$22,$M$34:$Q$395,(C337)+2,FALSE))</f>
        <v>0</v>
      </c>
      <c r="H337" s="4">
        <f t="array" ref="H337">IF($F$27=$K$23,$F$30*HLOOKUP($F$22,$M$34:$Q$395,(C337)+2,FALSE),IF(K337=0,E337*F$12/$F$22,0)*HLOOKUP($F$22,$M$34:$Q$395,(C337)+2,FALSE))</f>
        <v>0</v>
      </c>
      <c r="I337" s="4">
        <f t="shared" si="48"/>
        <v>0</v>
      </c>
      <c r="J337" s="4">
        <f t="shared" si="51"/>
        <v>0</v>
      </c>
      <c r="K337" s="4">
        <f t="shared" si="52"/>
        <v>0</v>
      </c>
      <c r="M337" s="20">
        <f t="shared" si="53"/>
        <v>0</v>
      </c>
      <c r="N337" s="20">
        <f t="shared" si="54"/>
        <v>0</v>
      </c>
      <c r="O337" s="20">
        <f t="shared" si="55"/>
        <v>0</v>
      </c>
      <c r="P337" s="20">
        <f t="shared" si="56"/>
        <v>0</v>
      </c>
      <c r="Q337" s="20">
        <v>1</v>
      </c>
      <c r="S337" s="20">
        <f t="shared" si="49"/>
        <v>1</v>
      </c>
    </row>
    <row r="338" spans="3:19" x14ac:dyDescent="0.25">
      <c r="C338">
        <f t="shared" si="57"/>
        <v>303</v>
      </c>
      <c r="D338" s="5">
        <f t="shared" si="58"/>
        <v>53083</v>
      </c>
      <c r="E338" s="4">
        <f t="shared" si="59"/>
        <v>0</v>
      </c>
      <c r="F338" s="4">
        <f t="shared" si="50"/>
        <v>0</v>
      </c>
      <c r="G338" s="4">
        <f t="array" ref="G338">IF($F$27=$K$23,$F$29*HLOOKUP($F$22,$M$34:$Q$395,(C338)+2,FALSE),IF(AND(F$17&gt;=C338,$F$23=$K$20,K338=0,S338=1),PMT(F$12/$F$22,F$16*$F$22,-F$11,0)-H338,0)*HLOOKUP($F$22,$M$34:$Q$395,(C338)+2,FALSE))</f>
        <v>0</v>
      </c>
      <c r="H338" s="4">
        <f t="array" ref="H338">IF($F$27=$K$23,$F$30*HLOOKUP($F$22,$M$34:$Q$395,(C338)+2,FALSE),IF(K338=0,E338*F$12/$F$22,0)*HLOOKUP($F$22,$M$34:$Q$395,(C338)+2,FALSE))</f>
        <v>0</v>
      </c>
      <c r="I338" s="4">
        <f t="shared" si="48"/>
        <v>0</v>
      </c>
      <c r="J338" s="4">
        <f t="shared" si="51"/>
        <v>0</v>
      </c>
      <c r="K338" s="4">
        <f t="shared" si="52"/>
        <v>0</v>
      </c>
      <c r="M338" s="20">
        <f t="shared" si="53"/>
        <v>0</v>
      </c>
      <c r="N338" s="20">
        <f t="shared" si="54"/>
        <v>0</v>
      </c>
      <c r="O338" s="20">
        <f t="shared" si="55"/>
        <v>0</v>
      </c>
      <c r="P338" s="20">
        <f t="shared" si="56"/>
        <v>1</v>
      </c>
      <c r="Q338" s="20">
        <v>1</v>
      </c>
      <c r="S338" s="20">
        <f t="shared" si="49"/>
        <v>1</v>
      </c>
    </row>
    <row r="339" spans="3:19" x14ac:dyDescent="0.25">
      <c r="C339">
        <f t="shared" si="57"/>
        <v>304</v>
      </c>
      <c r="D339" s="5">
        <f t="shared" si="58"/>
        <v>53114</v>
      </c>
      <c r="E339" s="4">
        <f t="shared" si="59"/>
        <v>0</v>
      </c>
      <c r="F339" s="4">
        <f t="shared" si="50"/>
        <v>0</v>
      </c>
      <c r="G339" s="4">
        <f t="array" ref="G339">IF($F$27=$K$23,$F$29*HLOOKUP($F$22,$M$34:$Q$395,(C339)+2,FALSE),IF(AND(F$17&gt;=C339,$F$23=$K$20,K339=0,S339=1),PMT(F$12/$F$22,F$16*$F$22,-F$11,0)-H339,0)*HLOOKUP($F$22,$M$34:$Q$395,(C339)+2,FALSE))</f>
        <v>0</v>
      </c>
      <c r="H339" s="4">
        <f t="array" ref="H339">IF($F$27=$K$23,$F$30*HLOOKUP($F$22,$M$34:$Q$395,(C339)+2,FALSE),IF(K339=0,E339*F$12/$F$22,0)*HLOOKUP($F$22,$M$34:$Q$395,(C339)+2,FALSE))</f>
        <v>0</v>
      </c>
      <c r="I339" s="4">
        <f t="shared" si="48"/>
        <v>0</v>
      </c>
      <c r="J339" s="4">
        <f t="shared" si="51"/>
        <v>0</v>
      </c>
      <c r="K339" s="4">
        <f t="shared" si="52"/>
        <v>0</v>
      </c>
      <c r="M339" s="20">
        <f t="shared" si="53"/>
        <v>0</v>
      </c>
      <c r="N339" s="20">
        <f t="shared" si="54"/>
        <v>0</v>
      </c>
      <c r="O339" s="20">
        <f t="shared" si="55"/>
        <v>0</v>
      </c>
      <c r="P339" s="20">
        <f t="shared" si="56"/>
        <v>0</v>
      </c>
      <c r="Q339" s="20">
        <v>1</v>
      </c>
      <c r="S339" s="20">
        <f t="shared" si="49"/>
        <v>1</v>
      </c>
    </row>
    <row r="340" spans="3:19" x14ac:dyDescent="0.25">
      <c r="C340">
        <f t="shared" si="57"/>
        <v>305</v>
      </c>
      <c r="D340" s="5">
        <f t="shared" si="58"/>
        <v>53144</v>
      </c>
      <c r="E340" s="4">
        <f t="shared" si="59"/>
        <v>0</v>
      </c>
      <c r="F340" s="4">
        <f t="shared" si="50"/>
        <v>0</v>
      </c>
      <c r="G340" s="4">
        <f t="array" ref="G340">IF($F$27=$K$23,$F$29*HLOOKUP($F$22,$M$34:$Q$395,(C340)+2,FALSE),IF(AND(F$17&gt;=C340,$F$23=$K$20,K340=0,S340=1),PMT(F$12/$F$22,F$16*$F$22,-F$11,0)-H340,0)*HLOOKUP($F$22,$M$34:$Q$395,(C340)+2,FALSE))</f>
        <v>0</v>
      </c>
      <c r="H340" s="4">
        <f t="array" ref="H340">IF($F$27=$K$23,$F$30*HLOOKUP($F$22,$M$34:$Q$395,(C340)+2,FALSE),IF(K340=0,E340*F$12/$F$22,0)*HLOOKUP($F$22,$M$34:$Q$395,(C340)+2,FALSE))</f>
        <v>0</v>
      </c>
      <c r="I340" s="4">
        <f t="shared" si="48"/>
        <v>0</v>
      </c>
      <c r="J340" s="4">
        <f t="shared" si="51"/>
        <v>0</v>
      </c>
      <c r="K340" s="4">
        <f t="shared" si="52"/>
        <v>0</v>
      </c>
      <c r="M340" s="20">
        <f t="shared" si="53"/>
        <v>0</v>
      </c>
      <c r="N340" s="20">
        <f t="shared" si="54"/>
        <v>0</v>
      </c>
      <c r="O340" s="20">
        <f t="shared" si="55"/>
        <v>1</v>
      </c>
      <c r="P340" s="20">
        <f t="shared" si="56"/>
        <v>1</v>
      </c>
      <c r="Q340" s="20">
        <v>1</v>
      </c>
      <c r="S340" s="20">
        <f t="shared" si="49"/>
        <v>1</v>
      </c>
    </row>
    <row r="341" spans="3:19" x14ac:dyDescent="0.25">
      <c r="C341">
        <f t="shared" si="57"/>
        <v>306</v>
      </c>
      <c r="D341" s="5">
        <f t="shared" si="58"/>
        <v>53175</v>
      </c>
      <c r="E341" s="4">
        <f t="shared" si="59"/>
        <v>0</v>
      </c>
      <c r="F341" s="4">
        <f t="shared" si="50"/>
        <v>0</v>
      </c>
      <c r="G341" s="4">
        <f t="array" ref="G341">IF($F$27=$K$23,$F$29*HLOOKUP($F$22,$M$34:$Q$395,(C341)+2,FALSE),IF(AND(F$17&gt;=C341,$F$23=$K$20,K341=0,S341=1),PMT(F$12/$F$22,F$16*$F$22,-F$11,0)-H341,0)*HLOOKUP($F$22,$M$34:$Q$395,(C341)+2,FALSE))</f>
        <v>0</v>
      </c>
      <c r="H341" s="4">
        <f t="array" ref="H341">IF($F$27=$K$23,$F$30*HLOOKUP($F$22,$M$34:$Q$395,(C341)+2,FALSE),IF(K341=0,E341*F$12/$F$22,0)*HLOOKUP($F$22,$M$34:$Q$395,(C341)+2,FALSE))</f>
        <v>0</v>
      </c>
      <c r="I341" s="4">
        <f t="shared" si="48"/>
        <v>0</v>
      </c>
      <c r="J341" s="4">
        <f t="shared" si="51"/>
        <v>0</v>
      </c>
      <c r="K341" s="4">
        <f t="shared" si="52"/>
        <v>0</v>
      </c>
      <c r="M341" s="20">
        <f t="shared" si="53"/>
        <v>0</v>
      </c>
      <c r="N341" s="20">
        <f t="shared" si="54"/>
        <v>0</v>
      </c>
      <c r="O341" s="20">
        <f t="shared" si="55"/>
        <v>0</v>
      </c>
      <c r="P341" s="20">
        <f t="shared" si="56"/>
        <v>0</v>
      </c>
      <c r="Q341" s="20">
        <v>1</v>
      </c>
      <c r="S341" s="20">
        <f t="shared" si="49"/>
        <v>1</v>
      </c>
    </row>
    <row r="342" spans="3:19" x14ac:dyDescent="0.25">
      <c r="C342">
        <f t="shared" si="57"/>
        <v>307</v>
      </c>
      <c r="D342" s="5">
        <f t="shared" si="58"/>
        <v>53206</v>
      </c>
      <c r="E342" s="4">
        <f t="shared" si="59"/>
        <v>0</v>
      </c>
      <c r="F342" s="4">
        <f t="shared" si="50"/>
        <v>0</v>
      </c>
      <c r="G342" s="4">
        <f t="array" ref="G342">IF($F$27=$K$23,$F$29*HLOOKUP($F$22,$M$34:$Q$395,(C342)+2,FALSE),IF(AND(F$17&gt;=C342,$F$23=$K$20,K342=0,S342=1),PMT(F$12/$F$22,F$16*$F$22,-F$11,0)-H342,0)*HLOOKUP($F$22,$M$34:$Q$395,(C342)+2,FALSE))</f>
        <v>0</v>
      </c>
      <c r="H342" s="4">
        <f t="array" ref="H342">IF($F$27=$K$23,$F$30*HLOOKUP($F$22,$M$34:$Q$395,(C342)+2,FALSE),IF(K342=0,E342*F$12/$F$22,0)*HLOOKUP($F$22,$M$34:$Q$395,(C342)+2,FALSE))</f>
        <v>0</v>
      </c>
      <c r="I342" s="4">
        <f t="shared" si="48"/>
        <v>0</v>
      </c>
      <c r="J342" s="4">
        <f t="shared" si="51"/>
        <v>0</v>
      </c>
      <c r="K342" s="4">
        <f t="shared" si="52"/>
        <v>0</v>
      </c>
      <c r="M342" s="20">
        <f t="shared" si="53"/>
        <v>0</v>
      </c>
      <c r="N342" s="20">
        <f t="shared" si="54"/>
        <v>1</v>
      </c>
      <c r="O342" s="20">
        <f t="shared" si="55"/>
        <v>0</v>
      </c>
      <c r="P342" s="20">
        <f t="shared" si="56"/>
        <v>1</v>
      </c>
      <c r="Q342" s="20">
        <v>1</v>
      </c>
      <c r="S342" s="20">
        <f t="shared" si="49"/>
        <v>1</v>
      </c>
    </row>
    <row r="343" spans="3:19" x14ac:dyDescent="0.25">
      <c r="C343">
        <f t="shared" si="57"/>
        <v>308</v>
      </c>
      <c r="D343" s="5">
        <f t="shared" si="58"/>
        <v>53236</v>
      </c>
      <c r="E343" s="4">
        <f t="shared" si="59"/>
        <v>0</v>
      </c>
      <c r="F343" s="4">
        <f t="shared" si="50"/>
        <v>0</v>
      </c>
      <c r="G343" s="4">
        <f t="array" ref="G343">IF($F$27=$K$23,$F$29*HLOOKUP($F$22,$M$34:$Q$395,(C343)+2,FALSE),IF(AND(F$17&gt;=C343,$F$23=$K$20,K343=0,S343=1),PMT(F$12/$F$22,F$16*$F$22,-F$11,0)-H343,0)*HLOOKUP($F$22,$M$34:$Q$395,(C343)+2,FALSE))</f>
        <v>0</v>
      </c>
      <c r="H343" s="4">
        <f t="array" ref="H343">IF($F$27=$K$23,$F$30*HLOOKUP($F$22,$M$34:$Q$395,(C343)+2,FALSE),IF(K343=0,E343*F$12/$F$22,0)*HLOOKUP($F$22,$M$34:$Q$395,(C343)+2,FALSE))</f>
        <v>0</v>
      </c>
      <c r="I343" s="4">
        <f t="shared" si="48"/>
        <v>0</v>
      </c>
      <c r="J343" s="4">
        <f t="shared" si="51"/>
        <v>0</v>
      </c>
      <c r="K343" s="4">
        <f t="shared" si="52"/>
        <v>0</v>
      </c>
      <c r="M343" s="20">
        <f t="shared" si="53"/>
        <v>0</v>
      </c>
      <c r="N343" s="20">
        <f t="shared" si="54"/>
        <v>0</v>
      </c>
      <c r="O343" s="20">
        <f t="shared" si="55"/>
        <v>0</v>
      </c>
      <c r="P343" s="20">
        <f t="shared" si="56"/>
        <v>0</v>
      </c>
      <c r="Q343" s="20">
        <v>1</v>
      </c>
      <c r="S343" s="20">
        <f t="shared" si="49"/>
        <v>1</v>
      </c>
    </row>
    <row r="344" spans="3:19" x14ac:dyDescent="0.25">
      <c r="C344">
        <f t="shared" si="57"/>
        <v>309</v>
      </c>
      <c r="D344" s="5">
        <f t="shared" si="58"/>
        <v>53267</v>
      </c>
      <c r="E344" s="4">
        <f t="shared" si="59"/>
        <v>0</v>
      </c>
      <c r="F344" s="4">
        <f t="shared" si="50"/>
        <v>0</v>
      </c>
      <c r="G344" s="4">
        <f t="array" ref="G344">IF($F$27=$K$23,$F$29*HLOOKUP($F$22,$M$34:$Q$395,(C344)+2,FALSE),IF(AND(F$17&gt;=C344,$F$23=$K$20,K344=0,S344=1),PMT(F$12/$F$22,F$16*$F$22,-F$11,0)-H344,0)*HLOOKUP($F$22,$M$34:$Q$395,(C344)+2,FALSE))</f>
        <v>0</v>
      </c>
      <c r="H344" s="4">
        <f t="array" ref="H344">IF($F$27=$K$23,$F$30*HLOOKUP($F$22,$M$34:$Q$395,(C344)+2,FALSE),IF(K344=0,E344*F$12/$F$22,0)*HLOOKUP($F$22,$M$34:$Q$395,(C344)+2,FALSE))</f>
        <v>0</v>
      </c>
      <c r="I344" s="4">
        <f t="shared" si="48"/>
        <v>0</v>
      </c>
      <c r="J344" s="4">
        <f t="shared" si="51"/>
        <v>0</v>
      </c>
      <c r="K344" s="4">
        <f t="shared" si="52"/>
        <v>0</v>
      </c>
      <c r="M344" s="20">
        <f t="shared" si="53"/>
        <v>0</v>
      </c>
      <c r="N344" s="20">
        <f t="shared" si="54"/>
        <v>0</v>
      </c>
      <c r="O344" s="20">
        <f t="shared" si="55"/>
        <v>1</v>
      </c>
      <c r="P344" s="20">
        <f t="shared" si="56"/>
        <v>1</v>
      </c>
      <c r="Q344" s="20">
        <v>1</v>
      </c>
      <c r="S344" s="20">
        <f t="shared" si="49"/>
        <v>1</v>
      </c>
    </row>
    <row r="345" spans="3:19" x14ac:dyDescent="0.25">
      <c r="C345">
        <f t="shared" si="57"/>
        <v>310</v>
      </c>
      <c r="D345" s="5">
        <f t="shared" si="58"/>
        <v>53297</v>
      </c>
      <c r="E345" s="4">
        <f t="shared" si="59"/>
        <v>0</v>
      </c>
      <c r="F345" s="4">
        <f t="shared" si="50"/>
        <v>0</v>
      </c>
      <c r="G345" s="4">
        <f t="array" ref="G345">IF($F$27=$K$23,$F$29*HLOOKUP($F$22,$M$34:$Q$395,(C345)+2,FALSE),IF(AND(F$17&gt;=C345,$F$23=$K$20,K345=0,S345=1),PMT(F$12/$F$22,F$16*$F$22,-F$11,0)-H345,0)*HLOOKUP($F$22,$M$34:$Q$395,(C345)+2,FALSE))</f>
        <v>0</v>
      </c>
      <c r="H345" s="4">
        <f t="array" ref="H345">IF($F$27=$K$23,$F$30*HLOOKUP($F$22,$M$34:$Q$395,(C345)+2,FALSE),IF(K345=0,E345*F$12/$F$22,0)*HLOOKUP($F$22,$M$34:$Q$395,(C345)+2,FALSE))</f>
        <v>0</v>
      </c>
      <c r="I345" s="4">
        <f t="shared" si="48"/>
        <v>0</v>
      </c>
      <c r="J345" s="4">
        <f t="shared" si="51"/>
        <v>0</v>
      </c>
      <c r="K345" s="4">
        <f t="shared" si="52"/>
        <v>0</v>
      </c>
      <c r="M345" s="20">
        <f t="shared" si="53"/>
        <v>0</v>
      </c>
      <c r="N345" s="20">
        <f t="shared" si="54"/>
        <v>0</v>
      </c>
      <c r="O345" s="20">
        <f t="shared" si="55"/>
        <v>0</v>
      </c>
      <c r="P345" s="20">
        <f t="shared" si="56"/>
        <v>0</v>
      </c>
      <c r="Q345" s="20">
        <v>1</v>
      </c>
      <c r="S345" s="20">
        <f t="shared" si="49"/>
        <v>1</v>
      </c>
    </row>
    <row r="346" spans="3:19" x14ac:dyDescent="0.25">
      <c r="C346">
        <f t="shared" si="57"/>
        <v>311</v>
      </c>
      <c r="D346" s="5">
        <f t="shared" si="58"/>
        <v>53328</v>
      </c>
      <c r="E346" s="4">
        <f t="shared" si="59"/>
        <v>0</v>
      </c>
      <c r="F346" s="4">
        <f t="shared" si="50"/>
        <v>0</v>
      </c>
      <c r="G346" s="4">
        <f t="array" ref="G346">IF($F$27=$K$23,$F$29*HLOOKUP($F$22,$M$34:$Q$395,(C346)+2,FALSE),IF(AND(F$17&gt;=C346,$F$23=$K$20,K346=0,S346=1),PMT(F$12/$F$22,F$16*$F$22,-F$11,0)-H346,0)*HLOOKUP($F$22,$M$34:$Q$395,(C346)+2,FALSE))</f>
        <v>0</v>
      </c>
      <c r="H346" s="4">
        <f t="array" ref="H346">IF($F$27=$K$23,$F$30*HLOOKUP($F$22,$M$34:$Q$395,(C346)+2,FALSE),IF(K346=0,E346*F$12/$F$22,0)*HLOOKUP($F$22,$M$34:$Q$395,(C346)+2,FALSE))</f>
        <v>0</v>
      </c>
      <c r="I346" s="4">
        <f t="shared" si="48"/>
        <v>0</v>
      </c>
      <c r="J346" s="4">
        <f t="shared" si="51"/>
        <v>0</v>
      </c>
      <c r="K346" s="4">
        <f t="shared" si="52"/>
        <v>0</v>
      </c>
      <c r="M346" s="20">
        <f t="shared" si="53"/>
        <v>0</v>
      </c>
      <c r="N346" s="20">
        <f t="shared" si="54"/>
        <v>0</v>
      </c>
      <c r="O346" s="20">
        <f t="shared" si="55"/>
        <v>0</v>
      </c>
      <c r="P346" s="20">
        <f t="shared" si="56"/>
        <v>1</v>
      </c>
      <c r="Q346" s="20">
        <v>1</v>
      </c>
      <c r="S346" s="20">
        <f t="shared" si="49"/>
        <v>1</v>
      </c>
    </row>
    <row r="347" spans="3:19" x14ac:dyDescent="0.25">
      <c r="C347">
        <f t="shared" si="57"/>
        <v>312</v>
      </c>
      <c r="D347" s="5">
        <f t="shared" si="58"/>
        <v>53359</v>
      </c>
      <c r="E347" s="4">
        <f t="shared" si="59"/>
        <v>0</v>
      </c>
      <c r="F347" s="4">
        <f t="shared" si="50"/>
        <v>0</v>
      </c>
      <c r="G347" s="4">
        <f t="array" ref="G347">IF($F$27=$K$23,$F$29*HLOOKUP($F$22,$M$34:$Q$395,(C347)+2,FALSE),IF(AND(F$17&gt;=C347,$F$23=$K$20,K347=0,S347=1),PMT(F$12/$F$22,F$16*$F$22,-F$11,0)-H347,0)*HLOOKUP($F$22,$M$34:$Q$395,(C347)+2,FALSE))</f>
        <v>0</v>
      </c>
      <c r="H347" s="4">
        <f t="array" ref="H347">IF($F$27=$K$23,$F$30*HLOOKUP($F$22,$M$34:$Q$395,(C347)+2,FALSE),IF(K347=0,E347*F$12/$F$22,0)*HLOOKUP($F$22,$M$34:$Q$395,(C347)+2,FALSE))</f>
        <v>0</v>
      </c>
      <c r="I347" s="4">
        <f t="shared" si="48"/>
        <v>0</v>
      </c>
      <c r="J347" s="4">
        <f t="shared" si="51"/>
        <v>0</v>
      </c>
      <c r="K347" s="4">
        <f t="shared" si="52"/>
        <v>0</v>
      </c>
      <c r="M347" s="20">
        <f t="shared" si="53"/>
        <v>0</v>
      </c>
      <c r="N347" s="20">
        <f t="shared" si="54"/>
        <v>0</v>
      </c>
      <c r="O347" s="20">
        <f t="shared" si="55"/>
        <v>0</v>
      </c>
      <c r="P347" s="20">
        <f t="shared" si="56"/>
        <v>0</v>
      </c>
      <c r="Q347" s="20">
        <v>1</v>
      </c>
      <c r="S347" s="20">
        <f t="shared" si="49"/>
        <v>1</v>
      </c>
    </row>
    <row r="348" spans="3:19" x14ac:dyDescent="0.25">
      <c r="C348">
        <f t="shared" si="57"/>
        <v>313</v>
      </c>
      <c r="D348" s="5">
        <f t="shared" si="58"/>
        <v>53387</v>
      </c>
      <c r="E348" s="4">
        <f t="shared" si="59"/>
        <v>0</v>
      </c>
      <c r="F348" s="4">
        <f t="shared" si="50"/>
        <v>0</v>
      </c>
      <c r="G348" s="4">
        <f t="array" ref="G348">IF($F$27=$K$23,$F$29*HLOOKUP($F$22,$M$34:$Q$395,(C348)+2,FALSE),IF(AND(F$17&gt;=C348,$F$23=$K$20,K348=0,S348=1),PMT(F$12/$F$22,F$16*$F$22,-F$11,0)-H348,0)*HLOOKUP($F$22,$M$34:$Q$395,(C348)+2,FALSE))</f>
        <v>0</v>
      </c>
      <c r="H348" s="4">
        <f t="array" ref="H348">IF($F$27=$K$23,$F$30*HLOOKUP($F$22,$M$34:$Q$395,(C348)+2,FALSE),IF(K348=0,E348*F$12/$F$22,0)*HLOOKUP($F$22,$M$34:$Q$395,(C348)+2,FALSE))</f>
        <v>0</v>
      </c>
      <c r="I348" s="4">
        <f t="shared" si="48"/>
        <v>0</v>
      </c>
      <c r="J348" s="4">
        <f t="shared" si="51"/>
        <v>0</v>
      </c>
      <c r="K348" s="4">
        <f t="shared" si="52"/>
        <v>0</v>
      </c>
      <c r="M348" s="20">
        <f t="shared" si="53"/>
        <v>1</v>
      </c>
      <c r="N348" s="20">
        <f t="shared" si="54"/>
        <v>1</v>
      </c>
      <c r="O348" s="20">
        <f t="shared" si="55"/>
        <v>1</v>
      </c>
      <c r="P348" s="20">
        <f t="shared" si="56"/>
        <v>1</v>
      </c>
      <c r="Q348" s="20">
        <v>1</v>
      </c>
      <c r="S348" s="20">
        <f t="shared" si="49"/>
        <v>1</v>
      </c>
    </row>
    <row r="349" spans="3:19" x14ac:dyDescent="0.25">
      <c r="C349">
        <f t="shared" si="57"/>
        <v>314</v>
      </c>
      <c r="D349" s="5">
        <f t="shared" si="58"/>
        <v>53418</v>
      </c>
      <c r="E349" s="4">
        <f t="shared" si="59"/>
        <v>0</v>
      </c>
      <c r="F349" s="4">
        <f t="shared" si="50"/>
        <v>0</v>
      </c>
      <c r="G349" s="4">
        <f t="array" ref="G349">IF($F$27=$K$23,$F$29*HLOOKUP($F$22,$M$34:$Q$395,(C349)+2,FALSE),IF(AND(F$17&gt;=C349,$F$23=$K$20,K349=0,S349=1),PMT(F$12/$F$22,F$16*$F$22,-F$11,0)-H349,0)*HLOOKUP($F$22,$M$34:$Q$395,(C349)+2,FALSE))</f>
        <v>0</v>
      </c>
      <c r="H349" s="4">
        <f t="array" ref="H349">IF($F$27=$K$23,$F$30*HLOOKUP($F$22,$M$34:$Q$395,(C349)+2,FALSE),IF(K349=0,E349*F$12/$F$22,0)*HLOOKUP($F$22,$M$34:$Q$395,(C349)+2,FALSE))</f>
        <v>0</v>
      </c>
      <c r="I349" s="4">
        <f t="shared" si="48"/>
        <v>0</v>
      </c>
      <c r="J349" s="4">
        <f t="shared" si="51"/>
        <v>0</v>
      </c>
      <c r="K349" s="4">
        <f t="shared" si="52"/>
        <v>0</v>
      </c>
      <c r="M349" s="20">
        <f t="shared" si="53"/>
        <v>0</v>
      </c>
      <c r="N349" s="20">
        <f t="shared" si="54"/>
        <v>0</v>
      </c>
      <c r="O349" s="20">
        <f t="shared" si="55"/>
        <v>0</v>
      </c>
      <c r="P349" s="20">
        <f t="shared" si="56"/>
        <v>0</v>
      </c>
      <c r="Q349" s="20">
        <v>1</v>
      </c>
      <c r="S349" s="20">
        <f t="shared" si="49"/>
        <v>1</v>
      </c>
    </row>
    <row r="350" spans="3:19" x14ac:dyDescent="0.25">
      <c r="C350">
        <f t="shared" si="57"/>
        <v>315</v>
      </c>
      <c r="D350" s="5">
        <f t="shared" si="58"/>
        <v>53448</v>
      </c>
      <c r="E350" s="4">
        <f t="shared" si="59"/>
        <v>0</v>
      </c>
      <c r="F350" s="4">
        <f t="shared" si="50"/>
        <v>0</v>
      </c>
      <c r="G350" s="4">
        <f t="array" ref="G350">IF($F$27=$K$23,$F$29*HLOOKUP($F$22,$M$34:$Q$395,(C350)+2,FALSE),IF(AND(F$17&gt;=C350,$F$23=$K$20,K350=0,S350=1),PMT(F$12/$F$22,F$16*$F$22,-F$11,0)-H350,0)*HLOOKUP($F$22,$M$34:$Q$395,(C350)+2,FALSE))</f>
        <v>0</v>
      </c>
      <c r="H350" s="4">
        <f t="array" ref="H350">IF($F$27=$K$23,$F$30*HLOOKUP($F$22,$M$34:$Q$395,(C350)+2,FALSE),IF(K350=0,E350*F$12/$F$22,0)*HLOOKUP($F$22,$M$34:$Q$395,(C350)+2,FALSE))</f>
        <v>0</v>
      </c>
      <c r="I350" s="4">
        <f t="shared" si="48"/>
        <v>0</v>
      </c>
      <c r="J350" s="4">
        <f t="shared" si="51"/>
        <v>0</v>
      </c>
      <c r="K350" s="4">
        <f t="shared" si="52"/>
        <v>0</v>
      </c>
      <c r="M350" s="20">
        <f t="shared" si="53"/>
        <v>0</v>
      </c>
      <c r="N350" s="20">
        <f t="shared" si="54"/>
        <v>0</v>
      </c>
      <c r="O350" s="20">
        <f t="shared" si="55"/>
        <v>0</v>
      </c>
      <c r="P350" s="20">
        <f t="shared" si="56"/>
        <v>1</v>
      </c>
      <c r="Q350" s="20">
        <v>1</v>
      </c>
      <c r="S350" s="20">
        <f t="shared" si="49"/>
        <v>1</v>
      </c>
    </row>
    <row r="351" spans="3:19" x14ac:dyDescent="0.25">
      <c r="C351">
        <f t="shared" si="57"/>
        <v>316</v>
      </c>
      <c r="D351" s="5">
        <f t="shared" si="58"/>
        <v>53479</v>
      </c>
      <c r="E351" s="4">
        <f t="shared" si="59"/>
        <v>0</v>
      </c>
      <c r="F351" s="4">
        <f t="shared" si="50"/>
        <v>0</v>
      </c>
      <c r="G351" s="4">
        <f t="array" ref="G351">IF($F$27=$K$23,$F$29*HLOOKUP($F$22,$M$34:$Q$395,(C351)+2,FALSE),IF(AND(F$17&gt;=C351,$F$23=$K$20,K351=0,S351=1),PMT(F$12/$F$22,F$16*$F$22,-F$11,0)-H351,0)*HLOOKUP($F$22,$M$34:$Q$395,(C351)+2,FALSE))</f>
        <v>0</v>
      </c>
      <c r="H351" s="4">
        <f t="array" ref="H351">IF($F$27=$K$23,$F$30*HLOOKUP($F$22,$M$34:$Q$395,(C351)+2,FALSE),IF(K351=0,E351*F$12/$F$22,0)*HLOOKUP($F$22,$M$34:$Q$395,(C351)+2,FALSE))</f>
        <v>0</v>
      </c>
      <c r="I351" s="4">
        <f t="shared" si="48"/>
        <v>0</v>
      </c>
      <c r="J351" s="4">
        <f t="shared" si="51"/>
        <v>0</v>
      </c>
      <c r="K351" s="4">
        <f t="shared" si="52"/>
        <v>0</v>
      </c>
      <c r="M351" s="20">
        <f t="shared" si="53"/>
        <v>0</v>
      </c>
      <c r="N351" s="20">
        <f t="shared" si="54"/>
        <v>0</v>
      </c>
      <c r="O351" s="20">
        <f t="shared" si="55"/>
        <v>0</v>
      </c>
      <c r="P351" s="20">
        <f t="shared" si="56"/>
        <v>0</v>
      </c>
      <c r="Q351" s="20">
        <v>1</v>
      </c>
      <c r="S351" s="20">
        <f t="shared" si="49"/>
        <v>1</v>
      </c>
    </row>
    <row r="352" spans="3:19" x14ac:dyDescent="0.25">
      <c r="C352">
        <f t="shared" si="57"/>
        <v>317</v>
      </c>
      <c r="D352" s="5">
        <f t="shared" si="58"/>
        <v>53509</v>
      </c>
      <c r="E352" s="4">
        <f t="shared" si="59"/>
        <v>0</v>
      </c>
      <c r="F352" s="4">
        <f t="shared" si="50"/>
        <v>0</v>
      </c>
      <c r="G352" s="4">
        <f t="array" ref="G352">IF($F$27=$K$23,$F$29*HLOOKUP($F$22,$M$34:$Q$395,(C352)+2,FALSE),IF(AND(F$17&gt;=C352,$F$23=$K$20,K352=0,S352=1),PMT(F$12/$F$22,F$16*$F$22,-F$11,0)-H352,0)*HLOOKUP($F$22,$M$34:$Q$395,(C352)+2,FALSE))</f>
        <v>0</v>
      </c>
      <c r="H352" s="4">
        <f t="array" ref="H352">IF($F$27=$K$23,$F$30*HLOOKUP($F$22,$M$34:$Q$395,(C352)+2,FALSE),IF(K352=0,E352*F$12/$F$22,0)*HLOOKUP($F$22,$M$34:$Q$395,(C352)+2,FALSE))</f>
        <v>0</v>
      </c>
      <c r="I352" s="4">
        <f t="shared" si="48"/>
        <v>0</v>
      </c>
      <c r="J352" s="4">
        <f t="shared" si="51"/>
        <v>0</v>
      </c>
      <c r="K352" s="4">
        <f t="shared" si="52"/>
        <v>0</v>
      </c>
      <c r="M352" s="20">
        <f t="shared" si="53"/>
        <v>0</v>
      </c>
      <c r="N352" s="20">
        <f t="shared" si="54"/>
        <v>0</v>
      </c>
      <c r="O352" s="20">
        <f t="shared" si="55"/>
        <v>1</v>
      </c>
      <c r="P352" s="20">
        <f t="shared" si="56"/>
        <v>1</v>
      </c>
      <c r="Q352" s="20">
        <v>1</v>
      </c>
      <c r="S352" s="20">
        <f t="shared" si="49"/>
        <v>1</v>
      </c>
    </row>
    <row r="353" spans="3:19" x14ac:dyDescent="0.25">
      <c r="C353">
        <f t="shared" si="57"/>
        <v>318</v>
      </c>
      <c r="D353" s="5">
        <f t="shared" si="58"/>
        <v>53540</v>
      </c>
      <c r="E353" s="4">
        <f t="shared" si="59"/>
        <v>0</v>
      </c>
      <c r="F353" s="4">
        <f t="shared" si="50"/>
        <v>0</v>
      </c>
      <c r="G353" s="4">
        <f t="array" ref="G353">IF($F$27=$K$23,$F$29*HLOOKUP($F$22,$M$34:$Q$395,(C353)+2,FALSE),IF(AND(F$17&gt;=C353,$F$23=$K$20,K353=0,S353=1),PMT(F$12/$F$22,F$16*$F$22,-F$11,0)-H353,0)*HLOOKUP($F$22,$M$34:$Q$395,(C353)+2,FALSE))</f>
        <v>0</v>
      </c>
      <c r="H353" s="4">
        <f t="array" ref="H353">IF($F$27=$K$23,$F$30*HLOOKUP($F$22,$M$34:$Q$395,(C353)+2,FALSE),IF(K353=0,E353*F$12/$F$22,0)*HLOOKUP($F$22,$M$34:$Q$395,(C353)+2,FALSE))</f>
        <v>0</v>
      </c>
      <c r="I353" s="4">
        <f t="shared" si="48"/>
        <v>0</v>
      </c>
      <c r="J353" s="4">
        <f t="shared" si="51"/>
        <v>0</v>
      </c>
      <c r="K353" s="4">
        <f t="shared" si="52"/>
        <v>0</v>
      </c>
      <c r="M353" s="20">
        <f t="shared" si="53"/>
        <v>0</v>
      </c>
      <c r="N353" s="20">
        <f t="shared" si="54"/>
        <v>0</v>
      </c>
      <c r="O353" s="20">
        <f t="shared" si="55"/>
        <v>0</v>
      </c>
      <c r="P353" s="20">
        <f t="shared" si="56"/>
        <v>0</v>
      </c>
      <c r="Q353" s="20">
        <v>1</v>
      </c>
      <c r="S353" s="20">
        <f t="shared" si="49"/>
        <v>1</v>
      </c>
    </row>
    <row r="354" spans="3:19" x14ac:dyDescent="0.25">
      <c r="C354">
        <f t="shared" si="57"/>
        <v>319</v>
      </c>
      <c r="D354" s="5">
        <f t="shared" si="58"/>
        <v>53571</v>
      </c>
      <c r="E354" s="4">
        <f t="shared" si="59"/>
        <v>0</v>
      </c>
      <c r="F354" s="4">
        <f t="shared" si="50"/>
        <v>0</v>
      </c>
      <c r="G354" s="4">
        <f t="array" ref="G354">IF($F$27=$K$23,$F$29*HLOOKUP($F$22,$M$34:$Q$395,(C354)+2,FALSE),IF(AND(F$17&gt;=C354,$F$23=$K$20,K354=0,S354=1),PMT(F$12/$F$22,F$16*$F$22,-F$11,0)-H354,0)*HLOOKUP($F$22,$M$34:$Q$395,(C354)+2,FALSE))</f>
        <v>0</v>
      </c>
      <c r="H354" s="4">
        <f t="array" ref="H354">IF($F$27=$K$23,$F$30*HLOOKUP($F$22,$M$34:$Q$395,(C354)+2,FALSE),IF(K354=0,E354*F$12/$F$22,0)*HLOOKUP($F$22,$M$34:$Q$395,(C354)+2,FALSE))</f>
        <v>0</v>
      </c>
      <c r="I354" s="4">
        <f t="shared" si="48"/>
        <v>0</v>
      </c>
      <c r="J354" s="4">
        <f t="shared" si="51"/>
        <v>0</v>
      </c>
      <c r="K354" s="4">
        <f t="shared" si="52"/>
        <v>0</v>
      </c>
      <c r="M354" s="20">
        <f t="shared" si="53"/>
        <v>0</v>
      </c>
      <c r="N354" s="20">
        <f t="shared" si="54"/>
        <v>1</v>
      </c>
      <c r="O354" s="20">
        <f t="shared" si="55"/>
        <v>0</v>
      </c>
      <c r="P354" s="20">
        <f t="shared" si="56"/>
        <v>1</v>
      </c>
      <c r="Q354" s="20">
        <v>1</v>
      </c>
      <c r="S354" s="20">
        <f t="shared" si="49"/>
        <v>1</v>
      </c>
    </row>
    <row r="355" spans="3:19" x14ac:dyDescent="0.25">
      <c r="C355">
        <f t="shared" si="57"/>
        <v>320</v>
      </c>
      <c r="D355" s="5">
        <f t="shared" si="58"/>
        <v>53601</v>
      </c>
      <c r="E355" s="4">
        <f t="shared" si="59"/>
        <v>0</v>
      </c>
      <c r="F355" s="4">
        <f t="shared" si="50"/>
        <v>0</v>
      </c>
      <c r="G355" s="4">
        <f t="array" ref="G355">IF($F$27=$K$23,$F$29*HLOOKUP($F$22,$M$34:$Q$395,(C355)+2,FALSE),IF(AND(F$17&gt;=C355,$F$23=$K$20,K355=0,S355=1),PMT(F$12/$F$22,F$16*$F$22,-F$11,0)-H355,0)*HLOOKUP($F$22,$M$34:$Q$395,(C355)+2,FALSE))</f>
        <v>0</v>
      </c>
      <c r="H355" s="4">
        <f t="array" ref="H355">IF($F$27=$K$23,$F$30*HLOOKUP($F$22,$M$34:$Q$395,(C355)+2,FALSE),IF(K355=0,E355*F$12/$F$22,0)*HLOOKUP($F$22,$M$34:$Q$395,(C355)+2,FALSE))</f>
        <v>0</v>
      </c>
      <c r="I355" s="4">
        <f t="shared" si="48"/>
        <v>0</v>
      </c>
      <c r="J355" s="4">
        <f t="shared" si="51"/>
        <v>0</v>
      </c>
      <c r="K355" s="4">
        <f t="shared" si="52"/>
        <v>0</v>
      </c>
      <c r="M355" s="20">
        <f t="shared" si="53"/>
        <v>0</v>
      </c>
      <c r="N355" s="20">
        <f t="shared" si="54"/>
        <v>0</v>
      </c>
      <c r="O355" s="20">
        <f t="shared" si="55"/>
        <v>0</v>
      </c>
      <c r="P355" s="20">
        <f t="shared" si="56"/>
        <v>0</v>
      </c>
      <c r="Q355" s="20">
        <v>1</v>
      </c>
      <c r="S355" s="20">
        <f t="shared" si="49"/>
        <v>1</v>
      </c>
    </row>
    <row r="356" spans="3:19" x14ac:dyDescent="0.25">
      <c r="C356">
        <f t="shared" si="57"/>
        <v>321</v>
      </c>
      <c r="D356" s="5">
        <f t="shared" si="58"/>
        <v>53632</v>
      </c>
      <c r="E356" s="4">
        <f t="shared" si="59"/>
        <v>0</v>
      </c>
      <c r="F356" s="4">
        <f t="shared" si="50"/>
        <v>0</v>
      </c>
      <c r="G356" s="4">
        <f t="array" ref="G356">IF($F$27=$K$23,$F$29*HLOOKUP($F$22,$M$34:$Q$395,(C356)+2,FALSE),IF(AND(F$17&gt;=C356,$F$23=$K$20,K356=0,S356=1),PMT(F$12/$F$22,F$16*$F$22,-F$11,0)-H356,0)*HLOOKUP($F$22,$M$34:$Q$395,(C356)+2,FALSE))</f>
        <v>0</v>
      </c>
      <c r="H356" s="4">
        <f t="array" ref="H356">IF($F$27=$K$23,$F$30*HLOOKUP($F$22,$M$34:$Q$395,(C356)+2,FALSE),IF(K356=0,E356*F$12/$F$22,0)*HLOOKUP($F$22,$M$34:$Q$395,(C356)+2,FALSE))</f>
        <v>0</v>
      </c>
      <c r="I356" s="4">
        <f t="shared" ref="I356:I395" si="60">MAX(IF(C356=$F$17,E356-G356,0),0)</f>
        <v>0</v>
      </c>
      <c r="J356" s="4">
        <f t="shared" si="51"/>
        <v>0</v>
      </c>
      <c r="K356" s="4">
        <f t="shared" si="52"/>
        <v>0</v>
      </c>
      <c r="M356" s="20">
        <f t="shared" si="53"/>
        <v>0</v>
      </c>
      <c r="N356" s="20">
        <f t="shared" si="54"/>
        <v>0</v>
      </c>
      <c r="O356" s="20">
        <f t="shared" si="55"/>
        <v>1</v>
      </c>
      <c r="P356" s="20">
        <f t="shared" si="56"/>
        <v>1</v>
      </c>
      <c r="Q356" s="20">
        <v>1</v>
      </c>
      <c r="S356" s="20">
        <f t="shared" ref="S356:S395" si="61">+IF(AND($F$26&gt;C356,$F$23=$K$18),0,1)</f>
        <v>1</v>
      </c>
    </row>
    <row r="357" spans="3:19" x14ac:dyDescent="0.25">
      <c r="C357">
        <f t="shared" si="57"/>
        <v>322</v>
      </c>
      <c r="D357" s="5">
        <f t="shared" si="58"/>
        <v>53662</v>
      </c>
      <c r="E357" s="4">
        <f t="shared" si="59"/>
        <v>0</v>
      </c>
      <c r="F357" s="4">
        <f t="shared" ref="F357:F395" si="62">SUM(G357:H357)</f>
        <v>0</v>
      </c>
      <c r="G357" s="4">
        <f t="array" ref="G357">IF($F$27=$K$23,$F$29*HLOOKUP($F$22,$M$34:$Q$395,(C357)+2,FALSE),IF(AND(F$17&gt;=C357,$F$23=$K$20,K357=0,S357=1),PMT(F$12/$F$22,F$16*$F$22,-F$11,0)-H357,0)*HLOOKUP($F$22,$M$34:$Q$395,(C357)+2,FALSE))</f>
        <v>0</v>
      </c>
      <c r="H357" s="4">
        <f t="array" ref="H357">IF($F$27=$K$23,$F$30*HLOOKUP($F$22,$M$34:$Q$395,(C357)+2,FALSE),IF(K357=0,E357*F$12/$F$22,0)*HLOOKUP($F$22,$M$34:$Q$395,(C357)+2,FALSE))</f>
        <v>0</v>
      </c>
      <c r="I357" s="4">
        <f t="shared" si="60"/>
        <v>0</v>
      </c>
      <c r="J357" s="4">
        <f t="shared" ref="J357:J395" si="63">MAX((E357-G357-I357+K357),0)</f>
        <v>0</v>
      </c>
      <c r="K357" s="4">
        <f t="shared" ref="K357:K395" si="64">IF(AND(C357&gt;=F$24,C357&lt;=F$25),E357*F$12/12,0)</f>
        <v>0</v>
      </c>
      <c r="M357" s="20">
        <f t="shared" ref="M357:M395" si="65">+IF($F$19=$C357,1,IF(OR($F$19&gt;$C357,MOD($C357-$F$19,12),$C357-$F$19&lt;12),0,1))</f>
        <v>0</v>
      </c>
      <c r="N357" s="20">
        <f t="shared" ref="N357:N395" si="66">+IF($F$19=$C357,1,IF(OR($F$19&gt;$C357,MOD($C357-$F$19,6),$C357-$F$19&lt;6),0,1))</f>
        <v>0</v>
      </c>
      <c r="O357" s="20">
        <f t="shared" ref="O357:O395" si="67">+IF($F$19=$C357,1,IF(OR($F$19&gt;$C357,MOD($C357-$F$19,4),$C357-$F$19&lt;4),0,1))</f>
        <v>0</v>
      </c>
      <c r="P357" s="20">
        <f t="shared" ref="P357:P395" si="68">+IF($F$19=$C357,1,IF(OR($F$19&gt;$C357,MOD($C357-$F$19,2),$C357-$F$19&lt;2),0,1))</f>
        <v>0</v>
      </c>
      <c r="Q357" s="20">
        <v>1</v>
      </c>
      <c r="S357" s="20">
        <f t="shared" si="61"/>
        <v>1</v>
      </c>
    </row>
    <row r="358" spans="3:19" x14ac:dyDescent="0.25">
      <c r="C358">
        <f t="shared" ref="C358:C395" si="69">C357+1</f>
        <v>323</v>
      </c>
      <c r="D358" s="5">
        <f t="shared" ref="D358:D395" si="70">EDATE(D357,1)</f>
        <v>53693</v>
      </c>
      <c r="E358" s="4">
        <f t="shared" ref="E358:E395" si="71">J357</f>
        <v>0</v>
      </c>
      <c r="F358" s="4">
        <f t="shared" si="62"/>
        <v>0</v>
      </c>
      <c r="G358" s="4">
        <f t="array" ref="G358">IF($F$27=$K$23,$F$29*HLOOKUP($F$22,$M$34:$Q$395,(C358)+2,FALSE),IF(AND(F$17&gt;=C358,$F$23=$K$20,K358=0,S358=1),PMT(F$12/$F$22,F$16*$F$22,-F$11,0)-H358,0)*HLOOKUP($F$22,$M$34:$Q$395,(C358)+2,FALSE))</f>
        <v>0</v>
      </c>
      <c r="H358" s="4">
        <f t="array" ref="H358">IF($F$27=$K$23,$F$30*HLOOKUP($F$22,$M$34:$Q$395,(C358)+2,FALSE),IF(K358=0,E358*F$12/$F$22,0)*HLOOKUP($F$22,$M$34:$Q$395,(C358)+2,FALSE))</f>
        <v>0</v>
      </c>
      <c r="I358" s="4">
        <f t="shared" si="60"/>
        <v>0</v>
      </c>
      <c r="J358" s="4">
        <f t="shared" si="63"/>
        <v>0</v>
      </c>
      <c r="K358" s="4">
        <f t="shared" si="64"/>
        <v>0</v>
      </c>
      <c r="M358" s="20">
        <f t="shared" si="65"/>
        <v>0</v>
      </c>
      <c r="N358" s="20">
        <f t="shared" si="66"/>
        <v>0</v>
      </c>
      <c r="O358" s="20">
        <f t="shared" si="67"/>
        <v>0</v>
      </c>
      <c r="P358" s="20">
        <f t="shared" si="68"/>
        <v>1</v>
      </c>
      <c r="Q358" s="20">
        <v>1</v>
      </c>
      <c r="S358" s="20">
        <f t="shared" si="61"/>
        <v>1</v>
      </c>
    </row>
    <row r="359" spans="3:19" x14ac:dyDescent="0.25">
      <c r="C359">
        <f t="shared" si="69"/>
        <v>324</v>
      </c>
      <c r="D359" s="5">
        <f t="shared" si="70"/>
        <v>53724</v>
      </c>
      <c r="E359" s="4">
        <f t="shared" si="71"/>
        <v>0</v>
      </c>
      <c r="F359" s="4">
        <f t="shared" si="62"/>
        <v>0</v>
      </c>
      <c r="G359" s="4">
        <f t="array" ref="G359">IF($F$27=$K$23,$F$29*HLOOKUP($F$22,$M$34:$Q$395,(C359)+2,FALSE),IF(AND(F$17&gt;=C359,$F$23=$K$20,K359=0,S359=1),PMT(F$12/$F$22,F$16*$F$22,-F$11,0)-H359,0)*HLOOKUP($F$22,$M$34:$Q$395,(C359)+2,FALSE))</f>
        <v>0</v>
      </c>
      <c r="H359" s="4">
        <f t="array" ref="H359">IF($F$27=$K$23,$F$30*HLOOKUP($F$22,$M$34:$Q$395,(C359)+2,FALSE),IF(K359=0,E359*F$12/$F$22,0)*HLOOKUP($F$22,$M$34:$Q$395,(C359)+2,FALSE))</f>
        <v>0</v>
      </c>
      <c r="I359" s="4">
        <f t="shared" si="60"/>
        <v>0</v>
      </c>
      <c r="J359" s="4">
        <f t="shared" si="63"/>
        <v>0</v>
      </c>
      <c r="K359" s="4">
        <f t="shared" si="64"/>
        <v>0</v>
      </c>
      <c r="M359" s="20">
        <f t="shared" si="65"/>
        <v>0</v>
      </c>
      <c r="N359" s="20">
        <f t="shared" si="66"/>
        <v>0</v>
      </c>
      <c r="O359" s="20">
        <f t="shared" si="67"/>
        <v>0</v>
      </c>
      <c r="P359" s="20">
        <f t="shared" si="68"/>
        <v>0</v>
      </c>
      <c r="Q359" s="20">
        <v>1</v>
      </c>
      <c r="S359" s="20">
        <f t="shared" si="61"/>
        <v>1</v>
      </c>
    </row>
    <row r="360" spans="3:19" x14ac:dyDescent="0.25">
      <c r="C360">
        <f t="shared" si="69"/>
        <v>325</v>
      </c>
      <c r="D360" s="5">
        <f t="shared" si="70"/>
        <v>53752</v>
      </c>
      <c r="E360" s="4">
        <f t="shared" si="71"/>
        <v>0</v>
      </c>
      <c r="F360" s="4">
        <f t="shared" si="62"/>
        <v>0</v>
      </c>
      <c r="G360" s="4">
        <f t="array" ref="G360">IF($F$27=$K$23,$F$29*HLOOKUP($F$22,$M$34:$Q$395,(C360)+2,FALSE),IF(AND(F$17&gt;=C360,$F$23=$K$20,K360=0,S360=1),PMT(F$12/$F$22,F$16*$F$22,-F$11,0)-H360,0)*HLOOKUP($F$22,$M$34:$Q$395,(C360)+2,FALSE))</f>
        <v>0</v>
      </c>
      <c r="H360" s="4">
        <f t="array" ref="H360">IF($F$27=$K$23,$F$30*HLOOKUP($F$22,$M$34:$Q$395,(C360)+2,FALSE),IF(K360=0,E360*F$12/$F$22,0)*HLOOKUP($F$22,$M$34:$Q$395,(C360)+2,FALSE))</f>
        <v>0</v>
      </c>
      <c r="I360" s="4">
        <f t="shared" si="60"/>
        <v>0</v>
      </c>
      <c r="J360" s="4">
        <f t="shared" si="63"/>
        <v>0</v>
      </c>
      <c r="K360" s="4">
        <f t="shared" si="64"/>
        <v>0</v>
      </c>
      <c r="M360" s="20">
        <f t="shared" si="65"/>
        <v>1</v>
      </c>
      <c r="N360" s="20">
        <f t="shared" si="66"/>
        <v>1</v>
      </c>
      <c r="O360" s="20">
        <f t="shared" si="67"/>
        <v>1</v>
      </c>
      <c r="P360" s="20">
        <f t="shared" si="68"/>
        <v>1</v>
      </c>
      <c r="Q360" s="20">
        <v>1</v>
      </c>
      <c r="S360" s="20">
        <f t="shared" si="61"/>
        <v>1</v>
      </c>
    </row>
    <row r="361" spans="3:19" x14ac:dyDescent="0.25">
      <c r="C361">
        <f t="shared" si="69"/>
        <v>326</v>
      </c>
      <c r="D361" s="5">
        <f t="shared" si="70"/>
        <v>53783</v>
      </c>
      <c r="E361" s="4">
        <f t="shared" si="71"/>
        <v>0</v>
      </c>
      <c r="F361" s="4">
        <f t="shared" si="62"/>
        <v>0</v>
      </c>
      <c r="G361" s="4">
        <f t="array" ref="G361">IF($F$27=$K$23,$F$29*HLOOKUP($F$22,$M$34:$Q$395,(C361)+2,FALSE),IF(AND(F$17&gt;=C361,$F$23=$K$20,K361=0,S361=1),PMT(F$12/$F$22,F$16*$F$22,-F$11,0)-H361,0)*HLOOKUP($F$22,$M$34:$Q$395,(C361)+2,FALSE))</f>
        <v>0</v>
      </c>
      <c r="H361" s="4">
        <f t="array" ref="H361">IF($F$27=$K$23,$F$30*HLOOKUP($F$22,$M$34:$Q$395,(C361)+2,FALSE),IF(K361=0,E361*F$12/$F$22,0)*HLOOKUP($F$22,$M$34:$Q$395,(C361)+2,FALSE))</f>
        <v>0</v>
      </c>
      <c r="I361" s="4">
        <f t="shared" si="60"/>
        <v>0</v>
      </c>
      <c r="J361" s="4">
        <f t="shared" si="63"/>
        <v>0</v>
      </c>
      <c r="K361" s="4">
        <f t="shared" si="64"/>
        <v>0</v>
      </c>
      <c r="M361" s="20">
        <f t="shared" si="65"/>
        <v>0</v>
      </c>
      <c r="N361" s="20">
        <f t="shared" si="66"/>
        <v>0</v>
      </c>
      <c r="O361" s="20">
        <f t="shared" si="67"/>
        <v>0</v>
      </c>
      <c r="P361" s="20">
        <f t="shared" si="68"/>
        <v>0</v>
      </c>
      <c r="Q361" s="20">
        <v>1</v>
      </c>
      <c r="S361" s="20">
        <f t="shared" si="61"/>
        <v>1</v>
      </c>
    </row>
    <row r="362" spans="3:19" x14ac:dyDescent="0.25">
      <c r="C362">
        <f t="shared" si="69"/>
        <v>327</v>
      </c>
      <c r="D362" s="5">
        <f t="shared" si="70"/>
        <v>53813</v>
      </c>
      <c r="E362" s="4">
        <f t="shared" si="71"/>
        <v>0</v>
      </c>
      <c r="F362" s="4">
        <f t="shared" si="62"/>
        <v>0</v>
      </c>
      <c r="G362" s="4">
        <f t="array" ref="G362">IF($F$27=$K$23,$F$29*HLOOKUP($F$22,$M$34:$Q$395,(C362)+2,FALSE),IF(AND(F$17&gt;=C362,$F$23=$K$20,K362=0,S362=1),PMT(F$12/$F$22,F$16*$F$22,-F$11,0)-H362,0)*HLOOKUP($F$22,$M$34:$Q$395,(C362)+2,FALSE))</f>
        <v>0</v>
      </c>
      <c r="H362" s="4">
        <f t="array" ref="H362">IF($F$27=$K$23,$F$30*HLOOKUP($F$22,$M$34:$Q$395,(C362)+2,FALSE),IF(K362=0,E362*F$12/$F$22,0)*HLOOKUP($F$22,$M$34:$Q$395,(C362)+2,FALSE))</f>
        <v>0</v>
      </c>
      <c r="I362" s="4">
        <f t="shared" si="60"/>
        <v>0</v>
      </c>
      <c r="J362" s="4">
        <f t="shared" si="63"/>
        <v>0</v>
      </c>
      <c r="K362" s="4">
        <f t="shared" si="64"/>
        <v>0</v>
      </c>
      <c r="M362" s="20">
        <f t="shared" si="65"/>
        <v>0</v>
      </c>
      <c r="N362" s="20">
        <f t="shared" si="66"/>
        <v>0</v>
      </c>
      <c r="O362" s="20">
        <f t="shared" si="67"/>
        <v>0</v>
      </c>
      <c r="P362" s="20">
        <f t="shared" si="68"/>
        <v>1</v>
      </c>
      <c r="Q362" s="20">
        <v>1</v>
      </c>
      <c r="S362" s="20">
        <f t="shared" si="61"/>
        <v>1</v>
      </c>
    </row>
    <row r="363" spans="3:19" x14ac:dyDescent="0.25">
      <c r="C363">
        <f t="shared" si="69"/>
        <v>328</v>
      </c>
      <c r="D363" s="5">
        <f t="shared" si="70"/>
        <v>53844</v>
      </c>
      <c r="E363" s="4">
        <f t="shared" si="71"/>
        <v>0</v>
      </c>
      <c r="F363" s="4">
        <f t="shared" si="62"/>
        <v>0</v>
      </c>
      <c r="G363" s="4">
        <f t="array" ref="G363">IF($F$27=$K$23,$F$29*HLOOKUP($F$22,$M$34:$Q$395,(C363)+2,FALSE),IF(AND(F$17&gt;=C363,$F$23=$K$20,K363=0,S363=1),PMT(F$12/$F$22,F$16*$F$22,-F$11,0)-H363,0)*HLOOKUP($F$22,$M$34:$Q$395,(C363)+2,FALSE))</f>
        <v>0</v>
      </c>
      <c r="H363" s="4">
        <f t="array" ref="H363">IF($F$27=$K$23,$F$30*HLOOKUP($F$22,$M$34:$Q$395,(C363)+2,FALSE),IF(K363=0,E363*F$12/$F$22,0)*HLOOKUP($F$22,$M$34:$Q$395,(C363)+2,FALSE))</f>
        <v>0</v>
      </c>
      <c r="I363" s="4">
        <f t="shared" si="60"/>
        <v>0</v>
      </c>
      <c r="J363" s="4">
        <f t="shared" si="63"/>
        <v>0</v>
      </c>
      <c r="K363" s="4">
        <f t="shared" si="64"/>
        <v>0</v>
      </c>
      <c r="M363" s="20">
        <f t="shared" si="65"/>
        <v>0</v>
      </c>
      <c r="N363" s="20">
        <f t="shared" si="66"/>
        <v>0</v>
      </c>
      <c r="O363" s="20">
        <f t="shared" si="67"/>
        <v>0</v>
      </c>
      <c r="P363" s="20">
        <f t="shared" si="68"/>
        <v>0</v>
      </c>
      <c r="Q363" s="20">
        <v>1</v>
      </c>
      <c r="S363" s="20">
        <f t="shared" si="61"/>
        <v>1</v>
      </c>
    </row>
    <row r="364" spans="3:19" x14ac:dyDescent="0.25">
      <c r="C364">
        <f t="shared" si="69"/>
        <v>329</v>
      </c>
      <c r="D364" s="5">
        <f t="shared" si="70"/>
        <v>53874</v>
      </c>
      <c r="E364" s="4">
        <f t="shared" si="71"/>
        <v>0</v>
      </c>
      <c r="F364" s="4">
        <f t="shared" si="62"/>
        <v>0</v>
      </c>
      <c r="G364" s="4">
        <f t="array" ref="G364">IF($F$27=$K$23,$F$29*HLOOKUP($F$22,$M$34:$Q$395,(C364)+2,FALSE),IF(AND(F$17&gt;=C364,$F$23=$K$20,K364=0,S364=1),PMT(F$12/$F$22,F$16*$F$22,-F$11,0)-H364,0)*HLOOKUP($F$22,$M$34:$Q$395,(C364)+2,FALSE))</f>
        <v>0</v>
      </c>
      <c r="H364" s="4">
        <f t="array" ref="H364">IF($F$27=$K$23,$F$30*HLOOKUP($F$22,$M$34:$Q$395,(C364)+2,FALSE),IF(K364=0,E364*F$12/$F$22,0)*HLOOKUP($F$22,$M$34:$Q$395,(C364)+2,FALSE))</f>
        <v>0</v>
      </c>
      <c r="I364" s="4">
        <f t="shared" si="60"/>
        <v>0</v>
      </c>
      <c r="J364" s="4">
        <f t="shared" si="63"/>
        <v>0</v>
      </c>
      <c r="K364" s="4">
        <f t="shared" si="64"/>
        <v>0</v>
      </c>
      <c r="M364" s="20">
        <f t="shared" si="65"/>
        <v>0</v>
      </c>
      <c r="N364" s="20">
        <f t="shared" si="66"/>
        <v>0</v>
      </c>
      <c r="O364" s="20">
        <f t="shared" si="67"/>
        <v>1</v>
      </c>
      <c r="P364" s="20">
        <f t="shared" si="68"/>
        <v>1</v>
      </c>
      <c r="Q364" s="20">
        <v>1</v>
      </c>
      <c r="S364" s="20">
        <f t="shared" si="61"/>
        <v>1</v>
      </c>
    </row>
    <row r="365" spans="3:19" x14ac:dyDescent="0.25">
      <c r="C365">
        <f t="shared" si="69"/>
        <v>330</v>
      </c>
      <c r="D365" s="5">
        <f t="shared" si="70"/>
        <v>53905</v>
      </c>
      <c r="E365" s="4">
        <f t="shared" si="71"/>
        <v>0</v>
      </c>
      <c r="F365" s="4">
        <f t="shared" si="62"/>
        <v>0</v>
      </c>
      <c r="G365" s="4">
        <f t="array" ref="G365">IF($F$27=$K$23,$F$29*HLOOKUP($F$22,$M$34:$Q$395,(C365)+2,FALSE),IF(AND(F$17&gt;=C365,$F$23=$K$20,K365=0,S365=1),PMT(F$12/$F$22,F$16*$F$22,-F$11,0)-H365,0)*HLOOKUP($F$22,$M$34:$Q$395,(C365)+2,FALSE))</f>
        <v>0</v>
      </c>
      <c r="H365" s="4">
        <f t="array" ref="H365">IF($F$27=$K$23,$F$30*HLOOKUP($F$22,$M$34:$Q$395,(C365)+2,FALSE),IF(K365=0,E365*F$12/$F$22,0)*HLOOKUP($F$22,$M$34:$Q$395,(C365)+2,FALSE))</f>
        <v>0</v>
      </c>
      <c r="I365" s="4">
        <f t="shared" si="60"/>
        <v>0</v>
      </c>
      <c r="J365" s="4">
        <f t="shared" si="63"/>
        <v>0</v>
      </c>
      <c r="K365" s="4">
        <f t="shared" si="64"/>
        <v>0</v>
      </c>
      <c r="M365" s="20">
        <f t="shared" si="65"/>
        <v>0</v>
      </c>
      <c r="N365" s="20">
        <f t="shared" si="66"/>
        <v>0</v>
      </c>
      <c r="O365" s="20">
        <f t="shared" si="67"/>
        <v>0</v>
      </c>
      <c r="P365" s="20">
        <f t="shared" si="68"/>
        <v>0</v>
      </c>
      <c r="Q365" s="20">
        <v>1</v>
      </c>
      <c r="S365" s="20">
        <f t="shared" si="61"/>
        <v>1</v>
      </c>
    </row>
    <row r="366" spans="3:19" x14ac:dyDescent="0.25">
      <c r="C366">
        <f t="shared" si="69"/>
        <v>331</v>
      </c>
      <c r="D366" s="5">
        <f t="shared" si="70"/>
        <v>53936</v>
      </c>
      <c r="E366" s="4">
        <f t="shared" si="71"/>
        <v>0</v>
      </c>
      <c r="F366" s="4">
        <f t="shared" si="62"/>
        <v>0</v>
      </c>
      <c r="G366" s="4">
        <f t="array" ref="G366">IF($F$27=$K$23,$F$29*HLOOKUP($F$22,$M$34:$Q$395,(C366)+2,FALSE),IF(AND(F$17&gt;=C366,$F$23=$K$20,K366=0,S366=1),PMT(F$12/$F$22,F$16*$F$22,-F$11,0)-H366,0)*HLOOKUP($F$22,$M$34:$Q$395,(C366)+2,FALSE))</f>
        <v>0</v>
      </c>
      <c r="H366" s="4">
        <f t="array" ref="H366">IF($F$27=$K$23,$F$30*HLOOKUP($F$22,$M$34:$Q$395,(C366)+2,FALSE),IF(K366=0,E366*F$12/$F$22,0)*HLOOKUP($F$22,$M$34:$Q$395,(C366)+2,FALSE))</f>
        <v>0</v>
      </c>
      <c r="I366" s="4">
        <f t="shared" si="60"/>
        <v>0</v>
      </c>
      <c r="J366" s="4">
        <f t="shared" si="63"/>
        <v>0</v>
      </c>
      <c r="K366" s="4">
        <f t="shared" si="64"/>
        <v>0</v>
      </c>
      <c r="M366" s="20">
        <f t="shared" si="65"/>
        <v>0</v>
      </c>
      <c r="N366" s="20">
        <f t="shared" si="66"/>
        <v>1</v>
      </c>
      <c r="O366" s="20">
        <f t="shared" si="67"/>
        <v>0</v>
      </c>
      <c r="P366" s="20">
        <f t="shared" si="68"/>
        <v>1</v>
      </c>
      <c r="Q366" s="20">
        <v>1</v>
      </c>
      <c r="S366" s="20">
        <f t="shared" si="61"/>
        <v>1</v>
      </c>
    </row>
    <row r="367" spans="3:19" x14ac:dyDescent="0.25">
      <c r="C367">
        <f t="shared" si="69"/>
        <v>332</v>
      </c>
      <c r="D367" s="5">
        <f t="shared" si="70"/>
        <v>53966</v>
      </c>
      <c r="E367" s="4">
        <f t="shared" si="71"/>
        <v>0</v>
      </c>
      <c r="F367" s="4">
        <f t="shared" si="62"/>
        <v>0</v>
      </c>
      <c r="G367" s="4">
        <f t="array" ref="G367">IF($F$27=$K$23,$F$29*HLOOKUP($F$22,$M$34:$Q$395,(C367)+2,FALSE),IF(AND(F$17&gt;=C367,$F$23=$K$20,K367=0,S367=1),PMT(F$12/$F$22,F$16*$F$22,-F$11,0)-H367,0)*HLOOKUP($F$22,$M$34:$Q$395,(C367)+2,FALSE))</f>
        <v>0</v>
      </c>
      <c r="H367" s="4">
        <f t="array" ref="H367">IF($F$27=$K$23,$F$30*HLOOKUP($F$22,$M$34:$Q$395,(C367)+2,FALSE),IF(K367=0,E367*F$12/$F$22,0)*HLOOKUP($F$22,$M$34:$Q$395,(C367)+2,FALSE))</f>
        <v>0</v>
      </c>
      <c r="I367" s="4">
        <f t="shared" si="60"/>
        <v>0</v>
      </c>
      <c r="J367" s="4">
        <f t="shared" si="63"/>
        <v>0</v>
      </c>
      <c r="K367" s="4">
        <f t="shared" si="64"/>
        <v>0</v>
      </c>
      <c r="M367" s="20">
        <f t="shared" si="65"/>
        <v>0</v>
      </c>
      <c r="N367" s="20">
        <f t="shared" si="66"/>
        <v>0</v>
      </c>
      <c r="O367" s="20">
        <f t="shared" si="67"/>
        <v>0</v>
      </c>
      <c r="P367" s="20">
        <f t="shared" si="68"/>
        <v>0</v>
      </c>
      <c r="Q367" s="20">
        <v>1</v>
      </c>
      <c r="S367" s="20">
        <f t="shared" si="61"/>
        <v>1</v>
      </c>
    </row>
    <row r="368" spans="3:19" x14ac:dyDescent="0.25">
      <c r="C368">
        <f t="shared" si="69"/>
        <v>333</v>
      </c>
      <c r="D368" s="5">
        <f t="shared" si="70"/>
        <v>53997</v>
      </c>
      <c r="E368" s="4">
        <f t="shared" si="71"/>
        <v>0</v>
      </c>
      <c r="F368" s="4">
        <f t="shared" si="62"/>
        <v>0</v>
      </c>
      <c r="G368" s="4">
        <f t="array" ref="G368">IF($F$27=$K$23,$F$29*HLOOKUP($F$22,$M$34:$Q$395,(C368)+2,FALSE),IF(AND(F$17&gt;=C368,$F$23=$K$20,K368=0,S368=1),PMT(F$12/$F$22,F$16*$F$22,-F$11,0)-H368,0)*HLOOKUP($F$22,$M$34:$Q$395,(C368)+2,FALSE))</f>
        <v>0</v>
      </c>
      <c r="H368" s="4">
        <f t="array" ref="H368">IF($F$27=$K$23,$F$30*HLOOKUP($F$22,$M$34:$Q$395,(C368)+2,FALSE),IF(K368=0,E368*F$12/$F$22,0)*HLOOKUP($F$22,$M$34:$Q$395,(C368)+2,FALSE))</f>
        <v>0</v>
      </c>
      <c r="I368" s="4">
        <f t="shared" si="60"/>
        <v>0</v>
      </c>
      <c r="J368" s="4">
        <f t="shared" si="63"/>
        <v>0</v>
      </c>
      <c r="K368" s="4">
        <f t="shared" si="64"/>
        <v>0</v>
      </c>
      <c r="M368" s="20">
        <f t="shared" si="65"/>
        <v>0</v>
      </c>
      <c r="N368" s="20">
        <f t="shared" si="66"/>
        <v>0</v>
      </c>
      <c r="O368" s="20">
        <f t="shared" si="67"/>
        <v>1</v>
      </c>
      <c r="P368" s="20">
        <f t="shared" si="68"/>
        <v>1</v>
      </c>
      <c r="Q368" s="20">
        <v>1</v>
      </c>
      <c r="S368" s="20">
        <f t="shared" si="61"/>
        <v>1</v>
      </c>
    </row>
    <row r="369" spans="3:19" x14ac:dyDescent="0.25">
      <c r="C369">
        <f t="shared" si="69"/>
        <v>334</v>
      </c>
      <c r="D369" s="5">
        <f t="shared" si="70"/>
        <v>54027</v>
      </c>
      <c r="E369" s="4">
        <f t="shared" si="71"/>
        <v>0</v>
      </c>
      <c r="F369" s="4">
        <f t="shared" si="62"/>
        <v>0</v>
      </c>
      <c r="G369" s="4">
        <f t="array" ref="G369">IF($F$27=$K$23,$F$29*HLOOKUP($F$22,$M$34:$Q$395,(C369)+2,FALSE),IF(AND(F$17&gt;=C369,$F$23=$K$20,K369=0,S369=1),PMT(F$12/$F$22,F$16*$F$22,-F$11,0)-H369,0)*HLOOKUP($F$22,$M$34:$Q$395,(C369)+2,FALSE))</f>
        <v>0</v>
      </c>
      <c r="H369" s="4">
        <f t="array" ref="H369">IF($F$27=$K$23,$F$30*HLOOKUP($F$22,$M$34:$Q$395,(C369)+2,FALSE),IF(K369=0,E369*F$12/$F$22,0)*HLOOKUP($F$22,$M$34:$Q$395,(C369)+2,FALSE))</f>
        <v>0</v>
      </c>
      <c r="I369" s="4">
        <f t="shared" si="60"/>
        <v>0</v>
      </c>
      <c r="J369" s="4">
        <f t="shared" si="63"/>
        <v>0</v>
      </c>
      <c r="K369" s="4">
        <f t="shared" si="64"/>
        <v>0</v>
      </c>
      <c r="M369" s="20">
        <f t="shared" si="65"/>
        <v>0</v>
      </c>
      <c r="N369" s="20">
        <f t="shared" si="66"/>
        <v>0</v>
      </c>
      <c r="O369" s="20">
        <f t="shared" si="67"/>
        <v>0</v>
      </c>
      <c r="P369" s="20">
        <f t="shared" si="68"/>
        <v>0</v>
      </c>
      <c r="Q369" s="20">
        <v>1</v>
      </c>
      <c r="S369" s="20">
        <f t="shared" si="61"/>
        <v>1</v>
      </c>
    </row>
    <row r="370" spans="3:19" x14ac:dyDescent="0.25">
      <c r="C370">
        <f t="shared" si="69"/>
        <v>335</v>
      </c>
      <c r="D370" s="5">
        <f t="shared" si="70"/>
        <v>54058</v>
      </c>
      <c r="E370" s="4">
        <f t="shared" si="71"/>
        <v>0</v>
      </c>
      <c r="F370" s="4">
        <f t="shared" si="62"/>
        <v>0</v>
      </c>
      <c r="G370" s="4">
        <f t="array" ref="G370">IF($F$27=$K$23,$F$29*HLOOKUP($F$22,$M$34:$Q$395,(C370)+2,FALSE),IF(AND(F$17&gt;=C370,$F$23=$K$20,K370=0,S370=1),PMT(F$12/$F$22,F$16*$F$22,-F$11,0)-H370,0)*HLOOKUP($F$22,$M$34:$Q$395,(C370)+2,FALSE))</f>
        <v>0</v>
      </c>
      <c r="H370" s="4">
        <f t="array" ref="H370">IF($F$27=$K$23,$F$30*HLOOKUP($F$22,$M$34:$Q$395,(C370)+2,FALSE),IF(K370=0,E370*F$12/$F$22,0)*HLOOKUP($F$22,$M$34:$Q$395,(C370)+2,FALSE))</f>
        <v>0</v>
      </c>
      <c r="I370" s="4">
        <f t="shared" si="60"/>
        <v>0</v>
      </c>
      <c r="J370" s="4">
        <f t="shared" si="63"/>
        <v>0</v>
      </c>
      <c r="K370" s="4">
        <f t="shared" si="64"/>
        <v>0</v>
      </c>
      <c r="M370" s="20">
        <f t="shared" si="65"/>
        <v>0</v>
      </c>
      <c r="N370" s="20">
        <f t="shared" si="66"/>
        <v>0</v>
      </c>
      <c r="O370" s="20">
        <f t="shared" si="67"/>
        <v>0</v>
      </c>
      <c r="P370" s="20">
        <f t="shared" si="68"/>
        <v>1</v>
      </c>
      <c r="Q370" s="20">
        <v>1</v>
      </c>
      <c r="S370" s="20">
        <f t="shared" si="61"/>
        <v>1</v>
      </c>
    </row>
    <row r="371" spans="3:19" x14ac:dyDescent="0.25">
      <c r="C371">
        <f t="shared" si="69"/>
        <v>336</v>
      </c>
      <c r="D371" s="5">
        <f t="shared" si="70"/>
        <v>54089</v>
      </c>
      <c r="E371" s="4">
        <f t="shared" si="71"/>
        <v>0</v>
      </c>
      <c r="F371" s="4">
        <f t="shared" si="62"/>
        <v>0</v>
      </c>
      <c r="G371" s="4">
        <f t="array" ref="G371">IF($F$27=$K$23,$F$29*HLOOKUP($F$22,$M$34:$Q$395,(C371)+2,FALSE),IF(AND(F$17&gt;=C371,$F$23=$K$20,K371=0,S371=1),PMT(F$12/$F$22,F$16*$F$22,-F$11,0)-H371,0)*HLOOKUP($F$22,$M$34:$Q$395,(C371)+2,FALSE))</f>
        <v>0</v>
      </c>
      <c r="H371" s="4">
        <f t="array" ref="H371">IF($F$27=$K$23,$F$30*HLOOKUP($F$22,$M$34:$Q$395,(C371)+2,FALSE),IF(K371=0,E371*F$12/$F$22,0)*HLOOKUP($F$22,$M$34:$Q$395,(C371)+2,FALSE))</f>
        <v>0</v>
      </c>
      <c r="I371" s="4">
        <f t="shared" si="60"/>
        <v>0</v>
      </c>
      <c r="J371" s="4">
        <f t="shared" si="63"/>
        <v>0</v>
      </c>
      <c r="K371" s="4">
        <f t="shared" si="64"/>
        <v>0</v>
      </c>
      <c r="M371" s="20">
        <f t="shared" si="65"/>
        <v>0</v>
      </c>
      <c r="N371" s="20">
        <f t="shared" si="66"/>
        <v>0</v>
      </c>
      <c r="O371" s="20">
        <f t="shared" si="67"/>
        <v>0</v>
      </c>
      <c r="P371" s="20">
        <f t="shared" si="68"/>
        <v>0</v>
      </c>
      <c r="Q371" s="20">
        <v>1</v>
      </c>
      <c r="S371" s="20">
        <f t="shared" si="61"/>
        <v>1</v>
      </c>
    </row>
    <row r="372" spans="3:19" x14ac:dyDescent="0.25">
      <c r="C372">
        <f t="shared" si="69"/>
        <v>337</v>
      </c>
      <c r="D372" s="5">
        <f t="shared" si="70"/>
        <v>54118</v>
      </c>
      <c r="E372" s="4">
        <f t="shared" si="71"/>
        <v>0</v>
      </c>
      <c r="F372" s="4">
        <f t="shared" si="62"/>
        <v>0</v>
      </c>
      <c r="G372" s="4">
        <f t="array" ref="G372">IF($F$27=$K$23,$F$29*HLOOKUP($F$22,$M$34:$Q$395,(C372)+2,FALSE),IF(AND(F$17&gt;=C372,$F$23=$K$20,K372=0,S372=1),PMT(F$12/$F$22,F$16*$F$22,-F$11,0)-H372,0)*HLOOKUP($F$22,$M$34:$Q$395,(C372)+2,FALSE))</f>
        <v>0</v>
      </c>
      <c r="H372" s="4">
        <f t="array" ref="H372">IF($F$27=$K$23,$F$30*HLOOKUP($F$22,$M$34:$Q$395,(C372)+2,FALSE),IF(K372=0,E372*F$12/$F$22,0)*HLOOKUP($F$22,$M$34:$Q$395,(C372)+2,FALSE))</f>
        <v>0</v>
      </c>
      <c r="I372" s="4">
        <f t="shared" si="60"/>
        <v>0</v>
      </c>
      <c r="J372" s="4">
        <f t="shared" si="63"/>
        <v>0</v>
      </c>
      <c r="K372" s="4">
        <f t="shared" si="64"/>
        <v>0</v>
      </c>
      <c r="M372" s="20">
        <f t="shared" si="65"/>
        <v>1</v>
      </c>
      <c r="N372" s="20">
        <f t="shared" si="66"/>
        <v>1</v>
      </c>
      <c r="O372" s="20">
        <f t="shared" si="67"/>
        <v>1</v>
      </c>
      <c r="P372" s="20">
        <f t="shared" si="68"/>
        <v>1</v>
      </c>
      <c r="Q372" s="20">
        <v>1</v>
      </c>
      <c r="S372" s="20">
        <f t="shared" si="61"/>
        <v>1</v>
      </c>
    </row>
    <row r="373" spans="3:19" x14ac:dyDescent="0.25">
      <c r="C373">
        <f t="shared" si="69"/>
        <v>338</v>
      </c>
      <c r="D373" s="5">
        <f t="shared" si="70"/>
        <v>54149</v>
      </c>
      <c r="E373" s="4">
        <f t="shared" si="71"/>
        <v>0</v>
      </c>
      <c r="F373" s="4">
        <f t="shared" si="62"/>
        <v>0</v>
      </c>
      <c r="G373" s="4">
        <f t="array" ref="G373">IF($F$27=$K$23,$F$29*HLOOKUP($F$22,$M$34:$Q$395,(C373)+2,FALSE),IF(AND(F$17&gt;=C373,$F$23=$K$20,K373=0,S373=1),PMT(F$12/$F$22,F$16*$F$22,-F$11,0)-H373,0)*HLOOKUP($F$22,$M$34:$Q$395,(C373)+2,FALSE))</f>
        <v>0</v>
      </c>
      <c r="H373" s="4">
        <f t="array" ref="H373">IF($F$27=$K$23,$F$30*HLOOKUP($F$22,$M$34:$Q$395,(C373)+2,FALSE),IF(K373=0,E373*F$12/$F$22,0)*HLOOKUP($F$22,$M$34:$Q$395,(C373)+2,FALSE))</f>
        <v>0</v>
      </c>
      <c r="I373" s="4">
        <f t="shared" si="60"/>
        <v>0</v>
      </c>
      <c r="J373" s="4">
        <f t="shared" si="63"/>
        <v>0</v>
      </c>
      <c r="K373" s="4">
        <f t="shared" si="64"/>
        <v>0</v>
      </c>
      <c r="M373" s="20">
        <f t="shared" si="65"/>
        <v>0</v>
      </c>
      <c r="N373" s="20">
        <f t="shared" si="66"/>
        <v>0</v>
      </c>
      <c r="O373" s="20">
        <f t="shared" si="67"/>
        <v>0</v>
      </c>
      <c r="P373" s="20">
        <f t="shared" si="68"/>
        <v>0</v>
      </c>
      <c r="Q373" s="20">
        <v>1</v>
      </c>
      <c r="S373" s="20">
        <f t="shared" si="61"/>
        <v>1</v>
      </c>
    </row>
    <row r="374" spans="3:19" x14ac:dyDescent="0.25">
      <c r="C374">
        <f t="shared" si="69"/>
        <v>339</v>
      </c>
      <c r="D374" s="5">
        <f t="shared" si="70"/>
        <v>54179</v>
      </c>
      <c r="E374" s="4">
        <f t="shared" si="71"/>
        <v>0</v>
      </c>
      <c r="F374" s="4">
        <f t="shared" si="62"/>
        <v>0</v>
      </c>
      <c r="G374" s="4">
        <f t="array" ref="G374">IF($F$27=$K$23,$F$29*HLOOKUP($F$22,$M$34:$Q$395,(C374)+2,FALSE),IF(AND(F$17&gt;=C374,$F$23=$K$20,K374=0,S374=1),PMT(F$12/$F$22,F$16*$F$22,-F$11,0)-H374,0)*HLOOKUP($F$22,$M$34:$Q$395,(C374)+2,FALSE))</f>
        <v>0</v>
      </c>
      <c r="H374" s="4">
        <f t="array" ref="H374">IF($F$27=$K$23,$F$30*HLOOKUP($F$22,$M$34:$Q$395,(C374)+2,FALSE),IF(K374=0,E374*F$12/$F$22,0)*HLOOKUP($F$22,$M$34:$Q$395,(C374)+2,FALSE))</f>
        <v>0</v>
      </c>
      <c r="I374" s="4">
        <f t="shared" si="60"/>
        <v>0</v>
      </c>
      <c r="J374" s="4">
        <f t="shared" si="63"/>
        <v>0</v>
      </c>
      <c r="K374" s="4">
        <f t="shared" si="64"/>
        <v>0</v>
      </c>
      <c r="M374" s="20">
        <f t="shared" si="65"/>
        <v>0</v>
      </c>
      <c r="N374" s="20">
        <f t="shared" si="66"/>
        <v>0</v>
      </c>
      <c r="O374" s="20">
        <f t="shared" si="67"/>
        <v>0</v>
      </c>
      <c r="P374" s="20">
        <f t="shared" si="68"/>
        <v>1</v>
      </c>
      <c r="Q374" s="20">
        <v>1</v>
      </c>
      <c r="S374" s="20">
        <f t="shared" si="61"/>
        <v>1</v>
      </c>
    </row>
    <row r="375" spans="3:19" x14ac:dyDescent="0.25">
      <c r="C375">
        <f t="shared" si="69"/>
        <v>340</v>
      </c>
      <c r="D375" s="5">
        <f t="shared" si="70"/>
        <v>54210</v>
      </c>
      <c r="E375" s="4">
        <f t="shared" si="71"/>
        <v>0</v>
      </c>
      <c r="F375" s="4">
        <f t="shared" si="62"/>
        <v>0</v>
      </c>
      <c r="G375" s="4">
        <f t="array" ref="G375">IF($F$27=$K$23,$F$29*HLOOKUP($F$22,$M$34:$Q$395,(C375)+2,FALSE),IF(AND(F$17&gt;=C375,$F$23=$K$20,K375=0,S375=1),PMT(F$12/$F$22,F$16*$F$22,-F$11,0)-H375,0)*HLOOKUP($F$22,$M$34:$Q$395,(C375)+2,FALSE))</f>
        <v>0</v>
      </c>
      <c r="H375" s="4">
        <f t="array" ref="H375">IF($F$27=$K$23,$F$30*HLOOKUP($F$22,$M$34:$Q$395,(C375)+2,FALSE),IF(K375=0,E375*F$12/$F$22,0)*HLOOKUP($F$22,$M$34:$Q$395,(C375)+2,FALSE))</f>
        <v>0</v>
      </c>
      <c r="I375" s="4">
        <f t="shared" si="60"/>
        <v>0</v>
      </c>
      <c r="J375" s="4">
        <f t="shared" si="63"/>
        <v>0</v>
      </c>
      <c r="K375" s="4">
        <f t="shared" si="64"/>
        <v>0</v>
      </c>
      <c r="M375" s="20">
        <f t="shared" si="65"/>
        <v>0</v>
      </c>
      <c r="N375" s="20">
        <f t="shared" si="66"/>
        <v>0</v>
      </c>
      <c r="O375" s="20">
        <f t="shared" si="67"/>
        <v>0</v>
      </c>
      <c r="P375" s="20">
        <f t="shared" si="68"/>
        <v>0</v>
      </c>
      <c r="Q375" s="20">
        <v>1</v>
      </c>
      <c r="S375" s="20">
        <f t="shared" si="61"/>
        <v>1</v>
      </c>
    </row>
    <row r="376" spans="3:19" x14ac:dyDescent="0.25">
      <c r="C376">
        <f t="shared" si="69"/>
        <v>341</v>
      </c>
      <c r="D376" s="5">
        <f t="shared" si="70"/>
        <v>54240</v>
      </c>
      <c r="E376" s="4">
        <f t="shared" si="71"/>
        <v>0</v>
      </c>
      <c r="F376" s="4">
        <f t="shared" si="62"/>
        <v>0</v>
      </c>
      <c r="G376" s="4">
        <f t="array" ref="G376">IF($F$27=$K$23,$F$29*HLOOKUP($F$22,$M$34:$Q$395,(C376)+2,FALSE),IF(AND(F$17&gt;=C376,$F$23=$K$20,K376=0,S376=1),PMT(F$12/$F$22,F$16*$F$22,-F$11,0)-H376,0)*HLOOKUP($F$22,$M$34:$Q$395,(C376)+2,FALSE))</f>
        <v>0</v>
      </c>
      <c r="H376" s="4">
        <f t="array" ref="H376">IF($F$27=$K$23,$F$30*HLOOKUP($F$22,$M$34:$Q$395,(C376)+2,FALSE),IF(K376=0,E376*F$12/$F$22,0)*HLOOKUP($F$22,$M$34:$Q$395,(C376)+2,FALSE))</f>
        <v>0</v>
      </c>
      <c r="I376" s="4">
        <f t="shared" si="60"/>
        <v>0</v>
      </c>
      <c r="J376" s="4">
        <f t="shared" si="63"/>
        <v>0</v>
      </c>
      <c r="K376" s="4">
        <f t="shared" si="64"/>
        <v>0</v>
      </c>
      <c r="M376" s="20">
        <f t="shared" si="65"/>
        <v>0</v>
      </c>
      <c r="N376" s="20">
        <f t="shared" si="66"/>
        <v>0</v>
      </c>
      <c r="O376" s="20">
        <f t="shared" si="67"/>
        <v>1</v>
      </c>
      <c r="P376" s="20">
        <f t="shared" si="68"/>
        <v>1</v>
      </c>
      <c r="Q376" s="20">
        <v>1</v>
      </c>
      <c r="S376" s="20">
        <f t="shared" si="61"/>
        <v>1</v>
      </c>
    </row>
    <row r="377" spans="3:19" x14ac:dyDescent="0.25">
      <c r="C377">
        <f t="shared" si="69"/>
        <v>342</v>
      </c>
      <c r="D377" s="5">
        <f t="shared" si="70"/>
        <v>54271</v>
      </c>
      <c r="E377" s="4">
        <f t="shared" si="71"/>
        <v>0</v>
      </c>
      <c r="F377" s="4">
        <f t="shared" si="62"/>
        <v>0</v>
      </c>
      <c r="G377" s="4">
        <f t="array" ref="G377">IF($F$27=$K$23,$F$29*HLOOKUP($F$22,$M$34:$Q$395,(C377)+2,FALSE),IF(AND(F$17&gt;=C377,$F$23=$K$20,K377=0,S377=1),PMT(F$12/$F$22,F$16*$F$22,-F$11,0)-H377,0)*HLOOKUP($F$22,$M$34:$Q$395,(C377)+2,FALSE))</f>
        <v>0</v>
      </c>
      <c r="H377" s="4">
        <f t="array" ref="H377">IF($F$27=$K$23,$F$30*HLOOKUP($F$22,$M$34:$Q$395,(C377)+2,FALSE),IF(K377=0,E377*F$12/$F$22,0)*HLOOKUP($F$22,$M$34:$Q$395,(C377)+2,FALSE))</f>
        <v>0</v>
      </c>
      <c r="I377" s="4">
        <f t="shared" si="60"/>
        <v>0</v>
      </c>
      <c r="J377" s="4">
        <f t="shared" si="63"/>
        <v>0</v>
      </c>
      <c r="K377" s="4">
        <f t="shared" si="64"/>
        <v>0</v>
      </c>
      <c r="M377" s="20">
        <f t="shared" si="65"/>
        <v>0</v>
      </c>
      <c r="N377" s="20">
        <f t="shared" si="66"/>
        <v>0</v>
      </c>
      <c r="O377" s="20">
        <f t="shared" si="67"/>
        <v>0</v>
      </c>
      <c r="P377" s="20">
        <f t="shared" si="68"/>
        <v>0</v>
      </c>
      <c r="Q377" s="20">
        <v>1</v>
      </c>
      <c r="S377" s="20">
        <f t="shared" si="61"/>
        <v>1</v>
      </c>
    </row>
    <row r="378" spans="3:19" x14ac:dyDescent="0.25">
      <c r="C378">
        <f t="shared" si="69"/>
        <v>343</v>
      </c>
      <c r="D378" s="5">
        <f t="shared" si="70"/>
        <v>54302</v>
      </c>
      <c r="E378" s="4">
        <f t="shared" si="71"/>
        <v>0</v>
      </c>
      <c r="F378" s="4">
        <f t="shared" si="62"/>
        <v>0</v>
      </c>
      <c r="G378" s="4">
        <f t="array" ref="G378">IF($F$27=$K$23,$F$29*HLOOKUP($F$22,$M$34:$Q$395,(C378)+2,FALSE),IF(AND(F$17&gt;=C378,$F$23=$K$20,K378=0,S378=1),PMT(F$12/$F$22,F$16*$F$22,-F$11,0)-H378,0)*HLOOKUP($F$22,$M$34:$Q$395,(C378)+2,FALSE))</f>
        <v>0</v>
      </c>
      <c r="H378" s="4">
        <f t="array" ref="H378">IF($F$27=$K$23,$F$30*HLOOKUP($F$22,$M$34:$Q$395,(C378)+2,FALSE),IF(K378=0,E378*F$12/$F$22,0)*HLOOKUP($F$22,$M$34:$Q$395,(C378)+2,FALSE))</f>
        <v>0</v>
      </c>
      <c r="I378" s="4">
        <f t="shared" si="60"/>
        <v>0</v>
      </c>
      <c r="J378" s="4">
        <f t="shared" si="63"/>
        <v>0</v>
      </c>
      <c r="K378" s="4">
        <f t="shared" si="64"/>
        <v>0</v>
      </c>
      <c r="M378" s="20">
        <f t="shared" si="65"/>
        <v>0</v>
      </c>
      <c r="N378" s="20">
        <f t="shared" si="66"/>
        <v>1</v>
      </c>
      <c r="O378" s="20">
        <f t="shared" si="67"/>
        <v>0</v>
      </c>
      <c r="P378" s="20">
        <f t="shared" si="68"/>
        <v>1</v>
      </c>
      <c r="Q378" s="20">
        <v>1</v>
      </c>
      <c r="S378" s="20">
        <f t="shared" si="61"/>
        <v>1</v>
      </c>
    </row>
    <row r="379" spans="3:19" x14ac:dyDescent="0.25">
      <c r="C379">
        <f t="shared" si="69"/>
        <v>344</v>
      </c>
      <c r="D379" s="5">
        <f t="shared" si="70"/>
        <v>54332</v>
      </c>
      <c r="E379" s="4">
        <f t="shared" si="71"/>
        <v>0</v>
      </c>
      <c r="F379" s="4">
        <f t="shared" si="62"/>
        <v>0</v>
      </c>
      <c r="G379" s="4">
        <f t="array" ref="G379">IF($F$27=$K$23,$F$29*HLOOKUP($F$22,$M$34:$Q$395,(C379)+2,FALSE),IF(AND(F$17&gt;=C379,$F$23=$K$20,K379=0,S379=1),PMT(F$12/$F$22,F$16*$F$22,-F$11,0)-H379,0)*HLOOKUP($F$22,$M$34:$Q$395,(C379)+2,FALSE))</f>
        <v>0</v>
      </c>
      <c r="H379" s="4">
        <f t="array" ref="H379">IF($F$27=$K$23,$F$30*HLOOKUP($F$22,$M$34:$Q$395,(C379)+2,FALSE),IF(K379=0,E379*F$12/$F$22,0)*HLOOKUP($F$22,$M$34:$Q$395,(C379)+2,FALSE))</f>
        <v>0</v>
      </c>
      <c r="I379" s="4">
        <f t="shared" si="60"/>
        <v>0</v>
      </c>
      <c r="J379" s="4">
        <f t="shared" si="63"/>
        <v>0</v>
      </c>
      <c r="K379" s="4">
        <f t="shared" si="64"/>
        <v>0</v>
      </c>
      <c r="M379" s="20">
        <f t="shared" si="65"/>
        <v>0</v>
      </c>
      <c r="N379" s="20">
        <f t="shared" si="66"/>
        <v>0</v>
      </c>
      <c r="O379" s="20">
        <f t="shared" si="67"/>
        <v>0</v>
      </c>
      <c r="P379" s="20">
        <f t="shared" si="68"/>
        <v>0</v>
      </c>
      <c r="Q379" s="20">
        <v>1</v>
      </c>
      <c r="S379" s="20">
        <f t="shared" si="61"/>
        <v>1</v>
      </c>
    </row>
    <row r="380" spans="3:19" x14ac:dyDescent="0.25">
      <c r="C380">
        <f t="shared" si="69"/>
        <v>345</v>
      </c>
      <c r="D380" s="5">
        <f t="shared" si="70"/>
        <v>54363</v>
      </c>
      <c r="E380" s="4">
        <f t="shared" si="71"/>
        <v>0</v>
      </c>
      <c r="F380" s="4">
        <f t="shared" si="62"/>
        <v>0</v>
      </c>
      <c r="G380" s="4">
        <f t="array" ref="G380">IF($F$27=$K$23,$F$29*HLOOKUP($F$22,$M$34:$Q$395,(C380)+2,FALSE),IF(AND(F$17&gt;=C380,$F$23=$K$20,K380=0,S380=1),PMT(F$12/$F$22,F$16*$F$22,-F$11,0)-H380,0)*HLOOKUP($F$22,$M$34:$Q$395,(C380)+2,FALSE))</f>
        <v>0</v>
      </c>
      <c r="H380" s="4">
        <f t="array" ref="H380">IF($F$27=$K$23,$F$30*HLOOKUP($F$22,$M$34:$Q$395,(C380)+2,FALSE),IF(K380=0,E380*F$12/$F$22,0)*HLOOKUP($F$22,$M$34:$Q$395,(C380)+2,FALSE))</f>
        <v>0</v>
      </c>
      <c r="I380" s="4">
        <f t="shared" si="60"/>
        <v>0</v>
      </c>
      <c r="J380" s="4">
        <f t="shared" si="63"/>
        <v>0</v>
      </c>
      <c r="K380" s="4">
        <f t="shared" si="64"/>
        <v>0</v>
      </c>
      <c r="M380" s="20">
        <f t="shared" si="65"/>
        <v>0</v>
      </c>
      <c r="N380" s="20">
        <f t="shared" si="66"/>
        <v>0</v>
      </c>
      <c r="O380" s="20">
        <f t="shared" si="67"/>
        <v>1</v>
      </c>
      <c r="P380" s="20">
        <f t="shared" si="68"/>
        <v>1</v>
      </c>
      <c r="Q380" s="20">
        <v>1</v>
      </c>
      <c r="S380" s="20">
        <f t="shared" si="61"/>
        <v>1</v>
      </c>
    </row>
    <row r="381" spans="3:19" x14ac:dyDescent="0.25">
      <c r="C381">
        <f t="shared" si="69"/>
        <v>346</v>
      </c>
      <c r="D381" s="5">
        <f t="shared" si="70"/>
        <v>54393</v>
      </c>
      <c r="E381" s="4">
        <f t="shared" si="71"/>
        <v>0</v>
      </c>
      <c r="F381" s="4">
        <f t="shared" si="62"/>
        <v>0</v>
      </c>
      <c r="G381" s="4">
        <f t="array" ref="G381">IF($F$27=$K$23,$F$29*HLOOKUP($F$22,$M$34:$Q$395,(C381)+2,FALSE),IF(AND(F$17&gt;=C381,$F$23=$K$20,K381=0,S381=1),PMT(F$12/$F$22,F$16*$F$22,-F$11,0)-H381,0)*HLOOKUP($F$22,$M$34:$Q$395,(C381)+2,FALSE))</f>
        <v>0</v>
      </c>
      <c r="H381" s="4">
        <f t="array" ref="H381">IF($F$27=$K$23,$F$30*HLOOKUP($F$22,$M$34:$Q$395,(C381)+2,FALSE),IF(K381=0,E381*F$12/$F$22,0)*HLOOKUP($F$22,$M$34:$Q$395,(C381)+2,FALSE))</f>
        <v>0</v>
      </c>
      <c r="I381" s="4">
        <f t="shared" si="60"/>
        <v>0</v>
      </c>
      <c r="J381" s="4">
        <f t="shared" si="63"/>
        <v>0</v>
      </c>
      <c r="K381" s="4">
        <f t="shared" si="64"/>
        <v>0</v>
      </c>
      <c r="M381" s="20">
        <f t="shared" si="65"/>
        <v>0</v>
      </c>
      <c r="N381" s="20">
        <f t="shared" si="66"/>
        <v>0</v>
      </c>
      <c r="O381" s="20">
        <f t="shared" si="67"/>
        <v>0</v>
      </c>
      <c r="P381" s="20">
        <f t="shared" si="68"/>
        <v>0</v>
      </c>
      <c r="Q381" s="20">
        <v>1</v>
      </c>
      <c r="S381" s="20">
        <f t="shared" si="61"/>
        <v>1</v>
      </c>
    </row>
    <row r="382" spans="3:19" x14ac:dyDescent="0.25">
      <c r="C382">
        <f t="shared" si="69"/>
        <v>347</v>
      </c>
      <c r="D382" s="5">
        <f t="shared" si="70"/>
        <v>54424</v>
      </c>
      <c r="E382" s="4">
        <f t="shared" si="71"/>
        <v>0</v>
      </c>
      <c r="F382" s="4">
        <f t="shared" si="62"/>
        <v>0</v>
      </c>
      <c r="G382" s="4">
        <f t="array" ref="G382">IF($F$27=$K$23,$F$29*HLOOKUP($F$22,$M$34:$Q$395,(C382)+2,FALSE),IF(AND(F$17&gt;=C382,$F$23=$K$20,K382=0,S382=1),PMT(F$12/$F$22,F$16*$F$22,-F$11,0)-H382,0)*HLOOKUP($F$22,$M$34:$Q$395,(C382)+2,FALSE))</f>
        <v>0</v>
      </c>
      <c r="H382" s="4">
        <f t="array" ref="H382">IF($F$27=$K$23,$F$30*HLOOKUP($F$22,$M$34:$Q$395,(C382)+2,FALSE),IF(K382=0,E382*F$12/$F$22,0)*HLOOKUP($F$22,$M$34:$Q$395,(C382)+2,FALSE))</f>
        <v>0</v>
      </c>
      <c r="I382" s="4">
        <f t="shared" si="60"/>
        <v>0</v>
      </c>
      <c r="J382" s="4">
        <f t="shared" si="63"/>
        <v>0</v>
      </c>
      <c r="K382" s="4">
        <f t="shared" si="64"/>
        <v>0</v>
      </c>
      <c r="M382" s="20">
        <f t="shared" si="65"/>
        <v>0</v>
      </c>
      <c r="N382" s="20">
        <f t="shared" si="66"/>
        <v>0</v>
      </c>
      <c r="O382" s="20">
        <f t="shared" si="67"/>
        <v>0</v>
      </c>
      <c r="P382" s="20">
        <f t="shared" si="68"/>
        <v>1</v>
      </c>
      <c r="Q382" s="20">
        <v>1</v>
      </c>
      <c r="S382" s="20">
        <f t="shared" si="61"/>
        <v>1</v>
      </c>
    </row>
    <row r="383" spans="3:19" x14ac:dyDescent="0.25">
      <c r="C383">
        <f t="shared" si="69"/>
        <v>348</v>
      </c>
      <c r="D383" s="5">
        <f t="shared" si="70"/>
        <v>54455</v>
      </c>
      <c r="E383" s="4">
        <f t="shared" si="71"/>
        <v>0</v>
      </c>
      <c r="F383" s="4">
        <f t="shared" si="62"/>
        <v>0</v>
      </c>
      <c r="G383" s="4">
        <f t="array" ref="G383">IF($F$27=$K$23,$F$29*HLOOKUP($F$22,$M$34:$Q$395,(C383)+2,FALSE),IF(AND(F$17&gt;=C383,$F$23=$K$20,K383=0,S383=1),PMT(F$12/$F$22,F$16*$F$22,-F$11,0)-H383,0)*HLOOKUP($F$22,$M$34:$Q$395,(C383)+2,FALSE))</f>
        <v>0</v>
      </c>
      <c r="H383" s="4">
        <f t="array" ref="H383">IF($F$27=$K$23,$F$30*HLOOKUP($F$22,$M$34:$Q$395,(C383)+2,FALSE),IF(K383=0,E383*F$12/$F$22,0)*HLOOKUP($F$22,$M$34:$Q$395,(C383)+2,FALSE))</f>
        <v>0</v>
      </c>
      <c r="I383" s="4">
        <f t="shared" si="60"/>
        <v>0</v>
      </c>
      <c r="J383" s="4">
        <f t="shared" si="63"/>
        <v>0</v>
      </c>
      <c r="K383" s="4">
        <f t="shared" si="64"/>
        <v>0</v>
      </c>
      <c r="M383" s="20">
        <f t="shared" si="65"/>
        <v>0</v>
      </c>
      <c r="N383" s="20">
        <f t="shared" si="66"/>
        <v>0</v>
      </c>
      <c r="O383" s="20">
        <f t="shared" si="67"/>
        <v>0</v>
      </c>
      <c r="P383" s="20">
        <f t="shared" si="68"/>
        <v>0</v>
      </c>
      <c r="Q383" s="20">
        <v>1</v>
      </c>
      <c r="S383" s="20">
        <f t="shared" si="61"/>
        <v>1</v>
      </c>
    </row>
    <row r="384" spans="3:19" x14ac:dyDescent="0.25">
      <c r="C384">
        <f t="shared" si="69"/>
        <v>349</v>
      </c>
      <c r="D384" s="5">
        <f t="shared" si="70"/>
        <v>54483</v>
      </c>
      <c r="E384" s="4">
        <f t="shared" si="71"/>
        <v>0</v>
      </c>
      <c r="F384" s="4">
        <f t="shared" si="62"/>
        <v>0</v>
      </c>
      <c r="G384" s="4">
        <f t="array" ref="G384">IF($F$27=$K$23,$F$29*HLOOKUP($F$22,$M$34:$Q$395,(C384)+2,FALSE),IF(AND(F$17&gt;=C384,$F$23=$K$20,K384=0,S384=1),PMT(F$12/$F$22,F$16*$F$22,-F$11,0)-H384,0)*HLOOKUP($F$22,$M$34:$Q$395,(C384)+2,FALSE))</f>
        <v>0</v>
      </c>
      <c r="H384" s="4">
        <f t="array" ref="H384">IF($F$27=$K$23,$F$30*HLOOKUP($F$22,$M$34:$Q$395,(C384)+2,FALSE),IF(K384=0,E384*F$12/$F$22,0)*HLOOKUP($F$22,$M$34:$Q$395,(C384)+2,FALSE))</f>
        <v>0</v>
      </c>
      <c r="I384" s="4">
        <f t="shared" si="60"/>
        <v>0</v>
      </c>
      <c r="J384" s="4">
        <f t="shared" si="63"/>
        <v>0</v>
      </c>
      <c r="K384" s="4">
        <f t="shared" si="64"/>
        <v>0</v>
      </c>
      <c r="M384" s="20">
        <f t="shared" si="65"/>
        <v>1</v>
      </c>
      <c r="N384" s="20">
        <f t="shared" si="66"/>
        <v>1</v>
      </c>
      <c r="O384" s="20">
        <f t="shared" si="67"/>
        <v>1</v>
      </c>
      <c r="P384" s="20">
        <f t="shared" si="68"/>
        <v>1</v>
      </c>
      <c r="Q384" s="20">
        <v>1</v>
      </c>
      <c r="S384" s="20">
        <f t="shared" si="61"/>
        <v>1</v>
      </c>
    </row>
    <row r="385" spans="3:19" x14ac:dyDescent="0.25">
      <c r="C385">
        <f t="shared" si="69"/>
        <v>350</v>
      </c>
      <c r="D385" s="5">
        <f t="shared" si="70"/>
        <v>54514</v>
      </c>
      <c r="E385" s="4">
        <f t="shared" si="71"/>
        <v>0</v>
      </c>
      <c r="F385" s="4">
        <f t="shared" si="62"/>
        <v>0</v>
      </c>
      <c r="G385" s="4">
        <f t="array" ref="G385">IF($F$27=$K$23,$F$29*HLOOKUP($F$22,$M$34:$Q$395,(C385)+2,FALSE),IF(AND(F$17&gt;=C385,$F$23=$K$20,K385=0,S385=1),PMT(F$12/$F$22,F$16*$F$22,-F$11,0)-H385,0)*HLOOKUP($F$22,$M$34:$Q$395,(C385)+2,FALSE))</f>
        <v>0</v>
      </c>
      <c r="H385" s="4">
        <f t="array" ref="H385">IF($F$27=$K$23,$F$30*HLOOKUP($F$22,$M$34:$Q$395,(C385)+2,FALSE),IF(K385=0,E385*F$12/$F$22,0)*HLOOKUP($F$22,$M$34:$Q$395,(C385)+2,FALSE))</f>
        <v>0</v>
      </c>
      <c r="I385" s="4">
        <f t="shared" si="60"/>
        <v>0</v>
      </c>
      <c r="J385" s="4">
        <f t="shared" si="63"/>
        <v>0</v>
      </c>
      <c r="K385" s="4">
        <f t="shared" si="64"/>
        <v>0</v>
      </c>
      <c r="M385" s="20">
        <f t="shared" si="65"/>
        <v>0</v>
      </c>
      <c r="N385" s="20">
        <f t="shared" si="66"/>
        <v>0</v>
      </c>
      <c r="O385" s="20">
        <f t="shared" si="67"/>
        <v>0</v>
      </c>
      <c r="P385" s="20">
        <f t="shared" si="68"/>
        <v>0</v>
      </c>
      <c r="Q385" s="20">
        <v>1</v>
      </c>
      <c r="S385" s="20">
        <f t="shared" si="61"/>
        <v>1</v>
      </c>
    </row>
    <row r="386" spans="3:19" x14ac:dyDescent="0.25">
      <c r="C386">
        <f t="shared" si="69"/>
        <v>351</v>
      </c>
      <c r="D386" s="5">
        <f t="shared" si="70"/>
        <v>54544</v>
      </c>
      <c r="E386" s="4">
        <f t="shared" si="71"/>
        <v>0</v>
      </c>
      <c r="F386" s="4">
        <f t="shared" si="62"/>
        <v>0</v>
      </c>
      <c r="G386" s="4">
        <f t="array" ref="G386">IF($F$27=$K$23,$F$29*HLOOKUP($F$22,$M$34:$Q$395,(C386)+2,FALSE),IF(AND(F$17&gt;=C386,$F$23=$K$20,K386=0,S386=1),PMT(F$12/$F$22,F$16*$F$22,-F$11,0)-H386,0)*HLOOKUP($F$22,$M$34:$Q$395,(C386)+2,FALSE))</f>
        <v>0</v>
      </c>
      <c r="H386" s="4">
        <f t="array" ref="H386">IF($F$27=$K$23,$F$30*HLOOKUP($F$22,$M$34:$Q$395,(C386)+2,FALSE),IF(K386=0,E386*F$12/$F$22,0)*HLOOKUP($F$22,$M$34:$Q$395,(C386)+2,FALSE))</f>
        <v>0</v>
      </c>
      <c r="I386" s="4">
        <f t="shared" si="60"/>
        <v>0</v>
      </c>
      <c r="J386" s="4">
        <f t="shared" si="63"/>
        <v>0</v>
      </c>
      <c r="K386" s="4">
        <f t="shared" si="64"/>
        <v>0</v>
      </c>
      <c r="M386" s="20">
        <f t="shared" si="65"/>
        <v>0</v>
      </c>
      <c r="N386" s="20">
        <f t="shared" si="66"/>
        <v>0</v>
      </c>
      <c r="O386" s="20">
        <f t="shared" si="67"/>
        <v>0</v>
      </c>
      <c r="P386" s="20">
        <f t="shared" si="68"/>
        <v>1</v>
      </c>
      <c r="Q386" s="20">
        <v>1</v>
      </c>
      <c r="S386" s="20">
        <f t="shared" si="61"/>
        <v>1</v>
      </c>
    </row>
    <row r="387" spans="3:19" x14ac:dyDescent="0.25">
      <c r="C387">
        <f t="shared" si="69"/>
        <v>352</v>
      </c>
      <c r="D387" s="5">
        <f t="shared" si="70"/>
        <v>54575</v>
      </c>
      <c r="E387" s="4">
        <f t="shared" si="71"/>
        <v>0</v>
      </c>
      <c r="F387" s="4">
        <f t="shared" si="62"/>
        <v>0</v>
      </c>
      <c r="G387" s="4">
        <f t="array" ref="G387">IF($F$27=$K$23,$F$29*HLOOKUP($F$22,$M$34:$Q$395,(C387)+2,FALSE),IF(AND(F$17&gt;=C387,$F$23=$K$20,K387=0,S387=1),PMT(F$12/$F$22,F$16*$F$22,-F$11,0)-H387,0)*HLOOKUP($F$22,$M$34:$Q$395,(C387)+2,FALSE))</f>
        <v>0</v>
      </c>
      <c r="H387" s="4">
        <f t="array" ref="H387">IF($F$27=$K$23,$F$30*HLOOKUP($F$22,$M$34:$Q$395,(C387)+2,FALSE),IF(K387=0,E387*F$12/$F$22,0)*HLOOKUP($F$22,$M$34:$Q$395,(C387)+2,FALSE))</f>
        <v>0</v>
      </c>
      <c r="I387" s="4">
        <f t="shared" si="60"/>
        <v>0</v>
      </c>
      <c r="J387" s="4">
        <f t="shared" si="63"/>
        <v>0</v>
      </c>
      <c r="K387" s="4">
        <f t="shared" si="64"/>
        <v>0</v>
      </c>
      <c r="M387" s="20">
        <f t="shared" si="65"/>
        <v>0</v>
      </c>
      <c r="N387" s="20">
        <f t="shared" si="66"/>
        <v>0</v>
      </c>
      <c r="O387" s="20">
        <f t="shared" si="67"/>
        <v>0</v>
      </c>
      <c r="P387" s="20">
        <f t="shared" si="68"/>
        <v>0</v>
      </c>
      <c r="Q387" s="20">
        <v>1</v>
      </c>
      <c r="S387" s="20">
        <f t="shared" si="61"/>
        <v>1</v>
      </c>
    </row>
    <row r="388" spans="3:19" x14ac:dyDescent="0.25">
      <c r="C388">
        <f t="shared" si="69"/>
        <v>353</v>
      </c>
      <c r="D388" s="5">
        <f t="shared" si="70"/>
        <v>54605</v>
      </c>
      <c r="E388" s="4">
        <f t="shared" si="71"/>
        <v>0</v>
      </c>
      <c r="F388" s="4">
        <f t="shared" si="62"/>
        <v>0</v>
      </c>
      <c r="G388" s="4">
        <f t="array" ref="G388">IF($F$27=$K$23,$F$29*HLOOKUP($F$22,$M$34:$Q$395,(C388)+2,FALSE),IF(AND(F$17&gt;=C388,$F$23=$K$20,K388=0,S388=1),PMT(F$12/$F$22,F$16*$F$22,-F$11,0)-H388,0)*HLOOKUP($F$22,$M$34:$Q$395,(C388)+2,FALSE))</f>
        <v>0</v>
      </c>
      <c r="H388" s="4">
        <f t="array" ref="H388">IF($F$27=$K$23,$F$30*HLOOKUP($F$22,$M$34:$Q$395,(C388)+2,FALSE),IF(K388=0,E388*F$12/$F$22,0)*HLOOKUP($F$22,$M$34:$Q$395,(C388)+2,FALSE))</f>
        <v>0</v>
      </c>
      <c r="I388" s="4">
        <f t="shared" si="60"/>
        <v>0</v>
      </c>
      <c r="J388" s="4">
        <f t="shared" si="63"/>
        <v>0</v>
      </c>
      <c r="K388" s="4">
        <f t="shared" si="64"/>
        <v>0</v>
      </c>
      <c r="M388" s="20">
        <f t="shared" si="65"/>
        <v>0</v>
      </c>
      <c r="N388" s="20">
        <f t="shared" si="66"/>
        <v>0</v>
      </c>
      <c r="O388" s="20">
        <f t="shared" si="67"/>
        <v>1</v>
      </c>
      <c r="P388" s="20">
        <f t="shared" si="68"/>
        <v>1</v>
      </c>
      <c r="Q388" s="20">
        <v>1</v>
      </c>
      <c r="S388" s="20">
        <f t="shared" si="61"/>
        <v>1</v>
      </c>
    </row>
    <row r="389" spans="3:19" x14ac:dyDescent="0.25">
      <c r="C389">
        <f t="shared" si="69"/>
        <v>354</v>
      </c>
      <c r="D389" s="5">
        <f t="shared" si="70"/>
        <v>54636</v>
      </c>
      <c r="E389" s="4">
        <f t="shared" si="71"/>
        <v>0</v>
      </c>
      <c r="F389" s="4">
        <f t="shared" si="62"/>
        <v>0</v>
      </c>
      <c r="G389" s="4">
        <f t="array" ref="G389">IF($F$27=$K$23,$F$29*HLOOKUP($F$22,$M$34:$Q$395,(C389)+2,FALSE),IF(AND(F$17&gt;=C389,$F$23=$K$20,K389=0,S389=1),PMT(F$12/$F$22,F$16*$F$22,-F$11,0)-H389,0)*HLOOKUP($F$22,$M$34:$Q$395,(C389)+2,FALSE))</f>
        <v>0</v>
      </c>
      <c r="H389" s="4">
        <f t="array" ref="H389">IF($F$27=$K$23,$F$30*HLOOKUP($F$22,$M$34:$Q$395,(C389)+2,FALSE),IF(K389=0,E389*F$12/$F$22,0)*HLOOKUP($F$22,$M$34:$Q$395,(C389)+2,FALSE))</f>
        <v>0</v>
      </c>
      <c r="I389" s="4">
        <f t="shared" si="60"/>
        <v>0</v>
      </c>
      <c r="J389" s="4">
        <f t="shared" si="63"/>
        <v>0</v>
      </c>
      <c r="K389" s="4">
        <f t="shared" si="64"/>
        <v>0</v>
      </c>
      <c r="M389" s="20">
        <f t="shared" si="65"/>
        <v>0</v>
      </c>
      <c r="N389" s="20">
        <f t="shared" si="66"/>
        <v>0</v>
      </c>
      <c r="O389" s="20">
        <f t="shared" si="67"/>
        <v>0</v>
      </c>
      <c r="P389" s="20">
        <f t="shared" si="68"/>
        <v>0</v>
      </c>
      <c r="Q389" s="20">
        <v>1</v>
      </c>
      <c r="S389" s="20">
        <f t="shared" si="61"/>
        <v>1</v>
      </c>
    </row>
    <row r="390" spans="3:19" x14ac:dyDescent="0.25">
      <c r="C390">
        <f t="shared" si="69"/>
        <v>355</v>
      </c>
      <c r="D390" s="5">
        <f t="shared" si="70"/>
        <v>54667</v>
      </c>
      <c r="E390" s="4">
        <f t="shared" si="71"/>
        <v>0</v>
      </c>
      <c r="F390" s="4">
        <f t="shared" si="62"/>
        <v>0</v>
      </c>
      <c r="G390" s="4">
        <f t="array" ref="G390">IF($F$27=$K$23,$F$29*HLOOKUP($F$22,$M$34:$Q$395,(C390)+2,FALSE),IF(AND(F$17&gt;=C390,$F$23=$K$20,K390=0,S390=1),PMT(F$12/$F$22,F$16*$F$22,-F$11,0)-H390,0)*HLOOKUP($F$22,$M$34:$Q$395,(C390)+2,FALSE))</f>
        <v>0</v>
      </c>
      <c r="H390" s="4">
        <f t="array" ref="H390">IF($F$27=$K$23,$F$30*HLOOKUP($F$22,$M$34:$Q$395,(C390)+2,FALSE),IF(K390=0,E390*F$12/$F$22,0)*HLOOKUP($F$22,$M$34:$Q$395,(C390)+2,FALSE))</f>
        <v>0</v>
      </c>
      <c r="I390" s="4">
        <f t="shared" si="60"/>
        <v>0</v>
      </c>
      <c r="J390" s="4">
        <f t="shared" si="63"/>
        <v>0</v>
      </c>
      <c r="K390" s="4">
        <f t="shared" si="64"/>
        <v>0</v>
      </c>
      <c r="M390" s="20">
        <f t="shared" si="65"/>
        <v>0</v>
      </c>
      <c r="N390" s="20">
        <f t="shared" si="66"/>
        <v>1</v>
      </c>
      <c r="O390" s="20">
        <f t="shared" si="67"/>
        <v>0</v>
      </c>
      <c r="P390" s="20">
        <f t="shared" si="68"/>
        <v>1</v>
      </c>
      <c r="Q390" s="20">
        <v>1</v>
      </c>
      <c r="S390" s="20">
        <f t="shared" si="61"/>
        <v>1</v>
      </c>
    </row>
    <row r="391" spans="3:19" x14ac:dyDescent="0.25">
      <c r="C391">
        <f t="shared" si="69"/>
        <v>356</v>
      </c>
      <c r="D391" s="5">
        <f t="shared" si="70"/>
        <v>54697</v>
      </c>
      <c r="E391" s="4">
        <f t="shared" si="71"/>
        <v>0</v>
      </c>
      <c r="F391" s="4">
        <f t="shared" si="62"/>
        <v>0</v>
      </c>
      <c r="G391" s="4">
        <f t="array" ref="G391">IF($F$27=$K$23,$F$29*HLOOKUP($F$22,$M$34:$Q$395,(C391)+2,FALSE),IF(AND(F$17&gt;=C391,$F$23=$K$20,K391=0,S391=1),PMT(F$12/$F$22,F$16*$F$22,-F$11,0)-H391,0)*HLOOKUP($F$22,$M$34:$Q$395,(C391)+2,FALSE))</f>
        <v>0</v>
      </c>
      <c r="H391" s="4">
        <f t="array" ref="H391">IF($F$27=$K$23,$F$30*HLOOKUP($F$22,$M$34:$Q$395,(C391)+2,FALSE),IF(K391=0,E391*F$12/$F$22,0)*HLOOKUP($F$22,$M$34:$Q$395,(C391)+2,FALSE))</f>
        <v>0</v>
      </c>
      <c r="I391" s="4">
        <f t="shared" si="60"/>
        <v>0</v>
      </c>
      <c r="J391" s="4">
        <f t="shared" si="63"/>
        <v>0</v>
      </c>
      <c r="K391" s="4">
        <f t="shared" si="64"/>
        <v>0</v>
      </c>
      <c r="M391" s="20">
        <f t="shared" si="65"/>
        <v>0</v>
      </c>
      <c r="N391" s="20">
        <f t="shared" si="66"/>
        <v>0</v>
      </c>
      <c r="O391" s="20">
        <f t="shared" si="67"/>
        <v>0</v>
      </c>
      <c r="P391" s="20">
        <f t="shared" si="68"/>
        <v>0</v>
      </c>
      <c r="Q391" s="20">
        <v>1</v>
      </c>
      <c r="S391" s="20">
        <f t="shared" si="61"/>
        <v>1</v>
      </c>
    </row>
    <row r="392" spans="3:19" x14ac:dyDescent="0.25">
      <c r="C392">
        <f t="shared" si="69"/>
        <v>357</v>
      </c>
      <c r="D392" s="5">
        <f t="shared" si="70"/>
        <v>54728</v>
      </c>
      <c r="E392" s="4">
        <f t="shared" si="71"/>
        <v>0</v>
      </c>
      <c r="F392" s="4">
        <f t="shared" si="62"/>
        <v>0</v>
      </c>
      <c r="G392" s="4">
        <f t="array" ref="G392">IF($F$27=$K$23,$F$29*HLOOKUP($F$22,$M$34:$Q$395,(C392)+2,FALSE),IF(AND(F$17&gt;=C392,$F$23=$K$20,K392=0,S392=1),PMT(F$12/$F$22,F$16*$F$22,-F$11,0)-H392,0)*HLOOKUP($F$22,$M$34:$Q$395,(C392)+2,FALSE))</f>
        <v>0</v>
      </c>
      <c r="H392" s="4">
        <f t="array" ref="H392">IF($F$27=$K$23,$F$30*HLOOKUP($F$22,$M$34:$Q$395,(C392)+2,FALSE),IF(K392=0,E392*F$12/$F$22,0)*HLOOKUP($F$22,$M$34:$Q$395,(C392)+2,FALSE))</f>
        <v>0</v>
      </c>
      <c r="I392" s="4">
        <f t="shared" si="60"/>
        <v>0</v>
      </c>
      <c r="J392" s="4">
        <f t="shared" si="63"/>
        <v>0</v>
      </c>
      <c r="K392" s="4">
        <f t="shared" si="64"/>
        <v>0</v>
      </c>
      <c r="M392" s="20">
        <f t="shared" si="65"/>
        <v>0</v>
      </c>
      <c r="N392" s="20">
        <f t="shared" si="66"/>
        <v>0</v>
      </c>
      <c r="O392" s="20">
        <f t="shared" si="67"/>
        <v>1</v>
      </c>
      <c r="P392" s="20">
        <f t="shared" si="68"/>
        <v>1</v>
      </c>
      <c r="Q392" s="20">
        <v>1</v>
      </c>
      <c r="S392" s="20">
        <f t="shared" si="61"/>
        <v>1</v>
      </c>
    </row>
    <row r="393" spans="3:19" x14ac:dyDescent="0.25">
      <c r="C393">
        <f t="shared" si="69"/>
        <v>358</v>
      </c>
      <c r="D393" s="5">
        <f t="shared" si="70"/>
        <v>54758</v>
      </c>
      <c r="E393" s="4">
        <f t="shared" si="71"/>
        <v>0</v>
      </c>
      <c r="F393" s="4">
        <f t="shared" si="62"/>
        <v>0</v>
      </c>
      <c r="G393" s="4">
        <f t="array" ref="G393">IF($F$27=$K$23,$F$29*HLOOKUP($F$22,$M$34:$Q$395,(C393)+2,FALSE),IF(AND(F$17&gt;=C393,$F$23=$K$20,K393=0,S393=1),PMT(F$12/$F$22,F$16*$F$22,-F$11,0)-H393,0)*HLOOKUP($F$22,$M$34:$Q$395,(C393)+2,FALSE))</f>
        <v>0</v>
      </c>
      <c r="H393" s="4">
        <f t="array" ref="H393">IF($F$27=$K$23,$F$30*HLOOKUP($F$22,$M$34:$Q$395,(C393)+2,FALSE),IF(K393=0,E393*F$12/$F$22,0)*HLOOKUP($F$22,$M$34:$Q$395,(C393)+2,FALSE))</f>
        <v>0</v>
      </c>
      <c r="I393" s="4">
        <f t="shared" si="60"/>
        <v>0</v>
      </c>
      <c r="J393" s="4">
        <f t="shared" si="63"/>
        <v>0</v>
      </c>
      <c r="K393" s="4">
        <f t="shared" si="64"/>
        <v>0</v>
      </c>
      <c r="M393" s="20">
        <f t="shared" si="65"/>
        <v>0</v>
      </c>
      <c r="N393" s="20">
        <f t="shared" si="66"/>
        <v>0</v>
      </c>
      <c r="O393" s="20">
        <f t="shared" si="67"/>
        <v>0</v>
      </c>
      <c r="P393" s="20">
        <f t="shared" si="68"/>
        <v>0</v>
      </c>
      <c r="Q393" s="20">
        <v>1</v>
      </c>
      <c r="S393" s="20">
        <f t="shared" si="61"/>
        <v>1</v>
      </c>
    </row>
    <row r="394" spans="3:19" x14ac:dyDescent="0.25">
      <c r="C394">
        <f t="shared" si="69"/>
        <v>359</v>
      </c>
      <c r="D394" s="5">
        <f t="shared" si="70"/>
        <v>54789</v>
      </c>
      <c r="E394" s="4">
        <f t="shared" si="71"/>
        <v>0</v>
      </c>
      <c r="F394" s="4">
        <f t="shared" si="62"/>
        <v>0</v>
      </c>
      <c r="G394" s="4">
        <f t="array" ref="G394">IF($F$27=$K$23,$F$29*HLOOKUP($F$22,$M$34:$Q$395,(C394)+2,FALSE),IF(AND(F$17&gt;=C394,$F$23=$K$20,K394=0,S394=1),PMT(F$12/$F$22,F$16*$F$22,-F$11,0)-H394,0)*HLOOKUP($F$22,$M$34:$Q$395,(C394)+2,FALSE))</f>
        <v>0</v>
      </c>
      <c r="H394" s="4">
        <f t="array" ref="H394">IF($F$27=$K$23,$F$30*HLOOKUP($F$22,$M$34:$Q$395,(C394)+2,FALSE),IF(K394=0,E394*F$12/$F$22,0)*HLOOKUP($F$22,$M$34:$Q$395,(C394)+2,FALSE))</f>
        <v>0</v>
      </c>
      <c r="I394" s="4">
        <f t="shared" si="60"/>
        <v>0</v>
      </c>
      <c r="J394" s="4">
        <f t="shared" si="63"/>
        <v>0</v>
      </c>
      <c r="K394" s="4">
        <f t="shared" si="64"/>
        <v>0</v>
      </c>
      <c r="M394" s="20">
        <f t="shared" si="65"/>
        <v>0</v>
      </c>
      <c r="N394" s="20">
        <f t="shared" si="66"/>
        <v>0</v>
      </c>
      <c r="O394" s="20">
        <f t="shared" si="67"/>
        <v>0</v>
      </c>
      <c r="P394" s="20">
        <f t="shared" si="68"/>
        <v>1</v>
      </c>
      <c r="Q394" s="20">
        <v>1</v>
      </c>
      <c r="S394" s="20">
        <f t="shared" si="61"/>
        <v>1</v>
      </c>
    </row>
    <row r="395" spans="3:19" x14ac:dyDescent="0.25">
      <c r="C395">
        <f t="shared" si="69"/>
        <v>360</v>
      </c>
      <c r="D395" s="5">
        <f t="shared" si="70"/>
        <v>54820</v>
      </c>
      <c r="E395" s="4">
        <f t="shared" si="71"/>
        <v>0</v>
      </c>
      <c r="F395" s="4">
        <f t="shared" si="62"/>
        <v>0</v>
      </c>
      <c r="G395" s="4">
        <f t="array" ref="G395">IF($F$27=$K$23,$F$29*HLOOKUP($F$22,$M$34:$Q$395,(C395)+2,FALSE),IF(AND(F$17&gt;=C395,$F$23=$K$20,K395=0,S395=1),PMT(F$12/$F$22,F$16*$F$22,-F$11,0)-H395,0)*HLOOKUP($F$22,$M$34:$Q$395,(C395)+2,FALSE))</f>
        <v>0</v>
      </c>
      <c r="H395" s="4">
        <f t="array" ref="H395">IF($F$27=$K$23,$F$30*HLOOKUP($F$22,$M$34:$Q$395,(C395)+2,FALSE),IF(K395=0,E395*F$12/$F$22,0)*HLOOKUP($F$22,$M$34:$Q$395,(C395)+2,FALSE))</f>
        <v>0</v>
      </c>
      <c r="I395" s="4">
        <f t="shared" si="60"/>
        <v>0</v>
      </c>
      <c r="J395" s="4">
        <f t="shared" si="63"/>
        <v>0</v>
      </c>
      <c r="K395" s="4">
        <f t="shared" si="64"/>
        <v>0</v>
      </c>
      <c r="M395" s="20">
        <f t="shared" si="65"/>
        <v>0</v>
      </c>
      <c r="N395" s="20">
        <f t="shared" si="66"/>
        <v>0</v>
      </c>
      <c r="O395" s="20">
        <f t="shared" si="67"/>
        <v>0</v>
      </c>
      <c r="P395" s="20">
        <f t="shared" si="68"/>
        <v>0</v>
      </c>
      <c r="Q395" s="20">
        <v>1</v>
      </c>
      <c r="S395" s="20">
        <f t="shared" si="61"/>
        <v>1</v>
      </c>
    </row>
  </sheetData>
  <dataValidations count="4">
    <dataValidation type="list" allowBlank="1" showInputMessage="1" showErrorMessage="1" sqref="F22" xr:uid="{B34F264A-7271-4988-B7EA-1CEDF57E89AB}">
      <formula1>$K$12:$K$16</formula1>
    </dataValidation>
    <dataValidation type="list" allowBlank="1" showInputMessage="1" showErrorMessage="1" sqref="F23" xr:uid="{42D6565A-AE59-4600-AE71-88E1765F1E6C}">
      <formula1>$K$19:$K$20</formula1>
    </dataValidation>
    <dataValidation type="list" allowBlank="1" showInputMessage="1" showErrorMessage="1" sqref="F27" xr:uid="{FC878A56-D17B-414C-B058-99C3E6925462}">
      <formula1>$K$23:$K$24</formula1>
    </dataValidation>
    <dataValidation type="list" allowBlank="1" showInputMessage="1" showErrorMessage="1" sqref="F15" xr:uid="{6F9B96D0-CB70-4841-BA0F-566D687E38B6}">
      <formula1>$K$27:$K$28</formula1>
    </dataValidation>
  </dataValidations>
  <pageMargins left="0.7" right="0.7" top="0.75" bottom="0.75" header="0.3" footer="0.3"/>
  <pageSetup scale="74" orientation="portrait" horizontalDpi="4294967295" verticalDpi="4294967295" r:id="rId1"/>
  <rowBreaks count="1" manualBreakCount="1">
    <brk id="2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Benjiman Godbout</dc:creator>
  <cp:lastModifiedBy>rvegajr</cp:lastModifiedBy>
  <cp:lastPrinted>2020-02-19T22:50:50Z</cp:lastPrinted>
  <dcterms:created xsi:type="dcterms:W3CDTF">2020-02-19T21:22:27Z</dcterms:created>
  <dcterms:modified xsi:type="dcterms:W3CDTF">2020-03-20T19:28:46Z</dcterms:modified>
</cp:coreProperties>
</file>