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<sst xmlns="http://schemas.openxmlformats.org/spreadsheetml/2006/main" count="241" uniqueCount="48">
  <si>
    <t xml:space="preserve">C </t>
  </si>
  <si>
    <t xml:space="preserve">rho_b</t>
  </si>
  <si>
    <t xml:space="preserve">kg/m^3</t>
  </si>
  <si>
    <t xml:space="preserve">k</t>
  </si>
  <si>
    <t xml:space="preserve">g</t>
  </si>
  <si>
    <t xml:space="preserve">m/s^2</t>
  </si>
  <si>
    <t xml:space="preserve">dp</t>
  </si>
  <si>
    <t xml:space="preserve">m</t>
  </si>
  <si>
    <t xml:space="preserve">tau_p</t>
  </si>
  <si>
    <t xml:space="preserve">s</t>
  </si>
  <si>
    <t xml:space="preserve">rho_p</t>
  </si>
  <si>
    <t xml:space="preserve">tau_p*g</t>
  </si>
  <si>
    <t xml:space="preserve">m/s</t>
  </si>
  <si>
    <t xml:space="preserve">Vp</t>
  </si>
  <si>
    <t xml:space="preserve">M^3</t>
  </si>
  <si>
    <t xml:space="preserve">mp</t>
  </si>
  <si>
    <t xml:space="preserve">kg</t>
  </si>
  <si>
    <t xml:space="preserve">Plume 1</t>
  </si>
  <si>
    <t xml:space="preserve">bifurcation with dn32</t>
  </si>
  <si>
    <t xml:space="preserve">Plume 2</t>
  </si>
  <si>
    <t xml:space="preserve">dn32</t>
  </si>
  <si>
    <t xml:space="preserve">Plume 3</t>
  </si>
  <si>
    <t xml:space="preserve">Dn 45</t>
  </si>
  <si>
    <t xml:space="preserve">D_0</t>
  </si>
  <si>
    <t xml:space="preserve">dn</t>
  </si>
  <si>
    <t xml:space="preserve">+/- 6.1e-5</t>
  </si>
  <si>
    <t xml:space="preserve">mf</t>
  </si>
  <si>
    <t xml:space="preserve">w_outlet</t>
  </si>
  <si>
    <t xml:space="preserve">phi_m</t>
  </si>
  <si>
    <t xml:space="preserve">mp_dot</t>
  </si>
  <si>
    <t xml:space="preserve">phi_v</t>
  </si>
  <si>
    <t xml:space="preserve">mf_dot</t>
  </si>
  <si>
    <t xml:space="preserve">Concentration Calibration</t>
  </si>
  <si>
    <t xml:space="preserve">do</t>
  </si>
  <si>
    <t xml:space="preserve">do with reverse funnel</t>
  </si>
  <si>
    <t xml:space="preserve">side length</t>
  </si>
  <si>
    <t xml:space="preserve">measured</t>
  </si>
  <si>
    <t xml:space="preserve">Views 1 &amp; 2</t>
  </si>
  <si>
    <t xml:space="preserve">dn_32_2in_2</t>
  </si>
  <si>
    <t xml:space="preserve">bi_dn32</t>
  </si>
  <si>
    <t xml:space="preserve">dn_32_2in</t>
  </si>
  <si>
    <t xml:space="preserve">bi_dn32_rfun2</t>
  </si>
  <si>
    <t xml:space="preserve">bi_dn32_rfun</t>
  </si>
  <si>
    <t xml:space="preserve">bi_dn32_rfun3</t>
  </si>
  <si>
    <t xml:space="preserve">bidn_32_2in_4</t>
  </si>
  <si>
    <t xml:space="preserve">bidn_32_2in_3</t>
  </si>
  <si>
    <t xml:space="preserve">dn_32_rfun</t>
  </si>
  <si>
    <t xml:space="preserve">Views 3 &amp; 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</si>
</sst>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E+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80"/>
  <sheetViews>
    <sheetView showFormulas="false" showGridLines="true" showRowColHeaders="true" showZeros="true" rightToLeft="false" tabSelected="true" showOutlineSymbols="true" defaultGridColor="true" view="normal" topLeftCell="A40" colorId="64" zoomScale="100" zoomScaleNormal="100" zoomScalePageLayoutView="100" workbookViewId="0">
      <selection pane="topLeft" activeCell="B51" activeCellId="0" sqref="B51"/>
    </sheetView>
  </sheetViews>
  <sheetFormatPr defaultRowHeight="12.8" zeroHeight="false" outlineLevelRow="0" outlineLevelCol="0"/>
  <cols>
    <col collapsed="false" customWidth="true" hidden="false" outlineLevel="0" max="1" min="1" style="0" width="12.78"/>
    <col collapsed="false" customWidth="false" hidden="false" outlineLevel="0" max="11" min="2" style="0" width="11.52"/>
    <col collapsed="false" customWidth="true" hidden="false" outlineLevel="0" max="12" min="12" style="0" width="12.5"/>
    <col collapsed="false" customWidth="false" hidden="false" outlineLevel="0" max="1025" min="13" style="0" width="11.52"/>
  </cols>
  <sheetData>
    <row r="1" customFormat="false" ht="12.8" hidden="false" customHeight="false" outlineLevel="0" collapsed="false">
      <c r="A1" s="1" t="s">
        <v>0</v>
      </c>
      <c r="B1" s="2" t="n">
        <v>0.64</v>
      </c>
      <c r="C1" s="2"/>
      <c r="D1" s="2"/>
      <c r="E1" s="2"/>
      <c r="F1" s="2"/>
      <c r="G1" s="2"/>
      <c r="H1" s="2"/>
      <c r="I1" s="2"/>
      <c r="J1" s="2"/>
    </row>
    <row r="2" customFormat="false" ht="13.05" hidden="false" customHeight="false" outlineLevel="0" collapsed="false">
      <c r="A2" s="3" t="s">
        <v>1</v>
      </c>
      <c r="B2" s="4" t="n">
        <f aca="false">0.6*B6</f>
        <v>1500</v>
      </c>
      <c r="C2" s="3" t="s">
        <v>2</v>
      </c>
      <c r="D2" s="5"/>
      <c r="E2" s="5"/>
      <c r="F2" s="5"/>
      <c r="G2" s="5"/>
      <c r="H2" s="5"/>
      <c r="I2" s="5"/>
      <c r="J2" s="5"/>
      <c r="K2" s="6"/>
    </row>
    <row r="3" customFormat="false" ht="13.05" hidden="false" customHeight="false" outlineLevel="0" collapsed="false">
      <c r="A3" s="3" t="s">
        <v>3</v>
      </c>
      <c r="B3" s="4" t="n">
        <v>1.5</v>
      </c>
      <c r="C3" s="4"/>
      <c r="D3" s="5"/>
      <c r="E3" s="5"/>
      <c r="F3" s="5"/>
      <c r="G3" s="5"/>
      <c r="H3" s="5"/>
      <c r="I3" s="5"/>
      <c r="J3" s="5"/>
      <c r="K3" s="6"/>
    </row>
    <row r="4" customFormat="false" ht="13.05" hidden="false" customHeight="false" outlineLevel="0" collapsed="false">
      <c r="A4" s="3" t="s">
        <v>4</v>
      </c>
      <c r="B4" s="4" t="n">
        <v>9.81</v>
      </c>
      <c r="C4" s="4" t="s">
        <v>5</v>
      </c>
      <c r="D4" s="5"/>
      <c r="E4" s="4"/>
      <c r="F4" s="4"/>
      <c r="G4" s="5"/>
      <c r="H4" s="5"/>
      <c r="I4" s="5"/>
      <c r="J4" s="5"/>
      <c r="K4" s="6"/>
      <c r="P4" s="2"/>
      <c r="Q4" s="2"/>
    </row>
    <row r="5" customFormat="false" ht="13.05" hidden="false" customHeight="false" outlineLevel="0" collapsed="false">
      <c r="A5" s="3" t="s">
        <v>6</v>
      </c>
      <c r="B5" s="7" t="n">
        <v>3E-005</v>
      </c>
      <c r="C5" s="4" t="s">
        <v>7</v>
      </c>
      <c r="D5" s="5" t="s">
        <v>8</v>
      </c>
      <c r="E5" s="7" t="n">
        <v>0.0074</v>
      </c>
      <c r="F5" s="4" t="s">
        <v>9</v>
      </c>
      <c r="G5" s="5"/>
      <c r="H5" s="5"/>
      <c r="I5" s="5"/>
      <c r="J5" s="5"/>
      <c r="K5" s="6" t="n">
        <f aca="false">1.3 - E6</f>
        <v>1.227406</v>
      </c>
      <c r="P5" s="2"/>
      <c r="Q5" s="2"/>
    </row>
    <row r="6" customFormat="false" ht="13.05" hidden="false" customHeight="false" outlineLevel="0" collapsed="false">
      <c r="A6" s="3" t="s">
        <v>10</v>
      </c>
      <c r="B6" s="3" t="n">
        <v>2500</v>
      </c>
      <c r="C6" s="3" t="s">
        <v>2</v>
      </c>
      <c r="D6" s="5" t="s">
        <v>11</v>
      </c>
      <c r="E6" s="4" t="n">
        <f aca="false">(E5*B4)</f>
        <v>0.072594</v>
      </c>
      <c r="F6" s="4" t="s">
        <v>12</v>
      </c>
      <c r="G6" s="5"/>
      <c r="H6" s="5"/>
      <c r="I6" s="5"/>
      <c r="J6" s="5"/>
      <c r="K6" s="6" t="n">
        <f aca="false">(1.3/K5)</f>
        <v>1.05914424403987</v>
      </c>
      <c r="P6" s="2"/>
      <c r="Q6" s="2"/>
    </row>
    <row r="7" customFormat="false" ht="13.05" hidden="false" customHeight="false" outlineLevel="0" collapsed="false">
      <c r="A7" s="3" t="s">
        <v>13</v>
      </c>
      <c r="B7" s="7" t="n">
        <f aca="false">3.14*4/3*(B5/2)^3</f>
        <v>1.413E-014</v>
      </c>
      <c r="C7" s="3" t="s">
        <v>14</v>
      </c>
      <c r="D7" s="5"/>
      <c r="E7" s="4"/>
      <c r="F7" s="4"/>
      <c r="G7" s="5"/>
      <c r="H7" s="5"/>
      <c r="I7" s="5"/>
      <c r="J7" s="5"/>
      <c r="K7" s="6"/>
      <c r="L7" s="8"/>
      <c r="M7" s="2"/>
      <c r="N7" s="2"/>
      <c r="P7" s="2"/>
      <c r="Q7" s="2"/>
    </row>
    <row r="8" customFormat="false" ht="13.05" hidden="false" customHeight="false" outlineLevel="0" collapsed="false">
      <c r="A8" s="3" t="s">
        <v>15</v>
      </c>
      <c r="B8" s="7" t="n">
        <f aca="false">3.14*4/3*(B5/2)^3*B6</f>
        <v>3.5325E-011</v>
      </c>
      <c r="C8" s="3" t="s">
        <v>16</v>
      </c>
      <c r="D8" s="5"/>
      <c r="E8" s="4"/>
      <c r="F8" s="4"/>
      <c r="G8" s="5"/>
      <c r="H8" s="5"/>
      <c r="I8" s="5"/>
      <c r="J8" s="5"/>
      <c r="K8" s="6"/>
      <c r="L8" s="8"/>
      <c r="M8" s="9"/>
      <c r="N8" s="2"/>
      <c r="P8" s="9"/>
      <c r="Q8" s="2"/>
    </row>
    <row r="9" customFormat="false" ht="16.15" hidden="false" customHeight="true" outlineLevel="0" collapsed="false">
      <c r="A9" s="5"/>
      <c r="B9" s="5"/>
      <c r="C9" s="5"/>
      <c r="D9" s="5"/>
      <c r="E9" s="5"/>
      <c r="F9" s="5"/>
      <c r="G9" s="5"/>
      <c r="H9" s="5"/>
      <c r="I9" s="5"/>
      <c r="J9" s="5"/>
      <c r="K9" s="6"/>
      <c r="L9" s="8"/>
      <c r="M9" s="1"/>
      <c r="N9" s="1"/>
      <c r="P9" s="2"/>
      <c r="Q9" s="2"/>
    </row>
    <row r="10" customFormat="false" ht="26.9" hidden="false" customHeight="true" outlineLevel="0" collapsed="false">
      <c r="A10" s="5" t="s">
        <v>17</v>
      </c>
      <c r="B10" s="5" t="s">
        <v>18</v>
      </c>
      <c r="C10" s="5"/>
      <c r="D10" s="5" t="s">
        <v>19</v>
      </c>
      <c r="E10" s="5" t="s">
        <v>20</v>
      </c>
      <c r="F10" s="5"/>
      <c r="G10" s="5" t="s">
        <v>21</v>
      </c>
      <c r="H10" s="5" t="s">
        <v>22</v>
      </c>
      <c r="I10" s="5"/>
      <c r="J10" s="5"/>
      <c r="K10" s="6"/>
      <c r="L10" s="8"/>
      <c r="M10" s="9"/>
      <c r="N10" s="1"/>
      <c r="P10" s="2"/>
      <c r="Q10" s="2"/>
    </row>
    <row r="11" customFormat="false" ht="13.05" hidden="false" customHeight="false" outlineLevel="0" collapsed="false">
      <c r="A11" s="5" t="s">
        <v>23</v>
      </c>
      <c r="B11" s="5" t="n">
        <v>0.01905</v>
      </c>
      <c r="C11" s="5"/>
      <c r="D11" s="5" t="s">
        <v>24</v>
      </c>
      <c r="E11" s="5" t="n">
        <f aca="false">3.2/1000</f>
        <v>0.0032</v>
      </c>
      <c r="F11" s="5"/>
      <c r="G11" s="5" t="s">
        <v>24</v>
      </c>
      <c r="H11" s="7" t="n">
        <v>0.0045</v>
      </c>
      <c r="I11" s="5"/>
      <c r="J11" s="5"/>
      <c r="K11" s="6"/>
      <c r="L11" s="8"/>
      <c r="M11" s="9"/>
      <c r="N11" s="1"/>
      <c r="P11" s="2"/>
      <c r="Q11" s="2"/>
    </row>
    <row r="12" customFormat="false" ht="13.05" hidden="false" customHeight="false" outlineLevel="0" collapsed="false">
      <c r="A12" s="5" t="s">
        <v>15</v>
      </c>
      <c r="B12" s="7" t="n">
        <f aca="false">AVERAGE(B30,B36,B42)</f>
        <v>0.000312</v>
      </c>
      <c r="C12" s="5" t="s">
        <v>25</v>
      </c>
      <c r="D12" s="5" t="s">
        <v>23</v>
      </c>
      <c r="E12" s="5" t="n">
        <f aca="false">0.01905</f>
        <v>0.01905</v>
      </c>
      <c r="F12" s="5"/>
      <c r="G12" s="5" t="s">
        <v>23</v>
      </c>
      <c r="H12" s="5" t="n">
        <f aca="false">0.01905</f>
        <v>0.01905</v>
      </c>
      <c r="I12" s="5"/>
      <c r="J12" s="5"/>
      <c r="K12" s="6"/>
    </row>
    <row r="13" customFormat="false" ht="13.05" hidden="false" customHeight="false" outlineLevel="0" collapsed="false">
      <c r="A13" s="5" t="s">
        <v>26</v>
      </c>
      <c r="B13" s="5" t="n">
        <f aca="false">1.225*3.1415*B11^2*E6</f>
        <v>0.000101382696922709</v>
      </c>
      <c r="C13" s="5"/>
      <c r="D13" s="5" t="s">
        <v>27</v>
      </c>
      <c r="E13" s="10" t="n">
        <f aca="false">SQRT(B4*(E11-B3*B5))</f>
        <v>0.17592768400681</v>
      </c>
      <c r="F13" s="5"/>
      <c r="G13" s="5" t="s">
        <v>27</v>
      </c>
      <c r="H13" s="10" t="n">
        <f aca="false">SQRT(B4*(H11-B3*B5))</f>
        <v>0.209053940407733</v>
      </c>
      <c r="I13" s="5"/>
      <c r="J13" s="5"/>
      <c r="K13" s="6"/>
    </row>
    <row r="14" customFormat="false" ht="13.05" hidden="false" customHeight="false" outlineLevel="0" collapsed="false">
      <c r="A14" s="5" t="s">
        <v>28</v>
      </c>
      <c r="B14" s="5" t="n">
        <f aca="false">B12/B13</f>
        <v>3.07744821818914</v>
      </c>
      <c r="C14" s="5"/>
      <c r="D14" s="5" t="s">
        <v>29</v>
      </c>
      <c r="E14" s="5" t="n">
        <f aca="false">B1*B2*SQRT(B4)*(E11-B3*B5)^(2.5)</f>
        <v>0.00168114102220405</v>
      </c>
      <c r="F14" s="7" t="n">
        <v>0.003</v>
      </c>
      <c r="G14" s="5" t="s">
        <v>29</v>
      </c>
      <c r="H14" s="5" t="n">
        <f aca="false">B1*B2*SQRT(B4)*(H11-B3*B5)^(2.5)</f>
        <v>0.00398313483035596</v>
      </c>
      <c r="I14" s="7" t="n">
        <v>0.00898</v>
      </c>
      <c r="J14" s="5"/>
      <c r="K14" s="11"/>
    </row>
    <row r="15" customFormat="false" ht="13.05" hidden="false" customHeight="false" outlineLevel="0" collapsed="false">
      <c r="A15" s="5" t="s">
        <v>30</v>
      </c>
      <c r="B15" s="5" t="n">
        <f aca="false">B14*(1.225/B6)</f>
        <v>0.00150794962691268</v>
      </c>
      <c r="C15" s="5"/>
      <c r="D15" s="5" t="s">
        <v>31</v>
      </c>
      <c r="E15" s="5" t="n">
        <f aca="false">1.225*3.1415*E12^2*E6</f>
        <v>0.000101382696922709</v>
      </c>
      <c r="F15" s="5" t="n">
        <f aca="false">1.225*3.1415*H12^2*E6</f>
        <v>0.000101382696922709</v>
      </c>
      <c r="G15" s="5" t="s">
        <v>31</v>
      </c>
      <c r="H15" s="5" t="n">
        <f aca="false">1.225*3.1415*H12^2*E6</f>
        <v>0.000101382696922709</v>
      </c>
      <c r="I15" s="5" t="n">
        <f aca="false">1.225*3.1415*H12^2*E6</f>
        <v>0.000101382696922709</v>
      </c>
      <c r="J15" s="5"/>
      <c r="K15" s="6"/>
    </row>
    <row r="16" customFormat="false" ht="13.05" hidden="false" customHeight="false" outlineLevel="0" collapsed="false">
      <c r="A16" s="5"/>
      <c r="B16" s="5"/>
      <c r="C16" s="5"/>
      <c r="D16" s="5" t="s">
        <v>28</v>
      </c>
      <c r="E16" s="5" t="n">
        <f aca="false">E14/E15</f>
        <v>16.5821296259825</v>
      </c>
      <c r="F16" s="5" t="n">
        <f aca="false">F14/F15</f>
        <v>29.5908482518187</v>
      </c>
      <c r="G16" s="5" t="s">
        <v>28</v>
      </c>
      <c r="H16" s="5" t="n">
        <f aca="false">H14/H15</f>
        <v>39.2881127771989</v>
      </c>
      <c r="I16" s="5" t="n">
        <f aca="false">I14/I15</f>
        <v>88.5752724337773</v>
      </c>
      <c r="J16" s="5"/>
      <c r="K16" s="6"/>
    </row>
    <row r="17" customFormat="false" ht="13.05" hidden="false" customHeight="false" outlineLevel="0" collapsed="false">
      <c r="A17" s="5"/>
      <c r="B17" s="5"/>
      <c r="C17" s="5"/>
      <c r="D17" s="5" t="s">
        <v>30</v>
      </c>
      <c r="E17" s="5" t="n">
        <f aca="false">E16*(1.225/B6)</f>
        <v>0.00812524351673141</v>
      </c>
      <c r="F17" s="5" t="n">
        <f aca="false">F16*(1.225/B6)</f>
        <v>0.0144995156433912</v>
      </c>
      <c r="G17" s="5" t="s">
        <v>30</v>
      </c>
      <c r="H17" s="5" t="n">
        <f aca="false">H16*(1.225/B6)</f>
        <v>0.0192511752608275</v>
      </c>
      <c r="I17" s="5" t="n">
        <f aca="false">I16*(1.225/B6)</f>
        <v>0.0434018834925509</v>
      </c>
      <c r="J17" s="5"/>
      <c r="K17" s="6"/>
    </row>
    <row r="18" customFormat="false" ht="13.05" hidden="false" customHeight="false" outlineLevel="0" collapsed="false">
      <c r="A18" s="5"/>
      <c r="B18" s="7"/>
      <c r="C18" s="5"/>
      <c r="D18" s="5"/>
      <c r="E18" s="7" t="n">
        <v>0.008</v>
      </c>
      <c r="F18" s="5"/>
      <c r="G18" s="5"/>
      <c r="H18" s="7" t="n">
        <v>0.02</v>
      </c>
      <c r="I18" s="7"/>
      <c r="J18" s="5"/>
      <c r="K18" s="6"/>
    </row>
    <row r="19" customFormat="false" ht="12.8" hidden="false" customHeight="false" outlineLevel="0" collapsed="false">
      <c r="A19" s="5"/>
      <c r="B19" s="5"/>
      <c r="C19" s="5"/>
      <c r="D19" s="5"/>
      <c r="E19" s="5"/>
      <c r="F19" s="5"/>
      <c r="G19" s="5"/>
      <c r="H19" s="5"/>
      <c r="I19" s="5"/>
      <c r="J19" s="5"/>
      <c r="K19" s="6"/>
    </row>
    <row r="20" customFormat="false" ht="12.8" hidden="false" customHeight="false" outlineLevel="0" collapsed="false">
      <c r="A20" s="5"/>
      <c r="B20" s="5"/>
      <c r="C20" s="5"/>
      <c r="D20" s="5"/>
      <c r="E20" s="5"/>
      <c r="F20" s="5"/>
      <c r="G20" s="5"/>
      <c r="H20" s="5"/>
      <c r="I20" s="5"/>
      <c r="J20" s="5"/>
      <c r="K20" s="6"/>
    </row>
    <row r="21" customFormat="false" ht="12.8" hidden="false" customHeight="false" outlineLevel="0" collapsed="false">
      <c r="A21" s="5"/>
      <c r="B21" s="5"/>
      <c r="C21" s="5"/>
      <c r="D21" s="5"/>
      <c r="E21" s="5"/>
      <c r="F21" s="5"/>
      <c r="G21" s="5"/>
      <c r="H21" s="5"/>
      <c r="I21" s="5"/>
      <c r="J21" s="5"/>
      <c r="K21" s="6"/>
    </row>
    <row r="22" customFormat="false" ht="36.15" hidden="false" customHeight="false" outlineLevel="0" collapsed="false">
      <c r="A22" s="5" t="s">
        <v>32</v>
      </c>
      <c r="B22" s="5" t="s">
        <v>33</v>
      </c>
      <c r="C22" s="5"/>
      <c r="D22" s="5" t="s">
        <v>33</v>
      </c>
      <c r="E22" s="5"/>
      <c r="F22" s="5" t="s">
        <v>34</v>
      </c>
      <c r="G22" s="5"/>
      <c r="H22" s="5" t="s">
        <v>33</v>
      </c>
      <c r="I22" s="5"/>
      <c r="J22" s="5" t="s">
        <v>33</v>
      </c>
      <c r="K22" s="6"/>
      <c r="L22" s="5" t="s">
        <v>33</v>
      </c>
    </row>
    <row r="23" customFormat="false" ht="13.05" hidden="false" customHeight="false" outlineLevel="0" collapsed="false">
      <c r="A23" s="5" t="s">
        <v>35</v>
      </c>
      <c r="B23" s="5" t="n">
        <v>0.0508</v>
      </c>
      <c r="C23" s="5" t="s">
        <v>35</v>
      </c>
      <c r="D23" s="5" t="n">
        <f aca="false">0.0508/2</f>
        <v>0.0254</v>
      </c>
      <c r="E23" s="5" t="s">
        <v>35</v>
      </c>
      <c r="F23" s="5" t="n">
        <v>0.0508</v>
      </c>
      <c r="G23" s="5" t="s">
        <v>35</v>
      </c>
      <c r="H23" s="5" t="n">
        <v>0.0508</v>
      </c>
      <c r="I23" s="5" t="s">
        <v>35</v>
      </c>
      <c r="J23" s="5" t="n">
        <v>0.0508</v>
      </c>
      <c r="K23" s="5" t="s">
        <v>35</v>
      </c>
      <c r="L23" s="5" t="n">
        <v>0.0254</v>
      </c>
    </row>
    <row r="24" customFormat="false" ht="13.05" hidden="false" customHeight="false" outlineLevel="0" collapsed="false">
      <c r="A24" s="5" t="s">
        <v>15</v>
      </c>
      <c r="B24" s="7" t="n">
        <v>0.000367</v>
      </c>
      <c r="C24" s="5" t="s">
        <v>15</v>
      </c>
      <c r="D24" s="7" t="n">
        <v>0.000367</v>
      </c>
      <c r="E24" s="5" t="s">
        <v>24</v>
      </c>
      <c r="F24" s="7" t="n">
        <v>0.0032</v>
      </c>
      <c r="G24" s="5" t="s">
        <v>24</v>
      </c>
      <c r="H24" s="7" t="n">
        <v>0.0032</v>
      </c>
      <c r="I24" s="5" t="s">
        <v>24</v>
      </c>
      <c r="J24" s="7" t="n">
        <v>0.0045</v>
      </c>
      <c r="K24" s="5" t="s">
        <v>24</v>
      </c>
      <c r="L24" s="7" t="n">
        <v>0.0032</v>
      </c>
    </row>
    <row r="25" customFormat="false" ht="13.05" hidden="false" customHeight="false" outlineLevel="0" collapsed="false">
      <c r="A25" s="5" t="s">
        <v>26</v>
      </c>
      <c r="B25" s="5" t="n">
        <f aca="false">1.225*B23^2*E6</f>
        <v>0.000229490250696</v>
      </c>
      <c r="C25" s="5" t="s">
        <v>26</v>
      </c>
      <c r="D25" s="5" t="n">
        <f aca="false">1.225*D23^2*E6</f>
        <v>5.7372562674E-005</v>
      </c>
      <c r="E25" s="5" t="s">
        <v>15</v>
      </c>
      <c r="F25" s="5" t="n">
        <f aca="false">B1*B2*SQRT(B4)*(F24-B3*B5)^(2.5)</f>
        <v>0.00168114102220405</v>
      </c>
      <c r="G25" s="5" t="s">
        <v>15</v>
      </c>
      <c r="H25" s="5" t="n">
        <f aca="false">B1*B2*SQRT(B4)*(H24-B3*B5)^(2.5)</f>
        <v>0.00168114102220405</v>
      </c>
      <c r="I25" s="5" t="s">
        <v>15</v>
      </c>
      <c r="J25" s="5" t="n">
        <f aca="false">B1*B2*SQRT(B4)*(J24-B3*B5)^(2.5)</f>
        <v>0.00398313483035596</v>
      </c>
      <c r="K25" s="5" t="s">
        <v>15</v>
      </c>
      <c r="L25" s="5" t="n">
        <f aca="false">B1*B2*SQRT(B4)*(L24-B3*B5)^(2.5)</f>
        <v>0.00168114102220405</v>
      </c>
    </row>
    <row r="26" customFormat="false" ht="13.05" hidden="false" customHeight="false" outlineLevel="0" collapsed="false">
      <c r="A26" s="5" t="s">
        <v>28</v>
      </c>
      <c r="B26" s="5" t="n">
        <f aca="false">B24/B25</f>
        <v>1.59919647517469</v>
      </c>
      <c r="C26" s="5" t="s">
        <v>28</v>
      </c>
      <c r="D26" s="5" t="n">
        <f aca="false">D24/D25</f>
        <v>6.39678590069877</v>
      </c>
      <c r="E26" s="5" t="s">
        <v>26</v>
      </c>
      <c r="F26" s="5" t="n">
        <f aca="false">1.225*F23^2*E6</f>
        <v>0.000229490250696</v>
      </c>
      <c r="G26" s="5" t="s">
        <v>26</v>
      </c>
      <c r="H26" s="5" t="n">
        <f aca="false">1.225*H23^2*E6</f>
        <v>0.000229490250696</v>
      </c>
      <c r="I26" s="5" t="s">
        <v>26</v>
      </c>
      <c r="J26" s="5" t="n">
        <f aca="false">1.225*J23^2*E6</f>
        <v>0.000229490250696</v>
      </c>
      <c r="K26" s="5" t="s">
        <v>26</v>
      </c>
      <c r="L26" s="5" t="n">
        <f aca="false">1.225*L23^2*E6</f>
        <v>5.7372562674E-005</v>
      </c>
    </row>
    <row r="27" customFormat="false" ht="13.05" hidden="false" customHeight="false" outlineLevel="0" collapsed="false">
      <c r="A27" s="5" t="s">
        <v>30</v>
      </c>
      <c r="B27" s="5" t="n">
        <f aca="false">B26*1.225/B6</f>
        <v>0.0007836062728356</v>
      </c>
      <c r="C27" s="5" t="s">
        <v>30</v>
      </c>
      <c r="D27" s="5" t="n">
        <f aca="false">D26*1.225/B6</f>
        <v>0.0031344250913424</v>
      </c>
      <c r="E27" s="5" t="s">
        <v>28</v>
      </c>
      <c r="F27" s="5" t="n">
        <f aca="false">F25/F26</f>
        <v>7.32554440594088</v>
      </c>
      <c r="G27" s="5" t="s">
        <v>28</v>
      </c>
      <c r="H27" s="5" t="n">
        <f aca="false">H25/H26</f>
        <v>7.32554440594088</v>
      </c>
      <c r="I27" s="5" t="s">
        <v>28</v>
      </c>
      <c r="J27" s="5" t="n">
        <f aca="false">J25/J26</f>
        <v>17.3564446344708</v>
      </c>
      <c r="K27" s="5" t="s">
        <v>28</v>
      </c>
      <c r="L27" s="5" t="n">
        <f aca="false">L25/L26</f>
        <v>29.3021776237635</v>
      </c>
    </row>
    <row r="28" customFormat="false" ht="13.05" hidden="false" customHeight="false" outlineLevel="0" collapsed="false">
      <c r="A28" s="5"/>
      <c r="B28" s="5"/>
      <c r="C28" s="5"/>
      <c r="D28" s="5"/>
      <c r="E28" s="5" t="s">
        <v>30</v>
      </c>
      <c r="F28" s="5" t="n">
        <f aca="false">F27*1.225/B6</f>
        <v>0.00358951675891103</v>
      </c>
      <c r="G28" s="5" t="s">
        <v>30</v>
      </c>
      <c r="H28" s="5" t="n">
        <f aca="false">H27*1.225/B6</f>
        <v>0.00358951675891103</v>
      </c>
      <c r="I28" s="5" t="s">
        <v>30</v>
      </c>
      <c r="J28" s="5" t="n">
        <f aca="false">J27*1.225/B6</f>
        <v>0.00850465787089071</v>
      </c>
      <c r="K28" s="5" t="s">
        <v>30</v>
      </c>
      <c r="L28" s="5" t="n">
        <f aca="false">L27*1.225/B6</f>
        <v>0.0143580670356441</v>
      </c>
    </row>
    <row r="29" customFormat="false" ht="13.05" hidden="false" customHeight="false" outlineLevel="0" collapsed="false">
      <c r="A29" s="5" t="s">
        <v>36</v>
      </c>
      <c r="B29" s="5"/>
      <c r="C29" s="5" t="s">
        <v>36</v>
      </c>
      <c r="D29" s="7" t="n">
        <v>0.00056</v>
      </c>
      <c r="E29" s="5"/>
      <c r="F29" s="5"/>
      <c r="G29" s="5"/>
      <c r="H29" s="5"/>
      <c r="I29" s="5"/>
      <c r="J29" s="5"/>
      <c r="K29" s="5"/>
    </row>
    <row r="30" customFormat="false" ht="13.05" hidden="false" customHeight="false" outlineLevel="0" collapsed="false">
      <c r="A30" s="5" t="s">
        <v>15</v>
      </c>
      <c r="B30" s="7" t="n">
        <v>0.000312</v>
      </c>
      <c r="C30" s="5" t="s">
        <v>15</v>
      </c>
      <c r="D30" s="7" t="n">
        <v>0.00056</v>
      </c>
      <c r="E30" s="5" t="s">
        <v>36</v>
      </c>
      <c r="F30" s="5"/>
      <c r="G30" s="5" t="s">
        <v>36</v>
      </c>
      <c r="H30" s="5"/>
      <c r="I30" s="5" t="s">
        <v>36</v>
      </c>
      <c r="J30" s="5"/>
      <c r="K30" s="5" t="s">
        <v>36</v>
      </c>
    </row>
    <row r="31" customFormat="false" ht="13.05" hidden="false" customHeight="false" outlineLevel="0" collapsed="false">
      <c r="A31" s="5" t="s">
        <v>26</v>
      </c>
      <c r="B31" s="5"/>
      <c r="C31" s="5" t="s">
        <v>26</v>
      </c>
      <c r="D31" s="5" t="n">
        <f aca="false">1.225*D23^2*E6</f>
        <v>5.7372562674E-005</v>
      </c>
      <c r="E31" s="5" t="s">
        <v>15</v>
      </c>
      <c r="F31" s="5"/>
      <c r="G31" s="5" t="s">
        <v>15</v>
      </c>
      <c r="H31" s="5"/>
      <c r="I31" s="5" t="s">
        <v>15</v>
      </c>
      <c r="J31" s="5"/>
      <c r="K31" s="5" t="s">
        <v>15</v>
      </c>
    </row>
    <row r="32" customFormat="false" ht="13.05" hidden="false" customHeight="false" outlineLevel="0" collapsed="false">
      <c r="A32" s="5" t="s">
        <v>28</v>
      </c>
      <c r="B32" s="5"/>
      <c r="C32" s="5" t="s">
        <v>28</v>
      </c>
      <c r="D32" s="5" t="n">
        <f aca="false">D30/D31</f>
        <v>9.76076322722428</v>
      </c>
      <c r="E32" s="5" t="s">
        <v>26</v>
      </c>
      <c r="F32" s="5"/>
      <c r="G32" s="5" t="s">
        <v>26</v>
      </c>
      <c r="H32" s="5"/>
      <c r="I32" s="5" t="s">
        <v>26</v>
      </c>
      <c r="J32" s="5"/>
      <c r="K32" s="5" t="s">
        <v>26</v>
      </c>
    </row>
    <row r="33" customFormat="false" ht="13.05" hidden="false" customHeight="false" outlineLevel="0" collapsed="false">
      <c r="A33" s="5" t="s">
        <v>30</v>
      </c>
      <c r="B33" s="5"/>
      <c r="C33" s="5" t="s">
        <v>30</v>
      </c>
      <c r="D33" s="5" t="n">
        <f aca="false">D32*1.225/B6</f>
        <v>0.0047827739813399</v>
      </c>
      <c r="E33" s="5" t="s">
        <v>28</v>
      </c>
      <c r="F33" s="5"/>
      <c r="G33" s="5" t="s">
        <v>28</v>
      </c>
      <c r="H33" s="5"/>
      <c r="I33" s="5" t="s">
        <v>28</v>
      </c>
      <c r="J33" s="5"/>
      <c r="K33" s="5" t="s">
        <v>28</v>
      </c>
    </row>
    <row r="34" customFormat="false" ht="13.05" hidden="false" customHeight="false" outlineLevel="0" collapsed="false">
      <c r="A34" s="5"/>
      <c r="B34" s="5"/>
      <c r="C34" s="5"/>
      <c r="D34" s="5"/>
      <c r="E34" s="5" t="s">
        <v>30</v>
      </c>
      <c r="F34" s="5"/>
      <c r="G34" s="5" t="s">
        <v>30</v>
      </c>
      <c r="H34" s="5"/>
      <c r="I34" s="5" t="s">
        <v>30</v>
      </c>
      <c r="J34" s="5"/>
      <c r="K34" s="5" t="s">
        <v>30</v>
      </c>
    </row>
    <row r="35" customFormat="false" ht="13.05" hidden="false" customHeight="false" outlineLevel="0" collapsed="false">
      <c r="A35" s="5" t="s">
        <v>37</v>
      </c>
      <c r="B35" s="5"/>
      <c r="C35" s="5"/>
      <c r="D35" s="5"/>
      <c r="E35" s="5"/>
      <c r="F35" s="5"/>
      <c r="G35" s="5"/>
      <c r="H35" s="5"/>
      <c r="I35" s="5"/>
      <c r="J35" s="5"/>
      <c r="K35" s="6"/>
    </row>
    <row r="36" customFormat="false" ht="24.6" hidden="false" customHeight="false" outlineLevel="0" collapsed="false">
      <c r="A36" s="5"/>
      <c r="B36" s="7" t="s">
        <v>38</v>
      </c>
      <c r="C36" s="5"/>
      <c r="D36" s="5" t="s">
        <v>39</v>
      </c>
      <c r="E36" s="5"/>
      <c r="F36" s="5" t="s">
        <v>40</v>
      </c>
      <c r="G36" s="5"/>
      <c r="H36" s="5" t="s">
        <v>41</v>
      </c>
      <c r="I36" s="5"/>
      <c r="J36" s="5" t="s">
        <v>42</v>
      </c>
      <c r="K36" s="6"/>
      <c r="L36" s="12" t="s">
        <v>43</v>
      </c>
      <c r="M36" s="5"/>
      <c r="N36" s="7" t="s">
        <v>44</v>
      </c>
      <c r="O36" s="5"/>
      <c r="P36" s="7" t="s">
        <v>45</v>
      </c>
      <c r="Q36" s="5"/>
      <c r="R36" s="7" t="s">
        <v>46</v>
      </c>
    </row>
    <row r="37" customFormat="false" ht="13.05" hidden="false" customHeight="false" outlineLevel="0" collapsed="false">
      <c r="A37" s="5" t="s">
        <v>35</v>
      </c>
      <c r="B37" s="5" t="n">
        <v>0.0508</v>
      </c>
      <c r="C37" s="5" t="s">
        <v>35</v>
      </c>
      <c r="D37" s="5" t="n">
        <v>0.0508</v>
      </c>
      <c r="E37" s="5" t="s">
        <v>35</v>
      </c>
      <c r="F37" s="5" t="n">
        <v>0.0508</v>
      </c>
      <c r="G37" s="5" t="s">
        <v>35</v>
      </c>
      <c r="H37" s="5" t="n">
        <v>0.0508</v>
      </c>
      <c r="I37" s="5" t="s">
        <v>35</v>
      </c>
      <c r="J37" s="5" t="n">
        <v>0.0508</v>
      </c>
      <c r="K37" s="5" t="s">
        <v>35</v>
      </c>
      <c r="L37" s="5" t="n">
        <v>0.0508</v>
      </c>
      <c r="M37" s="5" t="s">
        <v>35</v>
      </c>
      <c r="N37" s="5" t="n">
        <v>0.0508</v>
      </c>
      <c r="O37" s="5" t="s">
        <v>35</v>
      </c>
      <c r="P37" s="5" t="n">
        <v>0.0508</v>
      </c>
      <c r="Q37" s="5" t="s">
        <v>35</v>
      </c>
      <c r="R37" s="5" t="n">
        <v>0.0508</v>
      </c>
    </row>
    <row r="38" customFormat="false" ht="13.05" hidden="false" customHeight="false" outlineLevel="0" collapsed="false">
      <c r="A38" s="5" t="s">
        <v>15</v>
      </c>
      <c r="B38" s="7" t="n">
        <v>0.0027</v>
      </c>
      <c r="C38" s="5" t="s">
        <v>15</v>
      </c>
      <c r="D38" s="7" t="n">
        <v>0.00064</v>
      </c>
      <c r="E38" s="5" t="s">
        <v>15</v>
      </c>
      <c r="F38" s="7" t="n">
        <v>0.0031</v>
      </c>
      <c r="G38" s="5" t="s">
        <v>15</v>
      </c>
      <c r="H38" s="7" t="n">
        <v>9.4E-006</v>
      </c>
      <c r="I38" s="5" t="s">
        <v>15</v>
      </c>
      <c r="J38" s="7" t="n">
        <v>0.000171</v>
      </c>
      <c r="K38" s="5" t="s">
        <v>15</v>
      </c>
      <c r="L38" s="7" t="n">
        <v>2E-005</v>
      </c>
      <c r="M38" s="5" t="s">
        <v>15</v>
      </c>
      <c r="N38" s="7" t="n">
        <v>0.000827</v>
      </c>
      <c r="O38" s="5" t="s">
        <v>15</v>
      </c>
      <c r="P38" s="7" t="n">
        <v>0.00139</v>
      </c>
      <c r="Q38" s="5" t="s">
        <v>15</v>
      </c>
      <c r="R38" s="7" t="n">
        <v>0.00259</v>
      </c>
    </row>
    <row r="39" customFormat="false" ht="13.05" hidden="false" customHeight="false" outlineLevel="0" collapsed="false">
      <c r="A39" s="5" t="s">
        <v>26</v>
      </c>
      <c r="B39" s="5" t="n">
        <f aca="false">1.225*B37^2*E6</f>
        <v>0.000229490250696</v>
      </c>
      <c r="C39" s="5" t="s">
        <v>26</v>
      </c>
      <c r="D39" s="5" t="n">
        <f aca="false">1.225*D37^2*E6</f>
        <v>0.000229490250696</v>
      </c>
      <c r="E39" s="5" t="s">
        <v>26</v>
      </c>
      <c r="F39" s="5" t="n">
        <f aca="false">1.225*F37^2*E6</f>
        <v>0.000229490250696</v>
      </c>
      <c r="G39" s="5" t="s">
        <v>26</v>
      </c>
      <c r="H39" s="5" t="n">
        <f aca="false">1.225*H37^2*E6</f>
        <v>0.000229490250696</v>
      </c>
      <c r="I39" s="5" t="s">
        <v>26</v>
      </c>
      <c r="J39" s="5" t="n">
        <f aca="false">1.225*J37^2*E6</f>
        <v>0.000229490250696</v>
      </c>
      <c r="K39" s="5" t="s">
        <v>26</v>
      </c>
      <c r="L39" s="5" t="n">
        <f aca="false">1.225*L37^2*E6</f>
        <v>0.000229490250696</v>
      </c>
      <c r="M39" s="5" t="s">
        <v>26</v>
      </c>
      <c r="N39" s="5" t="n">
        <f aca="false">1.225*N37^2*E6</f>
        <v>0.000229490250696</v>
      </c>
      <c r="O39" s="5" t="s">
        <v>26</v>
      </c>
      <c r="P39" s="5" t="n">
        <f aca="false">1.225*P37^2*E6</f>
        <v>0.000229490250696</v>
      </c>
      <c r="Q39" s="5" t="s">
        <v>26</v>
      </c>
      <c r="R39" s="5" t="n">
        <f aca="false">1.225*R37^2*E6</f>
        <v>0.000229490250696</v>
      </c>
    </row>
    <row r="40" customFormat="false" ht="13.05" hidden="false" customHeight="false" outlineLevel="0" collapsed="false">
      <c r="A40" s="5" t="s">
        <v>28</v>
      </c>
      <c r="B40" s="5" t="n">
        <f aca="false">B38/B39</f>
        <v>11.7652056756721</v>
      </c>
      <c r="C40" s="5" t="s">
        <v>28</v>
      </c>
      <c r="D40" s="5" t="n">
        <f aca="false">D38/D39</f>
        <v>2.78878949349265</v>
      </c>
      <c r="E40" s="5" t="s">
        <v>28</v>
      </c>
      <c r="F40" s="5" t="n">
        <f aca="false">F38/F39</f>
        <v>13.508199109105</v>
      </c>
      <c r="G40" s="5" t="s">
        <v>28</v>
      </c>
      <c r="H40" s="5" t="n">
        <f aca="false">H38/H39</f>
        <v>0.0409603456856733</v>
      </c>
      <c r="I40" s="5" t="s">
        <v>28</v>
      </c>
      <c r="J40" s="5" t="n">
        <f aca="false">J38/J39</f>
        <v>0.745129692792568</v>
      </c>
      <c r="K40" s="5" t="s">
        <v>28</v>
      </c>
      <c r="L40" s="5" t="n">
        <f aca="false">L38/L39</f>
        <v>0.0871496716716454</v>
      </c>
      <c r="M40" s="5" t="s">
        <v>28</v>
      </c>
      <c r="N40" s="5" t="n">
        <f aca="false">N38/N39</f>
        <v>3.60363892362254</v>
      </c>
      <c r="O40" s="5" t="s">
        <v>28</v>
      </c>
      <c r="P40" s="5" t="n">
        <f aca="false">P38/P39</f>
        <v>6.05690218117936</v>
      </c>
      <c r="Q40" s="5" t="s">
        <v>28</v>
      </c>
      <c r="R40" s="5" t="n">
        <f aca="false">R38/R39</f>
        <v>11.2858824814781</v>
      </c>
    </row>
    <row r="41" customFormat="false" ht="13.05" hidden="false" customHeight="false" outlineLevel="0" collapsed="false">
      <c r="A41" s="5" t="s">
        <v>30</v>
      </c>
      <c r="B41" s="5" t="n">
        <f aca="false">B40*1.225/B6</f>
        <v>0.00576495078107935</v>
      </c>
      <c r="C41" s="5" t="s">
        <v>30</v>
      </c>
      <c r="D41" s="5" t="n">
        <f aca="false">D40*1.225/2500</f>
        <v>0.0013665068518114</v>
      </c>
      <c r="E41" s="5" t="s">
        <v>30</v>
      </c>
      <c r="F41" s="5" t="n">
        <f aca="false">F40*1.225/2500</f>
        <v>0.00661901756346147</v>
      </c>
      <c r="G41" s="5" t="s">
        <v>30</v>
      </c>
      <c r="H41" s="5" t="n">
        <f aca="false">H40*1.225/2500</f>
        <v>2.00705693859799E-005</v>
      </c>
      <c r="I41" s="5" t="s">
        <v>30</v>
      </c>
      <c r="J41" s="5" t="n">
        <f aca="false">J40*1.225/2500</f>
        <v>0.000365113549468358</v>
      </c>
      <c r="K41" s="5" t="s">
        <v>30</v>
      </c>
      <c r="L41" s="5" t="n">
        <f aca="false">L40*1.225/2500</f>
        <v>4.27033391191063E-005</v>
      </c>
      <c r="M41" s="5" t="s">
        <v>30</v>
      </c>
      <c r="N41" s="5" t="n">
        <f aca="false">N40*1.225/B6</f>
        <v>0.00176578307257504</v>
      </c>
      <c r="O41" s="5" t="s">
        <v>30</v>
      </c>
      <c r="P41" s="5" t="n">
        <f aca="false">P40*1.225/B6</f>
        <v>0.00296788206877788</v>
      </c>
      <c r="Q41" s="5" t="s">
        <v>30</v>
      </c>
      <c r="R41" s="5" t="n">
        <f aca="false">R40*1.225/B6</f>
        <v>0.00553008241592426</v>
      </c>
    </row>
    <row r="42" customFormat="false" ht="12.8" hidden="false" customHeight="false" outlineLevel="0" collapsed="false">
      <c r="A42" s="5"/>
      <c r="B42" s="5"/>
      <c r="C42" s="5"/>
      <c r="D42" s="5"/>
      <c r="E42" s="5"/>
      <c r="F42" s="5"/>
    </row>
    <row r="43" customFormat="false" ht="13.05" hidden="false" customHeight="false" outlineLevel="0" collapsed="false">
      <c r="A43" s="5" t="s">
        <v>35</v>
      </c>
      <c r="B43" s="5" t="n">
        <v>0.0254</v>
      </c>
      <c r="C43" s="5" t="s">
        <v>35</v>
      </c>
      <c r="D43" s="5" t="n">
        <v>0.0508</v>
      </c>
      <c r="E43" s="5"/>
      <c r="F43" s="5"/>
    </row>
    <row r="44" customFormat="false" ht="13.05" hidden="false" customHeight="false" outlineLevel="0" collapsed="false">
      <c r="A44" s="5" t="s">
        <v>15</v>
      </c>
      <c r="B44" s="7" t="n">
        <v>0.00106</v>
      </c>
      <c r="C44" s="5" t="s">
        <v>15</v>
      </c>
      <c r="D44" s="7" t="n">
        <v>0.00053</v>
      </c>
      <c r="E44" s="5"/>
      <c r="F44" s="7" t="n">
        <v>0.00022949</v>
      </c>
    </row>
    <row r="45" customFormat="false" ht="13.05" hidden="false" customHeight="false" outlineLevel="0" collapsed="false">
      <c r="A45" s="5" t="s">
        <v>26</v>
      </c>
      <c r="B45" s="5" t="n">
        <f aca="false">1.225*B37^2*E6</f>
        <v>0.000229490250696</v>
      </c>
      <c r="C45" s="5" t="s">
        <v>26</v>
      </c>
      <c r="D45" s="5" t="n">
        <f aca="false">1.225*D37^2*E6</f>
        <v>0.000229490250696</v>
      </c>
      <c r="E45" s="5"/>
      <c r="F45" s="5"/>
    </row>
    <row r="46" customFormat="false" ht="13.05" hidden="false" customHeight="false" outlineLevel="0" collapsed="false">
      <c r="A46" s="5" t="s">
        <v>28</v>
      </c>
      <c r="B46" s="5" t="n">
        <f aca="false">B44/B45</f>
        <v>4.61893259859721</v>
      </c>
      <c r="C46" s="5" t="s">
        <v>28</v>
      </c>
      <c r="D46" s="5" t="n">
        <f aca="false">D44/D45</f>
        <v>2.3094662992986</v>
      </c>
      <c r="E46" s="5"/>
      <c r="F46" s="5"/>
    </row>
    <row r="47" customFormat="false" ht="13.05" hidden="false" customHeight="false" outlineLevel="0" collapsed="false">
      <c r="A47" s="5" t="s">
        <v>30</v>
      </c>
      <c r="B47" s="5" t="n">
        <f aca="false">B46*1.225/2500</f>
        <v>0.00226327697331263</v>
      </c>
      <c r="C47" s="5" t="s">
        <v>30</v>
      </c>
      <c r="D47" s="5" t="n">
        <f aca="false">D46*1.225/2500</f>
        <v>0.00113163848665632</v>
      </c>
      <c r="E47" s="5"/>
      <c r="F47" s="5"/>
    </row>
    <row r="48" customFormat="false" ht="12.8" hidden="false" customHeight="false" outlineLevel="0" collapsed="false">
      <c r="A48" s="5"/>
    </row>
    <row r="49" customFormat="false" ht="12.8" hidden="false" customHeight="false" outlineLevel="0" collapsed="false">
      <c r="A49" s="5"/>
    </row>
    <row r="51" customFormat="false" ht="30.75" hidden="false" customHeight="true" outlineLevel="0" collapsed="false"/>
    <row r="68" customFormat="false" ht="13.05" hidden="false" customHeight="false" outlineLevel="0" collapsed="false">
      <c r="A68" s="5" t="s">
        <v>47</v>
      </c>
      <c r="F68" s="13"/>
    </row>
    <row r="69" customFormat="false" ht="12.8" hidden="false" customHeight="false" outlineLevel="0" collapsed="false">
      <c r="A69" s="5"/>
    </row>
    <row r="70" customFormat="false" ht="13.05" hidden="false" customHeight="false" outlineLevel="0" collapsed="false">
      <c r="A70" s="5" t="s">
        <v>35</v>
      </c>
      <c r="C70" s="5" t="s">
        <v>35</v>
      </c>
      <c r="E70" s="5" t="s">
        <v>35</v>
      </c>
      <c r="F70" s="13"/>
      <c r="G70" s="5" t="s">
        <v>35</v>
      </c>
      <c r="I70" s="5" t="s">
        <v>35</v>
      </c>
      <c r="K70" s="5" t="s">
        <v>35</v>
      </c>
    </row>
    <row r="71" customFormat="false" ht="13.05" hidden="false" customHeight="false" outlineLevel="0" collapsed="false">
      <c r="A71" s="5" t="s">
        <v>15</v>
      </c>
      <c r="C71" s="5" t="s">
        <v>15</v>
      </c>
      <c r="E71" s="5" t="s">
        <v>15</v>
      </c>
      <c r="G71" s="5" t="s">
        <v>15</v>
      </c>
      <c r="I71" s="5" t="s">
        <v>15</v>
      </c>
      <c r="K71" s="5" t="s">
        <v>15</v>
      </c>
    </row>
    <row r="72" customFormat="false" ht="13.05" hidden="false" customHeight="false" outlineLevel="0" collapsed="false">
      <c r="A72" s="5" t="s">
        <v>26</v>
      </c>
      <c r="C72" s="5" t="s">
        <v>26</v>
      </c>
      <c r="E72" s="5" t="s">
        <v>26</v>
      </c>
      <c r="G72" s="5" t="s">
        <v>26</v>
      </c>
      <c r="I72" s="5" t="s">
        <v>26</v>
      </c>
      <c r="K72" s="5" t="s">
        <v>26</v>
      </c>
    </row>
    <row r="73" customFormat="false" ht="13.05" hidden="false" customHeight="false" outlineLevel="0" collapsed="false">
      <c r="A73" s="5" t="s">
        <v>28</v>
      </c>
      <c r="C73" s="5" t="s">
        <v>28</v>
      </c>
      <c r="E73" s="5" t="s">
        <v>28</v>
      </c>
      <c r="G73" s="5" t="s">
        <v>28</v>
      </c>
      <c r="I73" s="5" t="s">
        <v>28</v>
      </c>
      <c r="K73" s="5" t="s">
        <v>28</v>
      </c>
    </row>
    <row r="74" customFormat="false" ht="13.05" hidden="false" customHeight="false" outlineLevel="0" collapsed="false">
      <c r="A74" s="5" t="s">
        <v>30</v>
      </c>
      <c r="C74" s="5" t="s">
        <v>30</v>
      </c>
      <c r="E74" s="5" t="s">
        <v>30</v>
      </c>
      <c r="G74" s="5" t="s">
        <v>30</v>
      </c>
      <c r="I74" s="5" t="s">
        <v>30</v>
      </c>
      <c r="K74" s="5" t="s">
        <v>30</v>
      </c>
    </row>
    <row r="75" customFormat="false" ht="12.8" hidden="false" customHeight="false" outlineLevel="0" collapsed="false">
      <c r="A75" s="5"/>
      <c r="C75" s="5"/>
      <c r="E75" s="5"/>
      <c r="G75" s="5"/>
      <c r="I75" s="5"/>
      <c r="K75" s="5"/>
    </row>
    <row r="76" customFormat="false" ht="13.05" hidden="false" customHeight="false" outlineLevel="0" collapsed="false">
      <c r="A76" s="5" t="s">
        <v>35</v>
      </c>
      <c r="C76" s="5" t="s">
        <v>35</v>
      </c>
      <c r="E76" s="5" t="s">
        <v>35</v>
      </c>
      <c r="G76" s="5" t="s">
        <v>35</v>
      </c>
      <c r="I76" s="5" t="s">
        <v>35</v>
      </c>
      <c r="K76" s="5" t="s">
        <v>35</v>
      </c>
    </row>
    <row r="77" customFormat="false" ht="13.05" hidden="false" customHeight="false" outlineLevel="0" collapsed="false">
      <c r="A77" s="5" t="s">
        <v>15</v>
      </c>
      <c r="C77" s="5" t="s">
        <v>15</v>
      </c>
      <c r="E77" s="5" t="s">
        <v>15</v>
      </c>
      <c r="G77" s="5" t="s">
        <v>15</v>
      </c>
      <c r="I77" s="5" t="s">
        <v>15</v>
      </c>
      <c r="K77" s="5" t="s">
        <v>15</v>
      </c>
    </row>
    <row r="78" customFormat="false" ht="13.05" hidden="false" customHeight="false" outlineLevel="0" collapsed="false">
      <c r="A78" s="5" t="s">
        <v>26</v>
      </c>
      <c r="C78" s="5" t="s">
        <v>26</v>
      </c>
      <c r="E78" s="5" t="s">
        <v>26</v>
      </c>
      <c r="G78" s="5" t="s">
        <v>26</v>
      </c>
      <c r="I78" s="5" t="s">
        <v>26</v>
      </c>
      <c r="K78" s="5" t="s">
        <v>26</v>
      </c>
    </row>
    <row r="79" customFormat="false" ht="13.05" hidden="false" customHeight="false" outlineLevel="0" collapsed="false">
      <c r="A79" s="5" t="s">
        <v>28</v>
      </c>
      <c r="C79" s="5" t="s">
        <v>28</v>
      </c>
      <c r="E79" s="5" t="s">
        <v>28</v>
      </c>
      <c r="G79" s="5" t="s">
        <v>28</v>
      </c>
      <c r="I79" s="5" t="s">
        <v>28</v>
      </c>
      <c r="K79" s="5" t="s">
        <v>28</v>
      </c>
    </row>
    <row r="80" customFormat="false" ht="13.05" hidden="false" customHeight="false" outlineLevel="0" collapsed="false">
      <c r="A80" s="5" t="s">
        <v>30</v>
      </c>
      <c r="C80" s="5" t="s">
        <v>30</v>
      </c>
      <c r="E80" s="5" t="s">
        <v>30</v>
      </c>
      <c r="G80" s="5" t="s">
        <v>30</v>
      </c>
      <c r="I80" s="5" t="s">
        <v>30</v>
      </c>
      <c r="K80" s="5" t="s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11810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2020-02-09T19:29:16Z</dcterms:created>
  <dc:creator/>
  <dc:description/>
  <dc:language>en-US</dc:language>
  <cp:lastModifiedBy/>
  <dcterms:modified xsi:type="dcterms:W3CDTF">2020-02-25T21:02:56Z</dcterms:modified>
  <cp:revision>19</cp:revision>
  <dc:subject/>
  <dc:title/>
</cp:coreProperties>
</file>