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bookViews>
    <workbookView xWindow="0" yWindow="0" windowWidth="19200" windowHeight="8556"/>
  </bookViews>
  <sheets>
    <sheet name="p1-mailinglist" sheetId="1" r:id="rId1"/>
  </sheets>
  <definedNames>
    <definedName name="solver_adj" localSheetId="0" hidden="1">'p1-mailinglist'!$T$7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'p1-mailinglist'!$T$12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X8" i="1" l="1"/>
  <c r="W7" i="1"/>
  <c r="W8" i="1"/>
  <c r="W9" i="1" s="1"/>
  <c r="V8" i="1"/>
  <c r="U8" i="1"/>
  <c r="U9" i="1" s="1"/>
  <c r="U11" i="1" s="1"/>
  <c r="U7" i="1"/>
  <c r="X7" i="1"/>
  <c r="X10" i="1"/>
  <c r="X3" i="1"/>
  <c r="U10" i="1"/>
  <c r="U3" i="1"/>
  <c r="T7" i="1"/>
  <c r="M5" i="1" s="1"/>
  <c r="P3" i="1"/>
  <c r="P4" i="1"/>
  <c r="P5" i="1"/>
  <c r="P6" i="1"/>
  <c r="P7" i="1"/>
  <c r="N7" i="1" s="1"/>
  <c r="P8" i="1"/>
  <c r="P9" i="1"/>
  <c r="P10" i="1"/>
  <c r="P11" i="1"/>
  <c r="P12" i="1"/>
  <c r="P13" i="1"/>
  <c r="P14" i="1"/>
  <c r="P15" i="1"/>
  <c r="N15" i="1" s="1"/>
  <c r="P16" i="1"/>
  <c r="P17" i="1"/>
  <c r="P18" i="1"/>
  <c r="P19" i="1"/>
  <c r="P20" i="1"/>
  <c r="P21" i="1"/>
  <c r="P22" i="1"/>
  <c r="P23" i="1"/>
  <c r="N23" i="1" s="1"/>
  <c r="P24" i="1"/>
  <c r="P25" i="1"/>
  <c r="P26" i="1"/>
  <c r="P27" i="1"/>
  <c r="P28" i="1"/>
  <c r="P29" i="1"/>
  <c r="P30" i="1"/>
  <c r="P31" i="1"/>
  <c r="N31" i="1" s="1"/>
  <c r="P32" i="1"/>
  <c r="P33" i="1"/>
  <c r="P34" i="1"/>
  <c r="P35" i="1"/>
  <c r="P36" i="1"/>
  <c r="P37" i="1"/>
  <c r="P38" i="1"/>
  <c r="P39" i="1"/>
  <c r="N39" i="1" s="1"/>
  <c r="P40" i="1"/>
  <c r="P41" i="1"/>
  <c r="P42" i="1"/>
  <c r="P43" i="1"/>
  <c r="P44" i="1"/>
  <c r="P45" i="1"/>
  <c r="P46" i="1"/>
  <c r="P47" i="1"/>
  <c r="N47" i="1" s="1"/>
  <c r="P48" i="1"/>
  <c r="P49" i="1"/>
  <c r="P50" i="1"/>
  <c r="P51" i="1"/>
  <c r="P52" i="1"/>
  <c r="P53" i="1"/>
  <c r="P54" i="1"/>
  <c r="P55" i="1"/>
  <c r="N55" i="1" s="1"/>
  <c r="P56" i="1"/>
  <c r="P57" i="1"/>
  <c r="P58" i="1"/>
  <c r="P59" i="1"/>
  <c r="P60" i="1"/>
  <c r="P61" i="1"/>
  <c r="P62" i="1"/>
  <c r="P63" i="1"/>
  <c r="N63" i="1" s="1"/>
  <c r="P64" i="1"/>
  <c r="P65" i="1"/>
  <c r="P66" i="1"/>
  <c r="P67" i="1"/>
  <c r="P68" i="1"/>
  <c r="P69" i="1"/>
  <c r="P70" i="1"/>
  <c r="P71" i="1"/>
  <c r="N71" i="1" s="1"/>
  <c r="P72" i="1"/>
  <c r="P73" i="1"/>
  <c r="P74" i="1"/>
  <c r="P75" i="1"/>
  <c r="P76" i="1"/>
  <c r="P77" i="1"/>
  <c r="P78" i="1"/>
  <c r="P79" i="1"/>
  <c r="N79" i="1" s="1"/>
  <c r="P80" i="1"/>
  <c r="P81" i="1"/>
  <c r="P82" i="1"/>
  <c r="P83" i="1"/>
  <c r="P84" i="1"/>
  <c r="P85" i="1"/>
  <c r="P86" i="1"/>
  <c r="P87" i="1"/>
  <c r="N87" i="1" s="1"/>
  <c r="P88" i="1"/>
  <c r="P89" i="1"/>
  <c r="P90" i="1"/>
  <c r="P91" i="1"/>
  <c r="P92" i="1"/>
  <c r="P93" i="1"/>
  <c r="P94" i="1"/>
  <c r="P95" i="1"/>
  <c r="N95" i="1" s="1"/>
  <c r="P96" i="1"/>
  <c r="P97" i="1"/>
  <c r="P98" i="1"/>
  <c r="P99" i="1"/>
  <c r="P100" i="1"/>
  <c r="P101" i="1"/>
  <c r="P102" i="1"/>
  <c r="P103" i="1"/>
  <c r="N103" i="1" s="1"/>
  <c r="P104" i="1"/>
  <c r="P105" i="1"/>
  <c r="P106" i="1"/>
  <c r="P107" i="1"/>
  <c r="P108" i="1"/>
  <c r="P109" i="1"/>
  <c r="P110" i="1"/>
  <c r="P111" i="1"/>
  <c r="N111" i="1" s="1"/>
  <c r="P112" i="1"/>
  <c r="P113" i="1"/>
  <c r="P114" i="1"/>
  <c r="P115" i="1"/>
  <c r="P116" i="1"/>
  <c r="P117" i="1"/>
  <c r="P118" i="1"/>
  <c r="P119" i="1"/>
  <c r="N119" i="1" s="1"/>
  <c r="P120" i="1"/>
  <c r="P121" i="1"/>
  <c r="P122" i="1"/>
  <c r="P123" i="1"/>
  <c r="P124" i="1"/>
  <c r="P125" i="1"/>
  <c r="P126" i="1"/>
  <c r="P127" i="1"/>
  <c r="N127" i="1" s="1"/>
  <c r="P128" i="1"/>
  <c r="P129" i="1"/>
  <c r="P130" i="1"/>
  <c r="P131" i="1"/>
  <c r="P132" i="1"/>
  <c r="P133" i="1"/>
  <c r="P134" i="1"/>
  <c r="P135" i="1"/>
  <c r="N135" i="1" s="1"/>
  <c r="P136" i="1"/>
  <c r="P137" i="1"/>
  <c r="P138" i="1"/>
  <c r="P139" i="1"/>
  <c r="P140" i="1"/>
  <c r="P141" i="1"/>
  <c r="P142" i="1"/>
  <c r="P143" i="1"/>
  <c r="N143" i="1" s="1"/>
  <c r="P144" i="1"/>
  <c r="P145" i="1"/>
  <c r="P146" i="1"/>
  <c r="P147" i="1"/>
  <c r="P148" i="1"/>
  <c r="P149" i="1"/>
  <c r="P150" i="1"/>
  <c r="P151" i="1"/>
  <c r="N151" i="1" s="1"/>
  <c r="P152" i="1"/>
  <c r="P153" i="1"/>
  <c r="P154" i="1"/>
  <c r="P155" i="1"/>
  <c r="P156" i="1"/>
  <c r="P157" i="1"/>
  <c r="P158" i="1"/>
  <c r="P159" i="1"/>
  <c r="N159" i="1" s="1"/>
  <c r="P160" i="1"/>
  <c r="P161" i="1"/>
  <c r="P162" i="1"/>
  <c r="P163" i="1"/>
  <c r="P164" i="1"/>
  <c r="P165" i="1"/>
  <c r="P166" i="1"/>
  <c r="P167" i="1"/>
  <c r="N167" i="1" s="1"/>
  <c r="P168" i="1"/>
  <c r="P169" i="1"/>
  <c r="P170" i="1"/>
  <c r="P171" i="1"/>
  <c r="P172" i="1"/>
  <c r="P173" i="1"/>
  <c r="P174" i="1"/>
  <c r="P175" i="1"/>
  <c r="N175" i="1" s="1"/>
  <c r="P176" i="1"/>
  <c r="P177" i="1"/>
  <c r="P178" i="1"/>
  <c r="P179" i="1"/>
  <c r="N179" i="1" s="1"/>
  <c r="P180" i="1"/>
  <c r="P181" i="1"/>
  <c r="P182" i="1"/>
  <c r="P183" i="1"/>
  <c r="N183" i="1" s="1"/>
  <c r="P184" i="1"/>
  <c r="P185" i="1"/>
  <c r="P186" i="1"/>
  <c r="P187" i="1"/>
  <c r="P188" i="1"/>
  <c r="P189" i="1"/>
  <c r="P190" i="1"/>
  <c r="P191" i="1"/>
  <c r="N191" i="1" s="1"/>
  <c r="P192" i="1"/>
  <c r="P193" i="1"/>
  <c r="P194" i="1"/>
  <c r="P195" i="1"/>
  <c r="N195" i="1" s="1"/>
  <c r="P196" i="1"/>
  <c r="P197" i="1"/>
  <c r="P198" i="1"/>
  <c r="P199" i="1"/>
  <c r="P200" i="1"/>
  <c r="P201" i="1"/>
  <c r="P202" i="1"/>
  <c r="P203" i="1"/>
  <c r="N203" i="1" s="1"/>
  <c r="P204" i="1"/>
  <c r="P205" i="1"/>
  <c r="P206" i="1"/>
  <c r="P207" i="1"/>
  <c r="N207" i="1" s="1"/>
  <c r="P208" i="1"/>
  <c r="P209" i="1"/>
  <c r="P210" i="1"/>
  <c r="P211" i="1"/>
  <c r="N211" i="1" s="1"/>
  <c r="P212" i="1"/>
  <c r="P213" i="1"/>
  <c r="P214" i="1"/>
  <c r="P215" i="1"/>
  <c r="P216" i="1"/>
  <c r="P217" i="1"/>
  <c r="P218" i="1"/>
  <c r="P219" i="1"/>
  <c r="N219" i="1" s="1"/>
  <c r="P220" i="1"/>
  <c r="P221" i="1"/>
  <c r="P222" i="1"/>
  <c r="P223" i="1"/>
  <c r="N223" i="1" s="1"/>
  <c r="P224" i="1"/>
  <c r="P225" i="1"/>
  <c r="P226" i="1"/>
  <c r="P227" i="1"/>
  <c r="N227" i="1" s="1"/>
  <c r="P228" i="1"/>
  <c r="P229" i="1"/>
  <c r="P230" i="1"/>
  <c r="P231" i="1"/>
  <c r="P232" i="1"/>
  <c r="P233" i="1"/>
  <c r="P234" i="1"/>
  <c r="P235" i="1"/>
  <c r="N235" i="1" s="1"/>
  <c r="P236" i="1"/>
  <c r="P237" i="1"/>
  <c r="P238" i="1"/>
  <c r="P239" i="1"/>
  <c r="N239" i="1" s="1"/>
  <c r="P240" i="1"/>
  <c r="P241" i="1"/>
  <c r="P242" i="1"/>
  <c r="P243" i="1"/>
  <c r="N243" i="1" s="1"/>
  <c r="P244" i="1"/>
  <c r="P245" i="1"/>
  <c r="P246" i="1"/>
  <c r="P247" i="1"/>
  <c r="P248" i="1"/>
  <c r="P249" i="1"/>
  <c r="P250" i="1"/>
  <c r="P251" i="1"/>
  <c r="N251" i="1" s="1"/>
  <c r="P2" i="1"/>
  <c r="Q3" i="1"/>
  <c r="Q4" i="1"/>
  <c r="N4" i="1" s="1"/>
  <c r="Q5" i="1"/>
  <c r="N5" i="1" s="1"/>
  <c r="Q6" i="1"/>
  <c r="Q7" i="1"/>
  <c r="Q8" i="1"/>
  <c r="Q9" i="1"/>
  <c r="N9" i="1" s="1"/>
  <c r="Q10" i="1"/>
  <c r="Q11" i="1"/>
  <c r="Q12" i="1"/>
  <c r="N12" i="1" s="1"/>
  <c r="Q13" i="1"/>
  <c r="N13" i="1" s="1"/>
  <c r="Q14" i="1"/>
  <c r="Q15" i="1"/>
  <c r="Q16" i="1"/>
  <c r="Q17" i="1"/>
  <c r="N17" i="1" s="1"/>
  <c r="Q18" i="1"/>
  <c r="Q19" i="1"/>
  <c r="Q20" i="1"/>
  <c r="N20" i="1" s="1"/>
  <c r="Q21" i="1"/>
  <c r="N21" i="1" s="1"/>
  <c r="Q22" i="1"/>
  <c r="Q23" i="1"/>
  <c r="Q24" i="1"/>
  <c r="Q25" i="1"/>
  <c r="N25" i="1" s="1"/>
  <c r="Q26" i="1"/>
  <c r="Q27" i="1"/>
  <c r="Q28" i="1"/>
  <c r="N28" i="1" s="1"/>
  <c r="Q29" i="1"/>
  <c r="N29" i="1" s="1"/>
  <c r="Q30" i="1"/>
  <c r="Q31" i="1"/>
  <c r="Q32" i="1"/>
  <c r="Q33" i="1"/>
  <c r="N33" i="1" s="1"/>
  <c r="Q34" i="1"/>
  <c r="Q35" i="1"/>
  <c r="Q36" i="1"/>
  <c r="N36" i="1" s="1"/>
  <c r="Q37" i="1"/>
  <c r="N37" i="1" s="1"/>
  <c r="Q38" i="1"/>
  <c r="Q39" i="1"/>
  <c r="Q40" i="1"/>
  <c r="Q41" i="1"/>
  <c r="N41" i="1" s="1"/>
  <c r="Q42" i="1"/>
  <c r="Q43" i="1"/>
  <c r="Q44" i="1"/>
  <c r="N44" i="1" s="1"/>
  <c r="Q45" i="1"/>
  <c r="N45" i="1" s="1"/>
  <c r="Q46" i="1"/>
  <c r="Q47" i="1"/>
  <c r="Q48" i="1"/>
  <c r="Q49" i="1"/>
  <c r="N49" i="1" s="1"/>
  <c r="Q50" i="1"/>
  <c r="Q51" i="1"/>
  <c r="Q52" i="1"/>
  <c r="N52" i="1" s="1"/>
  <c r="Q53" i="1"/>
  <c r="N53" i="1" s="1"/>
  <c r="Q54" i="1"/>
  <c r="Q55" i="1"/>
  <c r="Q56" i="1"/>
  <c r="Q57" i="1"/>
  <c r="N57" i="1" s="1"/>
  <c r="Q58" i="1"/>
  <c r="Q59" i="1"/>
  <c r="Q60" i="1"/>
  <c r="N60" i="1" s="1"/>
  <c r="Q61" i="1"/>
  <c r="N61" i="1" s="1"/>
  <c r="Q62" i="1"/>
  <c r="Q63" i="1"/>
  <c r="Q64" i="1"/>
  <c r="Q65" i="1"/>
  <c r="N65" i="1" s="1"/>
  <c r="Q66" i="1"/>
  <c r="Q67" i="1"/>
  <c r="Q68" i="1"/>
  <c r="N68" i="1" s="1"/>
  <c r="Q69" i="1"/>
  <c r="N69" i="1" s="1"/>
  <c r="Q70" i="1"/>
  <c r="Q71" i="1"/>
  <c r="Q72" i="1"/>
  <c r="Q73" i="1"/>
  <c r="N73" i="1" s="1"/>
  <c r="Q74" i="1"/>
  <c r="Q75" i="1"/>
  <c r="Q76" i="1"/>
  <c r="N76" i="1" s="1"/>
  <c r="Q77" i="1"/>
  <c r="N77" i="1" s="1"/>
  <c r="Q78" i="1"/>
  <c r="Q79" i="1"/>
  <c r="Q80" i="1"/>
  <c r="Q81" i="1"/>
  <c r="N81" i="1" s="1"/>
  <c r="Q82" i="1"/>
  <c r="Q83" i="1"/>
  <c r="Q84" i="1"/>
  <c r="N84" i="1" s="1"/>
  <c r="Q85" i="1"/>
  <c r="N85" i="1" s="1"/>
  <c r="Q86" i="1"/>
  <c r="Q87" i="1"/>
  <c r="Q88" i="1"/>
  <c r="Q89" i="1"/>
  <c r="N89" i="1" s="1"/>
  <c r="Q90" i="1"/>
  <c r="Q91" i="1"/>
  <c r="Q92" i="1"/>
  <c r="N92" i="1" s="1"/>
  <c r="Q93" i="1"/>
  <c r="N93" i="1" s="1"/>
  <c r="Q94" i="1"/>
  <c r="Q95" i="1"/>
  <c r="Q96" i="1"/>
  <c r="Q97" i="1"/>
  <c r="N97" i="1" s="1"/>
  <c r="Q98" i="1"/>
  <c r="Q99" i="1"/>
  <c r="Q100" i="1"/>
  <c r="N100" i="1" s="1"/>
  <c r="Q101" i="1"/>
  <c r="N101" i="1" s="1"/>
  <c r="Q102" i="1"/>
  <c r="Q103" i="1"/>
  <c r="Q104" i="1"/>
  <c r="Q105" i="1"/>
  <c r="N105" i="1" s="1"/>
  <c r="Q106" i="1"/>
  <c r="Q107" i="1"/>
  <c r="Q108" i="1"/>
  <c r="N108" i="1" s="1"/>
  <c r="Q109" i="1"/>
  <c r="N109" i="1" s="1"/>
  <c r="Q110" i="1"/>
  <c r="Q111" i="1"/>
  <c r="Q112" i="1"/>
  <c r="Q113" i="1"/>
  <c r="N113" i="1" s="1"/>
  <c r="Q114" i="1"/>
  <c r="Q115" i="1"/>
  <c r="Q116" i="1"/>
  <c r="N116" i="1" s="1"/>
  <c r="Q117" i="1"/>
  <c r="N117" i="1" s="1"/>
  <c r="Q118" i="1"/>
  <c r="Q119" i="1"/>
  <c r="Q120" i="1"/>
  <c r="Q121" i="1"/>
  <c r="N121" i="1" s="1"/>
  <c r="Q122" i="1"/>
  <c r="Q123" i="1"/>
  <c r="Q124" i="1"/>
  <c r="N124" i="1" s="1"/>
  <c r="Q125" i="1"/>
  <c r="N125" i="1" s="1"/>
  <c r="Q126" i="1"/>
  <c r="Q127" i="1"/>
  <c r="Q128" i="1"/>
  <c r="Q129" i="1"/>
  <c r="N129" i="1" s="1"/>
  <c r="Q130" i="1"/>
  <c r="Q131" i="1"/>
  <c r="Q132" i="1"/>
  <c r="N132" i="1" s="1"/>
  <c r="Q133" i="1"/>
  <c r="N133" i="1" s="1"/>
  <c r="Q134" i="1"/>
  <c r="Q135" i="1"/>
  <c r="Q136" i="1"/>
  <c r="Q137" i="1"/>
  <c r="N137" i="1" s="1"/>
  <c r="Q138" i="1"/>
  <c r="Q139" i="1"/>
  <c r="Q140" i="1"/>
  <c r="N140" i="1" s="1"/>
  <c r="Q141" i="1"/>
  <c r="N141" i="1" s="1"/>
  <c r="Q142" i="1"/>
  <c r="Q143" i="1"/>
  <c r="Q144" i="1"/>
  <c r="Q145" i="1"/>
  <c r="N145" i="1" s="1"/>
  <c r="Q146" i="1"/>
  <c r="Q147" i="1"/>
  <c r="Q148" i="1"/>
  <c r="N148" i="1" s="1"/>
  <c r="Q149" i="1"/>
  <c r="N149" i="1" s="1"/>
  <c r="Q150" i="1"/>
  <c r="Q151" i="1"/>
  <c r="Q152" i="1"/>
  <c r="Q153" i="1"/>
  <c r="N153" i="1" s="1"/>
  <c r="Q154" i="1"/>
  <c r="Q155" i="1"/>
  <c r="Q156" i="1"/>
  <c r="N156" i="1" s="1"/>
  <c r="Q157" i="1"/>
  <c r="N157" i="1" s="1"/>
  <c r="Q158" i="1"/>
  <c r="Q159" i="1"/>
  <c r="Q160" i="1"/>
  <c r="Q161" i="1"/>
  <c r="N161" i="1" s="1"/>
  <c r="Q162" i="1"/>
  <c r="Q163" i="1"/>
  <c r="Q164" i="1"/>
  <c r="N164" i="1" s="1"/>
  <c r="Q165" i="1"/>
  <c r="N165" i="1" s="1"/>
  <c r="Q166" i="1"/>
  <c r="Q167" i="1"/>
  <c r="Q168" i="1"/>
  <c r="Q169" i="1"/>
  <c r="N169" i="1" s="1"/>
  <c r="Q170" i="1"/>
  <c r="Q171" i="1"/>
  <c r="Q172" i="1"/>
  <c r="N172" i="1" s="1"/>
  <c r="Q173" i="1"/>
  <c r="N173" i="1" s="1"/>
  <c r="Q174" i="1"/>
  <c r="Q175" i="1"/>
  <c r="Q176" i="1"/>
  <c r="Q177" i="1"/>
  <c r="N177" i="1" s="1"/>
  <c r="Q178" i="1"/>
  <c r="Q179" i="1"/>
  <c r="Q180" i="1"/>
  <c r="Q181" i="1"/>
  <c r="Q182" i="1"/>
  <c r="Q183" i="1"/>
  <c r="Q184" i="1"/>
  <c r="N184" i="1" s="1"/>
  <c r="Q185" i="1"/>
  <c r="N185" i="1" s="1"/>
  <c r="Q186" i="1"/>
  <c r="Q187" i="1"/>
  <c r="Q188" i="1"/>
  <c r="N188" i="1" s="1"/>
  <c r="Q189" i="1"/>
  <c r="N189" i="1" s="1"/>
  <c r="Q190" i="1"/>
  <c r="Q191" i="1"/>
  <c r="Q192" i="1"/>
  <c r="Q193" i="1"/>
  <c r="N193" i="1" s="1"/>
  <c r="Q194" i="1"/>
  <c r="Q195" i="1"/>
  <c r="Q196" i="1"/>
  <c r="N196" i="1" s="1"/>
  <c r="Q197" i="1"/>
  <c r="N197" i="1" s="1"/>
  <c r="Q198" i="1"/>
  <c r="Q199" i="1"/>
  <c r="Q200" i="1"/>
  <c r="N200" i="1" s="1"/>
  <c r="Q201" i="1"/>
  <c r="N201" i="1" s="1"/>
  <c r="Q202" i="1"/>
  <c r="Q203" i="1"/>
  <c r="Q204" i="1"/>
  <c r="Q205" i="1"/>
  <c r="N205" i="1" s="1"/>
  <c r="Q206" i="1"/>
  <c r="Q207" i="1"/>
  <c r="Q208" i="1"/>
  <c r="Q209" i="1"/>
  <c r="Q210" i="1"/>
  <c r="Q211" i="1"/>
  <c r="Q212" i="1"/>
  <c r="N212" i="1" s="1"/>
  <c r="Q213" i="1"/>
  <c r="N213" i="1" s="1"/>
  <c r="Q214" i="1"/>
  <c r="Q215" i="1"/>
  <c r="Q216" i="1"/>
  <c r="N216" i="1" s="1"/>
  <c r="Q217" i="1"/>
  <c r="N217" i="1" s="1"/>
  <c r="Q218" i="1"/>
  <c r="Q219" i="1"/>
  <c r="Q220" i="1"/>
  <c r="Q221" i="1"/>
  <c r="N221" i="1" s="1"/>
  <c r="Q222" i="1"/>
  <c r="Q223" i="1"/>
  <c r="Q224" i="1"/>
  <c r="Q225" i="1"/>
  <c r="Q226" i="1"/>
  <c r="Q227" i="1"/>
  <c r="Q228" i="1"/>
  <c r="N228" i="1" s="1"/>
  <c r="Q229" i="1"/>
  <c r="N229" i="1" s="1"/>
  <c r="Q230" i="1"/>
  <c r="Q231" i="1"/>
  <c r="Q232" i="1"/>
  <c r="N232" i="1" s="1"/>
  <c r="Q233" i="1"/>
  <c r="N233" i="1" s="1"/>
  <c r="Q234" i="1"/>
  <c r="Q235" i="1"/>
  <c r="Q236" i="1"/>
  <c r="Q237" i="1"/>
  <c r="N237" i="1" s="1"/>
  <c r="Q238" i="1"/>
  <c r="Q239" i="1"/>
  <c r="Q240" i="1"/>
  <c r="Q241" i="1"/>
  <c r="Q242" i="1"/>
  <c r="Q243" i="1"/>
  <c r="Q244" i="1"/>
  <c r="N244" i="1" s="1"/>
  <c r="Q245" i="1"/>
  <c r="N245" i="1" s="1"/>
  <c r="Q246" i="1"/>
  <c r="Q247" i="1"/>
  <c r="Q248" i="1"/>
  <c r="N248" i="1" s="1"/>
  <c r="Q249" i="1"/>
  <c r="N249" i="1" s="1"/>
  <c r="Q250" i="1"/>
  <c r="Q251" i="1"/>
  <c r="Q2" i="1"/>
  <c r="N3" i="1"/>
  <c r="N8" i="1"/>
  <c r="N11" i="1"/>
  <c r="N16" i="1"/>
  <c r="N19" i="1"/>
  <c r="N24" i="1"/>
  <c r="N27" i="1"/>
  <c r="N32" i="1"/>
  <c r="N35" i="1"/>
  <c r="N40" i="1"/>
  <c r="N43" i="1"/>
  <c r="N48" i="1"/>
  <c r="N51" i="1"/>
  <c r="N56" i="1"/>
  <c r="N59" i="1"/>
  <c r="N64" i="1"/>
  <c r="N67" i="1"/>
  <c r="N72" i="1"/>
  <c r="N75" i="1"/>
  <c r="N80" i="1"/>
  <c r="N83" i="1"/>
  <c r="N88" i="1"/>
  <c r="N91" i="1"/>
  <c r="N96" i="1"/>
  <c r="N99" i="1"/>
  <c r="N104" i="1"/>
  <c r="N107" i="1"/>
  <c r="N112" i="1"/>
  <c r="N115" i="1"/>
  <c r="N120" i="1"/>
  <c r="N123" i="1"/>
  <c r="N128" i="1"/>
  <c r="N131" i="1"/>
  <c r="N136" i="1"/>
  <c r="N139" i="1"/>
  <c r="N144" i="1"/>
  <c r="N147" i="1"/>
  <c r="N152" i="1"/>
  <c r="N155" i="1"/>
  <c r="N160" i="1"/>
  <c r="N163" i="1"/>
  <c r="N168" i="1"/>
  <c r="N171" i="1"/>
  <c r="N176" i="1"/>
  <c r="N180" i="1"/>
  <c r="N181" i="1"/>
  <c r="N187" i="1"/>
  <c r="N192" i="1"/>
  <c r="N199" i="1"/>
  <c r="N204" i="1"/>
  <c r="N208" i="1"/>
  <c r="N209" i="1"/>
  <c r="N215" i="1"/>
  <c r="N220" i="1"/>
  <c r="N224" i="1"/>
  <c r="N225" i="1"/>
  <c r="N231" i="1"/>
  <c r="N236" i="1"/>
  <c r="N240" i="1"/>
  <c r="N241" i="1"/>
  <c r="N247" i="1"/>
  <c r="N2" i="1"/>
  <c r="W3" i="1"/>
  <c r="W10" i="1" s="1"/>
  <c r="V3" i="1"/>
  <c r="V10" i="1" s="1"/>
  <c r="T10" i="1"/>
  <c r="M3" i="1"/>
  <c r="M4" i="1"/>
  <c r="M7" i="1"/>
  <c r="O7" i="1" s="1"/>
  <c r="M8" i="1"/>
  <c r="M11" i="1"/>
  <c r="M12" i="1"/>
  <c r="O12" i="1" s="1"/>
  <c r="M15" i="1"/>
  <c r="M16" i="1"/>
  <c r="M19" i="1"/>
  <c r="M20" i="1"/>
  <c r="O20" i="1" s="1"/>
  <c r="M23" i="1"/>
  <c r="M24" i="1"/>
  <c r="O24" i="1" s="1"/>
  <c r="M27" i="1"/>
  <c r="M28" i="1"/>
  <c r="M31" i="1"/>
  <c r="M32" i="1"/>
  <c r="O32" i="1" s="1"/>
  <c r="M35" i="1"/>
  <c r="M36" i="1"/>
  <c r="M39" i="1"/>
  <c r="M40" i="1"/>
  <c r="O40" i="1" s="1"/>
  <c r="M43" i="1"/>
  <c r="M44" i="1"/>
  <c r="M47" i="1"/>
  <c r="M48" i="1"/>
  <c r="O48" i="1" s="1"/>
  <c r="M51" i="1"/>
  <c r="M52" i="1"/>
  <c r="M55" i="1"/>
  <c r="M56" i="1"/>
  <c r="O56" i="1" s="1"/>
  <c r="M59" i="1"/>
  <c r="M60" i="1"/>
  <c r="O60" i="1" s="1"/>
  <c r="M63" i="1"/>
  <c r="M64" i="1"/>
  <c r="M67" i="1"/>
  <c r="M68" i="1"/>
  <c r="O68" i="1" s="1"/>
  <c r="M71" i="1"/>
  <c r="M72" i="1"/>
  <c r="M75" i="1"/>
  <c r="M76" i="1"/>
  <c r="M79" i="1"/>
  <c r="M80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O104" i="1" s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O124" i="1" s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O148" i="1" s="1"/>
  <c r="M149" i="1"/>
  <c r="M150" i="1"/>
  <c r="M151" i="1"/>
  <c r="M152" i="1"/>
  <c r="O152" i="1" s="1"/>
  <c r="M153" i="1"/>
  <c r="M154" i="1"/>
  <c r="M155" i="1"/>
  <c r="M156" i="1"/>
  <c r="O156" i="1" s="1"/>
  <c r="M157" i="1"/>
  <c r="M158" i="1"/>
  <c r="M159" i="1"/>
  <c r="M160" i="1"/>
  <c r="M161" i="1"/>
  <c r="M162" i="1"/>
  <c r="M163" i="1"/>
  <c r="M164" i="1"/>
  <c r="O164" i="1" s="1"/>
  <c r="M165" i="1"/>
  <c r="M166" i="1"/>
  <c r="M167" i="1"/>
  <c r="M168" i="1"/>
  <c r="O168" i="1" s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O204" i="1" s="1"/>
  <c r="M205" i="1"/>
  <c r="M206" i="1"/>
  <c r="M207" i="1"/>
  <c r="M208" i="1"/>
  <c r="M209" i="1"/>
  <c r="M210" i="1"/>
  <c r="M211" i="1"/>
  <c r="M212" i="1"/>
  <c r="M213" i="1"/>
  <c r="M214" i="1"/>
  <c r="M215" i="1"/>
  <c r="M216" i="1"/>
  <c r="O216" i="1" s="1"/>
  <c r="M217" i="1"/>
  <c r="M218" i="1"/>
  <c r="M219" i="1"/>
  <c r="M220" i="1"/>
  <c r="M221" i="1"/>
  <c r="M222" i="1"/>
  <c r="M223" i="1"/>
  <c r="M224" i="1"/>
  <c r="M225" i="1"/>
  <c r="M226" i="1"/>
  <c r="M227" i="1"/>
  <c r="M228" i="1"/>
  <c r="O228" i="1" s="1"/>
  <c r="M229" i="1"/>
  <c r="M230" i="1"/>
  <c r="M231" i="1"/>
  <c r="M232" i="1"/>
  <c r="M233" i="1"/>
  <c r="M234" i="1"/>
  <c r="M235" i="1"/>
  <c r="M236" i="1"/>
  <c r="O236" i="1" s="1"/>
  <c r="M237" i="1"/>
  <c r="M238" i="1"/>
  <c r="M239" i="1"/>
  <c r="M240" i="1"/>
  <c r="M241" i="1"/>
  <c r="M242" i="1"/>
  <c r="M243" i="1"/>
  <c r="M244" i="1"/>
  <c r="M245" i="1"/>
  <c r="M246" i="1"/>
  <c r="O246" i="1" s="1"/>
  <c r="M247" i="1"/>
  <c r="M248" i="1"/>
  <c r="O248" i="1" s="1"/>
  <c r="M249" i="1"/>
  <c r="M250" i="1"/>
  <c r="M251" i="1"/>
  <c r="M2" i="1"/>
  <c r="O2" i="1" s="1"/>
  <c r="X9" i="1" l="1"/>
  <c r="X11" i="1" s="1"/>
  <c r="T8" i="1"/>
  <c r="T9" i="1" s="1"/>
  <c r="M82" i="1"/>
  <c r="M78" i="1"/>
  <c r="O78" i="1" s="1"/>
  <c r="M74" i="1"/>
  <c r="M70" i="1"/>
  <c r="O70" i="1" s="1"/>
  <c r="M66" i="1"/>
  <c r="M62" i="1"/>
  <c r="M58" i="1"/>
  <c r="M54" i="1"/>
  <c r="O54" i="1" s="1"/>
  <c r="M50" i="1"/>
  <c r="M46" i="1"/>
  <c r="M42" i="1"/>
  <c r="M38" i="1"/>
  <c r="O38" i="1" s="1"/>
  <c r="M34" i="1"/>
  <c r="M30" i="1"/>
  <c r="M26" i="1"/>
  <c r="M22" i="1"/>
  <c r="O22" i="1" s="1"/>
  <c r="M18" i="1"/>
  <c r="M14" i="1"/>
  <c r="M10" i="1"/>
  <c r="O10" i="1" s="1"/>
  <c r="M6" i="1"/>
  <c r="M81" i="1"/>
  <c r="M77" i="1"/>
  <c r="M73" i="1"/>
  <c r="O73" i="1" s="1"/>
  <c r="M69" i="1"/>
  <c r="O69" i="1" s="1"/>
  <c r="M65" i="1"/>
  <c r="M61" i="1"/>
  <c r="M57" i="1"/>
  <c r="M53" i="1"/>
  <c r="O53" i="1" s="1"/>
  <c r="M49" i="1"/>
  <c r="M45" i="1"/>
  <c r="M41" i="1"/>
  <c r="O41" i="1" s="1"/>
  <c r="M37" i="1"/>
  <c r="O37" i="1" s="1"/>
  <c r="M33" i="1"/>
  <c r="M29" i="1"/>
  <c r="M25" i="1"/>
  <c r="M21" i="1"/>
  <c r="O21" i="1" s="1"/>
  <c r="M17" i="1"/>
  <c r="M13" i="1"/>
  <c r="M9" i="1"/>
  <c r="O9" i="1" s="1"/>
  <c r="N250" i="1"/>
  <c r="N246" i="1"/>
  <c r="N242" i="1"/>
  <c r="N238" i="1"/>
  <c r="N234" i="1"/>
  <c r="N230" i="1"/>
  <c r="N226" i="1"/>
  <c r="N222" i="1"/>
  <c r="O222" i="1" s="1"/>
  <c r="N218" i="1"/>
  <c r="N214" i="1"/>
  <c r="N210" i="1"/>
  <c r="N206" i="1"/>
  <c r="N202" i="1"/>
  <c r="O202" i="1" s="1"/>
  <c r="N198" i="1"/>
  <c r="N194" i="1"/>
  <c r="N190" i="1"/>
  <c r="O190" i="1" s="1"/>
  <c r="N186" i="1"/>
  <c r="O186" i="1" s="1"/>
  <c r="N182" i="1"/>
  <c r="N178" i="1"/>
  <c r="N174" i="1"/>
  <c r="N170" i="1"/>
  <c r="N166" i="1"/>
  <c r="N162" i="1"/>
  <c r="N158" i="1"/>
  <c r="N154" i="1"/>
  <c r="N150" i="1"/>
  <c r="N146" i="1"/>
  <c r="N142" i="1"/>
  <c r="N138" i="1"/>
  <c r="O138" i="1" s="1"/>
  <c r="N134" i="1"/>
  <c r="N130" i="1"/>
  <c r="N126" i="1"/>
  <c r="N122" i="1"/>
  <c r="N118" i="1"/>
  <c r="N114" i="1"/>
  <c r="N110" i="1"/>
  <c r="N106" i="1"/>
  <c r="N102" i="1"/>
  <c r="N98" i="1"/>
  <c r="N94" i="1"/>
  <c r="O94" i="1" s="1"/>
  <c r="N90" i="1"/>
  <c r="N86" i="1"/>
  <c r="N82" i="1"/>
  <c r="N78" i="1"/>
  <c r="N74" i="1"/>
  <c r="N70" i="1"/>
  <c r="N66" i="1"/>
  <c r="N62" i="1"/>
  <c r="N58" i="1"/>
  <c r="O58" i="1" s="1"/>
  <c r="N54" i="1"/>
  <c r="N50" i="1"/>
  <c r="N46" i="1"/>
  <c r="N42" i="1"/>
  <c r="O42" i="1" s="1"/>
  <c r="N38" i="1"/>
  <c r="N34" i="1"/>
  <c r="N30" i="1"/>
  <c r="N26" i="1"/>
  <c r="N22" i="1"/>
  <c r="N18" i="1"/>
  <c r="N14" i="1"/>
  <c r="N10" i="1"/>
  <c r="N6" i="1"/>
  <c r="O196" i="1"/>
  <c r="O184" i="1"/>
  <c r="O172" i="1"/>
  <c r="O140" i="1"/>
  <c r="O136" i="1"/>
  <c r="O132" i="1"/>
  <c r="O120" i="1"/>
  <c r="O116" i="1"/>
  <c r="O108" i="1"/>
  <c r="O100" i="1"/>
  <c r="O92" i="1"/>
  <c r="O88" i="1"/>
  <c r="O84" i="1"/>
  <c r="O76" i="1"/>
  <c r="O44" i="1"/>
  <c r="O36" i="1"/>
  <c r="O179" i="1"/>
  <c r="O171" i="1"/>
  <c r="O163" i="1"/>
  <c r="O151" i="1"/>
  <c r="O143" i="1"/>
  <c r="O135" i="1"/>
  <c r="O107" i="1"/>
  <c r="O75" i="1"/>
  <c r="O55" i="1"/>
  <c r="O165" i="1"/>
  <c r="O85" i="1"/>
  <c r="O117" i="1"/>
  <c r="O245" i="1"/>
  <c r="O237" i="1"/>
  <c r="O229" i="1"/>
  <c r="O221" i="1"/>
  <c r="O213" i="1"/>
  <c r="O205" i="1"/>
  <c r="O197" i="1"/>
  <c r="O189" i="1"/>
  <c r="O181" i="1"/>
  <c r="O173" i="1"/>
  <c r="O157" i="1"/>
  <c r="O141" i="1"/>
  <c r="O125" i="1"/>
  <c r="O109" i="1"/>
  <c r="O93" i="1"/>
  <c r="O77" i="1"/>
  <c r="O61" i="1"/>
  <c r="O57" i="1"/>
  <c r="O45" i="1"/>
  <c r="O29" i="1"/>
  <c r="O25" i="1"/>
  <c r="O13" i="1"/>
  <c r="O149" i="1"/>
  <c r="O101" i="1"/>
  <c r="O133" i="1"/>
  <c r="O250" i="1"/>
  <c r="O238" i="1"/>
  <c r="O234" i="1"/>
  <c r="O137" i="1"/>
  <c r="O129" i="1"/>
  <c r="O121" i="1"/>
  <c r="O113" i="1"/>
  <c r="O105" i="1"/>
  <c r="O97" i="1"/>
  <c r="O89" i="1"/>
  <c r="O81" i="1"/>
  <c r="O65" i="1"/>
  <c r="O49" i="1"/>
  <c r="O33" i="1"/>
  <c r="O17" i="1"/>
  <c r="O244" i="1"/>
  <c r="O240" i="1"/>
  <c r="O232" i="1"/>
  <c r="O198" i="1"/>
  <c r="O194" i="1"/>
  <c r="O178" i="1"/>
  <c r="O162" i="1"/>
  <c r="O134" i="1"/>
  <c r="O130" i="1"/>
  <c r="O50" i="1"/>
  <c r="O46" i="1"/>
  <c r="O224" i="1"/>
  <c r="O220" i="1"/>
  <c r="O212" i="1"/>
  <c r="O208" i="1"/>
  <c r="O200" i="1"/>
  <c r="O192" i="1"/>
  <c r="O188" i="1"/>
  <c r="O180" i="1"/>
  <c r="O176" i="1"/>
  <c r="O160" i="1"/>
  <c r="O144" i="1"/>
  <c r="O128" i="1"/>
  <c r="O112" i="1"/>
  <c r="O96" i="1"/>
  <c r="O80" i="1"/>
  <c r="O72" i="1"/>
  <c r="O64" i="1"/>
  <c r="O52" i="1"/>
  <c r="O28" i="1"/>
  <c r="O16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5" i="1"/>
  <c r="O167" i="1"/>
  <c r="O159" i="1"/>
  <c r="O155" i="1"/>
  <c r="O147" i="1"/>
  <c r="O139" i="1"/>
  <c r="O131" i="1"/>
  <c r="O127" i="1"/>
  <c r="O123" i="1"/>
  <c r="O119" i="1"/>
  <c r="O115" i="1"/>
  <c r="O111" i="1"/>
  <c r="O103" i="1"/>
  <c r="O99" i="1"/>
  <c r="O95" i="1"/>
  <c r="O91" i="1"/>
  <c r="O87" i="1"/>
  <c r="O83" i="1"/>
  <c r="O79" i="1"/>
  <c r="O71" i="1"/>
  <c r="O67" i="1"/>
  <c r="O63" i="1"/>
  <c r="O59" i="1"/>
  <c r="O51" i="1"/>
  <c r="O47" i="1"/>
  <c r="O43" i="1"/>
  <c r="O39" i="1"/>
  <c r="O35" i="1"/>
  <c r="O31" i="1"/>
  <c r="O27" i="1"/>
  <c r="O23" i="1"/>
  <c r="O19" i="1"/>
  <c r="O15" i="1"/>
  <c r="O11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226" i="1"/>
  <c r="O206" i="1"/>
  <c r="O182" i="1"/>
  <c r="O142" i="1"/>
  <c r="O122" i="1"/>
  <c r="O118" i="1"/>
  <c r="O98" i="1"/>
  <c r="O34" i="1"/>
  <c r="O14" i="1"/>
  <c r="O242" i="1"/>
  <c r="O230" i="1"/>
  <c r="O218" i="1"/>
  <c r="O214" i="1"/>
  <c r="O210" i="1"/>
  <c r="O174" i="1"/>
  <c r="O170" i="1"/>
  <c r="O166" i="1"/>
  <c r="O158" i="1"/>
  <c r="O154" i="1"/>
  <c r="O150" i="1"/>
  <c r="O146" i="1"/>
  <c r="O126" i="1"/>
  <c r="O114" i="1"/>
  <c r="O110" i="1"/>
  <c r="O106" i="1"/>
  <c r="O102" i="1"/>
  <c r="O90" i="1"/>
  <c r="O86" i="1"/>
  <c r="O82" i="1"/>
  <c r="O74" i="1"/>
  <c r="O66" i="1"/>
  <c r="O62" i="1"/>
  <c r="O26" i="1"/>
  <c r="O18" i="1"/>
  <c r="W11" i="1" l="1"/>
  <c r="O30" i="1"/>
  <c r="O4" i="1"/>
  <c r="V9" i="1"/>
  <c r="V11" i="1" s="1"/>
  <c r="O3" i="1" l="1"/>
  <c r="O6" i="1"/>
  <c r="O8" i="1"/>
  <c r="O5" i="1"/>
  <c r="T11" i="1" l="1"/>
</calcChain>
</file>

<file path=xl/sharedStrings.xml><?xml version="1.0" encoding="utf-8"?>
<sst xmlns="http://schemas.openxmlformats.org/spreadsheetml/2006/main" count="1283" uniqueCount="558">
  <si>
    <t>Name</t>
  </si>
  <si>
    <t>Address</t>
  </si>
  <si>
    <t>City</t>
  </si>
  <si>
    <t>State</t>
  </si>
  <si>
    <t>ZIP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</si>
  <si>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</si>
  <si>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</si>
  <si>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</si>
  <si>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</si>
  <si>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</si>
  <si>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</si>
  <si>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</si>
  <si>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</si>
  <si>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</si>
  <si>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</si>
  <si>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</si>
  <si>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</si>
  <si>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</si>
  <si>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</si>
  <si>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</si>
  <si>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</si>
  <si>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</si>
  <si>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</si>
  <si>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</si>
  <si>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</si>
  <si>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</si>
  <si>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</si>
  <si>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</si>
  <si>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</si>
  <si>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</si>
  <si>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</si>
  <si>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</si>
  <si>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</si>
  <si>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</si>
  <si>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</si>
  <si>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</si>
  <si>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</si>
  <si>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</si>
  <si>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</si>
  <si>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</si>
  <si>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</si>
  <si>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</si>
  <si>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</si>
  <si>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</si>
  <si>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</si>
  <si>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</si>
  <si>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</si>
  <si>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</si>
  <si>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</si>
  <si>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</si>
  <si>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</si>
  <si>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</si>
  <si>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</si>
  <si>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</si>
  <si>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</si>
  <si>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</si>
  <si>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</si>
  <si>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</si>
  <si>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</si>
  <si>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</si>
  <si>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</si>
  <si>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</si>
  <si>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</si>
  <si>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</si>
  <si>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</si>
  <si>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</si>
  <si>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</si>
  <si>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</si>
  <si>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</si>
  <si>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</si>
  <si>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</si>
  <si>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</si>
  <si>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</si>
  <si>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</si>
  <si>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</si>
  <si>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</si>
  <si>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</si>
  <si>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</si>
  <si>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</si>
  <si>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</si>
  <si>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</si>
  <si>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</si>
  <si>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</si>
  <si>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</si>
  <si>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</si>
  <si>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</si>
  <si>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</si>
  <si>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</si>
  <si>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</si>
  <si>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</si>
  <si>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</si>
  <si>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</si>
  <si>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</si>
  <si>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</si>
  <si>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</si>
  <si>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</si>
  <si>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</si>
  <si>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</si>
  <si>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</si>
  <si>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</si>
  <si>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</si>
  <si>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</si>
  <si>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</si>
  <si>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</si>
  <si>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</si>
  <si>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</si>
  <si>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</si>
  <si>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</si>
  <si>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</si>
  <si>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</si>
  <si>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</si>
  <si>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</si>
  <si>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</si>
  <si>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</si>
  <si>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</si>
  <si>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</si>
  <si>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</si>
  <si>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</si>
  <si>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</si>
  <si>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</si>
  <si>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</si>
  <si>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</si>
  <si>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</si>
  <si>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</si>
  <si>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</si>
  <si>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</si>
  <si>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</si>
  <si>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</si>
  <si>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</si>
  <si>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</si>
  <si>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</si>
  <si>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</si>
  <si>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</si>
  <si>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</si>
  <si>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</si>
  <si>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</si>
  <si>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</si>
  <si>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</si>
  <si>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</si>
  <si>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</si>
  <si>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</si>
  <si>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</si>
  <si>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</si>
  <si>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</si>
  <si>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</si>
  <si>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</si>
  <si>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</si>
  <si>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</si>
  <si>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</si>
  <si>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</si>
  <si>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</si>
  <si>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</si>
  <si>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</si>
  <si>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</si>
  <si>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</si>
  <si>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</si>
  <si>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</si>
  <si>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</si>
  <si>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</si>
  <si>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</si>
  <si>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</si>
  <si>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</si>
  <si>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</si>
  <si>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</si>
  <si>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</si>
  <si>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</si>
  <si>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</si>
  <si>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</si>
  <si>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</si>
  <si>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</si>
  <si>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</si>
  <si>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</si>
  <si>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</si>
  <si>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</si>
  <si>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</si>
  <si>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</si>
  <si>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</si>
  <si>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</si>
  <si>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</si>
  <si>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</si>
  <si>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</si>
  <si>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</si>
  <si>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</si>
  <si>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</si>
  <si>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</si>
  <si>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</si>
  <si>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</si>
  <si>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</si>
  <si>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</si>
  <si>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</si>
  <si>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</si>
  <si>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</si>
  <si>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</si>
  <si>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</si>
  <si>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</si>
  <si>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</si>
  <si>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</si>
  <si>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</si>
  <si>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</si>
  <si>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</si>
  <si>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</si>
  <si>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</si>
  <si>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</si>
  <si>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</si>
  <si>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</si>
  <si>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</si>
  <si>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</si>
  <si>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</si>
  <si>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</si>
  <si>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</si>
  <si>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</si>
  <si>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</si>
  <si>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</si>
  <si>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</si>
  <si>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</si>
  <si>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</si>
  <si>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</si>
  <si>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</si>
  <si>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</si>
  <si>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</si>
  <si>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</si>
  <si>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</si>
  <si>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</si>
  <si>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</si>
  <si>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</si>
  <si>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</si>
  <si>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</si>
  <si>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</si>
  <si>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</si>
  <si>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</si>
  <si>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</si>
  <si>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</si>
  <si>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</si>
  <si>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</si>
  <si>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</si>
  <si>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</si>
  <si>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</si>
  <si>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</si>
  <si>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</si>
  <si>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</si>
  <si>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</si>
  <si>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</si>
  <si>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</si>
  <si>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</si>
  <si>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</si>
  <si>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</si>
  <si>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</si>
  <si>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</si>
  <si>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</si>
  <si>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</si>
  <si>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</si>
  <si>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</si>
  <si>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</si>
  <si>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</si>
  <si>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</si>
  <si>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</si>
  <si>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</si>
  <si>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</si>
  <si>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</si>
  <si>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</si>
  <si>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</si>
  <si>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</si>
  <si>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</si>
  <si>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</si>
  <si>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</si>
  <si>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</si>
  <si>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</si>
  <si>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</si>
  <si>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</si>
  <si>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</si>
  <si>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</si>
  <si>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</si>
  <si>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</si>
  <si>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</si>
  <si>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</si>
  <si>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</si>
  <si>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</si>
  <si>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</si>
  <si>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</si>
  <si>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</si>
  <si>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</si>
  <si>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</si>
  <si>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</si>
  <si>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</si>
  <si>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</si>
  <si>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</si>
  <si>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</si>
  <si>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</si>
  <si>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</si>
  <si>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</si>
  <si>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</si>
  <si>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</si>
  <si>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</si>
  <si>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</si>
  <si>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</si>
  <si>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</si>
  <si>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</si>
  <si>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</si>
  <si>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</si>
  <si>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</si>
  <si>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</si>
  <si>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</si>
  <si>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</si>
  <si>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</si>
  <si>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</si>
  <si>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</si>
  <si>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</si>
  <si>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</si>
  <si>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</si>
  <si>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</si>
  <si>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</si>
  <si>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</si>
  <si>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</si>
  <si>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</si>
  <si>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</si>
  <si>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</si>
  <si>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</si>
  <si>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</si>
  <si>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</si>
  <si>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</si>
  <si>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</si>
  <si>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</si>
  <si>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</si>
  <si>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</si>
  <si>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</si>
  <si>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</si>
  <si>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</si>
  <si>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</si>
  <si>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</si>
  <si>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</si>
  <si>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</si>
  <si>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</si>
  <si>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</si>
  <si>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</si>
  <si>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</si>
  <si>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</si>
  <si>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</si>
  <si>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</si>
  <si>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</si>
  <si>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</si>
  <si>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</si>
  <si>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</si>
  <si>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</si>
  <si>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</si>
  <si>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</si>
  <si>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</si>
  <si>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</si>
  <si>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</si>
  <si>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</si>
  <si>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</si>
  <si>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</si>
  <si>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</si>
  <si>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</si>
  <si>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</si>
  <si>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</si>
  <si>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</si>
  <si>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</si>
  <si>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</si>
  <si>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</si>
  <si>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</si>
  <si>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</si>
  <si>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</si>
  <si>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</si>
  <si>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</si>
  <si>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</si>
  <si>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</si>
  <si>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</si>
  <si>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</si>
  <si>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</si>
  <si>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</si>
  <si>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</si>
  <si>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</si>
  <si>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</si>
  <si>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</si>
  <si>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</si>
  <si>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</si>
  <si>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</si>
  <si>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</si>
  <si>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</si>
  <si>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</si>
  <si>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</si>
  <si>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</si>
  <si>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</si>
  <si>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</si>
  <si>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</si>
  <si>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</si>
  <si>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</si>
  <si>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</si>
  <si>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</si>
  <si>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</si>
  <si>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</si>
  <si>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</si>
  <si>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</si>
  <si>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</si>
  <si>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</si>
  <si>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</si>
  <si>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</si>
  <si>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</si>
  <si>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</si>
  <si>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</si>
  <si>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</si>
  <si>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</si>
  <si>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</si>
  <si>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</si>
  <si>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</si>
  <si>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</si>
  <si>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</si>
  <si>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</si>
  <si>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</si>
  <si>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</si>
  <si>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</si>
  <si>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</si>
  <si>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</si>
  <si>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</si>
  <si>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</si>
  <si>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</si>
  <si>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</si>
  <si>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</si>
  <si>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</si>
  <si>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</si>
  <si>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</si>
  <si>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</si>
  <si>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</si>
  <si>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</si>
  <si>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</si>
  <si>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</si>
  <si>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</si>
  <si>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</si>
  <si>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</si>
  <si>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</si>
  <si>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</si>
  <si>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</si>
  <si>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</si>
  <si>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</si>
  <si>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</si>
  <si>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</si>
  <si>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</si>
  <si>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</si>
  <si>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</si>
  <si>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</si>
  <si>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</si>
  <si>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</si>
  <si>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</si>
  <si>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</si>
  <si>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</si>
  <si>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</si>
  <si>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</si>
  <si>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</si>
  <si>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</si>
  <si>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</si>
  <si>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</si>
  <si>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</si>
  <si>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</si>
  <si>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</si>
  <si>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</si>
  <si>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</si>
  <si>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</si>
  <si>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</si>
  <si>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</si>
  <si>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</si>
  <si>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</si>
  <si>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</si>
  <si>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</si>
  <si>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</si>
  <si>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</si>
  <si>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</si>
  <si>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</si>
  <si>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</si>
  <si>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</si>
  <si>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</si>
  <si>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</si>
  <si>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</si>
  <si>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</si>
  <si>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</si>
  <si>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</si>
  <si>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</si>
  <si>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</si>
  <si>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</si>
  <si>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</si>
  <si>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</si>
  <si>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</si>
  <si>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</si>
  <si>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</si>
  <si>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</si>
  <si>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</si>
  <si>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</si>
  <si>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</si>
  <si>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</si>
  <si>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</si>
  <si>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</si>
  <si>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</si>
  <si>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</si>
  <si>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</si>
  <si>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</si>
  <si>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</si>
  <si>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</si>
  <si>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</si>
  <si>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</si>
  <si>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</si>
  <si>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</si>
  <si>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</si>
  <si>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</si>
  <si>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</si>
  <si>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</si>
  <si>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</si>
  <si>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</si>
  <si>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</si>
  <si>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</si>
  <si>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</si>
  <si>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</si>
  <si>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</si>
  <si>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</si>
  <si>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</si>
  <si>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</si>
  <si>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</si>
  <si>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</si>
  <si>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</si>
  <si>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</si>
  <si>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</si>
  <si>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</si>
  <si>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</si>
  <si>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</si>
  <si>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</si>
  <si>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</si>
  <si>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</si>
  <si>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</si>
  <si>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</si>
  <si>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</si>
  <si>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</si>
  <si>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</si>
  <si>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</si>
  <si>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</si>
  <si>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</si>
  <si>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</si>
  <si>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</si>
  <si>
    <t xml:space="preserve">Customer_Segment_Score </t>
  </si>
  <si>
    <t>Avg_Num_Products_Purchased_Score</t>
  </si>
  <si>
    <t>Score_No_Respond_To_Mailing</t>
  </si>
  <si>
    <t>Score_Yes_Response_To_Mailing</t>
  </si>
  <si>
    <t xml:space="preserve">Inputs </t>
  </si>
  <si>
    <t xml:space="preserve">Customers on Mailing List </t>
  </si>
  <si>
    <t xml:space="preserve">Minimum Profit for Mailing </t>
  </si>
  <si>
    <t xml:space="preserve">Cost of Printing and Distrubuting </t>
  </si>
  <si>
    <t xml:space="preserve">Gross Margin on ordered items </t>
  </si>
  <si>
    <t xml:space="preserve">Expected Sales for Mailing </t>
  </si>
  <si>
    <t xml:space="preserve">Expected Revenue for Mailing </t>
  </si>
  <si>
    <t xml:space="preserve">Expected Cost for Mailing </t>
  </si>
  <si>
    <t xml:space="preserve">Expected Profit for Mailing </t>
  </si>
  <si>
    <t>Bi_Order</t>
  </si>
  <si>
    <t>Sales From Orders</t>
  </si>
  <si>
    <t xml:space="preserve">Segment Loyalty Club &amp; Credit Card </t>
  </si>
  <si>
    <t xml:space="preserve">Predicted Sale_Amount </t>
  </si>
  <si>
    <t xml:space="preserve">Send to 34% Likely to Buy </t>
  </si>
  <si>
    <t>Send to All Sum Product</t>
  </si>
  <si>
    <t xml:space="preserve">Send to 50% Likely to Buy </t>
  </si>
  <si>
    <t xml:space="preserve">Send to 50% &amp; Segment </t>
  </si>
  <si>
    <t>Avg_Sale_Amount = Customer_Segment + Avg_Num_Products_Purchased</t>
  </si>
  <si>
    <t>Avereage % Expected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</si>
</sst>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13" xfId="0" applyBorder="1"/>
    <xf numFmtId="44" fontId="0" fillId="0" borderId="14" xfId="42" applyFont="1" applyBorder="1"/>
    <xf numFmtId="0" fontId="0" fillId="0" borderId="14" xfId="0" applyBorder="1"/>
    <xf numFmtId="0" fontId="0" fillId="33" borderId="14" xfId="0" applyFill="1" applyBorder="1"/>
    <xf numFmtId="0" fontId="0" fillId="0" borderId="15" xfId="0" applyBorder="1"/>
    <xf numFmtId="44" fontId="0" fillId="34" borderId="16" xfId="42" applyFont="1" applyFill="1" applyBorder="1"/>
    <xf numFmtId="0" fontId="0" fillId="0" borderId="0" xfId="0" applyFill="1" applyBorder="1"/>
    <xf numFmtId="44" fontId="0" fillId="0" borderId="0" xfId="42" applyFont="1" applyFill="1" applyBorder="1"/>
    <xf numFmtId="0" fontId="0" fillId="0" borderId="0" xfId="0" applyBorder="1"/>
    <xf numFmtId="44" fontId="0" fillId="0" borderId="14" xfId="42" applyFont="1" applyFill="1" applyBorder="1"/>
    <xf numFmtId="0" fontId="16" fillId="0" borderId="10" xfId="0" applyFont="1" applyBorder="1" applyAlignment="1"/>
    <xf numFmtId="0" fontId="0" fillId="0" borderId="0" xfId="0" applyAlignment="1">
      <alignment wrapText="1"/>
    </xf>
    <xf numFmtId="0" fontId="0" fillId="0" borderId="17" xfId="0" applyBorder="1"/>
    <xf numFmtId="44" fontId="0" fillId="0" borderId="17" xfId="42" applyFont="1" applyBorder="1"/>
    <xf numFmtId="0" fontId="16" fillId="0" borderId="12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6" fontId="0" fillId="0" borderId="14" xfId="42" applyNumberFormat="1" applyFont="1" applyBorder="1"/>
    <xf numFmtId="0" fontId="16" fillId="0" borderId="12" xfId="0" applyFont="1" applyFill="1" applyBorder="1" applyAlignment="1">
      <alignment wrapText="1"/>
    </xf>
    <xf numFmtId="0" fontId="0" fillId="33" borderId="17" xfId="0" applyFill="1" applyBorder="1"/>
    <xf numFmtId="44" fontId="0" fillId="0" borderId="17" xfId="0" applyNumberFormat="1" applyBorder="1"/>
    <xf numFmtId="44" fontId="0" fillId="0" borderId="17" xfId="42" applyFont="1" applyFill="1" applyBorder="1"/>
    <xf numFmtId="44" fontId="0" fillId="34" borderId="18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tabSelected="1" topLeftCell="O1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2" max="2" width="24.21875" bestFit="1" customWidth="1"/>
    <col min="6" max="6" width="5.21875" bestFit="1" customWidth="1"/>
    <col min="7" max="7" width="6" bestFit="1" customWidth="1"/>
    <col min="8" max="8" width="5.44140625" customWidth="1"/>
    <col min="9" max="9" width="4.21875" customWidth="1"/>
    <col min="10" max="10" width="8.21875" customWidth="1"/>
    <col min="13" max="13" width="8.21875" bestFit="1" customWidth="1"/>
    <col min="14" max="14" width="12.109375" customWidth="1"/>
    <col min="15" max="15" width="10" customWidth="1"/>
    <col min="16" max="17" width="10.77734375" customWidth="1"/>
    <col min="19" max="19" width="30.109375" bestFit="1" customWidth="1"/>
    <col min="20" max="20" width="11.109375" bestFit="1" customWidth="1"/>
    <col min="21" max="21" width="12.88671875" customWidth="1"/>
    <col min="22" max="22" width="12.109375" customWidth="1"/>
    <col min="23" max="23" width="16.33203125" customWidth="1"/>
    <col min="24" max="24" width="11.33203125" bestFit="1" customWidth="1"/>
  </cols>
  <sheetData>
    <row r="1" spans="1:24" s="13" customFormat="1" ht="34.799999999999997" customHeight="1" thickBot="1" x14ac:dyDescent="0.35">
      <c r="A1" s="13" t="s">
        <v>0</v>
      </c>
      <c r="B1" s="13" t="s">
        <v>530</v>
      </c>
      <c r="C1" s="13" t="s">
        <v>531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532</v>
      </c>
      <c r="I1" s="13" t="s">
        <v>533</v>
      </c>
      <c r="J1" s="13" t="s">
        <v>534</v>
      </c>
      <c r="K1" s="13" t="s">
        <v>537</v>
      </c>
      <c r="L1" s="13" t="s">
        <v>538</v>
      </c>
      <c r="M1" s="13" t="s">
        <v>548</v>
      </c>
      <c r="N1" s="13" t="s">
        <v>551</v>
      </c>
      <c r="O1" s="13" t="s">
        <v>549</v>
      </c>
      <c r="P1" s="13" t="s">
        <v>535</v>
      </c>
      <c r="Q1" s="13" t="s">
        <v>536</v>
      </c>
    </row>
    <row r="2" spans="1:24" ht="29.4" customHeight="1" thickBot="1" x14ac:dyDescent="0.35">
      <c r="A2" t="s">
        <v>5</v>
      </c>
      <c r="B2" t="s">
        <v>6</v>
      </c>
      <c r="C2">
        <v>2213</v>
      </c>
      <c r="D2" t="s">
        <v>7</v>
      </c>
      <c r="E2" t="s">
        <v>8</v>
      </c>
      <c r="F2" t="s">
        <v>9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 t="str">
        <f t="shared" ref="M2:M65" si="0">IF(L2&gt;$T$7, "Yes", "No")</f>
        <v>No</v>
      </c>
      <c r="N2">
        <f>303.46 +P2 +Q2</f>
        <v>355.03999999999996</v>
      </c>
      <c r="O2">
        <f>IF(M2="Yes",N2,0)</f>
        <v>0</v>
      </c>
      <c r="P2">
        <f>IF(B2 = "Loyalty Club Only", -149.36, IF(B2 = "Loyalty Club and Credit Card", 281.84, IF(B2 = "Store Mailing List", -245.42, 0)))</f>
        <v>-149.36000000000001</v>
      </c>
      <c r="Q2">
        <f>I2*66.98</f>
        <v>200.94</v>
      </c>
      <c r="S2" s="12" t="s">
        <v>539</v>
      </c>
      <c r="T2" s="16" t="s">
        <v>553</v>
      </c>
      <c r="U2" s="17" t="s">
        <v>552</v>
      </c>
      <c r="V2" s="16" t="s">
        <v>554</v>
      </c>
      <c r="W2" s="17" t="s">
        <v>550</v>
      </c>
      <c r="X2" s="19" t="s">
        <v>555</v>
      </c>
    </row>
    <row r="3" spans="1:24" x14ac:dyDescent="0.3">
      <c r="A3" t="s">
        <v>10</v>
      </c>
      <c r="B3" t="s">
        <v>11</v>
      </c>
      <c r="C3">
        <v>2785</v>
      </c>
      <c r="D3" t="s">
        <v>12</v>
      </c>
      <c r="E3" t="s">
        <v>13</v>
      </c>
      <c r="F3" t="s">
        <v>9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 t="str">
        <f t="shared" si="0"/>
        <v>Yes</v>
      </c>
      <c r="N3">
        <f t="shared" ref="N3:N66" si="1">303.46 +P3 +Q3</f>
        <v>987.18</v>
      </c>
      <c r="O3">
        <f t="shared" ref="O3:O66" si="2">IF(M3="Yes",N3,0)</f>
        <v>987.18</v>
      </c>
      <c r="P3">
        <f t="shared" ref="P3:P66" si="3">IF(B3 = "Loyalty Club Only", -149.36, IF(B3 = "Loyalty Club and Credit Card", 281.84, IF(B3 = "Store Mailing List", -245.42, 0)))</f>
        <v>281.83999999999997</v>
      </c>
      <c r="Q3">
        <f t="shared" ref="Q3:Q66" si="4">I3*66.98</f>
        <v>401.88</v>
      </c>
      <c r="S3" s="2" t="s">
        <v>540</v>
      </c>
      <c r="T3" s="14">
        <v>250</v>
      </c>
      <c r="U3" s="14">
        <f>COUNTIF(L:L, "&gt;.34")</f>
        <v>81</v>
      </c>
      <c r="V3" s="14">
        <f>COUNTIF(L:L, "&gt;.50")</f>
        <v>39</v>
      </c>
      <c r="W3" s="4">
        <f>COUNTIF(B:B, "Loyalty Club and Credit Card")</f>
        <v>26</v>
      </c>
      <c r="X3" s="14">
        <f>SUM(V3:W3) - (COUNTIFS(L:L, "&gt;.50", B:B, "Loyalty Club and Credit Card"))</f>
        <v>61</v>
      </c>
    </row>
    <row r="4" spans="1:24" x14ac:dyDescent="0.3">
      <c r="A4" t="s">
        <v>14</v>
      </c>
      <c r="B4" t="s">
        <v>6</v>
      </c>
      <c r="C4">
        <v>2931</v>
      </c>
      <c r="D4" t="s">
        <v>15</v>
      </c>
      <c r="E4" t="s">
        <v>16</v>
      </c>
      <c r="F4" t="s">
        <v>9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 t="str">
        <f t="shared" si="0"/>
        <v>Yes</v>
      </c>
      <c r="N4">
        <f t="shared" si="1"/>
        <v>622.96</v>
      </c>
      <c r="O4">
        <f>IF(M4="Yes",N4,0)</f>
        <v>622.96</v>
      </c>
      <c r="P4">
        <f t="shared" si="3"/>
        <v>-149.36000000000001</v>
      </c>
      <c r="Q4">
        <f t="shared" si="4"/>
        <v>468.86</v>
      </c>
      <c r="S4" s="2" t="s">
        <v>541</v>
      </c>
      <c r="T4" s="15">
        <v>10000</v>
      </c>
      <c r="U4" s="18">
        <v>10000</v>
      </c>
      <c r="V4" s="15">
        <v>10000</v>
      </c>
      <c r="W4" s="3">
        <v>10000</v>
      </c>
      <c r="X4" s="15">
        <v>10000</v>
      </c>
    </row>
    <row r="5" spans="1:24" x14ac:dyDescent="0.3">
      <c r="A5" t="s">
        <v>17</v>
      </c>
      <c r="B5" t="s">
        <v>6</v>
      </c>
      <c r="C5">
        <v>2231</v>
      </c>
      <c r="D5" t="s">
        <v>18</v>
      </c>
      <c r="E5" t="s">
        <v>13</v>
      </c>
      <c r="F5" t="s">
        <v>9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 t="str">
        <f t="shared" si="0"/>
        <v>No</v>
      </c>
      <c r="N5">
        <f t="shared" si="1"/>
        <v>288.05999999999995</v>
      </c>
      <c r="O5">
        <f t="shared" si="2"/>
        <v>0</v>
      </c>
      <c r="P5">
        <f t="shared" si="3"/>
        <v>-149.36000000000001</v>
      </c>
      <c r="Q5">
        <f t="shared" si="4"/>
        <v>133.96</v>
      </c>
      <c r="S5" s="2" t="s">
        <v>542</v>
      </c>
      <c r="T5" s="15">
        <v>6.5</v>
      </c>
      <c r="U5" s="3">
        <v>6.5</v>
      </c>
      <c r="V5" s="15">
        <v>6.5</v>
      </c>
      <c r="W5" s="3">
        <v>6.5</v>
      </c>
      <c r="X5" s="15">
        <v>6.5</v>
      </c>
    </row>
    <row r="6" spans="1:24" x14ac:dyDescent="0.3">
      <c r="A6" t="s">
        <v>19</v>
      </c>
      <c r="B6" t="s">
        <v>6</v>
      </c>
      <c r="C6">
        <v>2530</v>
      </c>
      <c r="D6" t="s">
        <v>20</v>
      </c>
      <c r="E6" t="s">
        <v>8</v>
      </c>
      <c r="F6" t="s">
        <v>9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 t="str">
        <f t="shared" si="0"/>
        <v>Yes</v>
      </c>
      <c r="N6">
        <f t="shared" si="1"/>
        <v>422.02</v>
      </c>
      <c r="O6">
        <f t="shared" si="2"/>
        <v>422.02</v>
      </c>
      <c r="P6">
        <f t="shared" si="3"/>
        <v>-149.36000000000001</v>
      </c>
      <c r="Q6">
        <f t="shared" si="4"/>
        <v>267.92</v>
      </c>
      <c r="S6" s="2" t="s">
        <v>543</v>
      </c>
      <c r="T6" s="14">
        <v>0.5</v>
      </c>
      <c r="U6" s="4">
        <v>0.5</v>
      </c>
      <c r="V6" s="14">
        <v>0.5</v>
      </c>
      <c r="W6" s="4">
        <v>0.5</v>
      </c>
      <c r="X6" s="14">
        <v>0.5</v>
      </c>
    </row>
    <row r="7" spans="1:24" x14ac:dyDescent="0.3">
      <c r="A7" t="s">
        <v>21</v>
      </c>
      <c r="B7" t="s">
        <v>22</v>
      </c>
      <c r="C7">
        <v>1946</v>
      </c>
      <c r="D7" t="s">
        <v>23</v>
      </c>
      <c r="E7" t="s">
        <v>13</v>
      </c>
      <c r="F7" t="s">
        <v>9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 t="str">
        <f t="shared" si="0"/>
        <v>No</v>
      </c>
      <c r="N7">
        <f t="shared" si="1"/>
        <v>772.31999999999994</v>
      </c>
      <c r="O7">
        <f t="shared" si="2"/>
        <v>0</v>
      </c>
      <c r="P7">
        <f t="shared" si="3"/>
        <v>0</v>
      </c>
      <c r="Q7">
        <f t="shared" si="4"/>
        <v>468.86</v>
      </c>
      <c r="S7" s="2" t="s">
        <v>557</v>
      </c>
      <c r="T7" s="20">
        <f>AVERAGE(L:L)</f>
        <v>0.34066812052000023</v>
      </c>
      <c r="U7" s="5">
        <f>AVERAGEIF(L:L, "&gt;.34", L:L)</f>
        <v>0.55879340330864191</v>
      </c>
      <c r="V7" s="5">
        <v>0.5</v>
      </c>
      <c r="W7" s="5">
        <f>AVERAGEIF(B:B, "Loyalty Club and Credit Card", L:L)</f>
        <v>0.33705164457692294</v>
      </c>
      <c r="X7" s="20">
        <f>AVERAGEIFS(L:L, L:L, "&gt;.50", B:B, "Loyalty Club and Credit Card")</f>
        <v>0.6786532352500001</v>
      </c>
    </row>
    <row r="8" spans="1:24" x14ac:dyDescent="0.3">
      <c r="A8" t="s">
        <v>24</v>
      </c>
      <c r="B8" t="s">
        <v>11</v>
      </c>
      <c r="C8">
        <v>1212</v>
      </c>
      <c r="D8" t="s">
        <v>25</v>
      </c>
      <c r="E8" t="s">
        <v>26</v>
      </c>
      <c r="F8" t="s">
        <v>9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 t="str">
        <f t="shared" si="0"/>
        <v>No</v>
      </c>
      <c r="N8">
        <f t="shared" si="1"/>
        <v>853.22</v>
      </c>
      <c r="O8">
        <f t="shared" si="2"/>
        <v>0</v>
      </c>
      <c r="P8">
        <f t="shared" si="3"/>
        <v>281.83999999999997</v>
      </c>
      <c r="Q8">
        <f t="shared" si="4"/>
        <v>267.92</v>
      </c>
      <c r="S8" s="2" t="s">
        <v>544</v>
      </c>
      <c r="T8" s="22">
        <f>SUMPRODUCT(L:L, N:N)</f>
        <v>47225.91405635151</v>
      </c>
      <c r="U8" s="11">
        <f>(SUMIF(L:L, "&gt;.34", N:N))*U7</f>
        <v>25392.712184887441</v>
      </c>
      <c r="V8" s="15">
        <f>(SUMIF(L:L, "&gt;.50", N:N))*V7</f>
        <v>10834.02</v>
      </c>
      <c r="W8" s="3">
        <f>(SUMIFS(N:N, B:B, "Loyalty Club and Credit Card"))*W7</f>
        <v>9779.7826625177295</v>
      </c>
      <c r="X8" s="21">
        <f>(SUM(V8:W8)-((SUMIFS(N:N, L:L, "&gt;.50", B:B, "Loyalty Club and Credit Card")))*X7)</f>
        <v>17888.534865724305</v>
      </c>
    </row>
    <row r="9" spans="1:24" x14ac:dyDescent="0.3">
      <c r="A9" t="s">
        <v>27</v>
      </c>
      <c r="B9" t="s">
        <v>22</v>
      </c>
      <c r="C9">
        <v>369</v>
      </c>
      <c r="D9" t="s">
        <v>28</v>
      </c>
      <c r="E9" t="s">
        <v>29</v>
      </c>
      <c r="F9" t="s">
        <v>9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 t="str">
        <f t="shared" si="0"/>
        <v>No</v>
      </c>
      <c r="N9">
        <f t="shared" si="1"/>
        <v>705.33999999999992</v>
      </c>
      <c r="O9">
        <f t="shared" si="2"/>
        <v>0</v>
      </c>
      <c r="P9">
        <f t="shared" si="3"/>
        <v>0</v>
      </c>
      <c r="Q9">
        <f t="shared" si="4"/>
        <v>401.88</v>
      </c>
      <c r="S9" s="2" t="s">
        <v>545</v>
      </c>
      <c r="T9" s="15">
        <f>T8*T6</f>
        <v>23612.957028175755</v>
      </c>
      <c r="U9" s="3">
        <f>U8*U6</f>
        <v>12696.356092443721</v>
      </c>
      <c r="V9" s="3">
        <f>V8*V6</f>
        <v>5417.01</v>
      </c>
      <c r="W9" s="3">
        <f>W8*W6</f>
        <v>4889.8913312588647</v>
      </c>
      <c r="X9" s="3">
        <f>X8*X6</f>
        <v>8944.2674328621524</v>
      </c>
    </row>
    <row r="10" spans="1:24" x14ac:dyDescent="0.3">
      <c r="A10" t="s">
        <v>30</v>
      </c>
      <c r="B10" t="s">
        <v>22</v>
      </c>
      <c r="C10">
        <v>1683</v>
      </c>
      <c r="D10" t="s">
        <v>31</v>
      </c>
      <c r="E10" t="s">
        <v>13</v>
      </c>
      <c r="F10" t="s">
        <v>9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 t="str">
        <f t="shared" si="0"/>
        <v>No</v>
      </c>
      <c r="N10">
        <f t="shared" si="1"/>
        <v>705.33999999999992</v>
      </c>
      <c r="O10">
        <f t="shared" si="2"/>
        <v>0</v>
      </c>
      <c r="P10">
        <f t="shared" si="3"/>
        <v>0</v>
      </c>
      <c r="Q10">
        <f t="shared" si="4"/>
        <v>401.88</v>
      </c>
      <c r="S10" s="2" t="s">
        <v>546</v>
      </c>
      <c r="T10" s="15">
        <f>T3*T5</f>
        <v>1625</v>
      </c>
      <c r="U10" s="3">
        <f>U3*U5</f>
        <v>526.5</v>
      </c>
      <c r="V10" s="3">
        <f>V3*V5</f>
        <v>253.5</v>
      </c>
      <c r="W10" s="3">
        <f>W3*W5</f>
        <v>169</v>
      </c>
      <c r="X10" s="3">
        <f>X3*X5</f>
        <v>396.5</v>
      </c>
    </row>
    <row r="11" spans="1:24" ht="15" thickBot="1" x14ac:dyDescent="0.35">
      <c r="A11" t="s">
        <v>32</v>
      </c>
      <c r="B11" t="s">
        <v>6</v>
      </c>
      <c r="C11">
        <v>1940</v>
      </c>
      <c r="D11" t="s">
        <v>33</v>
      </c>
      <c r="E11" t="s">
        <v>29</v>
      </c>
      <c r="F11" t="s">
        <v>9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 t="str">
        <f t="shared" si="0"/>
        <v>No</v>
      </c>
      <c r="N11">
        <f t="shared" si="1"/>
        <v>422.02</v>
      </c>
      <c r="O11">
        <f t="shared" si="2"/>
        <v>0</v>
      </c>
      <c r="P11">
        <f t="shared" si="3"/>
        <v>-149.36000000000001</v>
      </c>
      <c r="Q11">
        <f t="shared" si="4"/>
        <v>267.92</v>
      </c>
      <c r="S11" s="6" t="s">
        <v>547</v>
      </c>
      <c r="T11" s="23">
        <f>T9-T10</f>
        <v>21987.957028175755</v>
      </c>
      <c r="U11" s="7">
        <f>U9-U10</f>
        <v>12169.856092443721</v>
      </c>
      <c r="V11" s="7">
        <f>V9-V10</f>
        <v>5163.51</v>
      </c>
      <c r="W11" s="7">
        <f>W9-W10</f>
        <v>4720.8913312588647</v>
      </c>
      <c r="X11" s="7">
        <f>X9-X10</f>
        <v>8547.7674328621524</v>
      </c>
    </row>
    <row r="12" spans="1:24" x14ac:dyDescent="0.3">
      <c r="A12" t="s">
        <v>34</v>
      </c>
      <c r="B12" t="s">
        <v>35</v>
      </c>
      <c r="C12">
        <v>174</v>
      </c>
      <c r="D12" t="s">
        <v>36</v>
      </c>
      <c r="E12" t="s">
        <v>29</v>
      </c>
      <c r="F12" t="s">
        <v>9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 t="str">
        <f t="shared" si="0"/>
        <v>No</v>
      </c>
      <c r="N12">
        <f t="shared" si="1"/>
        <v>192</v>
      </c>
      <c r="O12">
        <f t="shared" si="2"/>
        <v>0</v>
      </c>
      <c r="P12">
        <f t="shared" si="3"/>
        <v>-245.42</v>
      </c>
      <c r="Q12">
        <f t="shared" si="4"/>
        <v>133.96</v>
      </c>
      <c r="S12" s="10"/>
      <c r="T12" s="9"/>
      <c r="U12" s="9"/>
    </row>
    <row r="13" spans="1:24" x14ac:dyDescent="0.3">
      <c r="A13" t="s">
        <v>37</v>
      </c>
      <c r="B13" t="s">
        <v>6</v>
      </c>
      <c r="C13">
        <v>256</v>
      </c>
      <c r="D13" t="s">
        <v>38</v>
      </c>
      <c r="E13" t="s">
        <v>13</v>
      </c>
      <c r="F13" t="s">
        <v>9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 t="str">
        <f t="shared" si="0"/>
        <v>No</v>
      </c>
      <c r="N13">
        <f t="shared" si="1"/>
        <v>622.96</v>
      </c>
      <c r="O13">
        <f t="shared" si="2"/>
        <v>0</v>
      </c>
      <c r="P13">
        <f t="shared" si="3"/>
        <v>-149.36000000000001</v>
      </c>
      <c r="Q13">
        <f t="shared" si="4"/>
        <v>468.86</v>
      </c>
      <c r="S13" s="8" t="s">
        <v>556</v>
      </c>
    </row>
    <row r="14" spans="1:24" x14ac:dyDescent="0.3">
      <c r="A14" t="s">
        <v>39</v>
      </c>
      <c r="B14" t="s">
        <v>6</v>
      </c>
      <c r="C14">
        <v>1002</v>
      </c>
      <c r="D14" t="s">
        <v>40</v>
      </c>
      <c r="E14" t="s">
        <v>29</v>
      </c>
      <c r="F14" t="s">
        <v>9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 t="str">
        <f t="shared" si="0"/>
        <v>No</v>
      </c>
      <c r="N14">
        <f t="shared" si="1"/>
        <v>422.02</v>
      </c>
      <c r="O14">
        <f t="shared" si="2"/>
        <v>0</v>
      </c>
      <c r="P14">
        <f t="shared" si="3"/>
        <v>-149.36000000000001</v>
      </c>
      <c r="Q14">
        <f t="shared" si="4"/>
        <v>267.92</v>
      </c>
    </row>
    <row r="15" spans="1:24" x14ac:dyDescent="0.3">
      <c r="A15" t="s">
        <v>41</v>
      </c>
      <c r="B15" t="s">
        <v>22</v>
      </c>
      <c r="C15">
        <v>2072</v>
      </c>
      <c r="D15" t="s">
        <v>42</v>
      </c>
      <c r="E15" t="s">
        <v>43</v>
      </c>
      <c r="F15" t="s">
        <v>9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 t="str">
        <f t="shared" si="0"/>
        <v>No</v>
      </c>
      <c r="N15">
        <f t="shared" si="1"/>
        <v>638.36</v>
      </c>
      <c r="O15">
        <f t="shared" si="2"/>
        <v>0</v>
      </c>
      <c r="P15">
        <f t="shared" si="3"/>
        <v>0</v>
      </c>
      <c r="Q15">
        <f t="shared" si="4"/>
        <v>334.90000000000003</v>
      </c>
    </row>
    <row r="16" spans="1:24" x14ac:dyDescent="0.3">
      <c r="A16" t="s">
        <v>44</v>
      </c>
      <c r="B16" t="s">
        <v>22</v>
      </c>
      <c r="C16">
        <v>2004</v>
      </c>
      <c r="D16" t="s">
        <v>45</v>
      </c>
      <c r="E16" t="s">
        <v>46</v>
      </c>
      <c r="F16" t="s">
        <v>9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 t="str">
        <f t="shared" si="0"/>
        <v>No</v>
      </c>
      <c r="N16">
        <f t="shared" si="1"/>
        <v>772.31999999999994</v>
      </c>
      <c r="O16">
        <f t="shared" si="2"/>
        <v>0</v>
      </c>
      <c r="P16">
        <f t="shared" si="3"/>
        <v>0</v>
      </c>
      <c r="Q16">
        <f t="shared" si="4"/>
        <v>468.86</v>
      </c>
    </row>
    <row r="17" spans="1:17" x14ac:dyDescent="0.3">
      <c r="A17" t="s">
        <v>47</v>
      </c>
      <c r="B17" t="s">
        <v>6</v>
      </c>
      <c r="C17">
        <v>1505</v>
      </c>
      <c r="D17" t="s">
        <v>48</v>
      </c>
      <c r="E17" t="s">
        <v>43</v>
      </c>
      <c r="F17" t="s">
        <v>9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 t="str">
        <f t="shared" si="0"/>
        <v>No</v>
      </c>
      <c r="N17">
        <f t="shared" si="1"/>
        <v>355.03999999999996</v>
      </c>
      <c r="O17">
        <f t="shared" si="2"/>
        <v>0</v>
      </c>
      <c r="P17">
        <f t="shared" si="3"/>
        <v>-149.36000000000001</v>
      </c>
      <c r="Q17">
        <f t="shared" si="4"/>
        <v>200.94</v>
      </c>
    </row>
    <row r="18" spans="1:17" x14ac:dyDescent="0.3">
      <c r="A18" t="s">
        <v>49</v>
      </c>
      <c r="B18" t="s">
        <v>6</v>
      </c>
      <c r="C18">
        <v>1405</v>
      </c>
      <c r="D18" t="s">
        <v>50</v>
      </c>
      <c r="E18" t="s">
        <v>29</v>
      </c>
      <c r="F18" t="s">
        <v>9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 t="str">
        <f t="shared" si="0"/>
        <v>No</v>
      </c>
      <c r="N18">
        <f t="shared" si="1"/>
        <v>489</v>
      </c>
      <c r="O18">
        <f t="shared" si="2"/>
        <v>0</v>
      </c>
      <c r="P18">
        <f t="shared" si="3"/>
        <v>-149.36000000000001</v>
      </c>
      <c r="Q18">
        <f t="shared" si="4"/>
        <v>334.90000000000003</v>
      </c>
    </row>
    <row r="19" spans="1:17" x14ac:dyDescent="0.3">
      <c r="A19" t="s">
        <v>51</v>
      </c>
      <c r="B19" t="s">
        <v>6</v>
      </c>
      <c r="C19">
        <v>987</v>
      </c>
      <c r="D19" t="s">
        <v>52</v>
      </c>
      <c r="E19" t="s">
        <v>13</v>
      </c>
      <c r="F19" t="s">
        <v>9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 t="str">
        <f t="shared" si="0"/>
        <v>No</v>
      </c>
      <c r="N19">
        <f t="shared" si="1"/>
        <v>221.07999999999998</v>
      </c>
      <c r="O19">
        <f t="shared" si="2"/>
        <v>0</v>
      </c>
      <c r="P19">
        <f t="shared" si="3"/>
        <v>-149.36000000000001</v>
      </c>
      <c r="Q19">
        <f t="shared" si="4"/>
        <v>66.98</v>
      </c>
    </row>
    <row r="20" spans="1:17" x14ac:dyDescent="0.3">
      <c r="A20" t="s">
        <v>53</v>
      </c>
      <c r="B20" t="s">
        <v>11</v>
      </c>
      <c r="C20">
        <v>1193</v>
      </c>
      <c r="D20" t="s">
        <v>54</v>
      </c>
      <c r="E20" t="s">
        <v>8</v>
      </c>
      <c r="F20" t="s">
        <v>9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 t="str">
        <f t="shared" si="0"/>
        <v>No</v>
      </c>
      <c r="N20">
        <f t="shared" si="1"/>
        <v>2393.7600000000002</v>
      </c>
      <c r="O20">
        <f t="shared" si="2"/>
        <v>0</v>
      </c>
      <c r="P20">
        <f t="shared" si="3"/>
        <v>281.83999999999997</v>
      </c>
      <c r="Q20">
        <f t="shared" si="4"/>
        <v>1808.46</v>
      </c>
    </row>
    <row r="21" spans="1:17" x14ac:dyDescent="0.3">
      <c r="A21" t="s">
        <v>55</v>
      </c>
      <c r="B21" t="s">
        <v>22</v>
      </c>
      <c r="C21">
        <v>259</v>
      </c>
      <c r="D21" t="s">
        <v>56</v>
      </c>
      <c r="E21" t="s">
        <v>29</v>
      </c>
      <c r="F21" t="s">
        <v>9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 t="str">
        <f t="shared" si="0"/>
        <v>No</v>
      </c>
      <c r="N21">
        <f t="shared" si="1"/>
        <v>504.4</v>
      </c>
      <c r="O21">
        <f t="shared" si="2"/>
        <v>0</v>
      </c>
      <c r="P21">
        <f t="shared" si="3"/>
        <v>0</v>
      </c>
      <c r="Q21">
        <f t="shared" si="4"/>
        <v>200.94</v>
      </c>
    </row>
    <row r="22" spans="1:17" x14ac:dyDescent="0.3">
      <c r="A22" t="s">
        <v>57</v>
      </c>
      <c r="B22" t="s">
        <v>6</v>
      </c>
      <c r="C22">
        <v>2282</v>
      </c>
      <c r="D22" t="s">
        <v>58</v>
      </c>
      <c r="E22" t="s">
        <v>43</v>
      </c>
      <c r="F22" t="s">
        <v>9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 t="str">
        <f t="shared" si="0"/>
        <v>No</v>
      </c>
      <c r="N22">
        <f t="shared" si="1"/>
        <v>555.98</v>
      </c>
      <c r="O22">
        <f t="shared" si="2"/>
        <v>0</v>
      </c>
      <c r="P22">
        <f t="shared" si="3"/>
        <v>-149.36000000000001</v>
      </c>
      <c r="Q22">
        <f t="shared" si="4"/>
        <v>401.88</v>
      </c>
    </row>
    <row r="23" spans="1:17" x14ac:dyDescent="0.3">
      <c r="A23" t="s">
        <v>59</v>
      </c>
      <c r="B23" t="s">
        <v>6</v>
      </c>
      <c r="C23">
        <v>1425</v>
      </c>
      <c r="D23" t="s">
        <v>60</v>
      </c>
      <c r="E23" t="s">
        <v>13</v>
      </c>
      <c r="F23" t="s">
        <v>9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 t="str">
        <f t="shared" si="0"/>
        <v>No</v>
      </c>
      <c r="N23">
        <f t="shared" si="1"/>
        <v>355.03999999999996</v>
      </c>
      <c r="O23">
        <f t="shared" si="2"/>
        <v>0</v>
      </c>
      <c r="P23">
        <f t="shared" si="3"/>
        <v>-149.36000000000001</v>
      </c>
      <c r="Q23">
        <f t="shared" si="4"/>
        <v>200.94</v>
      </c>
    </row>
    <row r="24" spans="1:17" x14ac:dyDescent="0.3">
      <c r="A24" t="s">
        <v>61</v>
      </c>
      <c r="B24" t="s">
        <v>6</v>
      </c>
      <c r="C24">
        <v>2034</v>
      </c>
      <c r="D24" t="s">
        <v>62</v>
      </c>
      <c r="E24" t="s">
        <v>63</v>
      </c>
      <c r="F24" t="s">
        <v>9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 t="str">
        <f t="shared" si="0"/>
        <v>No</v>
      </c>
      <c r="N24">
        <f t="shared" si="1"/>
        <v>555.98</v>
      </c>
      <c r="O24">
        <f t="shared" si="2"/>
        <v>0</v>
      </c>
      <c r="P24">
        <f t="shared" si="3"/>
        <v>-149.36000000000001</v>
      </c>
      <c r="Q24">
        <f t="shared" si="4"/>
        <v>401.88</v>
      </c>
    </row>
    <row r="25" spans="1:17" x14ac:dyDescent="0.3">
      <c r="A25" t="s">
        <v>64</v>
      </c>
      <c r="B25" t="s">
        <v>6</v>
      </c>
      <c r="C25">
        <v>477</v>
      </c>
      <c r="D25" t="s">
        <v>65</v>
      </c>
      <c r="E25" t="s">
        <v>13</v>
      </c>
      <c r="F25" t="s">
        <v>9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 t="str">
        <f t="shared" si="0"/>
        <v>No</v>
      </c>
      <c r="N25">
        <f t="shared" si="1"/>
        <v>355.03999999999996</v>
      </c>
      <c r="O25">
        <f t="shared" si="2"/>
        <v>0</v>
      </c>
      <c r="P25">
        <f t="shared" si="3"/>
        <v>-149.36000000000001</v>
      </c>
      <c r="Q25">
        <f t="shared" si="4"/>
        <v>200.94</v>
      </c>
    </row>
    <row r="26" spans="1:17" x14ac:dyDescent="0.3">
      <c r="A26" t="s">
        <v>66</v>
      </c>
      <c r="B26" t="s">
        <v>6</v>
      </c>
      <c r="C26">
        <v>3001</v>
      </c>
      <c r="D26" t="s">
        <v>67</v>
      </c>
      <c r="E26" t="s">
        <v>68</v>
      </c>
      <c r="F26" t="s">
        <v>9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 t="str">
        <f t="shared" si="0"/>
        <v>Yes</v>
      </c>
      <c r="N26">
        <f t="shared" si="1"/>
        <v>555.98</v>
      </c>
      <c r="O26">
        <f t="shared" si="2"/>
        <v>555.98</v>
      </c>
      <c r="P26">
        <f t="shared" si="3"/>
        <v>-149.36000000000001</v>
      </c>
      <c r="Q26">
        <f t="shared" si="4"/>
        <v>401.88</v>
      </c>
    </row>
    <row r="27" spans="1:17" x14ac:dyDescent="0.3">
      <c r="A27" t="s">
        <v>69</v>
      </c>
      <c r="B27" t="s">
        <v>6</v>
      </c>
      <c r="C27">
        <v>1565</v>
      </c>
      <c r="D27" t="s">
        <v>70</v>
      </c>
      <c r="E27" t="s">
        <v>71</v>
      </c>
      <c r="F27" t="s">
        <v>9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 t="str">
        <f t="shared" si="0"/>
        <v>No</v>
      </c>
      <c r="N27">
        <f t="shared" si="1"/>
        <v>288.05999999999995</v>
      </c>
      <c r="O27">
        <f t="shared" si="2"/>
        <v>0</v>
      </c>
      <c r="P27">
        <f t="shared" si="3"/>
        <v>-149.36000000000001</v>
      </c>
      <c r="Q27">
        <f t="shared" si="4"/>
        <v>133.96</v>
      </c>
    </row>
    <row r="28" spans="1:17" x14ac:dyDescent="0.3">
      <c r="A28" t="s">
        <v>72</v>
      </c>
      <c r="B28" t="s">
        <v>11</v>
      </c>
      <c r="C28">
        <v>1786</v>
      </c>
      <c r="D28" t="s">
        <v>73</v>
      </c>
      <c r="E28" t="s">
        <v>13</v>
      </c>
      <c r="F28" t="s">
        <v>9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 t="str">
        <f t="shared" si="0"/>
        <v>No</v>
      </c>
      <c r="N28">
        <f t="shared" si="1"/>
        <v>719.26</v>
      </c>
      <c r="O28">
        <f t="shared" si="2"/>
        <v>0</v>
      </c>
      <c r="P28">
        <f t="shared" si="3"/>
        <v>281.83999999999997</v>
      </c>
      <c r="Q28">
        <f t="shared" si="4"/>
        <v>133.96</v>
      </c>
    </row>
    <row r="29" spans="1:17" x14ac:dyDescent="0.3">
      <c r="A29" t="s">
        <v>74</v>
      </c>
      <c r="B29" t="s">
        <v>22</v>
      </c>
      <c r="C29">
        <v>2957</v>
      </c>
      <c r="D29" t="s">
        <v>75</v>
      </c>
      <c r="E29" t="s">
        <v>76</v>
      </c>
      <c r="F29" t="s">
        <v>9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 t="str">
        <f t="shared" si="0"/>
        <v>Yes</v>
      </c>
      <c r="N29">
        <f t="shared" si="1"/>
        <v>638.36</v>
      </c>
      <c r="O29">
        <f t="shared" si="2"/>
        <v>638.36</v>
      </c>
      <c r="P29">
        <f t="shared" si="3"/>
        <v>0</v>
      </c>
      <c r="Q29">
        <f t="shared" si="4"/>
        <v>334.90000000000003</v>
      </c>
    </row>
    <row r="30" spans="1:17" x14ac:dyDescent="0.3">
      <c r="A30" t="s">
        <v>77</v>
      </c>
      <c r="B30" t="s">
        <v>11</v>
      </c>
      <c r="C30">
        <v>2498</v>
      </c>
      <c r="D30" t="s">
        <v>78</v>
      </c>
      <c r="E30" t="s">
        <v>46</v>
      </c>
      <c r="F30" t="s">
        <v>9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 t="str">
        <f t="shared" si="0"/>
        <v>Yes</v>
      </c>
      <c r="N30">
        <f t="shared" si="1"/>
        <v>1389.06</v>
      </c>
      <c r="O30">
        <f t="shared" si="2"/>
        <v>1389.06</v>
      </c>
      <c r="P30">
        <f t="shared" si="3"/>
        <v>281.83999999999997</v>
      </c>
      <c r="Q30">
        <f t="shared" si="4"/>
        <v>803.76</v>
      </c>
    </row>
    <row r="31" spans="1:17" x14ac:dyDescent="0.3">
      <c r="A31" t="s">
        <v>79</v>
      </c>
      <c r="B31" t="s">
        <v>6</v>
      </c>
      <c r="C31">
        <v>2456</v>
      </c>
      <c r="D31" t="s">
        <v>80</v>
      </c>
      <c r="E31" t="s">
        <v>13</v>
      </c>
      <c r="F31" t="s">
        <v>9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 t="str">
        <f t="shared" si="0"/>
        <v>Yes</v>
      </c>
      <c r="N31">
        <f t="shared" si="1"/>
        <v>355.03999999999996</v>
      </c>
      <c r="O31">
        <f t="shared" si="2"/>
        <v>355.03999999999996</v>
      </c>
      <c r="P31">
        <f t="shared" si="3"/>
        <v>-149.36000000000001</v>
      </c>
      <c r="Q31">
        <f t="shared" si="4"/>
        <v>200.94</v>
      </c>
    </row>
    <row r="32" spans="1:17" x14ac:dyDescent="0.3">
      <c r="A32" t="s">
        <v>81</v>
      </c>
      <c r="B32" t="s">
        <v>6</v>
      </c>
      <c r="C32">
        <v>2200</v>
      </c>
      <c r="D32" t="s">
        <v>82</v>
      </c>
      <c r="E32" t="s">
        <v>68</v>
      </c>
      <c r="F32" t="s">
        <v>9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 t="str">
        <f t="shared" si="0"/>
        <v>No</v>
      </c>
      <c r="N32">
        <f t="shared" si="1"/>
        <v>355.03999999999996</v>
      </c>
      <c r="O32">
        <f t="shared" si="2"/>
        <v>0</v>
      </c>
      <c r="P32">
        <f t="shared" si="3"/>
        <v>-149.36000000000001</v>
      </c>
      <c r="Q32">
        <f t="shared" si="4"/>
        <v>200.94</v>
      </c>
    </row>
    <row r="33" spans="1:17" x14ac:dyDescent="0.3">
      <c r="A33" t="s">
        <v>83</v>
      </c>
      <c r="B33" t="s">
        <v>22</v>
      </c>
      <c r="C33">
        <v>1609</v>
      </c>
      <c r="D33" t="s">
        <v>84</v>
      </c>
      <c r="E33" t="s">
        <v>8</v>
      </c>
      <c r="F33" t="s">
        <v>9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 t="str">
        <f t="shared" si="0"/>
        <v>No</v>
      </c>
      <c r="N33">
        <f t="shared" si="1"/>
        <v>772.31999999999994</v>
      </c>
      <c r="O33">
        <f t="shared" si="2"/>
        <v>0</v>
      </c>
      <c r="P33">
        <f t="shared" si="3"/>
        <v>0</v>
      </c>
      <c r="Q33">
        <f t="shared" si="4"/>
        <v>468.86</v>
      </c>
    </row>
    <row r="34" spans="1:17" x14ac:dyDescent="0.3">
      <c r="A34" t="s">
        <v>85</v>
      </c>
      <c r="B34" t="s">
        <v>22</v>
      </c>
      <c r="C34">
        <v>2580</v>
      </c>
      <c r="D34" t="s">
        <v>86</v>
      </c>
      <c r="E34" t="s">
        <v>29</v>
      </c>
      <c r="F34" t="s">
        <v>9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 t="str">
        <f t="shared" si="0"/>
        <v>Yes</v>
      </c>
      <c r="N34">
        <f t="shared" si="1"/>
        <v>705.33999999999992</v>
      </c>
      <c r="O34">
        <f t="shared" si="2"/>
        <v>705.33999999999992</v>
      </c>
      <c r="P34">
        <f t="shared" si="3"/>
        <v>0</v>
      </c>
      <c r="Q34">
        <f t="shared" si="4"/>
        <v>401.88</v>
      </c>
    </row>
    <row r="35" spans="1:17" x14ac:dyDescent="0.3">
      <c r="A35" t="s">
        <v>87</v>
      </c>
      <c r="B35" t="s">
        <v>35</v>
      </c>
      <c r="C35">
        <v>1361</v>
      </c>
      <c r="D35" t="s">
        <v>88</v>
      </c>
      <c r="E35" t="s">
        <v>29</v>
      </c>
      <c r="F35" t="s">
        <v>9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 t="str">
        <f t="shared" si="0"/>
        <v>No</v>
      </c>
      <c r="N35">
        <f t="shared" si="1"/>
        <v>258.98</v>
      </c>
      <c r="O35">
        <f t="shared" si="2"/>
        <v>0</v>
      </c>
      <c r="P35">
        <f t="shared" si="3"/>
        <v>-245.42</v>
      </c>
      <c r="Q35">
        <f t="shared" si="4"/>
        <v>200.94</v>
      </c>
    </row>
    <row r="36" spans="1:17" x14ac:dyDescent="0.3">
      <c r="A36" t="s">
        <v>89</v>
      </c>
      <c r="B36" t="s">
        <v>22</v>
      </c>
      <c r="C36">
        <v>2409</v>
      </c>
      <c r="D36" t="s">
        <v>90</v>
      </c>
      <c r="E36" t="s">
        <v>29</v>
      </c>
      <c r="F36" t="s">
        <v>9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 t="str">
        <f t="shared" si="0"/>
        <v>Yes</v>
      </c>
      <c r="N36">
        <f t="shared" si="1"/>
        <v>772.31999999999994</v>
      </c>
      <c r="O36">
        <f t="shared" si="2"/>
        <v>772.31999999999994</v>
      </c>
      <c r="P36">
        <f t="shared" si="3"/>
        <v>0</v>
      </c>
      <c r="Q36">
        <f t="shared" si="4"/>
        <v>468.86</v>
      </c>
    </row>
    <row r="37" spans="1:17" x14ac:dyDescent="0.3">
      <c r="A37" t="s">
        <v>91</v>
      </c>
      <c r="B37" t="s">
        <v>11</v>
      </c>
      <c r="C37">
        <v>693</v>
      </c>
      <c r="D37" t="s">
        <v>92</v>
      </c>
      <c r="E37" t="s">
        <v>76</v>
      </c>
      <c r="F37" t="s">
        <v>9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 t="str">
        <f t="shared" si="0"/>
        <v>No</v>
      </c>
      <c r="N37">
        <f t="shared" si="1"/>
        <v>1255.0999999999999</v>
      </c>
      <c r="O37">
        <f t="shared" si="2"/>
        <v>0</v>
      </c>
      <c r="P37">
        <f t="shared" si="3"/>
        <v>281.83999999999997</v>
      </c>
      <c r="Q37">
        <f t="shared" si="4"/>
        <v>669.80000000000007</v>
      </c>
    </row>
    <row r="38" spans="1:17" x14ac:dyDescent="0.3">
      <c r="A38" t="s">
        <v>93</v>
      </c>
      <c r="B38" t="s">
        <v>6</v>
      </c>
      <c r="C38">
        <v>1119</v>
      </c>
      <c r="D38" t="s">
        <v>94</v>
      </c>
      <c r="E38" t="s">
        <v>29</v>
      </c>
      <c r="F38" t="s">
        <v>9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 t="str">
        <f t="shared" si="0"/>
        <v>No</v>
      </c>
      <c r="N38">
        <f t="shared" si="1"/>
        <v>555.98</v>
      </c>
      <c r="O38">
        <f t="shared" si="2"/>
        <v>0</v>
      </c>
      <c r="P38">
        <f t="shared" si="3"/>
        <v>-149.36000000000001</v>
      </c>
      <c r="Q38">
        <f t="shared" si="4"/>
        <v>401.88</v>
      </c>
    </row>
    <row r="39" spans="1:17" x14ac:dyDescent="0.3">
      <c r="A39" t="s">
        <v>95</v>
      </c>
      <c r="B39" t="s">
        <v>22</v>
      </c>
      <c r="C39">
        <v>1216</v>
      </c>
      <c r="D39" t="s">
        <v>96</v>
      </c>
      <c r="E39" t="s">
        <v>13</v>
      </c>
      <c r="F39" t="s">
        <v>9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 t="str">
        <f t="shared" si="0"/>
        <v>No</v>
      </c>
      <c r="N39">
        <f t="shared" si="1"/>
        <v>638.36</v>
      </c>
      <c r="O39">
        <f t="shared" si="2"/>
        <v>0</v>
      </c>
      <c r="P39">
        <f t="shared" si="3"/>
        <v>0</v>
      </c>
      <c r="Q39">
        <f t="shared" si="4"/>
        <v>334.90000000000003</v>
      </c>
    </row>
    <row r="40" spans="1:17" x14ac:dyDescent="0.3">
      <c r="A40" t="s">
        <v>97</v>
      </c>
      <c r="B40" t="s">
        <v>6</v>
      </c>
      <c r="C40">
        <v>248</v>
      </c>
      <c r="D40" t="s">
        <v>98</v>
      </c>
      <c r="E40" t="s">
        <v>13</v>
      </c>
      <c r="F40" t="s">
        <v>9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 t="str">
        <f t="shared" si="0"/>
        <v>No</v>
      </c>
      <c r="N40">
        <f t="shared" si="1"/>
        <v>489</v>
      </c>
      <c r="O40">
        <f t="shared" si="2"/>
        <v>0</v>
      </c>
      <c r="P40">
        <f t="shared" si="3"/>
        <v>-149.36000000000001</v>
      </c>
      <c r="Q40">
        <f t="shared" si="4"/>
        <v>334.90000000000003</v>
      </c>
    </row>
    <row r="41" spans="1:17" x14ac:dyDescent="0.3">
      <c r="A41" t="s">
        <v>99</v>
      </c>
      <c r="B41" t="s">
        <v>6</v>
      </c>
      <c r="C41">
        <v>2854</v>
      </c>
      <c r="D41" t="s">
        <v>100</v>
      </c>
      <c r="E41" t="s">
        <v>101</v>
      </c>
      <c r="F41" t="s">
        <v>9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 t="str">
        <f t="shared" si="0"/>
        <v>Yes</v>
      </c>
      <c r="N41">
        <f t="shared" si="1"/>
        <v>689.94</v>
      </c>
      <c r="O41">
        <f t="shared" si="2"/>
        <v>689.94</v>
      </c>
      <c r="P41">
        <f t="shared" si="3"/>
        <v>-149.36000000000001</v>
      </c>
      <c r="Q41">
        <f t="shared" si="4"/>
        <v>535.84</v>
      </c>
    </row>
    <row r="42" spans="1:17" x14ac:dyDescent="0.3">
      <c r="A42" t="s">
        <v>102</v>
      </c>
      <c r="B42" t="s">
        <v>11</v>
      </c>
      <c r="C42">
        <v>2539</v>
      </c>
      <c r="D42" t="s">
        <v>103</v>
      </c>
      <c r="E42" t="s">
        <v>29</v>
      </c>
      <c r="F42" t="s">
        <v>9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 t="str">
        <f t="shared" si="0"/>
        <v>Yes</v>
      </c>
      <c r="N42">
        <f t="shared" si="1"/>
        <v>1121.1399999999999</v>
      </c>
      <c r="O42">
        <f t="shared" si="2"/>
        <v>1121.1399999999999</v>
      </c>
      <c r="P42">
        <f t="shared" si="3"/>
        <v>281.83999999999997</v>
      </c>
      <c r="Q42">
        <f t="shared" si="4"/>
        <v>535.84</v>
      </c>
    </row>
    <row r="43" spans="1:17" x14ac:dyDescent="0.3">
      <c r="A43" t="s">
        <v>104</v>
      </c>
      <c r="B43" t="s">
        <v>11</v>
      </c>
      <c r="C43">
        <v>1404</v>
      </c>
      <c r="D43" t="s">
        <v>105</v>
      </c>
      <c r="E43" t="s">
        <v>106</v>
      </c>
      <c r="F43" t="s">
        <v>9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 t="str">
        <f t="shared" si="0"/>
        <v>No</v>
      </c>
      <c r="N43">
        <f t="shared" si="1"/>
        <v>1121.1399999999999</v>
      </c>
      <c r="O43">
        <f t="shared" si="2"/>
        <v>0</v>
      </c>
      <c r="P43">
        <f t="shared" si="3"/>
        <v>281.83999999999997</v>
      </c>
      <c r="Q43">
        <f t="shared" si="4"/>
        <v>535.84</v>
      </c>
    </row>
    <row r="44" spans="1:17" x14ac:dyDescent="0.3">
      <c r="A44" t="s">
        <v>107</v>
      </c>
      <c r="B44" t="s">
        <v>6</v>
      </c>
      <c r="C44">
        <v>2833</v>
      </c>
      <c r="D44" t="s">
        <v>108</v>
      </c>
      <c r="E44" t="s">
        <v>68</v>
      </c>
      <c r="F44" t="s">
        <v>9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 t="str">
        <f t="shared" si="0"/>
        <v>Yes</v>
      </c>
      <c r="N44">
        <f t="shared" si="1"/>
        <v>288.05999999999995</v>
      </c>
      <c r="O44">
        <f t="shared" si="2"/>
        <v>288.05999999999995</v>
      </c>
      <c r="P44">
        <f t="shared" si="3"/>
        <v>-149.36000000000001</v>
      </c>
      <c r="Q44">
        <f t="shared" si="4"/>
        <v>133.96</v>
      </c>
    </row>
    <row r="45" spans="1:17" x14ac:dyDescent="0.3">
      <c r="A45" t="s">
        <v>109</v>
      </c>
      <c r="B45" t="s">
        <v>6</v>
      </c>
      <c r="C45">
        <v>24</v>
      </c>
      <c r="D45" t="s">
        <v>110</v>
      </c>
      <c r="E45" t="s">
        <v>13</v>
      </c>
      <c r="F45" t="s">
        <v>9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 t="str">
        <f t="shared" si="0"/>
        <v>No</v>
      </c>
      <c r="N45">
        <f t="shared" si="1"/>
        <v>489</v>
      </c>
      <c r="O45">
        <f t="shared" si="2"/>
        <v>0</v>
      </c>
      <c r="P45">
        <f t="shared" si="3"/>
        <v>-149.36000000000001</v>
      </c>
      <c r="Q45">
        <f t="shared" si="4"/>
        <v>334.90000000000003</v>
      </c>
    </row>
    <row r="46" spans="1:17" x14ac:dyDescent="0.3">
      <c r="A46" t="s">
        <v>111</v>
      </c>
      <c r="B46" t="s">
        <v>11</v>
      </c>
      <c r="C46">
        <v>894</v>
      </c>
      <c r="D46" t="s">
        <v>112</v>
      </c>
      <c r="E46" t="s">
        <v>68</v>
      </c>
      <c r="F46" t="s">
        <v>9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 t="str">
        <f t="shared" si="0"/>
        <v>No</v>
      </c>
      <c r="N46">
        <f t="shared" si="1"/>
        <v>1456.04</v>
      </c>
      <c r="O46">
        <f t="shared" si="2"/>
        <v>0</v>
      </c>
      <c r="P46">
        <f t="shared" si="3"/>
        <v>281.83999999999997</v>
      </c>
      <c r="Q46">
        <f t="shared" si="4"/>
        <v>870.74</v>
      </c>
    </row>
    <row r="47" spans="1:17" x14ac:dyDescent="0.3">
      <c r="A47" t="s">
        <v>113</v>
      </c>
      <c r="B47" t="s">
        <v>22</v>
      </c>
      <c r="C47">
        <v>2133</v>
      </c>
      <c r="D47" t="s">
        <v>114</v>
      </c>
      <c r="E47" t="s">
        <v>115</v>
      </c>
      <c r="F47" t="s">
        <v>9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 t="str">
        <f t="shared" si="0"/>
        <v>No</v>
      </c>
      <c r="N47">
        <f t="shared" si="1"/>
        <v>705.33999999999992</v>
      </c>
      <c r="O47">
        <f t="shared" si="2"/>
        <v>0</v>
      </c>
      <c r="P47">
        <f t="shared" si="3"/>
        <v>0</v>
      </c>
      <c r="Q47">
        <f t="shared" si="4"/>
        <v>401.88</v>
      </c>
    </row>
    <row r="48" spans="1:17" x14ac:dyDescent="0.3">
      <c r="A48" t="s">
        <v>116</v>
      </c>
      <c r="B48" t="s">
        <v>22</v>
      </c>
      <c r="C48">
        <v>719</v>
      </c>
      <c r="D48" t="s">
        <v>117</v>
      </c>
      <c r="E48" t="s">
        <v>29</v>
      </c>
      <c r="F48" t="s">
        <v>9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 t="str">
        <f t="shared" si="0"/>
        <v>No</v>
      </c>
      <c r="N48">
        <f t="shared" si="1"/>
        <v>638.36</v>
      </c>
      <c r="O48">
        <f t="shared" si="2"/>
        <v>0</v>
      </c>
      <c r="P48">
        <f t="shared" si="3"/>
        <v>0</v>
      </c>
      <c r="Q48">
        <f t="shared" si="4"/>
        <v>334.90000000000003</v>
      </c>
    </row>
    <row r="49" spans="1:17" x14ac:dyDescent="0.3">
      <c r="A49" t="s">
        <v>118</v>
      </c>
      <c r="B49" t="s">
        <v>35</v>
      </c>
      <c r="C49">
        <v>3166</v>
      </c>
      <c r="D49" t="s">
        <v>119</v>
      </c>
      <c r="E49" t="s">
        <v>71</v>
      </c>
      <c r="F49" t="s">
        <v>9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 t="str">
        <f t="shared" si="0"/>
        <v>Yes</v>
      </c>
      <c r="N49">
        <f t="shared" si="1"/>
        <v>192</v>
      </c>
      <c r="O49">
        <f t="shared" si="2"/>
        <v>192</v>
      </c>
      <c r="P49">
        <f t="shared" si="3"/>
        <v>-245.42</v>
      </c>
      <c r="Q49">
        <f t="shared" si="4"/>
        <v>133.96</v>
      </c>
    </row>
    <row r="50" spans="1:17" x14ac:dyDescent="0.3">
      <c r="A50" t="s">
        <v>120</v>
      </c>
      <c r="B50" t="s">
        <v>6</v>
      </c>
      <c r="C50">
        <v>951</v>
      </c>
      <c r="D50" t="s">
        <v>121</v>
      </c>
      <c r="E50" t="s">
        <v>29</v>
      </c>
      <c r="F50" t="s">
        <v>9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 t="str">
        <f t="shared" si="0"/>
        <v>No</v>
      </c>
      <c r="N50">
        <f t="shared" si="1"/>
        <v>555.98</v>
      </c>
      <c r="O50">
        <f t="shared" si="2"/>
        <v>0</v>
      </c>
      <c r="P50">
        <f t="shared" si="3"/>
        <v>-149.36000000000001</v>
      </c>
      <c r="Q50">
        <f t="shared" si="4"/>
        <v>401.88</v>
      </c>
    </row>
    <row r="51" spans="1:17" x14ac:dyDescent="0.3">
      <c r="A51" t="s">
        <v>122</v>
      </c>
      <c r="B51" t="s">
        <v>6</v>
      </c>
      <c r="C51">
        <v>242</v>
      </c>
      <c r="D51" t="s">
        <v>123</v>
      </c>
      <c r="E51" t="s">
        <v>8</v>
      </c>
      <c r="F51" t="s">
        <v>9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 t="str">
        <f t="shared" si="0"/>
        <v>No</v>
      </c>
      <c r="N51">
        <f t="shared" si="1"/>
        <v>288.05999999999995</v>
      </c>
      <c r="O51">
        <f t="shared" si="2"/>
        <v>0</v>
      </c>
      <c r="P51">
        <f t="shared" si="3"/>
        <v>-149.36000000000001</v>
      </c>
      <c r="Q51">
        <f t="shared" si="4"/>
        <v>133.96</v>
      </c>
    </row>
    <row r="52" spans="1:17" x14ac:dyDescent="0.3">
      <c r="A52" t="s">
        <v>124</v>
      </c>
      <c r="B52" t="s">
        <v>6</v>
      </c>
      <c r="C52">
        <v>2153</v>
      </c>
      <c r="D52" t="s">
        <v>125</v>
      </c>
      <c r="E52" t="s">
        <v>13</v>
      </c>
      <c r="F52" t="s">
        <v>9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 t="str">
        <f t="shared" si="0"/>
        <v>No</v>
      </c>
      <c r="N52">
        <f t="shared" si="1"/>
        <v>355.03999999999996</v>
      </c>
      <c r="O52">
        <f t="shared" si="2"/>
        <v>0</v>
      </c>
      <c r="P52">
        <f t="shared" si="3"/>
        <v>-149.36000000000001</v>
      </c>
      <c r="Q52">
        <f t="shared" si="4"/>
        <v>200.94</v>
      </c>
    </row>
    <row r="53" spans="1:17" x14ac:dyDescent="0.3">
      <c r="A53" t="s">
        <v>126</v>
      </c>
      <c r="B53" t="s">
        <v>6</v>
      </c>
      <c r="C53">
        <v>2429</v>
      </c>
      <c r="D53" t="s">
        <v>127</v>
      </c>
      <c r="E53" t="s">
        <v>29</v>
      </c>
      <c r="F53" t="s">
        <v>9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 t="str">
        <f t="shared" si="0"/>
        <v>Yes</v>
      </c>
      <c r="N53">
        <f t="shared" si="1"/>
        <v>422.02</v>
      </c>
      <c r="O53">
        <f t="shared" si="2"/>
        <v>422.02</v>
      </c>
      <c r="P53">
        <f t="shared" si="3"/>
        <v>-149.36000000000001</v>
      </c>
      <c r="Q53">
        <f t="shared" si="4"/>
        <v>267.92</v>
      </c>
    </row>
    <row r="54" spans="1:17" x14ac:dyDescent="0.3">
      <c r="A54" t="s">
        <v>128</v>
      </c>
      <c r="B54" t="s">
        <v>22</v>
      </c>
      <c r="C54">
        <v>1767</v>
      </c>
      <c r="D54" t="s">
        <v>129</v>
      </c>
      <c r="E54" t="s">
        <v>29</v>
      </c>
      <c r="F54" t="s">
        <v>9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 t="str">
        <f t="shared" si="0"/>
        <v>No</v>
      </c>
      <c r="N54">
        <f t="shared" si="1"/>
        <v>504.4</v>
      </c>
      <c r="O54">
        <f t="shared" si="2"/>
        <v>0</v>
      </c>
      <c r="P54">
        <f t="shared" si="3"/>
        <v>0</v>
      </c>
      <c r="Q54">
        <f t="shared" si="4"/>
        <v>200.94</v>
      </c>
    </row>
    <row r="55" spans="1:17" x14ac:dyDescent="0.3">
      <c r="A55" t="s">
        <v>130</v>
      </c>
      <c r="B55" t="s">
        <v>6</v>
      </c>
      <c r="C55">
        <v>2870</v>
      </c>
      <c r="D55" t="s">
        <v>131</v>
      </c>
      <c r="E55" t="s">
        <v>76</v>
      </c>
      <c r="F55" t="s">
        <v>9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 t="str">
        <f t="shared" si="0"/>
        <v>Yes</v>
      </c>
      <c r="N55">
        <f t="shared" si="1"/>
        <v>288.05999999999995</v>
      </c>
      <c r="O55">
        <f t="shared" si="2"/>
        <v>288.05999999999995</v>
      </c>
      <c r="P55">
        <f t="shared" si="3"/>
        <v>-149.36000000000001</v>
      </c>
      <c r="Q55">
        <f t="shared" si="4"/>
        <v>133.96</v>
      </c>
    </row>
    <row r="56" spans="1:17" x14ac:dyDescent="0.3">
      <c r="A56" t="s">
        <v>132</v>
      </c>
      <c r="B56" t="s">
        <v>6</v>
      </c>
      <c r="C56">
        <v>413</v>
      </c>
      <c r="D56" t="s">
        <v>133</v>
      </c>
      <c r="E56" t="s">
        <v>29</v>
      </c>
      <c r="F56" t="s">
        <v>9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 t="str">
        <f t="shared" si="0"/>
        <v>No</v>
      </c>
      <c r="N56">
        <f t="shared" si="1"/>
        <v>221.07999999999998</v>
      </c>
      <c r="O56">
        <f t="shared" si="2"/>
        <v>0</v>
      </c>
      <c r="P56">
        <f t="shared" si="3"/>
        <v>-149.36000000000001</v>
      </c>
      <c r="Q56">
        <f t="shared" si="4"/>
        <v>66.98</v>
      </c>
    </row>
    <row r="57" spans="1:17" x14ac:dyDescent="0.3">
      <c r="A57" t="s">
        <v>134</v>
      </c>
      <c r="B57" t="s">
        <v>6</v>
      </c>
      <c r="C57">
        <v>411</v>
      </c>
      <c r="D57" t="s">
        <v>135</v>
      </c>
      <c r="E57" t="s">
        <v>136</v>
      </c>
      <c r="F57" t="s">
        <v>9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 t="str">
        <f t="shared" si="0"/>
        <v>No</v>
      </c>
      <c r="N57">
        <f t="shared" si="1"/>
        <v>221.07999999999998</v>
      </c>
      <c r="O57">
        <f t="shared" si="2"/>
        <v>0</v>
      </c>
      <c r="P57">
        <f t="shared" si="3"/>
        <v>-149.36000000000001</v>
      </c>
      <c r="Q57">
        <f t="shared" si="4"/>
        <v>66.98</v>
      </c>
    </row>
    <row r="58" spans="1:17" x14ac:dyDescent="0.3">
      <c r="A58" t="s">
        <v>137</v>
      </c>
      <c r="B58" t="s">
        <v>22</v>
      </c>
      <c r="C58">
        <v>3279</v>
      </c>
      <c r="D58" t="s">
        <v>138</v>
      </c>
      <c r="E58" t="s">
        <v>139</v>
      </c>
      <c r="F58" t="s">
        <v>9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 t="str">
        <f t="shared" si="0"/>
        <v>Yes</v>
      </c>
      <c r="N58">
        <f t="shared" si="1"/>
        <v>772.31999999999994</v>
      </c>
      <c r="O58">
        <f t="shared" si="2"/>
        <v>772.31999999999994</v>
      </c>
      <c r="P58">
        <f t="shared" si="3"/>
        <v>0</v>
      </c>
      <c r="Q58">
        <f t="shared" si="4"/>
        <v>468.86</v>
      </c>
    </row>
    <row r="59" spans="1:17" x14ac:dyDescent="0.3">
      <c r="A59" t="s">
        <v>140</v>
      </c>
      <c r="B59" t="s">
        <v>6</v>
      </c>
      <c r="C59">
        <v>1953</v>
      </c>
      <c r="D59" t="s">
        <v>141</v>
      </c>
      <c r="E59" t="s">
        <v>8</v>
      </c>
      <c r="F59" t="s">
        <v>9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 t="str">
        <f t="shared" si="0"/>
        <v>No</v>
      </c>
      <c r="N59">
        <f t="shared" si="1"/>
        <v>622.96</v>
      </c>
      <c r="O59">
        <f t="shared" si="2"/>
        <v>0</v>
      </c>
      <c r="P59">
        <f t="shared" si="3"/>
        <v>-149.36000000000001</v>
      </c>
      <c r="Q59">
        <f t="shared" si="4"/>
        <v>468.86</v>
      </c>
    </row>
    <row r="60" spans="1:17" x14ac:dyDescent="0.3">
      <c r="A60" t="s">
        <v>142</v>
      </c>
      <c r="B60" t="s">
        <v>22</v>
      </c>
      <c r="C60">
        <v>1088</v>
      </c>
      <c r="D60" t="s">
        <v>143</v>
      </c>
      <c r="E60" t="s">
        <v>68</v>
      </c>
      <c r="F60" t="s">
        <v>9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 t="str">
        <f t="shared" si="0"/>
        <v>No</v>
      </c>
      <c r="N60">
        <f t="shared" si="1"/>
        <v>705.33999999999992</v>
      </c>
      <c r="O60">
        <f t="shared" si="2"/>
        <v>0</v>
      </c>
      <c r="P60">
        <f t="shared" si="3"/>
        <v>0</v>
      </c>
      <c r="Q60">
        <f t="shared" si="4"/>
        <v>401.88</v>
      </c>
    </row>
    <row r="61" spans="1:17" x14ac:dyDescent="0.3">
      <c r="A61" t="s">
        <v>144</v>
      </c>
      <c r="B61" t="s">
        <v>6</v>
      </c>
      <c r="C61">
        <v>23</v>
      </c>
      <c r="D61" t="s">
        <v>145</v>
      </c>
      <c r="E61" t="s">
        <v>13</v>
      </c>
      <c r="F61" t="s">
        <v>9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 t="str">
        <f t="shared" si="0"/>
        <v>No</v>
      </c>
      <c r="N61">
        <f t="shared" si="1"/>
        <v>422.02</v>
      </c>
      <c r="O61">
        <f t="shared" si="2"/>
        <v>0</v>
      </c>
      <c r="P61">
        <f t="shared" si="3"/>
        <v>-149.36000000000001</v>
      </c>
      <c r="Q61">
        <f t="shared" si="4"/>
        <v>267.92</v>
      </c>
    </row>
    <row r="62" spans="1:17" x14ac:dyDescent="0.3">
      <c r="A62" t="s">
        <v>146</v>
      </c>
      <c r="B62" t="s">
        <v>6</v>
      </c>
      <c r="C62">
        <v>801</v>
      </c>
      <c r="D62" t="s">
        <v>147</v>
      </c>
      <c r="E62" t="s">
        <v>13</v>
      </c>
      <c r="F62" t="s">
        <v>9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 t="str">
        <f t="shared" si="0"/>
        <v>No</v>
      </c>
      <c r="N62">
        <f t="shared" si="1"/>
        <v>355.03999999999996</v>
      </c>
      <c r="O62">
        <f t="shared" si="2"/>
        <v>0</v>
      </c>
      <c r="P62">
        <f t="shared" si="3"/>
        <v>-149.36000000000001</v>
      </c>
      <c r="Q62">
        <f t="shared" si="4"/>
        <v>200.94</v>
      </c>
    </row>
    <row r="63" spans="1:17" x14ac:dyDescent="0.3">
      <c r="A63" t="s">
        <v>148</v>
      </c>
      <c r="B63" t="s">
        <v>22</v>
      </c>
      <c r="C63">
        <v>562</v>
      </c>
      <c r="D63" t="s">
        <v>149</v>
      </c>
      <c r="E63" t="s">
        <v>46</v>
      </c>
      <c r="F63" t="s">
        <v>9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 t="str">
        <f t="shared" si="0"/>
        <v>No</v>
      </c>
      <c r="N63">
        <f t="shared" si="1"/>
        <v>638.36</v>
      </c>
      <c r="O63">
        <f t="shared" si="2"/>
        <v>0</v>
      </c>
      <c r="P63">
        <f t="shared" si="3"/>
        <v>0</v>
      </c>
      <c r="Q63">
        <f t="shared" si="4"/>
        <v>334.90000000000003</v>
      </c>
    </row>
    <row r="64" spans="1:17" x14ac:dyDescent="0.3">
      <c r="A64" t="s">
        <v>150</v>
      </c>
      <c r="B64" t="s">
        <v>6</v>
      </c>
      <c r="C64">
        <v>1485</v>
      </c>
      <c r="D64" t="s">
        <v>151</v>
      </c>
      <c r="E64" t="s">
        <v>152</v>
      </c>
      <c r="F64" t="s">
        <v>9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 t="str">
        <f t="shared" si="0"/>
        <v>No</v>
      </c>
      <c r="N64">
        <f t="shared" si="1"/>
        <v>422.02</v>
      </c>
      <c r="O64">
        <f t="shared" si="2"/>
        <v>0</v>
      </c>
      <c r="P64">
        <f t="shared" si="3"/>
        <v>-149.36000000000001</v>
      </c>
      <c r="Q64">
        <f t="shared" si="4"/>
        <v>267.92</v>
      </c>
    </row>
    <row r="65" spans="1:17" x14ac:dyDescent="0.3">
      <c r="A65" t="s">
        <v>153</v>
      </c>
      <c r="B65" t="s">
        <v>6</v>
      </c>
      <c r="C65">
        <v>823</v>
      </c>
      <c r="D65" t="s">
        <v>154</v>
      </c>
      <c r="E65" t="s">
        <v>13</v>
      </c>
      <c r="F65" t="s">
        <v>9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 t="str">
        <f t="shared" si="0"/>
        <v>No</v>
      </c>
      <c r="N65">
        <f t="shared" si="1"/>
        <v>555.98</v>
      </c>
      <c r="O65">
        <f t="shared" si="2"/>
        <v>0</v>
      </c>
      <c r="P65">
        <f t="shared" si="3"/>
        <v>-149.36000000000001</v>
      </c>
      <c r="Q65">
        <f t="shared" si="4"/>
        <v>401.88</v>
      </c>
    </row>
    <row r="66" spans="1:17" x14ac:dyDescent="0.3">
      <c r="A66" t="s">
        <v>155</v>
      </c>
      <c r="B66" t="s">
        <v>6</v>
      </c>
      <c r="C66">
        <v>721</v>
      </c>
      <c r="D66" t="s">
        <v>156</v>
      </c>
      <c r="E66" t="s">
        <v>29</v>
      </c>
      <c r="F66" t="s">
        <v>9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 t="str">
        <f t="shared" ref="M66:M129" si="5">IF(L66&gt;$T$7, "Yes", "No")</f>
        <v>No</v>
      </c>
      <c r="N66">
        <f t="shared" si="1"/>
        <v>422.02</v>
      </c>
      <c r="O66">
        <f t="shared" si="2"/>
        <v>0</v>
      </c>
      <c r="P66">
        <f t="shared" si="3"/>
        <v>-149.36000000000001</v>
      </c>
      <c r="Q66">
        <f t="shared" si="4"/>
        <v>267.92</v>
      </c>
    </row>
    <row r="67" spans="1:17" x14ac:dyDescent="0.3">
      <c r="A67" t="s">
        <v>157</v>
      </c>
      <c r="B67" t="s">
        <v>22</v>
      </c>
      <c r="C67">
        <v>2890</v>
      </c>
      <c r="D67" t="s">
        <v>158</v>
      </c>
      <c r="E67" t="s">
        <v>46</v>
      </c>
      <c r="F67" t="s">
        <v>9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 t="str">
        <f t="shared" si="5"/>
        <v>Yes</v>
      </c>
      <c r="N67">
        <f t="shared" ref="N67:N130" si="6">303.46 +P67 +Q67</f>
        <v>705.33999999999992</v>
      </c>
      <c r="O67">
        <f t="shared" ref="O67:O130" si="7">IF(M67="Yes",N67,0)</f>
        <v>705.33999999999992</v>
      </c>
      <c r="P67">
        <f t="shared" ref="P67:P130" si="8">IF(B67 = "Loyalty Club Only", -149.36, IF(B67 = "Loyalty Club and Credit Card", 281.84, IF(B67 = "Store Mailing List", -245.42, 0)))</f>
        <v>0</v>
      </c>
      <c r="Q67">
        <f t="shared" ref="Q67:Q130" si="9">I67*66.98</f>
        <v>401.88</v>
      </c>
    </row>
    <row r="68" spans="1:17" x14ac:dyDescent="0.3">
      <c r="A68" t="s">
        <v>159</v>
      </c>
      <c r="B68" t="s">
        <v>22</v>
      </c>
      <c r="C68">
        <v>1769</v>
      </c>
      <c r="D68" t="s">
        <v>160</v>
      </c>
      <c r="E68" t="s">
        <v>29</v>
      </c>
      <c r="F68" t="s">
        <v>9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 t="str">
        <f t="shared" si="5"/>
        <v>No</v>
      </c>
      <c r="N68">
        <f t="shared" si="6"/>
        <v>638.36</v>
      </c>
      <c r="O68">
        <f t="shared" si="7"/>
        <v>0</v>
      </c>
      <c r="P68">
        <f t="shared" si="8"/>
        <v>0</v>
      </c>
      <c r="Q68">
        <f t="shared" si="9"/>
        <v>334.90000000000003</v>
      </c>
    </row>
    <row r="69" spans="1:17" x14ac:dyDescent="0.3">
      <c r="A69" t="s">
        <v>161</v>
      </c>
      <c r="B69" t="s">
        <v>35</v>
      </c>
      <c r="C69">
        <v>1597</v>
      </c>
      <c r="D69" t="s">
        <v>162</v>
      </c>
      <c r="E69" t="s">
        <v>46</v>
      </c>
      <c r="F69" t="s">
        <v>9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 t="str">
        <f t="shared" si="5"/>
        <v>No</v>
      </c>
      <c r="N69">
        <f t="shared" si="6"/>
        <v>125.02</v>
      </c>
      <c r="O69">
        <f t="shared" si="7"/>
        <v>0</v>
      </c>
      <c r="P69">
        <f t="shared" si="8"/>
        <v>-245.42</v>
      </c>
      <c r="Q69">
        <f t="shared" si="9"/>
        <v>66.98</v>
      </c>
    </row>
    <row r="70" spans="1:17" x14ac:dyDescent="0.3">
      <c r="A70" t="s">
        <v>163</v>
      </c>
      <c r="B70" t="s">
        <v>6</v>
      </c>
      <c r="C70">
        <v>1622</v>
      </c>
      <c r="D70" t="s">
        <v>164</v>
      </c>
      <c r="E70" t="s">
        <v>13</v>
      </c>
      <c r="F70" t="s">
        <v>9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 t="str">
        <f t="shared" si="5"/>
        <v>No</v>
      </c>
      <c r="N70">
        <f t="shared" si="6"/>
        <v>288.05999999999995</v>
      </c>
      <c r="O70">
        <f t="shared" si="7"/>
        <v>0</v>
      </c>
      <c r="P70">
        <f t="shared" si="8"/>
        <v>-149.36000000000001</v>
      </c>
      <c r="Q70">
        <f t="shared" si="9"/>
        <v>133.96</v>
      </c>
    </row>
    <row r="71" spans="1:17" x14ac:dyDescent="0.3">
      <c r="A71" t="s">
        <v>165</v>
      </c>
      <c r="B71" t="s">
        <v>6</v>
      </c>
      <c r="C71">
        <v>339</v>
      </c>
      <c r="D71" t="s">
        <v>166</v>
      </c>
      <c r="E71" t="s">
        <v>13</v>
      </c>
      <c r="F71" t="s">
        <v>9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 t="str">
        <f t="shared" si="5"/>
        <v>No</v>
      </c>
      <c r="N71">
        <f t="shared" si="6"/>
        <v>489</v>
      </c>
      <c r="O71">
        <f t="shared" si="7"/>
        <v>0</v>
      </c>
      <c r="P71">
        <f t="shared" si="8"/>
        <v>-149.36000000000001</v>
      </c>
      <c r="Q71">
        <f t="shared" si="9"/>
        <v>334.90000000000003</v>
      </c>
    </row>
    <row r="72" spans="1:17" x14ac:dyDescent="0.3">
      <c r="A72" t="s">
        <v>167</v>
      </c>
      <c r="B72" t="s">
        <v>35</v>
      </c>
      <c r="C72">
        <v>645</v>
      </c>
      <c r="D72" t="s">
        <v>168</v>
      </c>
      <c r="E72" t="s">
        <v>68</v>
      </c>
      <c r="F72" t="s">
        <v>9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 t="str">
        <f t="shared" si="5"/>
        <v>No</v>
      </c>
      <c r="N72">
        <f t="shared" si="6"/>
        <v>192</v>
      </c>
      <c r="O72">
        <f t="shared" si="7"/>
        <v>0</v>
      </c>
      <c r="P72">
        <f t="shared" si="8"/>
        <v>-245.42</v>
      </c>
      <c r="Q72">
        <f t="shared" si="9"/>
        <v>133.96</v>
      </c>
    </row>
    <row r="73" spans="1:17" x14ac:dyDescent="0.3">
      <c r="A73" t="s">
        <v>169</v>
      </c>
      <c r="B73" t="s">
        <v>22</v>
      </c>
      <c r="C73">
        <v>2270</v>
      </c>
      <c r="D73" t="s">
        <v>170</v>
      </c>
      <c r="E73" t="s">
        <v>29</v>
      </c>
      <c r="F73" t="s">
        <v>9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 t="str">
        <f t="shared" si="5"/>
        <v>No</v>
      </c>
      <c r="N73">
        <f t="shared" si="6"/>
        <v>772.31999999999994</v>
      </c>
      <c r="O73">
        <f t="shared" si="7"/>
        <v>0</v>
      </c>
      <c r="P73">
        <f t="shared" si="8"/>
        <v>0</v>
      </c>
      <c r="Q73">
        <f t="shared" si="9"/>
        <v>468.86</v>
      </c>
    </row>
    <row r="74" spans="1:17" x14ac:dyDescent="0.3">
      <c r="A74" t="s">
        <v>171</v>
      </c>
      <c r="B74" t="s">
        <v>22</v>
      </c>
      <c r="C74">
        <v>1113</v>
      </c>
      <c r="D74" t="s">
        <v>172</v>
      </c>
      <c r="E74" t="s">
        <v>29</v>
      </c>
      <c r="F74" t="s">
        <v>9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 t="str">
        <f t="shared" si="5"/>
        <v>No</v>
      </c>
      <c r="N74">
        <f t="shared" si="6"/>
        <v>772.31999999999994</v>
      </c>
      <c r="O74">
        <f t="shared" si="7"/>
        <v>0</v>
      </c>
      <c r="P74">
        <f t="shared" si="8"/>
        <v>0</v>
      </c>
      <c r="Q74">
        <f t="shared" si="9"/>
        <v>468.86</v>
      </c>
    </row>
    <row r="75" spans="1:17" x14ac:dyDescent="0.3">
      <c r="A75" t="s">
        <v>173</v>
      </c>
      <c r="B75" t="s">
        <v>6</v>
      </c>
      <c r="C75">
        <v>2702</v>
      </c>
      <c r="D75" t="s">
        <v>174</v>
      </c>
      <c r="E75" t="s">
        <v>16</v>
      </c>
      <c r="F75" t="s">
        <v>9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 t="str">
        <f t="shared" si="5"/>
        <v>Yes</v>
      </c>
      <c r="N75">
        <f t="shared" si="6"/>
        <v>555.98</v>
      </c>
      <c r="O75">
        <f t="shared" si="7"/>
        <v>555.98</v>
      </c>
      <c r="P75">
        <f t="shared" si="8"/>
        <v>-149.36000000000001</v>
      </c>
      <c r="Q75">
        <f t="shared" si="9"/>
        <v>401.88</v>
      </c>
    </row>
    <row r="76" spans="1:17" x14ac:dyDescent="0.3">
      <c r="A76" t="s">
        <v>175</v>
      </c>
      <c r="B76" t="s">
        <v>6</v>
      </c>
      <c r="C76">
        <v>2910</v>
      </c>
      <c r="D76" t="s">
        <v>176</v>
      </c>
      <c r="E76" t="s">
        <v>46</v>
      </c>
      <c r="F76" t="s">
        <v>9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 t="str">
        <f t="shared" si="5"/>
        <v>Yes</v>
      </c>
      <c r="N76">
        <f t="shared" si="6"/>
        <v>288.05999999999995</v>
      </c>
      <c r="O76">
        <f t="shared" si="7"/>
        <v>288.05999999999995</v>
      </c>
      <c r="P76">
        <f t="shared" si="8"/>
        <v>-149.36000000000001</v>
      </c>
      <c r="Q76">
        <f t="shared" si="9"/>
        <v>133.96</v>
      </c>
    </row>
    <row r="77" spans="1:17" x14ac:dyDescent="0.3">
      <c r="A77" t="s">
        <v>177</v>
      </c>
      <c r="B77" t="s">
        <v>6</v>
      </c>
      <c r="C77">
        <v>3025</v>
      </c>
      <c r="D77" t="s">
        <v>178</v>
      </c>
      <c r="E77" t="s">
        <v>43</v>
      </c>
      <c r="F77" t="s">
        <v>9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 t="str">
        <f t="shared" si="5"/>
        <v>Yes</v>
      </c>
      <c r="N77">
        <f t="shared" si="6"/>
        <v>288.05999999999995</v>
      </c>
      <c r="O77">
        <f t="shared" si="7"/>
        <v>288.05999999999995</v>
      </c>
      <c r="P77">
        <f t="shared" si="8"/>
        <v>-149.36000000000001</v>
      </c>
      <c r="Q77">
        <f t="shared" si="9"/>
        <v>133.96</v>
      </c>
    </row>
    <row r="78" spans="1:17" x14ac:dyDescent="0.3">
      <c r="A78" t="s">
        <v>179</v>
      </c>
      <c r="B78" t="s">
        <v>6</v>
      </c>
      <c r="C78">
        <v>266</v>
      </c>
      <c r="D78" t="s">
        <v>180</v>
      </c>
      <c r="E78" t="s">
        <v>13</v>
      </c>
      <c r="F78" t="s">
        <v>9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 t="str">
        <f t="shared" si="5"/>
        <v>No</v>
      </c>
      <c r="N78">
        <f t="shared" si="6"/>
        <v>355.03999999999996</v>
      </c>
      <c r="O78">
        <f t="shared" si="7"/>
        <v>0</v>
      </c>
      <c r="P78">
        <f t="shared" si="8"/>
        <v>-149.36000000000001</v>
      </c>
      <c r="Q78">
        <f t="shared" si="9"/>
        <v>200.94</v>
      </c>
    </row>
    <row r="79" spans="1:17" x14ac:dyDescent="0.3">
      <c r="A79" t="s">
        <v>181</v>
      </c>
      <c r="B79" t="s">
        <v>11</v>
      </c>
      <c r="C79">
        <v>1348</v>
      </c>
      <c r="D79" t="s">
        <v>182</v>
      </c>
      <c r="E79" t="s">
        <v>13</v>
      </c>
      <c r="F79" t="s">
        <v>9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 t="str">
        <f t="shared" si="5"/>
        <v>No</v>
      </c>
      <c r="N79">
        <f t="shared" si="6"/>
        <v>920.2</v>
      </c>
      <c r="O79">
        <f t="shared" si="7"/>
        <v>0</v>
      </c>
      <c r="P79">
        <f t="shared" si="8"/>
        <v>281.83999999999997</v>
      </c>
      <c r="Q79">
        <f t="shared" si="9"/>
        <v>334.90000000000003</v>
      </c>
    </row>
    <row r="80" spans="1:17" x14ac:dyDescent="0.3">
      <c r="A80" t="s">
        <v>183</v>
      </c>
      <c r="B80" t="s">
        <v>6</v>
      </c>
      <c r="C80">
        <v>790</v>
      </c>
      <c r="D80" t="s">
        <v>184</v>
      </c>
      <c r="E80" t="s">
        <v>29</v>
      </c>
      <c r="F80" t="s">
        <v>9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 t="str">
        <f t="shared" si="5"/>
        <v>No</v>
      </c>
      <c r="N80">
        <f t="shared" si="6"/>
        <v>221.07999999999998</v>
      </c>
      <c r="O80">
        <f t="shared" si="7"/>
        <v>0</v>
      </c>
      <c r="P80">
        <f t="shared" si="8"/>
        <v>-149.36000000000001</v>
      </c>
      <c r="Q80">
        <f t="shared" si="9"/>
        <v>66.98</v>
      </c>
    </row>
    <row r="81" spans="1:17" x14ac:dyDescent="0.3">
      <c r="A81" t="s">
        <v>185</v>
      </c>
      <c r="B81" t="s">
        <v>35</v>
      </c>
      <c r="C81">
        <v>2193</v>
      </c>
      <c r="D81" t="s">
        <v>186</v>
      </c>
      <c r="E81" t="s">
        <v>46</v>
      </c>
      <c r="F81" t="s">
        <v>9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 t="str">
        <f t="shared" si="5"/>
        <v>No</v>
      </c>
      <c r="N81">
        <f t="shared" si="6"/>
        <v>192</v>
      </c>
      <c r="O81">
        <f t="shared" si="7"/>
        <v>0</v>
      </c>
      <c r="P81">
        <f t="shared" si="8"/>
        <v>-245.42</v>
      </c>
      <c r="Q81">
        <f t="shared" si="9"/>
        <v>133.96</v>
      </c>
    </row>
    <row r="82" spans="1:17" x14ac:dyDescent="0.3">
      <c r="A82" t="s">
        <v>187</v>
      </c>
      <c r="B82" t="s">
        <v>6</v>
      </c>
      <c r="C82">
        <v>2002</v>
      </c>
      <c r="D82" t="s">
        <v>188</v>
      </c>
      <c r="E82" t="s">
        <v>16</v>
      </c>
      <c r="F82" t="s">
        <v>9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 t="str">
        <f t="shared" si="5"/>
        <v>No</v>
      </c>
      <c r="N82">
        <f t="shared" si="6"/>
        <v>355.03999999999996</v>
      </c>
      <c r="O82">
        <f t="shared" si="7"/>
        <v>0</v>
      </c>
      <c r="P82">
        <f t="shared" si="8"/>
        <v>-149.36000000000001</v>
      </c>
      <c r="Q82">
        <f t="shared" si="9"/>
        <v>200.94</v>
      </c>
    </row>
    <row r="83" spans="1:17" x14ac:dyDescent="0.3">
      <c r="A83" t="s">
        <v>189</v>
      </c>
      <c r="B83" t="s">
        <v>6</v>
      </c>
      <c r="C83">
        <v>922</v>
      </c>
      <c r="D83" t="s">
        <v>190</v>
      </c>
      <c r="E83" t="s">
        <v>29</v>
      </c>
      <c r="F83" t="s">
        <v>9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 t="str">
        <f t="shared" si="5"/>
        <v>No</v>
      </c>
      <c r="N83">
        <f t="shared" si="6"/>
        <v>422.02</v>
      </c>
      <c r="O83">
        <f t="shared" si="7"/>
        <v>0</v>
      </c>
      <c r="P83">
        <f t="shared" si="8"/>
        <v>-149.36000000000001</v>
      </c>
      <c r="Q83">
        <f t="shared" si="9"/>
        <v>267.92</v>
      </c>
    </row>
    <row r="84" spans="1:17" x14ac:dyDescent="0.3">
      <c r="A84" t="s">
        <v>191</v>
      </c>
      <c r="B84" t="s">
        <v>6</v>
      </c>
      <c r="C84">
        <v>2947</v>
      </c>
      <c r="D84" t="s">
        <v>192</v>
      </c>
      <c r="E84" t="s">
        <v>46</v>
      </c>
      <c r="F84" t="s">
        <v>9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 t="str">
        <f t="shared" si="5"/>
        <v>Yes</v>
      </c>
      <c r="N84">
        <f t="shared" si="6"/>
        <v>422.02</v>
      </c>
      <c r="O84">
        <f t="shared" si="7"/>
        <v>422.02</v>
      </c>
      <c r="P84">
        <f t="shared" si="8"/>
        <v>-149.36000000000001</v>
      </c>
      <c r="Q84">
        <f t="shared" si="9"/>
        <v>267.92</v>
      </c>
    </row>
    <row r="85" spans="1:17" x14ac:dyDescent="0.3">
      <c r="A85" t="s">
        <v>193</v>
      </c>
      <c r="B85" t="s">
        <v>6</v>
      </c>
      <c r="C85">
        <v>247</v>
      </c>
      <c r="D85" t="s">
        <v>194</v>
      </c>
      <c r="E85" t="s">
        <v>195</v>
      </c>
      <c r="F85" t="s">
        <v>9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 t="str">
        <f t="shared" si="5"/>
        <v>No</v>
      </c>
      <c r="N85">
        <f t="shared" si="6"/>
        <v>422.02</v>
      </c>
      <c r="O85">
        <f t="shared" si="7"/>
        <v>0</v>
      </c>
      <c r="P85">
        <f t="shared" si="8"/>
        <v>-149.36000000000001</v>
      </c>
      <c r="Q85">
        <f t="shared" si="9"/>
        <v>267.92</v>
      </c>
    </row>
    <row r="86" spans="1:17" x14ac:dyDescent="0.3">
      <c r="A86" t="s">
        <v>196</v>
      </c>
      <c r="B86" t="s">
        <v>22</v>
      </c>
      <c r="C86">
        <v>427</v>
      </c>
      <c r="D86" t="s">
        <v>197</v>
      </c>
      <c r="E86" t="s">
        <v>71</v>
      </c>
      <c r="F86" t="s">
        <v>9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 t="str">
        <f t="shared" si="5"/>
        <v>No</v>
      </c>
      <c r="N86">
        <f t="shared" si="6"/>
        <v>705.33999999999992</v>
      </c>
      <c r="O86">
        <f t="shared" si="7"/>
        <v>0</v>
      </c>
      <c r="P86">
        <f t="shared" si="8"/>
        <v>0</v>
      </c>
      <c r="Q86">
        <f t="shared" si="9"/>
        <v>401.88</v>
      </c>
    </row>
    <row r="87" spans="1:17" x14ac:dyDescent="0.3">
      <c r="A87" t="s">
        <v>198</v>
      </c>
      <c r="B87" t="s">
        <v>11</v>
      </c>
      <c r="C87">
        <v>1734</v>
      </c>
      <c r="D87" t="s">
        <v>199</v>
      </c>
      <c r="E87" t="s">
        <v>13</v>
      </c>
      <c r="F87" t="s">
        <v>9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 t="str">
        <f t="shared" si="5"/>
        <v>No</v>
      </c>
      <c r="N87">
        <f t="shared" si="6"/>
        <v>920.2</v>
      </c>
      <c r="O87">
        <f t="shared" si="7"/>
        <v>0</v>
      </c>
      <c r="P87">
        <f t="shared" si="8"/>
        <v>281.83999999999997</v>
      </c>
      <c r="Q87">
        <f t="shared" si="9"/>
        <v>334.90000000000003</v>
      </c>
    </row>
    <row r="88" spans="1:17" x14ac:dyDescent="0.3">
      <c r="A88" t="s">
        <v>200</v>
      </c>
      <c r="B88" t="s">
        <v>22</v>
      </c>
      <c r="C88">
        <v>2725</v>
      </c>
      <c r="D88" t="s">
        <v>201</v>
      </c>
      <c r="E88" t="s">
        <v>29</v>
      </c>
      <c r="F88" t="s">
        <v>9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 t="str">
        <f t="shared" si="5"/>
        <v>Yes</v>
      </c>
      <c r="N88">
        <f t="shared" si="6"/>
        <v>638.36</v>
      </c>
      <c r="O88">
        <f t="shared" si="7"/>
        <v>638.36</v>
      </c>
      <c r="P88">
        <f t="shared" si="8"/>
        <v>0</v>
      </c>
      <c r="Q88">
        <f t="shared" si="9"/>
        <v>334.90000000000003</v>
      </c>
    </row>
    <row r="89" spans="1:17" x14ac:dyDescent="0.3">
      <c r="A89" t="s">
        <v>202</v>
      </c>
      <c r="B89" t="s">
        <v>6</v>
      </c>
      <c r="C89">
        <v>1751</v>
      </c>
      <c r="D89" t="s">
        <v>203</v>
      </c>
      <c r="E89" t="s">
        <v>13</v>
      </c>
      <c r="F89" t="s">
        <v>9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 t="str">
        <f t="shared" si="5"/>
        <v>No</v>
      </c>
      <c r="N89">
        <f t="shared" si="6"/>
        <v>422.02</v>
      </c>
      <c r="O89">
        <f t="shared" si="7"/>
        <v>0</v>
      </c>
      <c r="P89">
        <f t="shared" si="8"/>
        <v>-149.36000000000001</v>
      </c>
      <c r="Q89">
        <f t="shared" si="9"/>
        <v>267.92</v>
      </c>
    </row>
    <row r="90" spans="1:17" x14ac:dyDescent="0.3">
      <c r="A90" t="s">
        <v>204</v>
      </c>
      <c r="B90" t="s">
        <v>35</v>
      </c>
      <c r="C90">
        <v>2187</v>
      </c>
      <c r="D90" t="s">
        <v>205</v>
      </c>
      <c r="E90" t="s">
        <v>29</v>
      </c>
      <c r="F90" t="s">
        <v>9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 t="str">
        <f t="shared" si="5"/>
        <v>No</v>
      </c>
      <c r="N90">
        <f t="shared" si="6"/>
        <v>125.02</v>
      </c>
      <c r="O90">
        <f t="shared" si="7"/>
        <v>0</v>
      </c>
      <c r="P90">
        <f t="shared" si="8"/>
        <v>-245.42</v>
      </c>
      <c r="Q90">
        <f t="shared" si="9"/>
        <v>66.98</v>
      </c>
    </row>
    <row r="91" spans="1:17" x14ac:dyDescent="0.3">
      <c r="A91" t="s">
        <v>206</v>
      </c>
      <c r="B91" t="s">
        <v>22</v>
      </c>
      <c r="C91">
        <v>3000</v>
      </c>
      <c r="D91" t="s">
        <v>207</v>
      </c>
      <c r="E91" t="s">
        <v>13</v>
      </c>
      <c r="F91" t="s">
        <v>9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 t="str">
        <f t="shared" si="5"/>
        <v>Yes</v>
      </c>
      <c r="N91">
        <f t="shared" si="6"/>
        <v>705.33999999999992</v>
      </c>
      <c r="O91">
        <f t="shared" si="7"/>
        <v>705.33999999999992</v>
      </c>
      <c r="P91">
        <f t="shared" si="8"/>
        <v>0</v>
      </c>
      <c r="Q91">
        <f t="shared" si="9"/>
        <v>401.88</v>
      </c>
    </row>
    <row r="92" spans="1:17" x14ac:dyDescent="0.3">
      <c r="A92" t="s">
        <v>208</v>
      </c>
      <c r="B92" t="s">
        <v>6</v>
      </c>
      <c r="C92">
        <v>2545</v>
      </c>
      <c r="D92" t="s">
        <v>209</v>
      </c>
      <c r="E92" t="s">
        <v>68</v>
      </c>
      <c r="F92" t="s">
        <v>9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 t="str">
        <f t="shared" si="5"/>
        <v>Yes</v>
      </c>
      <c r="N92">
        <f t="shared" si="6"/>
        <v>689.94</v>
      </c>
      <c r="O92">
        <f t="shared" si="7"/>
        <v>689.94</v>
      </c>
      <c r="P92">
        <f t="shared" si="8"/>
        <v>-149.36000000000001</v>
      </c>
      <c r="Q92">
        <f t="shared" si="9"/>
        <v>535.84</v>
      </c>
    </row>
    <row r="93" spans="1:17" x14ac:dyDescent="0.3">
      <c r="A93" t="s">
        <v>210</v>
      </c>
      <c r="B93" t="s">
        <v>22</v>
      </c>
      <c r="C93">
        <v>2400</v>
      </c>
      <c r="D93" t="s">
        <v>211</v>
      </c>
      <c r="E93" t="s">
        <v>43</v>
      </c>
      <c r="F93" t="s">
        <v>9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 t="str">
        <f t="shared" si="5"/>
        <v>Yes</v>
      </c>
      <c r="N93">
        <f t="shared" si="6"/>
        <v>705.33999999999992</v>
      </c>
      <c r="O93">
        <f t="shared" si="7"/>
        <v>705.33999999999992</v>
      </c>
      <c r="P93">
        <f t="shared" si="8"/>
        <v>0</v>
      </c>
      <c r="Q93">
        <f t="shared" si="9"/>
        <v>401.88</v>
      </c>
    </row>
    <row r="94" spans="1:17" x14ac:dyDescent="0.3">
      <c r="A94" t="s">
        <v>212</v>
      </c>
      <c r="B94" t="s">
        <v>6</v>
      </c>
      <c r="C94">
        <v>2393</v>
      </c>
      <c r="D94" t="s">
        <v>213</v>
      </c>
      <c r="E94" t="s">
        <v>68</v>
      </c>
      <c r="F94" t="s">
        <v>9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 t="str">
        <f t="shared" si="5"/>
        <v>Yes</v>
      </c>
      <c r="N94">
        <f t="shared" si="6"/>
        <v>288.05999999999995</v>
      </c>
      <c r="O94">
        <f t="shared" si="7"/>
        <v>288.05999999999995</v>
      </c>
      <c r="P94">
        <f t="shared" si="8"/>
        <v>-149.36000000000001</v>
      </c>
      <c r="Q94">
        <f t="shared" si="9"/>
        <v>133.96</v>
      </c>
    </row>
    <row r="95" spans="1:17" x14ac:dyDescent="0.3">
      <c r="A95" t="s">
        <v>214</v>
      </c>
      <c r="B95" t="s">
        <v>6</v>
      </c>
      <c r="C95">
        <v>2486</v>
      </c>
      <c r="D95" t="s">
        <v>215</v>
      </c>
      <c r="E95" t="s">
        <v>76</v>
      </c>
      <c r="F95" t="s">
        <v>9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 t="str">
        <f t="shared" si="5"/>
        <v>Yes</v>
      </c>
      <c r="N95">
        <f t="shared" si="6"/>
        <v>355.03999999999996</v>
      </c>
      <c r="O95">
        <f t="shared" si="7"/>
        <v>355.03999999999996</v>
      </c>
      <c r="P95">
        <f t="shared" si="8"/>
        <v>-149.36000000000001</v>
      </c>
      <c r="Q95">
        <f t="shared" si="9"/>
        <v>200.94</v>
      </c>
    </row>
    <row r="96" spans="1:17" x14ac:dyDescent="0.3">
      <c r="A96" t="s">
        <v>216</v>
      </c>
      <c r="B96" t="s">
        <v>6</v>
      </c>
      <c r="C96">
        <v>3214</v>
      </c>
      <c r="D96" t="s">
        <v>217</v>
      </c>
      <c r="E96" t="s">
        <v>13</v>
      </c>
      <c r="F96" t="s">
        <v>9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 t="str">
        <f t="shared" si="5"/>
        <v>Yes</v>
      </c>
      <c r="N96">
        <f t="shared" si="6"/>
        <v>489</v>
      </c>
      <c r="O96">
        <f t="shared" si="7"/>
        <v>489</v>
      </c>
      <c r="P96">
        <f t="shared" si="8"/>
        <v>-149.36000000000001</v>
      </c>
      <c r="Q96">
        <f t="shared" si="9"/>
        <v>334.90000000000003</v>
      </c>
    </row>
    <row r="97" spans="1:17" x14ac:dyDescent="0.3">
      <c r="A97" t="s">
        <v>218</v>
      </c>
      <c r="B97" t="s">
        <v>35</v>
      </c>
      <c r="C97">
        <v>738</v>
      </c>
      <c r="D97" t="s">
        <v>219</v>
      </c>
      <c r="E97" t="s">
        <v>13</v>
      </c>
      <c r="F97" t="s">
        <v>9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 t="str">
        <f t="shared" si="5"/>
        <v>No</v>
      </c>
      <c r="N97">
        <f t="shared" si="6"/>
        <v>125.02</v>
      </c>
      <c r="O97">
        <f t="shared" si="7"/>
        <v>0</v>
      </c>
      <c r="P97">
        <f t="shared" si="8"/>
        <v>-245.42</v>
      </c>
      <c r="Q97">
        <f t="shared" si="9"/>
        <v>66.98</v>
      </c>
    </row>
    <row r="98" spans="1:17" x14ac:dyDescent="0.3">
      <c r="A98" t="s">
        <v>220</v>
      </c>
      <c r="B98" t="s">
        <v>6</v>
      </c>
      <c r="C98">
        <v>3252</v>
      </c>
      <c r="D98" t="s">
        <v>221</v>
      </c>
      <c r="E98" t="s">
        <v>13</v>
      </c>
      <c r="F98" t="s">
        <v>9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 t="str">
        <f t="shared" si="5"/>
        <v>Yes</v>
      </c>
      <c r="N98">
        <f t="shared" si="6"/>
        <v>555.98</v>
      </c>
      <c r="O98">
        <f t="shared" si="7"/>
        <v>555.98</v>
      </c>
      <c r="P98">
        <f t="shared" si="8"/>
        <v>-149.36000000000001</v>
      </c>
      <c r="Q98">
        <f t="shared" si="9"/>
        <v>401.88</v>
      </c>
    </row>
    <row r="99" spans="1:17" x14ac:dyDescent="0.3">
      <c r="A99" t="s">
        <v>222</v>
      </c>
      <c r="B99" t="s">
        <v>6</v>
      </c>
      <c r="C99">
        <v>1371</v>
      </c>
      <c r="D99" t="s">
        <v>223</v>
      </c>
      <c r="E99" t="s">
        <v>68</v>
      </c>
      <c r="F99" t="s">
        <v>9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 t="str">
        <f t="shared" si="5"/>
        <v>No</v>
      </c>
      <c r="N99">
        <f t="shared" si="6"/>
        <v>422.02</v>
      </c>
      <c r="O99">
        <f t="shared" si="7"/>
        <v>0</v>
      </c>
      <c r="P99">
        <f t="shared" si="8"/>
        <v>-149.36000000000001</v>
      </c>
      <c r="Q99">
        <f t="shared" si="9"/>
        <v>267.92</v>
      </c>
    </row>
    <row r="100" spans="1:17" x14ac:dyDescent="0.3">
      <c r="A100" t="s">
        <v>224</v>
      </c>
      <c r="B100" t="s">
        <v>6</v>
      </c>
      <c r="C100">
        <v>2598</v>
      </c>
      <c r="D100" t="s">
        <v>225</v>
      </c>
      <c r="E100" t="s">
        <v>106</v>
      </c>
      <c r="F100" t="s">
        <v>9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 t="str">
        <f t="shared" si="5"/>
        <v>Yes</v>
      </c>
      <c r="N100">
        <f t="shared" si="6"/>
        <v>221.07999999999998</v>
      </c>
      <c r="O100">
        <f t="shared" si="7"/>
        <v>221.07999999999998</v>
      </c>
      <c r="P100">
        <f t="shared" si="8"/>
        <v>-149.36000000000001</v>
      </c>
      <c r="Q100">
        <f t="shared" si="9"/>
        <v>66.98</v>
      </c>
    </row>
    <row r="101" spans="1:17" x14ac:dyDescent="0.3">
      <c r="A101" t="s">
        <v>226</v>
      </c>
      <c r="B101" t="s">
        <v>35</v>
      </c>
      <c r="C101">
        <v>3203</v>
      </c>
      <c r="D101" t="s">
        <v>227</v>
      </c>
      <c r="E101" t="s">
        <v>29</v>
      </c>
      <c r="F101" t="s">
        <v>9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 t="str">
        <f t="shared" si="5"/>
        <v>Yes</v>
      </c>
      <c r="N101">
        <f t="shared" si="6"/>
        <v>192</v>
      </c>
      <c r="O101">
        <f t="shared" si="7"/>
        <v>192</v>
      </c>
      <c r="P101">
        <f t="shared" si="8"/>
        <v>-245.42</v>
      </c>
      <c r="Q101">
        <f t="shared" si="9"/>
        <v>133.96</v>
      </c>
    </row>
    <row r="102" spans="1:17" x14ac:dyDescent="0.3">
      <c r="A102" t="s">
        <v>228</v>
      </c>
      <c r="B102" t="s">
        <v>6</v>
      </c>
      <c r="C102">
        <v>1307</v>
      </c>
      <c r="D102" t="s">
        <v>229</v>
      </c>
      <c r="E102" t="s">
        <v>13</v>
      </c>
      <c r="F102" t="s">
        <v>9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 t="str">
        <f t="shared" si="5"/>
        <v>No</v>
      </c>
      <c r="N102">
        <f t="shared" si="6"/>
        <v>422.02</v>
      </c>
      <c r="O102">
        <f t="shared" si="7"/>
        <v>0</v>
      </c>
      <c r="P102">
        <f t="shared" si="8"/>
        <v>-149.36000000000001</v>
      </c>
      <c r="Q102">
        <f t="shared" si="9"/>
        <v>267.92</v>
      </c>
    </row>
    <row r="103" spans="1:17" x14ac:dyDescent="0.3">
      <c r="A103" t="s">
        <v>230</v>
      </c>
      <c r="B103" t="s">
        <v>6</v>
      </c>
      <c r="C103">
        <v>2624</v>
      </c>
      <c r="D103" t="s">
        <v>231</v>
      </c>
      <c r="E103" t="s">
        <v>43</v>
      </c>
      <c r="F103" t="s">
        <v>9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 t="str">
        <f t="shared" si="5"/>
        <v>Yes</v>
      </c>
      <c r="N103">
        <f t="shared" si="6"/>
        <v>355.03999999999996</v>
      </c>
      <c r="O103">
        <f t="shared" si="7"/>
        <v>355.03999999999996</v>
      </c>
      <c r="P103">
        <f t="shared" si="8"/>
        <v>-149.36000000000001</v>
      </c>
      <c r="Q103">
        <f t="shared" si="9"/>
        <v>200.94</v>
      </c>
    </row>
    <row r="104" spans="1:17" x14ac:dyDescent="0.3">
      <c r="A104" t="s">
        <v>232</v>
      </c>
      <c r="B104" t="s">
        <v>22</v>
      </c>
      <c r="C104">
        <v>497</v>
      </c>
      <c r="D104" t="s">
        <v>233</v>
      </c>
      <c r="E104" t="s">
        <v>8</v>
      </c>
      <c r="F104" t="s">
        <v>9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 t="str">
        <f t="shared" si="5"/>
        <v>No</v>
      </c>
      <c r="N104">
        <f t="shared" si="6"/>
        <v>571.38</v>
      </c>
      <c r="O104">
        <f t="shared" si="7"/>
        <v>0</v>
      </c>
      <c r="P104">
        <f t="shared" si="8"/>
        <v>0</v>
      </c>
      <c r="Q104">
        <f t="shared" si="9"/>
        <v>267.92</v>
      </c>
    </row>
    <row r="105" spans="1:17" x14ac:dyDescent="0.3">
      <c r="A105" t="s">
        <v>234</v>
      </c>
      <c r="B105" t="s">
        <v>11</v>
      </c>
      <c r="C105">
        <v>3063</v>
      </c>
      <c r="D105" t="s">
        <v>235</v>
      </c>
      <c r="E105" t="s">
        <v>68</v>
      </c>
      <c r="F105" t="s">
        <v>9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 t="str">
        <f t="shared" si="5"/>
        <v>Yes</v>
      </c>
      <c r="N105">
        <f t="shared" si="6"/>
        <v>987.18</v>
      </c>
      <c r="O105">
        <f t="shared" si="7"/>
        <v>987.18</v>
      </c>
      <c r="P105">
        <f t="shared" si="8"/>
        <v>281.83999999999997</v>
      </c>
      <c r="Q105">
        <f t="shared" si="9"/>
        <v>401.88</v>
      </c>
    </row>
    <row r="106" spans="1:17" x14ac:dyDescent="0.3">
      <c r="A106" t="s">
        <v>236</v>
      </c>
      <c r="B106" t="s">
        <v>22</v>
      </c>
      <c r="C106">
        <v>391</v>
      </c>
      <c r="D106" t="s">
        <v>237</v>
      </c>
      <c r="E106" t="s">
        <v>13</v>
      </c>
      <c r="F106" t="s">
        <v>9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 t="str">
        <f t="shared" si="5"/>
        <v>No</v>
      </c>
      <c r="N106">
        <f t="shared" si="6"/>
        <v>638.36</v>
      </c>
      <c r="O106">
        <f t="shared" si="7"/>
        <v>0</v>
      </c>
      <c r="P106">
        <f t="shared" si="8"/>
        <v>0</v>
      </c>
      <c r="Q106">
        <f t="shared" si="9"/>
        <v>334.90000000000003</v>
      </c>
    </row>
    <row r="107" spans="1:17" x14ac:dyDescent="0.3">
      <c r="A107" t="s">
        <v>238</v>
      </c>
      <c r="B107" t="s">
        <v>6</v>
      </c>
      <c r="C107">
        <v>2454</v>
      </c>
      <c r="D107" t="s">
        <v>239</v>
      </c>
      <c r="E107" t="s">
        <v>29</v>
      </c>
      <c r="F107" t="s">
        <v>9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 t="str">
        <f t="shared" si="5"/>
        <v>Yes</v>
      </c>
      <c r="N107">
        <f t="shared" si="6"/>
        <v>355.03999999999996</v>
      </c>
      <c r="O107">
        <f t="shared" si="7"/>
        <v>355.03999999999996</v>
      </c>
      <c r="P107">
        <f t="shared" si="8"/>
        <v>-149.36000000000001</v>
      </c>
      <c r="Q107">
        <f t="shared" si="9"/>
        <v>200.94</v>
      </c>
    </row>
    <row r="108" spans="1:17" x14ac:dyDescent="0.3">
      <c r="A108" t="s">
        <v>240</v>
      </c>
      <c r="B108" t="s">
        <v>22</v>
      </c>
      <c r="C108">
        <v>2398</v>
      </c>
      <c r="D108" t="s">
        <v>241</v>
      </c>
      <c r="E108" t="s">
        <v>13</v>
      </c>
      <c r="F108" t="s">
        <v>9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 t="str">
        <f t="shared" si="5"/>
        <v>Yes</v>
      </c>
      <c r="N108">
        <f t="shared" si="6"/>
        <v>638.36</v>
      </c>
      <c r="O108">
        <f t="shared" si="7"/>
        <v>638.36</v>
      </c>
      <c r="P108">
        <f t="shared" si="8"/>
        <v>0</v>
      </c>
      <c r="Q108">
        <f t="shared" si="9"/>
        <v>334.90000000000003</v>
      </c>
    </row>
    <row r="109" spans="1:17" x14ac:dyDescent="0.3">
      <c r="A109" t="s">
        <v>242</v>
      </c>
      <c r="B109" t="s">
        <v>11</v>
      </c>
      <c r="C109">
        <v>3132</v>
      </c>
      <c r="D109" t="s">
        <v>243</v>
      </c>
      <c r="E109" t="s">
        <v>46</v>
      </c>
      <c r="F109" t="s">
        <v>9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 t="str">
        <f t="shared" si="5"/>
        <v>Yes</v>
      </c>
      <c r="N109">
        <f t="shared" si="6"/>
        <v>1054.1599999999999</v>
      </c>
      <c r="O109">
        <f t="shared" si="7"/>
        <v>1054.1599999999999</v>
      </c>
      <c r="P109">
        <f t="shared" si="8"/>
        <v>281.83999999999997</v>
      </c>
      <c r="Q109">
        <f t="shared" si="9"/>
        <v>468.86</v>
      </c>
    </row>
    <row r="110" spans="1:17" x14ac:dyDescent="0.3">
      <c r="A110" t="s">
        <v>244</v>
      </c>
      <c r="B110" t="s">
        <v>6</v>
      </c>
      <c r="C110">
        <v>863</v>
      </c>
      <c r="D110" t="s">
        <v>245</v>
      </c>
      <c r="E110" t="s">
        <v>8</v>
      </c>
      <c r="F110" t="s">
        <v>9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 t="str">
        <f t="shared" si="5"/>
        <v>No</v>
      </c>
      <c r="N110">
        <f t="shared" si="6"/>
        <v>555.98</v>
      </c>
      <c r="O110">
        <f t="shared" si="7"/>
        <v>0</v>
      </c>
      <c r="P110">
        <f t="shared" si="8"/>
        <v>-149.36000000000001</v>
      </c>
      <c r="Q110">
        <f t="shared" si="9"/>
        <v>401.88</v>
      </c>
    </row>
    <row r="111" spans="1:17" x14ac:dyDescent="0.3">
      <c r="A111" t="s">
        <v>246</v>
      </c>
      <c r="B111" t="s">
        <v>6</v>
      </c>
      <c r="C111">
        <v>347</v>
      </c>
      <c r="D111" t="s">
        <v>247</v>
      </c>
      <c r="E111" t="s">
        <v>29</v>
      </c>
      <c r="F111" t="s">
        <v>9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 t="str">
        <f t="shared" si="5"/>
        <v>No</v>
      </c>
      <c r="N111">
        <f t="shared" si="6"/>
        <v>221.07999999999998</v>
      </c>
      <c r="O111">
        <f t="shared" si="7"/>
        <v>0</v>
      </c>
      <c r="P111">
        <f t="shared" si="8"/>
        <v>-149.36000000000001</v>
      </c>
      <c r="Q111">
        <f t="shared" si="9"/>
        <v>66.98</v>
      </c>
    </row>
    <row r="112" spans="1:17" x14ac:dyDescent="0.3">
      <c r="A112" t="s">
        <v>248</v>
      </c>
      <c r="B112" t="s">
        <v>22</v>
      </c>
      <c r="C112">
        <v>212</v>
      </c>
      <c r="D112" t="s">
        <v>249</v>
      </c>
      <c r="E112" t="s">
        <v>106</v>
      </c>
      <c r="F112" t="s">
        <v>9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 t="str">
        <f t="shared" si="5"/>
        <v>No</v>
      </c>
      <c r="N112">
        <f t="shared" si="6"/>
        <v>638.36</v>
      </c>
      <c r="O112">
        <f t="shared" si="7"/>
        <v>0</v>
      </c>
      <c r="P112">
        <f t="shared" si="8"/>
        <v>0</v>
      </c>
      <c r="Q112">
        <f t="shared" si="9"/>
        <v>334.90000000000003</v>
      </c>
    </row>
    <row r="113" spans="1:17" x14ac:dyDescent="0.3">
      <c r="A113" t="s">
        <v>250</v>
      </c>
      <c r="B113" t="s">
        <v>11</v>
      </c>
      <c r="C113">
        <v>2418</v>
      </c>
      <c r="D113" t="s">
        <v>251</v>
      </c>
      <c r="E113" t="s">
        <v>43</v>
      </c>
      <c r="F113" t="s">
        <v>9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 t="str">
        <f t="shared" si="5"/>
        <v>Yes</v>
      </c>
      <c r="N113">
        <f t="shared" si="6"/>
        <v>987.18</v>
      </c>
      <c r="O113">
        <f t="shared" si="7"/>
        <v>987.18</v>
      </c>
      <c r="P113">
        <f t="shared" si="8"/>
        <v>281.83999999999997</v>
      </c>
      <c r="Q113">
        <f t="shared" si="9"/>
        <v>401.88</v>
      </c>
    </row>
    <row r="114" spans="1:17" x14ac:dyDescent="0.3">
      <c r="A114" t="s">
        <v>252</v>
      </c>
      <c r="B114" t="s">
        <v>22</v>
      </c>
      <c r="C114">
        <v>2500</v>
      </c>
      <c r="D114" t="s">
        <v>253</v>
      </c>
      <c r="E114" t="s">
        <v>29</v>
      </c>
      <c r="F114" t="s">
        <v>9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 t="str">
        <f t="shared" si="5"/>
        <v>Yes</v>
      </c>
      <c r="N114">
        <f t="shared" si="6"/>
        <v>638.36</v>
      </c>
      <c r="O114">
        <f t="shared" si="7"/>
        <v>638.36</v>
      </c>
      <c r="P114">
        <f t="shared" si="8"/>
        <v>0</v>
      </c>
      <c r="Q114">
        <f t="shared" si="9"/>
        <v>334.90000000000003</v>
      </c>
    </row>
    <row r="115" spans="1:17" x14ac:dyDescent="0.3">
      <c r="A115" t="s">
        <v>254</v>
      </c>
      <c r="B115" t="s">
        <v>6</v>
      </c>
      <c r="C115">
        <v>1829</v>
      </c>
      <c r="D115" t="s">
        <v>255</v>
      </c>
      <c r="E115" t="s">
        <v>13</v>
      </c>
      <c r="F115" t="s">
        <v>9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 t="str">
        <f t="shared" si="5"/>
        <v>No</v>
      </c>
      <c r="N115">
        <f t="shared" si="6"/>
        <v>422.02</v>
      </c>
      <c r="O115">
        <f t="shared" si="7"/>
        <v>0</v>
      </c>
      <c r="P115">
        <f t="shared" si="8"/>
        <v>-149.36000000000001</v>
      </c>
      <c r="Q115">
        <f t="shared" si="9"/>
        <v>267.92</v>
      </c>
    </row>
    <row r="116" spans="1:17" x14ac:dyDescent="0.3">
      <c r="A116" t="s">
        <v>256</v>
      </c>
      <c r="B116" t="s">
        <v>22</v>
      </c>
      <c r="C116">
        <v>3108</v>
      </c>
      <c r="D116" t="s">
        <v>257</v>
      </c>
      <c r="E116" t="s">
        <v>13</v>
      </c>
      <c r="F116" t="s">
        <v>9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 t="str">
        <f t="shared" si="5"/>
        <v>Yes</v>
      </c>
      <c r="N116">
        <f t="shared" si="6"/>
        <v>571.38</v>
      </c>
      <c r="O116">
        <f t="shared" si="7"/>
        <v>571.38</v>
      </c>
      <c r="P116">
        <f t="shared" si="8"/>
        <v>0</v>
      </c>
      <c r="Q116">
        <f t="shared" si="9"/>
        <v>267.92</v>
      </c>
    </row>
    <row r="117" spans="1:17" x14ac:dyDescent="0.3">
      <c r="A117" t="s">
        <v>258</v>
      </c>
      <c r="B117" t="s">
        <v>6</v>
      </c>
      <c r="C117">
        <v>2203</v>
      </c>
      <c r="D117" t="s">
        <v>259</v>
      </c>
      <c r="E117" t="s">
        <v>13</v>
      </c>
      <c r="F117" t="s">
        <v>9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 t="str">
        <f t="shared" si="5"/>
        <v>No</v>
      </c>
      <c r="N117">
        <f t="shared" si="6"/>
        <v>422.02</v>
      </c>
      <c r="O117">
        <f t="shared" si="7"/>
        <v>0</v>
      </c>
      <c r="P117">
        <f t="shared" si="8"/>
        <v>-149.36000000000001</v>
      </c>
      <c r="Q117">
        <f t="shared" si="9"/>
        <v>267.92</v>
      </c>
    </row>
    <row r="118" spans="1:17" x14ac:dyDescent="0.3">
      <c r="A118" t="s">
        <v>260</v>
      </c>
      <c r="B118" t="s">
        <v>22</v>
      </c>
      <c r="C118">
        <v>2550</v>
      </c>
      <c r="D118" t="s">
        <v>261</v>
      </c>
      <c r="E118" t="s">
        <v>101</v>
      </c>
      <c r="F118" t="s">
        <v>9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 t="str">
        <f t="shared" si="5"/>
        <v>Yes</v>
      </c>
      <c r="N118">
        <f t="shared" si="6"/>
        <v>638.36</v>
      </c>
      <c r="O118">
        <f t="shared" si="7"/>
        <v>638.36</v>
      </c>
      <c r="P118">
        <f t="shared" si="8"/>
        <v>0</v>
      </c>
      <c r="Q118">
        <f t="shared" si="9"/>
        <v>334.90000000000003</v>
      </c>
    </row>
    <row r="119" spans="1:17" x14ac:dyDescent="0.3">
      <c r="A119" t="s">
        <v>262</v>
      </c>
      <c r="B119" t="s">
        <v>35</v>
      </c>
      <c r="C119">
        <v>457</v>
      </c>
      <c r="D119" t="s">
        <v>263</v>
      </c>
      <c r="E119" t="s">
        <v>68</v>
      </c>
      <c r="F119" t="s">
        <v>9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 t="str">
        <f t="shared" si="5"/>
        <v>No</v>
      </c>
      <c r="N119">
        <f t="shared" si="6"/>
        <v>125.02</v>
      </c>
      <c r="O119">
        <f t="shared" si="7"/>
        <v>0</v>
      </c>
      <c r="P119">
        <f t="shared" si="8"/>
        <v>-245.42</v>
      </c>
      <c r="Q119">
        <f t="shared" si="9"/>
        <v>66.98</v>
      </c>
    </row>
    <row r="120" spans="1:17" x14ac:dyDescent="0.3">
      <c r="A120" t="s">
        <v>264</v>
      </c>
      <c r="B120" t="s">
        <v>22</v>
      </c>
      <c r="C120">
        <v>2352</v>
      </c>
      <c r="D120" t="s">
        <v>265</v>
      </c>
      <c r="E120" t="s">
        <v>26</v>
      </c>
      <c r="F120" t="s">
        <v>9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 t="str">
        <f t="shared" si="5"/>
        <v>No</v>
      </c>
      <c r="N120">
        <f t="shared" si="6"/>
        <v>705.33999999999992</v>
      </c>
      <c r="O120">
        <f t="shared" si="7"/>
        <v>0</v>
      </c>
      <c r="P120">
        <f t="shared" si="8"/>
        <v>0</v>
      </c>
      <c r="Q120">
        <f t="shared" si="9"/>
        <v>401.88</v>
      </c>
    </row>
    <row r="121" spans="1:17" x14ac:dyDescent="0.3">
      <c r="A121" t="s">
        <v>266</v>
      </c>
      <c r="B121" t="s">
        <v>6</v>
      </c>
      <c r="C121">
        <v>907</v>
      </c>
      <c r="D121" t="s">
        <v>267</v>
      </c>
      <c r="E121" t="s">
        <v>13</v>
      </c>
      <c r="F121" t="s">
        <v>9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 t="str">
        <f t="shared" si="5"/>
        <v>No</v>
      </c>
      <c r="N121">
        <f t="shared" si="6"/>
        <v>489</v>
      </c>
      <c r="O121">
        <f t="shared" si="7"/>
        <v>0</v>
      </c>
      <c r="P121">
        <f t="shared" si="8"/>
        <v>-149.36000000000001</v>
      </c>
      <c r="Q121">
        <f t="shared" si="9"/>
        <v>334.90000000000003</v>
      </c>
    </row>
    <row r="122" spans="1:17" x14ac:dyDescent="0.3">
      <c r="A122" t="s">
        <v>268</v>
      </c>
      <c r="B122" t="s">
        <v>6</v>
      </c>
      <c r="C122">
        <v>805</v>
      </c>
      <c r="D122" t="s">
        <v>269</v>
      </c>
      <c r="E122" t="s">
        <v>13</v>
      </c>
      <c r="F122" t="s">
        <v>9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 t="str">
        <f t="shared" si="5"/>
        <v>No</v>
      </c>
      <c r="N122">
        <f t="shared" si="6"/>
        <v>355.03999999999996</v>
      </c>
      <c r="O122">
        <f t="shared" si="7"/>
        <v>0</v>
      </c>
      <c r="P122">
        <f t="shared" si="8"/>
        <v>-149.36000000000001</v>
      </c>
      <c r="Q122">
        <f t="shared" si="9"/>
        <v>200.94</v>
      </c>
    </row>
    <row r="123" spans="1:17" x14ac:dyDescent="0.3">
      <c r="A123" t="s">
        <v>270</v>
      </c>
      <c r="B123" t="s">
        <v>6</v>
      </c>
      <c r="C123">
        <v>1486</v>
      </c>
      <c r="D123" t="s">
        <v>271</v>
      </c>
      <c r="E123" t="s">
        <v>29</v>
      </c>
      <c r="F123" t="s">
        <v>9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 t="str">
        <f t="shared" si="5"/>
        <v>No</v>
      </c>
      <c r="N123">
        <f t="shared" si="6"/>
        <v>288.05999999999995</v>
      </c>
      <c r="O123">
        <f t="shared" si="7"/>
        <v>0</v>
      </c>
      <c r="P123">
        <f t="shared" si="8"/>
        <v>-149.36000000000001</v>
      </c>
      <c r="Q123">
        <f t="shared" si="9"/>
        <v>133.96</v>
      </c>
    </row>
    <row r="124" spans="1:17" x14ac:dyDescent="0.3">
      <c r="A124" t="s">
        <v>272</v>
      </c>
      <c r="B124" t="s">
        <v>22</v>
      </c>
      <c r="C124">
        <v>2258</v>
      </c>
      <c r="D124" t="s">
        <v>273</v>
      </c>
      <c r="E124" t="s">
        <v>29</v>
      </c>
      <c r="F124" t="s">
        <v>9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 t="str">
        <f t="shared" si="5"/>
        <v>No</v>
      </c>
      <c r="N124">
        <f t="shared" si="6"/>
        <v>638.36</v>
      </c>
      <c r="O124">
        <f t="shared" si="7"/>
        <v>0</v>
      </c>
      <c r="P124">
        <f t="shared" si="8"/>
        <v>0</v>
      </c>
      <c r="Q124">
        <f t="shared" si="9"/>
        <v>334.90000000000003</v>
      </c>
    </row>
    <row r="125" spans="1:17" x14ac:dyDescent="0.3">
      <c r="A125" t="s">
        <v>274</v>
      </c>
      <c r="B125" t="s">
        <v>22</v>
      </c>
      <c r="C125">
        <v>313</v>
      </c>
      <c r="D125" t="s">
        <v>275</v>
      </c>
      <c r="E125" t="s">
        <v>68</v>
      </c>
      <c r="F125" t="s">
        <v>9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 t="str">
        <f t="shared" si="5"/>
        <v>No</v>
      </c>
      <c r="N125">
        <f t="shared" si="6"/>
        <v>638.36</v>
      </c>
      <c r="O125">
        <f t="shared" si="7"/>
        <v>0</v>
      </c>
      <c r="P125">
        <f t="shared" si="8"/>
        <v>0</v>
      </c>
      <c r="Q125">
        <f t="shared" si="9"/>
        <v>334.90000000000003</v>
      </c>
    </row>
    <row r="126" spans="1:17" x14ac:dyDescent="0.3">
      <c r="A126" t="s">
        <v>276</v>
      </c>
      <c r="B126" t="s">
        <v>6</v>
      </c>
      <c r="C126">
        <v>825</v>
      </c>
      <c r="D126" t="s">
        <v>277</v>
      </c>
      <c r="E126" t="s">
        <v>46</v>
      </c>
      <c r="F126" t="s">
        <v>9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 t="str">
        <f t="shared" si="5"/>
        <v>No</v>
      </c>
      <c r="N126">
        <f t="shared" si="6"/>
        <v>622.96</v>
      </c>
      <c r="O126">
        <f t="shared" si="7"/>
        <v>0</v>
      </c>
      <c r="P126">
        <f t="shared" si="8"/>
        <v>-149.36000000000001</v>
      </c>
      <c r="Q126">
        <f t="shared" si="9"/>
        <v>468.86</v>
      </c>
    </row>
    <row r="127" spans="1:17" x14ac:dyDescent="0.3">
      <c r="A127" t="s">
        <v>278</v>
      </c>
      <c r="B127" t="s">
        <v>22</v>
      </c>
      <c r="C127">
        <v>2330</v>
      </c>
      <c r="D127" t="s">
        <v>279</v>
      </c>
      <c r="E127" t="s">
        <v>46</v>
      </c>
      <c r="F127" t="s">
        <v>9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 t="str">
        <f t="shared" si="5"/>
        <v>No</v>
      </c>
      <c r="N127">
        <f t="shared" si="6"/>
        <v>973.26</v>
      </c>
      <c r="O127">
        <f t="shared" si="7"/>
        <v>0</v>
      </c>
      <c r="P127">
        <f t="shared" si="8"/>
        <v>0</v>
      </c>
      <c r="Q127">
        <f t="shared" si="9"/>
        <v>669.80000000000007</v>
      </c>
    </row>
    <row r="128" spans="1:17" x14ac:dyDescent="0.3">
      <c r="A128" t="s">
        <v>280</v>
      </c>
      <c r="B128" t="s">
        <v>6</v>
      </c>
      <c r="C128">
        <v>1502</v>
      </c>
      <c r="D128" t="s">
        <v>281</v>
      </c>
      <c r="E128" t="s">
        <v>46</v>
      </c>
      <c r="F128" t="s">
        <v>9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 t="str">
        <f t="shared" si="5"/>
        <v>No</v>
      </c>
      <c r="N128">
        <f t="shared" si="6"/>
        <v>489</v>
      </c>
      <c r="O128">
        <f t="shared" si="7"/>
        <v>0</v>
      </c>
      <c r="P128">
        <f t="shared" si="8"/>
        <v>-149.36000000000001</v>
      </c>
      <c r="Q128">
        <f t="shared" si="9"/>
        <v>334.90000000000003</v>
      </c>
    </row>
    <row r="129" spans="1:17" x14ac:dyDescent="0.3">
      <c r="A129" t="s">
        <v>282</v>
      </c>
      <c r="B129" t="s">
        <v>22</v>
      </c>
      <c r="C129">
        <v>1434</v>
      </c>
      <c r="D129" t="s">
        <v>283</v>
      </c>
      <c r="E129" t="s">
        <v>13</v>
      </c>
      <c r="F129" t="s">
        <v>9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 t="str">
        <f t="shared" si="5"/>
        <v>No</v>
      </c>
      <c r="N129">
        <f t="shared" si="6"/>
        <v>638.36</v>
      </c>
      <c r="O129">
        <f t="shared" si="7"/>
        <v>0</v>
      </c>
      <c r="P129">
        <f t="shared" si="8"/>
        <v>0</v>
      </c>
      <c r="Q129">
        <f t="shared" si="9"/>
        <v>334.90000000000003</v>
      </c>
    </row>
    <row r="130" spans="1:17" x14ac:dyDescent="0.3">
      <c r="A130" t="s">
        <v>284</v>
      </c>
      <c r="B130" t="s">
        <v>6</v>
      </c>
      <c r="C130">
        <v>1725</v>
      </c>
      <c r="D130" t="s">
        <v>285</v>
      </c>
      <c r="E130" t="s">
        <v>29</v>
      </c>
      <c r="F130" t="s">
        <v>9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 t="str">
        <f t="shared" ref="M130:M193" si="10">IF(L130&gt;$T$7, "Yes", "No")</f>
        <v>No</v>
      </c>
      <c r="N130">
        <f t="shared" si="6"/>
        <v>288.05999999999995</v>
      </c>
      <c r="O130">
        <f t="shared" si="7"/>
        <v>0</v>
      </c>
      <c r="P130">
        <f t="shared" si="8"/>
        <v>-149.36000000000001</v>
      </c>
      <c r="Q130">
        <f t="shared" si="9"/>
        <v>133.96</v>
      </c>
    </row>
    <row r="131" spans="1:17" x14ac:dyDescent="0.3">
      <c r="A131" t="s">
        <v>286</v>
      </c>
      <c r="B131" t="s">
        <v>22</v>
      </c>
      <c r="C131">
        <v>2206</v>
      </c>
      <c r="D131" t="s">
        <v>287</v>
      </c>
      <c r="E131" t="s">
        <v>13</v>
      </c>
      <c r="F131" t="s">
        <v>9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 t="str">
        <f t="shared" si="10"/>
        <v>No</v>
      </c>
      <c r="N131">
        <f t="shared" ref="N131:N194" si="11">303.46 +P131 +Q131</f>
        <v>772.31999999999994</v>
      </c>
      <c r="O131">
        <f t="shared" ref="O131:O194" si="12">IF(M131="Yes",N131,0)</f>
        <v>0</v>
      </c>
      <c r="P131">
        <f t="shared" ref="P131:P194" si="13">IF(B131 = "Loyalty Club Only", -149.36, IF(B131 = "Loyalty Club and Credit Card", 281.84, IF(B131 = "Store Mailing List", -245.42, 0)))</f>
        <v>0</v>
      </c>
      <c r="Q131">
        <f t="shared" ref="Q131:Q194" si="14">I131*66.98</f>
        <v>468.86</v>
      </c>
    </row>
    <row r="132" spans="1:17" x14ac:dyDescent="0.3">
      <c r="A132" t="s">
        <v>288</v>
      </c>
      <c r="B132" t="s">
        <v>6</v>
      </c>
      <c r="C132">
        <v>2433</v>
      </c>
      <c r="D132" t="s">
        <v>289</v>
      </c>
      <c r="E132" t="s">
        <v>68</v>
      </c>
      <c r="F132" t="s">
        <v>9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 t="str">
        <f t="shared" si="10"/>
        <v>Yes</v>
      </c>
      <c r="N132">
        <f t="shared" si="11"/>
        <v>422.02</v>
      </c>
      <c r="O132">
        <f t="shared" si="12"/>
        <v>422.02</v>
      </c>
      <c r="P132">
        <f t="shared" si="13"/>
        <v>-149.36000000000001</v>
      </c>
      <c r="Q132">
        <f t="shared" si="14"/>
        <v>267.92</v>
      </c>
    </row>
    <row r="133" spans="1:17" x14ac:dyDescent="0.3">
      <c r="A133" t="s">
        <v>290</v>
      </c>
      <c r="B133" t="s">
        <v>22</v>
      </c>
      <c r="C133">
        <v>2638</v>
      </c>
      <c r="D133" t="s">
        <v>291</v>
      </c>
      <c r="E133" t="s">
        <v>46</v>
      </c>
      <c r="F133" t="s">
        <v>9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 t="str">
        <f t="shared" si="10"/>
        <v>Yes</v>
      </c>
      <c r="N133">
        <f t="shared" si="11"/>
        <v>638.36</v>
      </c>
      <c r="O133">
        <f t="shared" si="12"/>
        <v>638.36</v>
      </c>
      <c r="P133">
        <f t="shared" si="13"/>
        <v>0</v>
      </c>
      <c r="Q133">
        <f t="shared" si="14"/>
        <v>334.90000000000003</v>
      </c>
    </row>
    <row r="134" spans="1:17" x14ac:dyDescent="0.3">
      <c r="A134" t="s">
        <v>292</v>
      </c>
      <c r="B134" t="s">
        <v>6</v>
      </c>
      <c r="C134">
        <v>1720</v>
      </c>
      <c r="D134" t="s">
        <v>293</v>
      </c>
      <c r="E134" t="s">
        <v>29</v>
      </c>
      <c r="F134" t="s">
        <v>9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 t="str">
        <f t="shared" si="10"/>
        <v>No</v>
      </c>
      <c r="N134">
        <f t="shared" si="11"/>
        <v>422.02</v>
      </c>
      <c r="O134">
        <f t="shared" si="12"/>
        <v>0</v>
      </c>
      <c r="P134">
        <f t="shared" si="13"/>
        <v>-149.36000000000001</v>
      </c>
      <c r="Q134">
        <f t="shared" si="14"/>
        <v>267.92</v>
      </c>
    </row>
    <row r="135" spans="1:17" x14ac:dyDescent="0.3">
      <c r="A135" t="s">
        <v>294</v>
      </c>
      <c r="B135" t="s">
        <v>22</v>
      </c>
      <c r="C135">
        <v>2386</v>
      </c>
      <c r="D135" t="s">
        <v>295</v>
      </c>
      <c r="E135" t="s">
        <v>29</v>
      </c>
      <c r="F135" t="s">
        <v>9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 t="str">
        <f t="shared" si="10"/>
        <v>Yes</v>
      </c>
      <c r="N135">
        <f t="shared" si="11"/>
        <v>504.4</v>
      </c>
      <c r="O135">
        <f t="shared" si="12"/>
        <v>504.4</v>
      </c>
      <c r="P135">
        <f t="shared" si="13"/>
        <v>0</v>
      </c>
      <c r="Q135">
        <f t="shared" si="14"/>
        <v>200.94</v>
      </c>
    </row>
    <row r="136" spans="1:17" x14ac:dyDescent="0.3">
      <c r="A136" t="s">
        <v>296</v>
      </c>
      <c r="B136" t="s">
        <v>22</v>
      </c>
      <c r="C136">
        <v>2889</v>
      </c>
      <c r="D136" t="s">
        <v>297</v>
      </c>
      <c r="E136" t="s">
        <v>13</v>
      </c>
      <c r="F136" t="s">
        <v>9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 t="str">
        <f t="shared" si="10"/>
        <v>Yes</v>
      </c>
      <c r="N136">
        <f t="shared" si="11"/>
        <v>705.33999999999992</v>
      </c>
      <c r="O136">
        <f t="shared" si="12"/>
        <v>705.33999999999992</v>
      </c>
      <c r="P136">
        <f t="shared" si="13"/>
        <v>0</v>
      </c>
      <c r="Q136">
        <f t="shared" si="14"/>
        <v>401.88</v>
      </c>
    </row>
    <row r="137" spans="1:17" x14ac:dyDescent="0.3">
      <c r="A137" t="s">
        <v>298</v>
      </c>
      <c r="B137" t="s">
        <v>6</v>
      </c>
      <c r="C137">
        <v>2926</v>
      </c>
      <c r="D137" t="s">
        <v>299</v>
      </c>
      <c r="E137" t="s">
        <v>136</v>
      </c>
      <c r="F137" t="s">
        <v>9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 t="str">
        <f t="shared" si="10"/>
        <v>Yes</v>
      </c>
      <c r="N137">
        <f t="shared" si="11"/>
        <v>555.98</v>
      </c>
      <c r="O137">
        <f t="shared" si="12"/>
        <v>555.98</v>
      </c>
      <c r="P137">
        <f t="shared" si="13"/>
        <v>-149.36000000000001</v>
      </c>
      <c r="Q137">
        <f t="shared" si="14"/>
        <v>401.88</v>
      </c>
    </row>
    <row r="138" spans="1:17" x14ac:dyDescent="0.3">
      <c r="A138" t="s">
        <v>300</v>
      </c>
      <c r="B138" t="s">
        <v>22</v>
      </c>
      <c r="C138">
        <v>2873</v>
      </c>
      <c r="D138" t="s">
        <v>301</v>
      </c>
      <c r="E138" t="s">
        <v>152</v>
      </c>
      <c r="F138" t="s">
        <v>9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 t="str">
        <f t="shared" si="10"/>
        <v>Yes</v>
      </c>
      <c r="N138">
        <f t="shared" si="11"/>
        <v>638.36</v>
      </c>
      <c r="O138">
        <f t="shared" si="12"/>
        <v>638.36</v>
      </c>
      <c r="P138">
        <f t="shared" si="13"/>
        <v>0</v>
      </c>
      <c r="Q138">
        <f t="shared" si="14"/>
        <v>334.90000000000003</v>
      </c>
    </row>
    <row r="139" spans="1:17" x14ac:dyDescent="0.3">
      <c r="A139" t="s">
        <v>302</v>
      </c>
      <c r="B139" t="s">
        <v>22</v>
      </c>
      <c r="C139">
        <v>2100</v>
      </c>
      <c r="D139" t="s">
        <v>303</v>
      </c>
      <c r="E139" t="s">
        <v>13</v>
      </c>
      <c r="F139" t="s">
        <v>9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 t="str">
        <f t="shared" si="10"/>
        <v>No</v>
      </c>
      <c r="N139">
        <f t="shared" si="11"/>
        <v>504.4</v>
      </c>
      <c r="O139">
        <f t="shared" si="12"/>
        <v>0</v>
      </c>
      <c r="P139">
        <f t="shared" si="13"/>
        <v>0</v>
      </c>
      <c r="Q139">
        <f t="shared" si="14"/>
        <v>200.94</v>
      </c>
    </row>
    <row r="140" spans="1:17" x14ac:dyDescent="0.3">
      <c r="A140" t="s">
        <v>304</v>
      </c>
      <c r="B140" t="s">
        <v>22</v>
      </c>
      <c r="C140">
        <v>2332</v>
      </c>
      <c r="D140" t="s">
        <v>305</v>
      </c>
      <c r="E140" t="s">
        <v>43</v>
      </c>
      <c r="F140" t="s">
        <v>9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 t="str">
        <f t="shared" si="10"/>
        <v>No</v>
      </c>
      <c r="N140">
        <f t="shared" si="11"/>
        <v>638.36</v>
      </c>
      <c r="O140">
        <f t="shared" si="12"/>
        <v>0</v>
      </c>
      <c r="P140">
        <f t="shared" si="13"/>
        <v>0</v>
      </c>
      <c r="Q140">
        <f t="shared" si="14"/>
        <v>334.90000000000003</v>
      </c>
    </row>
    <row r="141" spans="1:17" x14ac:dyDescent="0.3">
      <c r="A141" t="s">
        <v>306</v>
      </c>
      <c r="B141" t="s">
        <v>6</v>
      </c>
      <c r="C141">
        <v>1120</v>
      </c>
      <c r="D141" t="s">
        <v>307</v>
      </c>
      <c r="E141" t="s">
        <v>29</v>
      </c>
      <c r="F141" t="s">
        <v>9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 t="str">
        <f t="shared" si="10"/>
        <v>No</v>
      </c>
      <c r="N141">
        <f t="shared" si="11"/>
        <v>422.02</v>
      </c>
      <c r="O141">
        <f t="shared" si="12"/>
        <v>0</v>
      </c>
      <c r="P141">
        <f t="shared" si="13"/>
        <v>-149.36000000000001</v>
      </c>
      <c r="Q141">
        <f t="shared" si="14"/>
        <v>267.92</v>
      </c>
    </row>
    <row r="142" spans="1:17" x14ac:dyDescent="0.3">
      <c r="A142" t="s">
        <v>308</v>
      </c>
      <c r="B142" t="s">
        <v>6</v>
      </c>
      <c r="C142">
        <v>3149</v>
      </c>
      <c r="D142" t="s">
        <v>309</v>
      </c>
      <c r="E142" t="s">
        <v>13</v>
      </c>
      <c r="F142" t="s">
        <v>9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 t="str">
        <f t="shared" si="10"/>
        <v>Yes</v>
      </c>
      <c r="N142">
        <f t="shared" si="11"/>
        <v>489</v>
      </c>
      <c r="O142">
        <f t="shared" si="12"/>
        <v>489</v>
      </c>
      <c r="P142">
        <f t="shared" si="13"/>
        <v>-149.36000000000001</v>
      </c>
      <c r="Q142">
        <f t="shared" si="14"/>
        <v>334.90000000000003</v>
      </c>
    </row>
    <row r="143" spans="1:17" x14ac:dyDescent="0.3">
      <c r="A143" t="s">
        <v>310</v>
      </c>
      <c r="B143" t="s">
        <v>6</v>
      </c>
      <c r="C143">
        <v>2264</v>
      </c>
      <c r="D143" t="s">
        <v>311</v>
      </c>
      <c r="E143" t="s">
        <v>13</v>
      </c>
      <c r="F143" t="s">
        <v>9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 t="str">
        <f t="shared" si="10"/>
        <v>No</v>
      </c>
      <c r="N143">
        <f t="shared" si="11"/>
        <v>422.02</v>
      </c>
      <c r="O143">
        <f t="shared" si="12"/>
        <v>0</v>
      </c>
      <c r="P143">
        <f t="shared" si="13"/>
        <v>-149.36000000000001</v>
      </c>
      <c r="Q143">
        <f t="shared" si="14"/>
        <v>267.92</v>
      </c>
    </row>
    <row r="144" spans="1:17" x14ac:dyDescent="0.3">
      <c r="A144" t="s">
        <v>312</v>
      </c>
      <c r="B144" t="s">
        <v>22</v>
      </c>
      <c r="C144">
        <v>1554</v>
      </c>
      <c r="D144" t="s">
        <v>313</v>
      </c>
      <c r="E144" t="s">
        <v>76</v>
      </c>
      <c r="F144" t="s">
        <v>9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 t="str">
        <f t="shared" si="10"/>
        <v>No</v>
      </c>
      <c r="N144">
        <f t="shared" si="11"/>
        <v>638.36</v>
      </c>
      <c r="O144">
        <f t="shared" si="12"/>
        <v>0</v>
      </c>
      <c r="P144">
        <f t="shared" si="13"/>
        <v>0</v>
      </c>
      <c r="Q144">
        <f t="shared" si="14"/>
        <v>334.90000000000003</v>
      </c>
    </row>
    <row r="145" spans="1:17" x14ac:dyDescent="0.3">
      <c r="A145" t="s">
        <v>314</v>
      </c>
      <c r="B145" t="s">
        <v>6</v>
      </c>
      <c r="C145">
        <v>3022</v>
      </c>
      <c r="D145" t="s">
        <v>315</v>
      </c>
      <c r="E145" t="s">
        <v>152</v>
      </c>
      <c r="F145" t="s">
        <v>9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 t="str">
        <f t="shared" si="10"/>
        <v>Yes</v>
      </c>
      <c r="N145">
        <f t="shared" si="11"/>
        <v>422.02</v>
      </c>
      <c r="O145">
        <f t="shared" si="12"/>
        <v>422.02</v>
      </c>
      <c r="P145">
        <f t="shared" si="13"/>
        <v>-149.36000000000001</v>
      </c>
      <c r="Q145">
        <f t="shared" si="14"/>
        <v>267.92</v>
      </c>
    </row>
    <row r="146" spans="1:17" x14ac:dyDescent="0.3">
      <c r="A146" t="s">
        <v>316</v>
      </c>
      <c r="B146" t="s">
        <v>22</v>
      </c>
      <c r="C146">
        <v>1730</v>
      </c>
      <c r="D146" t="s">
        <v>317</v>
      </c>
      <c r="E146" t="s">
        <v>13</v>
      </c>
      <c r="F146" t="s">
        <v>9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 t="str">
        <f t="shared" si="10"/>
        <v>No</v>
      </c>
      <c r="N146">
        <f t="shared" si="11"/>
        <v>772.31999999999994</v>
      </c>
      <c r="O146">
        <f t="shared" si="12"/>
        <v>0</v>
      </c>
      <c r="P146">
        <f t="shared" si="13"/>
        <v>0</v>
      </c>
      <c r="Q146">
        <f t="shared" si="14"/>
        <v>468.86</v>
      </c>
    </row>
    <row r="147" spans="1:17" x14ac:dyDescent="0.3">
      <c r="A147" t="s">
        <v>318</v>
      </c>
      <c r="B147" t="s">
        <v>6</v>
      </c>
      <c r="C147">
        <v>3177</v>
      </c>
      <c r="D147" t="s">
        <v>319</v>
      </c>
      <c r="E147" t="s">
        <v>43</v>
      </c>
      <c r="F147" t="s">
        <v>9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 t="str">
        <f t="shared" si="10"/>
        <v>Yes</v>
      </c>
      <c r="N147">
        <f t="shared" si="11"/>
        <v>422.02</v>
      </c>
      <c r="O147">
        <f t="shared" si="12"/>
        <v>422.02</v>
      </c>
      <c r="P147">
        <f t="shared" si="13"/>
        <v>-149.36000000000001</v>
      </c>
      <c r="Q147">
        <f t="shared" si="14"/>
        <v>267.92</v>
      </c>
    </row>
    <row r="148" spans="1:17" x14ac:dyDescent="0.3">
      <c r="A148" t="s">
        <v>320</v>
      </c>
      <c r="B148" t="s">
        <v>11</v>
      </c>
      <c r="C148">
        <v>117</v>
      </c>
      <c r="D148" t="s">
        <v>321</v>
      </c>
      <c r="E148" t="s">
        <v>29</v>
      </c>
      <c r="F148" t="s">
        <v>9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 t="str">
        <f t="shared" si="10"/>
        <v>No</v>
      </c>
      <c r="N148">
        <f t="shared" si="11"/>
        <v>1255.0999999999999</v>
      </c>
      <c r="O148">
        <f t="shared" si="12"/>
        <v>0</v>
      </c>
      <c r="P148">
        <f t="shared" si="13"/>
        <v>281.83999999999997</v>
      </c>
      <c r="Q148">
        <f t="shared" si="14"/>
        <v>669.80000000000007</v>
      </c>
    </row>
    <row r="149" spans="1:17" x14ac:dyDescent="0.3">
      <c r="A149" t="s">
        <v>322</v>
      </c>
      <c r="B149" t="s">
        <v>6</v>
      </c>
      <c r="C149">
        <v>260</v>
      </c>
      <c r="D149" t="s">
        <v>323</v>
      </c>
      <c r="E149" t="s">
        <v>43</v>
      </c>
      <c r="F149" t="s">
        <v>9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 t="str">
        <f t="shared" si="10"/>
        <v>No</v>
      </c>
      <c r="N149">
        <f t="shared" si="11"/>
        <v>288.05999999999995</v>
      </c>
      <c r="O149">
        <f t="shared" si="12"/>
        <v>0</v>
      </c>
      <c r="P149">
        <f t="shared" si="13"/>
        <v>-149.36000000000001</v>
      </c>
      <c r="Q149">
        <f t="shared" si="14"/>
        <v>133.96</v>
      </c>
    </row>
    <row r="150" spans="1:17" x14ac:dyDescent="0.3">
      <c r="A150" t="s">
        <v>324</v>
      </c>
      <c r="B150" t="s">
        <v>6</v>
      </c>
      <c r="C150">
        <v>2101</v>
      </c>
      <c r="D150" t="s">
        <v>325</v>
      </c>
      <c r="E150" t="s">
        <v>13</v>
      </c>
      <c r="F150" t="s">
        <v>9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 t="str">
        <f t="shared" si="10"/>
        <v>No</v>
      </c>
      <c r="N150">
        <f t="shared" si="11"/>
        <v>422.02</v>
      </c>
      <c r="O150">
        <f t="shared" si="12"/>
        <v>0</v>
      </c>
      <c r="P150">
        <f t="shared" si="13"/>
        <v>-149.36000000000001</v>
      </c>
      <c r="Q150">
        <f t="shared" si="14"/>
        <v>267.92</v>
      </c>
    </row>
    <row r="151" spans="1:17" x14ac:dyDescent="0.3">
      <c r="A151" t="s">
        <v>326</v>
      </c>
      <c r="B151" t="s">
        <v>6</v>
      </c>
      <c r="C151">
        <v>2770</v>
      </c>
      <c r="D151" t="s">
        <v>327</v>
      </c>
      <c r="E151" t="s">
        <v>29</v>
      </c>
      <c r="F151" t="s">
        <v>9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 t="str">
        <f t="shared" si="10"/>
        <v>Yes</v>
      </c>
      <c r="N151">
        <f t="shared" si="11"/>
        <v>489</v>
      </c>
      <c r="O151">
        <f t="shared" si="12"/>
        <v>489</v>
      </c>
      <c r="P151">
        <f t="shared" si="13"/>
        <v>-149.36000000000001</v>
      </c>
      <c r="Q151">
        <f t="shared" si="14"/>
        <v>334.90000000000003</v>
      </c>
    </row>
    <row r="152" spans="1:17" x14ac:dyDescent="0.3">
      <c r="A152" t="s">
        <v>328</v>
      </c>
      <c r="B152" t="s">
        <v>22</v>
      </c>
      <c r="C152">
        <v>35</v>
      </c>
      <c r="D152" t="s">
        <v>329</v>
      </c>
      <c r="E152" t="s">
        <v>13</v>
      </c>
      <c r="F152" t="s">
        <v>9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 t="str">
        <f t="shared" si="10"/>
        <v>No</v>
      </c>
      <c r="N152">
        <f t="shared" si="11"/>
        <v>437.41999999999996</v>
      </c>
      <c r="O152">
        <f t="shared" si="12"/>
        <v>0</v>
      </c>
      <c r="P152">
        <f t="shared" si="13"/>
        <v>0</v>
      </c>
      <c r="Q152">
        <f t="shared" si="14"/>
        <v>133.96</v>
      </c>
    </row>
    <row r="153" spans="1:17" x14ac:dyDescent="0.3">
      <c r="A153" t="s">
        <v>330</v>
      </c>
      <c r="B153" t="s">
        <v>6</v>
      </c>
      <c r="C153">
        <v>2894</v>
      </c>
      <c r="D153" t="s">
        <v>331</v>
      </c>
      <c r="E153" t="s">
        <v>13</v>
      </c>
      <c r="F153" t="s">
        <v>9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 t="str">
        <f t="shared" si="10"/>
        <v>Yes</v>
      </c>
      <c r="N153">
        <f t="shared" si="11"/>
        <v>422.02</v>
      </c>
      <c r="O153">
        <f t="shared" si="12"/>
        <v>422.02</v>
      </c>
      <c r="P153">
        <f t="shared" si="13"/>
        <v>-149.36000000000001</v>
      </c>
      <c r="Q153">
        <f t="shared" si="14"/>
        <v>267.92</v>
      </c>
    </row>
    <row r="154" spans="1:17" x14ac:dyDescent="0.3">
      <c r="A154" t="s">
        <v>332</v>
      </c>
      <c r="B154" t="s">
        <v>22</v>
      </c>
      <c r="C154">
        <v>3229</v>
      </c>
      <c r="D154" t="s">
        <v>333</v>
      </c>
      <c r="E154" t="s">
        <v>13</v>
      </c>
      <c r="F154" t="s">
        <v>9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 t="str">
        <f t="shared" si="10"/>
        <v>Yes</v>
      </c>
      <c r="N154">
        <f t="shared" si="11"/>
        <v>705.33999999999992</v>
      </c>
      <c r="O154">
        <f t="shared" si="12"/>
        <v>705.33999999999992</v>
      </c>
      <c r="P154">
        <f t="shared" si="13"/>
        <v>0</v>
      </c>
      <c r="Q154">
        <f t="shared" si="14"/>
        <v>401.88</v>
      </c>
    </row>
    <row r="155" spans="1:17" x14ac:dyDescent="0.3">
      <c r="A155" t="s">
        <v>334</v>
      </c>
      <c r="B155" t="s">
        <v>6</v>
      </c>
      <c r="C155">
        <v>1368</v>
      </c>
      <c r="D155" t="s">
        <v>335</v>
      </c>
      <c r="E155" t="s">
        <v>13</v>
      </c>
      <c r="F155" t="s">
        <v>9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 t="str">
        <f t="shared" si="10"/>
        <v>No</v>
      </c>
      <c r="N155">
        <f t="shared" si="11"/>
        <v>555.98</v>
      </c>
      <c r="O155">
        <f t="shared" si="12"/>
        <v>0</v>
      </c>
      <c r="P155">
        <f t="shared" si="13"/>
        <v>-149.36000000000001</v>
      </c>
      <c r="Q155">
        <f t="shared" si="14"/>
        <v>401.88</v>
      </c>
    </row>
    <row r="156" spans="1:17" x14ac:dyDescent="0.3">
      <c r="A156" t="s">
        <v>336</v>
      </c>
      <c r="B156" t="s">
        <v>6</v>
      </c>
      <c r="C156">
        <v>1157</v>
      </c>
      <c r="D156" t="s">
        <v>337</v>
      </c>
      <c r="E156" t="s">
        <v>68</v>
      </c>
      <c r="F156" t="s">
        <v>9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 t="str">
        <f t="shared" si="10"/>
        <v>No</v>
      </c>
      <c r="N156">
        <f t="shared" si="11"/>
        <v>221.07999999999998</v>
      </c>
      <c r="O156">
        <f t="shared" si="12"/>
        <v>0</v>
      </c>
      <c r="P156">
        <f t="shared" si="13"/>
        <v>-149.36000000000001</v>
      </c>
      <c r="Q156">
        <f t="shared" si="14"/>
        <v>66.98</v>
      </c>
    </row>
    <row r="157" spans="1:17" x14ac:dyDescent="0.3">
      <c r="A157" t="s">
        <v>338</v>
      </c>
      <c r="B157" t="s">
        <v>6</v>
      </c>
      <c r="C157">
        <v>1247</v>
      </c>
      <c r="D157" t="s">
        <v>339</v>
      </c>
      <c r="E157" t="s">
        <v>13</v>
      </c>
      <c r="F157" t="s">
        <v>9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 t="str">
        <f t="shared" si="10"/>
        <v>No</v>
      </c>
      <c r="N157">
        <f t="shared" si="11"/>
        <v>355.03999999999996</v>
      </c>
      <c r="O157">
        <f t="shared" si="12"/>
        <v>0</v>
      </c>
      <c r="P157">
        <f t="shared" si="13"/>
        <v>-149.36000000000001</v>
      </c>
      <c r="Q157">
        <f t="shared" si="14"/>
        <v>200.94</v>
      </c>
    </row>
    <row r="158" spans="1:17" x14ac:dyDescent="0.3">
      <c r="A158" t="s">
        <v>340</v>
      </c>
      <c r="B158" t="s">
        <v>22</v>
      </c>
      <c r="C158">
        <v>1142</v>
      </c>
      <c r="D158" t="s">
        <v>341</v>
      </c>
      <c r="E158" t="s">
        <v>76</v>
      </c>
      <c r="F158" t="s">
        <v>9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 t="str">
        <f t="shared" si="10"/>
        <v>No</v>
      </c>
      <c r="N158">
        <f t="shared" si="11"/>
        <v>772.31999999999994</v>
      </c>
      <c r="O158">
        <f t="shared" si="12"/>
        <v>0</v>
      </c>
      <c r="P158">
        <f t="shared" si="13"/>
        <v>0</v>
      </c>
      <c r="Q158">
        <f t="shared" si="14"/>
        <v>468.86</v>
      </c>
    </row>
    <row r="159" spans="1:17" x14ac:dyDescent="0.3">
      <c r="A159" t="s">
        <v>342</v>
      </c>
      <c r="B159" t="s">
        <v>6</v>
      </c>
      <c r="C159">
        <v>561</v>
      </c>
      <c r="D159" t="s">
        <v>343</v>
      </c>
      <c r="E159" t="s">
        <v>29</v>
      </c>
      <c r="F159" t="s">
        <v>9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 t="str">
        <f t="shared" si="10"/>
        <v>No</v>
      </c>
      <c r="N159">
        <f t="shared" si="11"/>
        <v>355.03999999999996</v>
      </c>
      <c r="O159">
        <f t="shared" si="12"/>
        <v>0</v>
      </c>
      <c r="P159">
        <f t="shared" si="13"/>
        <v>-149.36000000000001</v>
      </c>
      <c r="Q159">
        <f t="shared" si="14"/>
        <v>200.94</v>
      </c>
    </row>
    <row r="160" spans="1:17" x14ac:dyDescent="0.3">
      <c r="A160" t="s">
        <v>344</v>
      </c>
      <c r="B160" t="s">
        <v>6</v>
      </c>
      <c r="C160">
        <v>2766</v>
      </c>
      <c r="D160" t="s">
        <v>345</v>
      </c>
      <c r="E160" t="s">
        <v>29</v>
      </c>
      <c r="F160" t="s">
        <v>9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 t="str">
        <f t="shared" si="10"/>
        <v>Yes</v>
      </c>
      <c r="N160">
        <f t="shared" si="11"/>
        <v>221.07999999999998</v>
      </c>
      <c r="O160">
        <f t="shared" si="12"/>
        <v>221.07999999999998</v>
      </c>
      <c r="P160">
        <f t="shared" si="13"/>
        <v>-149.36000000000001</v>
      </c>
      <c r="Q160">
        <f t="shared" si="14"/>
        <v>66.98</v>
      </c>
    </row>
    <row r="161" spans="1:17" x14ac:dyDescent="0.3">
      <c r="A161" t="s">
        <v>346</v>
      </c>
      <c r="B161" t="s">
        <v>35</v>
      </c>
      <c r="C161">
        <v>2451</v>
      </c>
      <c r="D161" t="s">
        <v>347</v>
      </c>
      <c r="E161" t="s">
        <v>68</v>
      </c>
      <c r="F161" t="s">
        <v>9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 t="str">
        <f t="shared" si="10"/>
        <v>Yes</v>
      </c>
      <c r="N161">
        <f t="shared" si="11"/>
        <v>192</v>
      </c>
      <c r="O161">
        <f t="shared" si="12"/>
        <v>192</v>
      </c>
      <c r="P161">
        <f t="shared" si="13"/>
        <v>-245.42</v>
      </c>
      <c r="Q161">
        <f t="shared" si="14"/>
        <v>133.96</v>
      </c>
    </row>
    <row r="162" spans="1:17" x14ac:dyDescent="0.3">
      <c r="A162" t="s">
        <v>348</v>
      </c>
      <c r="B162" t="s">
        <v>6</v>
      </c>
      <c r="C162">
        <v>3209</v>
      </c>
      <c r="D162" t="s">
        <v>349</v>
      </c>
      <c r="E162" t="s">
        <v>29</v>
      </c>
      <c r="F162" t="s">
        <v>9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 t="str">
        <f t="shared" si="10"/>
        <v>Yes</v>
      </c>
      <c r="N162">
        <f t="shared" si="11"/>
        <v>355.03999999999996</v>
      </c>
      <c r="O162">
        <f t="shared" si="12"/>
        <v>355.03999999999996</v>
      </c>
      <c r="P162">
        <f t="shared" si="13"/>
        <v>-149.36000000000001</v>
      </c>
      <c r="Q162">
        <f t="shared" si="14"/>
        <v>200.94</v>
      </c>
    </row>
    <row r="163" spans="1:17" x14ac:dyDescent="0.3">
      <c r="A163" t="s">
        <v>350</v>
      </c>
      <c r="B163" t="s">
        <v>22</v>
      </c>
      <c r="C163">
        <v>2805</v>
      </c>
      <c r="D163" t="s">
        <v>351</v>
      </c>
      <c r="E163" t="s">
        <v>29</v>
      </c>
      <c r="F163" t="s">
        <v>9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 t="str">
        <f t="shared" si="10"/>
        <v>Yes</v>
      </c>
      <c r="N163">
        <f t="shared" si="11"/>
        <v>370.44</v>
      </c>
      <c r="O163">
        <f t="shared" si="12"/>
        <v>370.44</v>
      </c>
      <c r="P163">
        <f t="shared" si="13"/>
        <v>0</v>
      </c>
      <c r="Q163">
        <f t="shared" si="14"/>
        <v>66.98</v>
      </c>
    </row>
    <row r="164" spans="1:17" x14ac:dyDescent="0.3">
      <c r="A164" t="s">
        <v>352</v>
      </c>
      <c r="B164" t="s">
        <v>6</v>
      </c>
      <c r="C164">
        <v>1566</v>
      </c>
      <c r="D164" t="s">
        <v>353</v>
      </c>
      <c r="E164" t="s">
        <v>13</v>
      </c>
      <c r="F164" t="s">
        <v>9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 t="str">
        <f t="shared" si="10"/>
        <v>No</v>
      </c>
      <c r="N164">
        <f t="shared" si="11"/>
        <v>288.05999999999995</v>
      </c>
      <c r="O164">
        <f t="shared" si="12"/>
        <v>0</v>
      </c>
      <c r="P164">
        <f t="shared" si="13"/>
        <v>-149.36000000000001</v>
      </c>
      <c r="Q164">
        <f t="shared" si="14"/>
        <v>133.96</v>
      </c>
    </row>
    <row r="165" spans="1:17" x14ac:dyDescent="0.3">
      <c r="A165" t="s">
        <v>354</v>
      </c>
      <c r="B165" t="s">
        <v>11</v>
      </c>
      <c r="C165">
        <v>868</v>
      </c>
      <c r="D165" t="s">
        <v>355</v>
      </c>
      <c r="E165" t="s">
        <v>152</v>
      </c>
      <c r="F165" t="s">
        <v>9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 t="str">
        <f t="shared" si="10"/>
        <v>No</v>
      </c>
      <c r="N165">
        <f t="shared" si="11"/>
        <v>1188.1199999999999</v>
      </c>
      <c r="O165">
        <f t="shared" si="12"/>
        <v>0</v>
      </c>
      <c r="P165">
        <f t="shared" si="13"/>
        <v>281.83999999999997</v>
      </c>
      <c r="Q165">
        <f t="shared" si="14"/>
        <v>602.82000000000005</v>
      </c>
    </row>
    <row r="166" spans="1:17" x14ac:dyDescent="0.3">
      <c r="A166" t="s">
        <v>356</v>
      </c>
      <c r="B166" t="s">
        <v>22</v>
      </c>
      <c r="C166">
        <v>32</v>
      </c>
      <c r="D166" t="s">
        <v>357</v>
      </c>
      <c r="E166" t="s">
        <v>101</v>
      </c>
      <c r="F166" t="s">
        <v>9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 t="str">
        <f t="shared" si="10"/>
        <v>No</v>
      </c>
      <c r="N166">
        <f t="shared" si="11"/>
        <v>705.33999999999992</v>
      </c>
      <c r="O166">
        <f t="shared" si="12"/>
        <v>0</v>
      </c>
      <c r="P166">
        <f t="shared" si="13"/>
        <v>0</v>
      </c>
      <c r="Q166">
        <f t="shared" si="14"/>
        <v>401.88</v>
      </c>
    </row>
    <row r="167" spans="1:17" x14ac:dyDescent="0.3">
      <c r="A167" t="s">
        <v>358</v>
      </c>
      <c r="B167" t="s">
        <v>22</v>
      </c>
      <c r="C167">
        <v>2161</v>
      </c>
      <c r="D167" t="s">
        <v>359</v>
      </c>
      <c r="E167" t="s">
        <v>68</v>
      </c>
      <c r="F167" t="s">
        <v>9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 t="str">
        <f t="shared" si="10"/>
        <v>No</v>
      </c>
      <c r="N167">
        <f t="shared" si="11"/>
        <v>638.36</v>
      </c>
      <c r="O167">
        <f t="shared" si="12"/>
        <v>0</v>
      </c>
      <c r="P167">
        <f t="shared" si="13"/>
        <v>0</v>
      </c>
      <c r="Q167">
        <f t="shared" si="14"/>
        <v>334.90000000000003</v>
      </c>
    </row>
    <row r="168" spans="1:17" x14ac:dyDescent="0.3">
      <c r="A168" t="s">
        <v>360</v>
      </c>
      <c r="B168" t="s">
        <v>6</v>
      </c>
      <c r="C168">
        <v>1015</v>
      </c>
      <c r="D168" t="s">
        <v>361</v>
      </c>
      <c r="E168" t="s">
        <v>13</v>
      </c>
      <c r="F168" t="s">
        <v>9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 t="str">
        <f t="shared" si="10"/>
        <v>No</v>
      </c>
      <c r="N168">
        <f t="shared" si="11"/>
        <v>555.98</v>
      </c>
      <c r="O168">
        <f t="shared" si="12"/>
        <v>0</v>
      </c>
      <c r="P168">
        <f t="shared" si="13"/>
        <v>-149.36000000000001</v>
      </c>
      <c r="Q168">
        <f t="shared" si="14"/>
        <v>401.88</v>
      </c>
    </row>
    <row r="169" spans="1:17" x14ac:dyDescent="0.3">
      <c r="A169" t="s">
        <v>362</v>
      </c>
      <c r="B169" t="s">
        <v>35</v>
      </c>
      <c r="C169">
        <v>3046</v>
      </c>
      <c r="D169" t="s">
        <v>363</v>
      </c>
      <c r="E169" t="s">
        <v>29</v>
      </c>
      <c r="F169" t="s">
        <v>9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 t="str">
        <f t="shared" si="10"/>
        <v>Yes</v>
      </c>
      <c r="N169">
        <f t="shared" si="11"/>
        <v>192</v>
      </c>
      <c r="O169">
        <f t="shared" si="12"/>
        <v>192</v>
      </c>
      <c r="P169">
        <f t="shared" si="13"/>
        <v>-245.42</v>
      </c>
      <c r="Q169">
        <f t="shared" si="14"/>
        <v>133.96</v>
      </c>
    </row>
    <row r="170" spans="1:17" x14ac:dyDescent="0.3">
      <c r="A170" t="s">
        <v>364</v>
      </c>
      <c r="B170" t="s">
        <v>11</v>
      </c>
      <c r="C170">
        <v>1340</v>
      </c>
      <c r="D170" t="s">
        <v>365</v>
      </c>
      <c r="E170" t="s">
        <v>101</v>
      </c>
      <c r="F170" t="s">
        <v>9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 t="str">
        <f t="shared" si="10"/>
        <v>No</v>
      </c>
      <c r="N170">
        <f t="shared" si="11"/>
        <v>1322.08</v>
      </c>
      <c r="O170">
        <f t="shared" si="12"/>
        <v>0</v>
      </c>
      <c r="P170">
        <f t="shared" si="13"/>
        <v>281.83999999999997</v>
      </c>
      <c r="Q170">
        <f t="shared" si="14"/>
        <v>736.78000000000009</v>
      </c>
    </row>
    <row r="171" spans="1:17" x14ac:dyDescent="0.3">
      <c r="A171" t="s">
        <v>366</v>
      </c>
      <c r="B171" t="s">
        <v>22</v>
      </c>
      <c r="C171">
        <v>2268</v>
      </c>
      <c r="D171" t="s">
        <v>367</v>
      </c>
      <c r="E171" t="s">
        <v>29</v>
      </c>
      <c r="F171" t="s">
        <v>9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 t="str">
        <f t="shared" si="10"/>
        <v>No</v>
      </c>
      <c r="N171">
        <f t="shared" si="11"/>
        <v>571.38</v>
      </c>
      <c r="O171">
        <f t="shared" si="12"/>
        <v>0</v>
      </c>
      <c r="P171">
        <f t="shared" si="13"/>
        <v>0</v>
      </c>
      <c r="Q171">
        <f t="shared" si="14"/>
        <v>267.92</v>
      </c>
    </row>
    <row r="172" spans="1:17" x14ac:dyDescent="0.3">
      <c r="A172" t="s">
        <v>368</v>
      </c>
      <c r="B172" t="s">
        <v>6</v>
      </c>
      <c r="C172">
        <v>2962</v>
      </c>
      <c r="D172" t="s">
        <v>369</v>
      </c>
      <c r="E172" t="s">
        <v>136</v>
      </c>
      <c r="F172" t="s">
        <v>9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 t="str">
        <f t="shared" si="10"/>
        <v>Yes</v>
      </c>
      <c r="N172">
        <f t="shared" si="11"/>
        <v>422.02</v>
      </c>
      <c r="O172">
        <f t="shared" si="12"/>
        <v>422.02</v>
      </c>
      <c r="P172">
        <f t="shared" si="13"/>
        <v>-149.36000000000001</v>
      </c>
      <c r="Q172">
        <f t="shared" si="14"/>
        <v>267.92</v>
      </c>
    </row>
    <row r="173" spans="1:17" x14ac:dyDescent="0.3">
      <c r="A173" t="s">
        <v>370</v>
      </c>
      <c r="B173" t="s">
        <v>22</v>
      </c>
      <c r="C173">
        <v>2551</v>
      </c>
      <c r="D173" t="s">
        <v>371</v>
      </c>
      <c r="E173" t="s">
        <v>13</v>
      </c>
      <c r="F173" t="s">
        <v>9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 t="str">
        <f t="shared" si="10"/>
        <v>Yes</v>
      </c>
      <c r="N173">
        <f t="shared" si="11"/>
        <v>638.36</v>
      </c>
      <c r="O173">
        <f t="shared" si="12"/>
        <v>638.36</v>
      </c>
      <c r="P173">
        <f t="shared" si="13"/>
        <v>0</v>
      </c>
      <c r="Q173">
        <f t="shared" si="14"/>
        <v>334.90000000000003</v>
      </c>
    </row>
    <row r="174" spans="1:17" x14ac:dyDescent="0.3">
      <c r="A174" t="s">
        <v>372</v>
      </c>
      <c r="B174" t="s">
        <v>6</v>
      </c>
      <c r="C174">
        <v>916</v>
      </c>
      <c r="D174" t="s">
        <v>373</v>
      </c>
      <c r="E174" t="s">
        <v>13</v>
      </c>
      <c r="F174" t="s">
        <v>9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 t="str">
        <f t="shared" si="10"/>
        <v>No</v>
      </c>
      <c r="N174">
        <f t="shared" si="11"/>
        <v>355.03999999999996</v>
      </c>
      <c r="O174">
        <f t="shared" si="12"/>
        <v>0</v>
      </c>
      <c r="P174">
        <f t="shared" si="13"/>
        <v>-149.36000000000001</v>
      </c>
      <c r="Q174">
        <f t="shared" si="14"/>
        <v>200.94</v>
      </c>
    </row>
    <row r="175" spans="1:17" x14ac:dyDescent="0.3">
      <c r="A175" t="s">
        <v>374</v>
      </c>
      <c r="B175" t="s">
        <v>6</v>
      </c>
      <c r="C175">
        <v>1391</v>
      </c>
      <c r="D175" t="s">
        <v>375</v>
      </c>
      <c r="E175" t="s">
        <v>29</v>
      </c>
      <c r="F175" t="s">
        <v>9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 t="str">
        <f t="shared" si="10"/>
        <v>No</v>
      </c>
      <c r="N175">
        <f t="shared" si="11"/>
        <v>622.96</v>
      </c>
      <c r="O175">
        <f t="shared" si="12"/>
        <v>0</v>
      </c>
      <c r="P175">
        <f t="shared" si="13"/>
        <v>-149.36000000000001</v>
      </c>
      <c r="Q175">
        <f t="shared" si="14"/>
        <v>468.86</v>
      </c>
    </row>
    <row r="176" spans="1:17" x14ac:dyDescent="0.3">
      <c r="A176" t="s">
        <v>376</v>
      </c>
      <c r="B176" t="s">
        <v>35</v>
      </c>
      <c r="C176">
        <v>2470</v>
      </c>
      <c r="D176" t="s">
        <v>377</v>
      </c>
      <c r="E176" t="s">
        <v>46</v>
      </c>
      <c r="F176" t="s">
        <v>9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 t="str">
        <f t="shared" si="10"/>
        <v>Yes</v>
      </c>
      <c r="N176">
        <f t="shared" si="11"/>
        <v>192</v>
      </c>
      <c r="O176">
        <f t="shared" si="12"/>
        <v>192</v>
      </c>
      <c r="P176">
        <f t="shared" si="13"/>
        <v>-245.42</v>
      </c>
      <c r="Q176">
        <f t="shared" si="14"/>
        <v>133.96</v>
      </c>
    </row>
    <row r="177" spans="1:17" x14ac:dyDescent="0.3">
      <c r="A177" t="s">
        <v>378</v>
      </c>
      <c r="B177" t="s">
        <v>11</v>
      </c>
      <c r="C177">
        <v>2630</v>
      </c>
      <c r="D177" t="s">
        <v>379</v>
      </c>
      <c r="E177" t="s">
        <v>68</v>
      </c>
      <c r="F177" t="s">
        <v>9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 t="str">
        <f t="shared" si="10"/>
        <v>Yes</v>
      </c>
      <c r="N177">
        <f t="shared" si="11"/>
        <v>1188.1199999999999</v>
      </c>
      <c r="O177">
        <f t="shared" si="12"/>
        <v>1188.1199999999999</v>
      </c>
      <c r="P177">
        <f t="shared" si="13"/>
        <v>281.83999999999997</v>
      </c>
      <c r="Q177">
        <f t="shared" si="14"/>
        <v>602.82000000000005</v>
      </c>
    </row>
    <row r="178" spans="1:17" x14ac:dyDescent="0.3">
      <c r="A178" t="s">
        <v>380</v>
      </c>
      <c r="B178" t="s">
        <v>22</v>
      </c>
      <c r="C178">
        <v>2067</v>
      </c>
      <c r="D178" t="s">
        <v>381</v>
      </c>
      <c r="E178" t="s">
        <v>68</v>
      </c>
      <c r="F178" t="s">
        <v>9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 t="str">
        <f t="shared" si="10"/>
        <v>No</v>
      </c>
      <c r="N178">
        <f t="shared" si="11"/>
        <v>772.31999999999994</v>
      </c>
      <c r="O178">
        <f t="shared" si="12"/>
        <v>0</v>
      </c>
      <c r="P178">
        <f t="shared" si="13"/>
        <v>0</v>
      </c>
      <c r="Q178">
        <f t="shared" si="14"/>
        <v>468.86</v>
      </c>
    </row>
    <row r="179" spans="1:17" x14ac:dyDescent="0.3">
      <c r="A179" t="s">
        <v>382</v>
      </c>
      <c r="B179" t="s">
        <v>22</v>
      </c>
      <c r="C179">
        <v>3225</v>
      </c>
      <c r="D179" t="s">
        <v>383</v>
      </c>
      <c r="E179" t="s">
        <v>8</v>
      </c>
      <c r="F179" t="s">
        <v>9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 t="str">
        <f t="shared" si="10"/>
        <v>Yes</v>
      </c>
      <c r="N179">
        <f t="shared" si="11"/>
        <v>638.36</v>
      </c>
      <c r="O179">
        <f t="shared" si="12"/>
        <v>638.36</v>
      </c>
      <c r="P179">
        <f t="shared" si="13"/>
        <v>0</v>
      </c>
      <c r="Q179">
        <f t="shared" si="14"/>
        <v>334.90000000000003</v>
      </c>
    </row>
    <row r="180" spans="1:17" x14ac:dyDescent="0.3">
      <c r="A180" t="s">
        <v>384</v>
      </c>
      <c r="B180" t="s">
        <v>6</v>
      </c>
      <c r="C180">
        <v>950</v>
      </c>
      <c r="D180" t="s">
        <v>385</v>
      </c>
      <c r="E180" t="s">
        <v>13</v>
      </c>
      <c r="F180" t="s">
        <v>9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 t="str">
        <f t="shared" si="10"/>
        <v>No</v>
      </c>
      <c r="N180">
        <f t="shared" si="11"/>
        <v>489</v>
      </c>
      <c r="O180">
        <f t="shared" si="12"/>
        <v>0</v>
      </c>
      <c r="P180">
        <f t="shared" si="13"/>
        <v>-149.36000000000001</v>
      </c>
      <c r="Q180">
        <f t="shared" si="14"/>
        <v>334.90000000000003</v>
      </c>
    </row>
    <row r="181" spans="1:17" x14ac:dyDescent="0.3">
      <c r="A181" t="s">
        <v>386</v>
      </c>
      <c r="B181" t="s">
        <v>6</v>
      </c>
      <c r="C181">
        <v>2430</v>
      </c>
      <c r="D181" t="s">
        <v>387</v>
      </c>
      <c r="E181" t="s">
        <v>29</v>
      </c>
      <c r="F181" t="s">
        <v>9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 t="str">
        <f t="shared" si="10"/>
        <v>Yes</v>
      </c>
      <c r="N181">
        <f t="shared" si="11"/>
        <v>555.98</v>
      </c>
      <c r="O181">
        <f t="shared" si="12"/>
        <v>555.98</v>
      </c>
      <c r="P181">
        <f t="shared" si="13"/>
        <v>-149.36000000000001</v>
      </c>
      <c r="Q181">
        <f t="shared" si="14"/>
        <v>401.88</v>
      </c>
    </row>
    <row r="182" spans="1:17" x14ac:dyDescent="0.3">
      <c r="A182" t="s">
        <v>388</v>
      </c>
      <c r="B182" t="s">
        <v>35</v>
      </c>
      <c r="C182">
        <v>423</v>
      </c>
      <c r="D182" t="s">
        <v>389</v>
      </c>
      <c r="E182" t="s">
        <v>13</v>
      </c>
      <c r="F182" t="s">
        <v>9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 t="str">
        <f t="shared" si="10"/>
        <v>No</v>
      </c>
      <c r="N182">
        <f t="shared" si="11"/>
        <v>125.02</v>
      </c>
      <c r="O182">
        <f t="shared" si="12"/>
        <v>0</v>
      </c>
      <c r="P182">
        <f t="shared" si="13"/>
        <v>-245.42</v>
      </c>
      <c r="Q182">
        <f t="shared" si="14"/>
        <v>66.98</v>
      </c>
    </row>
    <row r="183" spans="1:17" x14ac:dyDescent="0.3">
      <c r="A183" t="s">
        <v>390</v>
      </c>
      <c r="B183" t="s">
        <v>22</v>
      </c>
      <c r="C183">
        <v>18</v>
      </c>
      <c r="D183" t="s">
        <v>391</v>
      </c>
      <c r="E183" t="s">
        <v>29</v>
      </c>
      <c r="F183" t="s">
        <v>9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 t="str">
        <f t="shared" si="10"/>
        <v>No</v>
      </c>
      <c r="N183">
        <f t="shared" si="11"/>
        <v>705.33999999999992</v>
      </c>
      <c r="O183">
        <f t="shared" si="12"/>
        <v>0</v>
      </c>
      <c r="P183">
        <f t="shared" si="13"/>
        <v>0</v>
      </c>
      <c r="Q183">
        <f t="shared" si="14"/>
        <v>401.88</v>
      </c>
    </row>
    <row r="184" spans="1:17" x14ac:dyDescent="0.3">
      <c r="A184" t="s">
        <v>392</v>
      </c>
      <c r="B184" t="s">
        <v>22</v>
      </c>
      <c r="C184">
        <v>2442</v>
      </c>
      <c r="D184" t="s">
        <v>393</v>
      </c>
      <c r="E184" t="s">
        <v>394</v>
      </c>
      <c r="F184" t="s">
        <v>9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 t="str">
        <f t="shared" si="10"/>
        <v>Yes</v>
      </c>
      <c r="N184">
        <f t="shared" si="11"/>
        <v>638.36</v>
      </c>
      <c r="O184">
        <f t="shared" si="12"/>
        <v>638.36</v>
      </c>
      <c r="P184">
        <f t="shared" si="13"/>
        <v>0</v>
      </c>
      <c r="Q184">
        <f t="shared" si="14"/>
        <v>334.90000000000003</v>
      </c>
    </row>
    <row r="185" spans="1:17" x14ac:dyDescent="0.3">
      <c r="A185" t="s">
        <v>395</v>
      </c>
      <c r="B185" t="s">
        <v>22</v>
      </c>
      <c r="C185">
        <v>3328</v>
      </c>
      <c r="D185" t="s">
        <v>396</v>
      </c>
      <c r="E185" t="s">
        <v>46</v>
      </c>
      <c r="F185" t="s">
        <v>9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 t="str">
        <f t="shared" si="10"/>
        <v>Yes</v>
      </c>
      <c r="N185">
        <f t="shared" si="11"/>
        <v>638.36</v>
      </c>
      <c r="O185">
        <f t="shared" si="12"/>
        <v>638.36</v>
      </c>
      <c r="P185">
        <f t="shared" si="13"/>
        <v>0</v>
      </c>
      <c r="Q185">
        <f t="shared" si="14"/>
        <v>334.90000000000003</v>
      </c>
    </row>
    <row r="186" spans="1:17" x14ac:dyDescent="0.3">
      <c r="A186" t="s">
        <v>397</v>
      </c>
      <c r="B186" t="s">
        <v>35</v>
      </c>
      <c r="C186">
        <v>2402</v>
      </c>
      <c r="D186" t="s">
        <v>398</v>
      </c>
      <c r="E186" t="s">
        <v>29</v>
      </c>
      <c r="F186" t="s">
        <v>9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 t="str">
        <f t="shared" si="10"/>
        <v>Yes</v>
      </c>
      <c r="N186">
        <f t="shared" si="11"/>
        <v>125.02</v>
      </c>
      <c r="O186">
        <f t="shared" si="12"/>
        <v>125.02</v>
      </c>
      <c r="P186">
        <f t="shared" si="13"/>
        <v>-245.42</v>
      </c>
      <c r="Q186">
        <f t="shared" si="14"/>
        <v>66.98</v>
      </c>
    </row>
    <row r="187" spans="1:17" x14ac:dyDescent="0.3">
      <c r="A187" t="s">
        <v>399</v>
      </c>
      <c r="B187" t="s">
        <v>22</v>
      </c>
      <c r="C187">
        <v>2260</v>
      </c>
      <c r="D187" t="s">
        <v>400</v>
      </c>
      <c r="E187" t="s">
        <v>13</v>
      </c>
      <c r="F187" t="s">
        <v>9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 t="str">
        <f t="shared" si="10"/>
        <v>No</v>
      </c>
      <c r="N187">
        <f t="shared" si="11"/>
        <v>839.3</v>
      </c>
      <c r="O187">
        <f t="shared" si="12"/>
        <v>0</v>
      </c>
      <c r="P187">
        <f t="shared" si="13"/>
        <v>0</v>
      </c>
      <c r="Q187">
        <f t="shared" si="14"/>
        <v>535.84</v>
      </c>
    </row>
    <row r="188" spans="1:17" x14ac:dyDescent="0.3">
      <c r="A188" t="s">
        <v>401</v>
      </c>
      <c r="B188" t="s">
        <v>6</v>
      </c>
      <c r="C188">
        <v>327</v>
      </c>
      <c r="D188" t="s">
        <v>402</v>
      </c>
      <c r="E188" t="s">
        <v>13</v>
      </c>
      <c r="F188" t="s">
        <v>9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 t="str">
        <f t="shared" si="10"/>
        <v>No</v>
      </c>
      <c r="N188">
        <f t="shared" si="11"/>
        <v>355.03999999999996</v>
      </c>
      <c r="O188">
        <f t="shared" si="12"/>
        <v>0</v>
      </c>
      <c r="P188">
        <f t="shared" si="13"/>
        <v>-149.36000000000001</v>
      </c>
      <c r="Q188">
        <f t="shared" si="14"/>
        <v>200.94</v>
      </c>
    </row>
    <row r="189" spans="1:17" x14ac:dyDescent="0.3">
      <c r="A189" t="s">
        <v>403</v>
      </c>
      <c r="B189" t="s">
        <v>6</v>
      </c>
      <c r="C189">
        <v>418</v>
      </c>
      <c r="D189" t="s">
        <v>404</v>
      </c>
      <c r="E189" t="s">
        <v>13</v>
      </c>
      <c r="F189" t="s">
        <v>9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 t="str">
        <f t="shared" si="10"/>
        <v>No</v>
      </c>
      <c r="N189">
        <f t="shared" si="11"/>
        <v>422.02</v>
      </c>
      <c r="O189">
        <f t="shared" si="12"/>
        <v>0</v>
      </c>
      <c r="P189">
        <f t="shared" si="13"/>
        <v>-149.36000000000001</v>
      </c>
      <c r="Q189">
        <f t="shared" si="14"/>
        <v>267.92</v>
      </c>
    </row>
    <row r="190" spans="1:17" x14ac:dyDescent="0.3">
      <c r="A190" t="s">
        <v>405</v>
      </c>
      <c r="B190" t="s">
        <v>22</v>
      </c>
      <c r="C190">
        <v>2337</v>
      </c>
      <c r="D190" t="s">
        <v>406</v>
      </c>
      <c r="E190" t="s">
        <v>29</v>
      </c>
      <c r="F190" t="s">
        <v>9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 t="str">
        <f t="shared" si="10"/>
        <v>No</v>
      </c>
      <c r="N190">
        <f t="shared" si="11"/>
        <v>638.36</v>
      </c>
      <c r="O190">
        <f t="shared" si="12"/>
        <v>0</v>
      </c>
      <c r="P190">
        <f t="shared" si="13"/>
        <v>0</v>
      </c>
      <c r="Q190">
        <f t="shared" si="14"/>
        <v>334.90000000000003</v>
      </c>
    </row>
    <row r="191" spans="1:17" x14ac:dyDescent="0.3">
      <c r="A191" t="s">
        <v>407</v>
      </c>
      <c r="B191" t="s">
        <v>6</v>
      </c>
      <c r="C191">
        <v>2343</v>
      </c>
      <c r="D191" t="s">
        <v>408</v>
      </c>
      <c r="E191" t="s">
        <v>68</v>
      </c>
      <c r="F191" t="s">
        <v>9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 t="str">
        <f t="shared" si="10"/>
        <v>No</v>
      </c>
      <c r="N191">
        <f t="shared" si="11"/>
        <v>422.02</v>
      </c>
      <c r="O191">
        <f t="shared" si="12"/>
        <v>0</v>
      </c>
      <c r="P191">
        <f t="shared" si="13"/>
        <v>-149.36000000000001</v>
      </c>
      <c r="Q191">
        <f t="shared" si="14"/>
        <v>267.92</v>
      </c>
    </row>
    <row r="192" spans="1:17" x14ac:dyDescent="0.3">
      <c r="A192" t="s">
        <v>409</v>
      </c>
      <c r="B192" t="s">
        <v>22</v>
      </c>
      <c r="C192">
        <v>2884</v>
      </c>
      <c r="D192" t="s">
        <v>410</v>
      </c>
      <c r="E192" t="s">
        <v>76</v>
      </c>
      <c r="F192" t="s">
        <v>9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 t="str">
        <f t="shared" si="10"/>
        <v>Yes</v>
      </c>
      <c r="N192">
        <f t="shared" si="11"/>
        <v>772.31999999999994</v>
      </c>
      <c r="O192">
        <f t="shared" si="12"/>
        <v>772.31999999999994</v>
      </c>
      <c r="P192">
        <f t="shared" si="13"/>
        <v>0</v>
      </c>
      <c r="Q192">
        <f t="shared" si="14"/>
        <v>468.86</v>
      </c>
    </row>
    <row r="193" spans="1:17" x14ac:dyDescent="0.3">
      <c r="A193" t="s">
        <v>411</v>
      </c>
      <c r="B193" t="s">
        <v>11</v>
      </c>
      <c r="C193">
        <v>3083</v>
      </c>
      <c r="D193" t="s">
        <v>412</v>
      </c>
      <c r="E193" t="s">
        <v>106</v>
      </c>
      <c r="F193" t="s">
        <v>9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 t="str">
        <f t="shared" si="10"/>
        <v>Yes</v>
      </c>
      <c r="N193">
        <f t="shared" si="11"/>
        <v>1121.1399999999999</v>
      </c>
      <c r="O193">
        <f t="shared" si="12"/>
        <v>1121.1399999999999</v>
      </c>
      <c r="P193">
        <f t="shared" si="13"/>
        <v>281.83999999999997</v>
      </c>
      <c r="Q193">
        <f t="shared" si="14"/>
        <v>535.84</v>
      </c>
    </row>
    <row r="194" spans="1:17" x14ac:dyDescent="0.3">
      <c r="A194" t="s">
        <v>413</v>
      </c>
      <c r="B194" t="s">
        <v>22</v>
      </c>
      <c r="C194">
        <v>402</v>
      </c>
      <c r="D194" t="s">
        <v>414</v>
      </c>
      <c r="E194" t="s">
        <v>68</v>
      </c>
      <c r="F194" t="s">
        <v>9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 t="str">
        <f t="shared" ref="M194:M251" si="15">IF(L194&gt;$T$7, "Yes", "No")</f>
        <v>No</v>
      </c>
      <c r="N194">
        <f t="shared" si="11"/>
        <v>638.36</v>
      </c>
      <c r="O194">
        <f t="shared" si="12"/>
        <v>0</v>
      </c>
      <c r="P194">
        <f t="shared" si="13"/>
        <v>0</v>
      </c>
      <c r="Q194">
        <f t="shared" si="14"/>
        <v>334.90000000000003</v>
      </c>
    </row>
    <row r="195" spans="1:17" x14ac:dyDescent="0.3">
      <c r="A195" t="s">
        <v>415</v>
      </c>
      <c r="B195" t="s">
        <v>6</v>
      </c>
      <c r="C195">
        <v>820</v>
      </c>
      <c r="D195" t="s">
        <v>416</v>
      </c>
      <c r="E195" t="s">
        <v>115</v>
      </c>
      <c r="F195" t="s">
        <v>9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 t="str">
        <f t="shared" si="15"/>
        <v>No</v>
      </c>
      <c r="N195">
        <f t="shared" ref="N195:N251" si="16">303.46 +P195 +Q195</f>
        <v>355.03999999999996</v>
      </c>
      <c r="O195">
        <f t="shared" ref="O195:O251" si="17">IF(M195="Yes",N195,0)</f>
        <v>0</v>
      </c>
      <c r="P195">
        <f t="shared" ref="P195:P251" si="18">IF(B195 = "Loyalty Club Only", -149.36, IF(B195 = "Loyalty Club and Credit Card", 281.84, IF(B195 = "Store Mailing List", -245.42, 0)))</f>
        <v>-149.36000000000001</v>
      </c>
      <c r="Q195">
        <f t="shared" ref="Q195:Q251" si="19">I195*66.98</f>
        <v>200.94</v>
      </c>
    </row>
    <row r="196" spans="1:17" x14ac:dyDescent="0.3">
      <c r="A196" t="s">
        <v>417</v>
      </c>
      <c r="B196" t="s">
        <v>6</v>
      </c>
      <c r="C196">
        <v>3017</v>
      </c>
      <c r="D196" t="s">
        <v>418</v>
      </c>
      <c r="E196" t="s">
        <v>29</v>
      </c>
      <c r="F196" t="s">
        <v>9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 t="str">
        <f t="shared" si="15"/>
        <v>Yes</v>
      </c>
      <c r="N196">
        <f t="shared" si="16"/>
        <v>489</v>
      </c>
      <c r="O196">
        <f t="shared" si="17"/>
        <v>489</v>
      </c>
      <c r="P196">
        <f t="shared" si="18"/>
        <v>-149.36000000000001</v>
      </c>
      <c r="Q196">
        <f t="shared" si="19"/>
        <v>334.90000000000003</v>
      </c>
    </row>
    <row r="197" spans="1:17" x14ac:dyDescent="0.3">
      <c r="A197" t="s">
        <v>419</v>
      </c>
      <c r="B197" t="s">
        <v>22</v>
      </c>
      <c r="C197">
        <v>1740</v>
      </c>
      <c r="D197" t="s">
        <v>420</v>
      </c>
      <c r="E197" t="s">
        <v>13</v>
      </c>
      <c r="F197" t="s">
        <v>9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 t="str">
        <f t="shared" si="15"/>
        <v>No</v>
      </c>
      <c r="N197">
        <f t="shared" si="16"/>
        <v>705.33999999999992</v>
      </c>
      <c r="O197">
        <f t="shared" si="17"/>
        <v>0</v>
      </c>
      <c r="P197">
        <f t="shared" si="18"/>
        <v>0</v>
      </c>
      <c r="Q197">
        <f t="shared" si="19"/>
        <v>401.88</v>
      </c>
    </row>
    <row r="198" spans="1:17" x14ac:dyDescent="0.3">
      <c r="A198" t="s">
        <v>421</v>
      </c>
      <c r="B198" t="s">
        <v>6</v>
      </c>
      <c r="C198">
        <v>1017</v>
      </c>
      <c r="D198" t="s">
        <v>422</v>
      </c>
      <c r="E198" t="s">
        <v>68</v>
      </c>
      <c r="F198" t="s">
        <v>9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 t="str">
        <f t="shared" si="15"/>
        <v>No</v>
      </c>
      <c r="N198">
        <f t="shared" si="16"/>
        <v>355.03999999999996</v>
      </c>
      <c r="O198">
        <f t="shared" si="17"/>
        <v>0</v>
      </c>
      <c r="P198">
        <f t="shared" si="18"/>
        <v>-149.36000000000001</v>
      </c>
      <c r="Q198">
        <f t="shared" si="19"/>
        <v>200.94</v>
      </c>
    </row>
    <row r="199" spans="1:17" x14ac:dyDescent="0.3">
      <c r="A199" t="s">
        <v>423</v>
      </c>
      <c r="B199" t="s">
        <v>35</v>
      </c>
      <c r="C199">
        <v>3194</v>
      </c>
      <c r="D199" t="s">
        <v>424</v>
      </c>
      <c r="E199" t="s">
        <v>13</v>
      </c>
      <c r="F199" t="s">
        <v>9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 t="str">
        <f t="shared" si="15"/>
        <v>Yes</v>
      </c>
      <c r="N199">
        <f t="shared" si="16"/>
        <v>258.98</v>
      </c>
      <c r="O199">
        <f t="shared" si="17"/>
        <v>258.98</v>
      </c>
      <c r="P199">
        <f t="shared" si="18"/>
        <v>-245.42</v>
      </c>
      <c r="Q199">
        <f t="shared" si="19"/>
        <v>200.94</v>
      </c>
    </row>
    <row r="200" spans="1:17" x14ac:dyDescent="0.3">
      <c r="A200" t="s">
        <v>425</v>
      </c>
      <c r="B200" t="s">
        <v>35</v>
      </c>
      <c r="C200">
        <v>404</v>
      </c>
      <c r="D200" t="s">
        <v>426</v>
      </c>
      <c r="E200" t="s">
        <v>13</v>
      </c>
      <c r="F200" t="s">
        <v>9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 t="str">
        <f t="shared" si="15"/>
        <v>No</v>
      </c>
      <c r="N200">
        <f t="shared" si="16"/>
        <v>192</v>
      </c>
      <c r="O200">
        <f t="shared" si="17"/>
        <v>0</v>
      </c>
      <c r="P200">
        <f t="shared" si="18"/>
        <v>-245.42</v>
      </c>
      <c r="Q200">
        <f t="shared" si="19"/>
        <v>133.96</v>
      </c>
    </row>
    <row r="201" spans="1:17" x14ac:dyDescent="0.3">
      <c r="A201" t="s">
        <v>427</v>
      </c>
      <c r="B201" t="s">
        <v>11</v>
      </c>
      <c r="C201">
        <v>949</v>
      </c>
      <c r="D201" t="s">
        <v>428</v>
      </c>
      <c r="E201" t="s">
        <v>13</v>
      </c>
      <c r="F201" t="s">
        <v>9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 t="str">
        <f t="shared" si="15"/>
        <v>No</v>
      </c>
      <c r="N201">
        <f t="shared" si="16"/>
        <v>1322.08</v>
      </c>
      <c r="O201">
        <f t="shared" si="17"/>
        <v>0</v>
      </c>
      <c r="P201">
        <f t="shared" si="18"/>
        <v>281.83999999999997</v>
      </c>
      <c r="Q201">
        <f t="shared" si="19"/>
        <v>736.78000000000009</v>
      </c>
    </row>
    <row r="202" spans="1:17" x14ac:dyDescent="0.3">
      <c r="A202" t="s">
        <v>429</v>
      </c>
      <c r="B202" t="s">
        <v>11</v>
      </c>
      <c r="C202">
        <v>2903</v>
      </c>
      <c r="D202" t="s">
        <v>430</v>
      </c>
      <c r="E202" t="s">
        <v>101</v>
      </c>
      <c r="F202" t="s">
        <v>9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 t="str">
        <f t="shared" si="15"/>
        <v>Yes</v>
      </c>
      <c r="N202">
        <f t="shared" si="16"/>
        <v>853.22</v>
      </c>
      <c r="O202">
        <f t="shared" si="17"/>
        <v>853.22</v>
      </c>
      <c r="P202">
        <f t="shared" si="18"/>
        <v>281.83999999999997</v>
      </c>
      <c r="Q202">
        <f t="shared" si="19"/>
        <v>267.92</v>
      </c>
    </row>
    <row r="203" spans="1:17" x14ac:dyDescent="0.3">
      <c r="A203" t="s">
        <v>431</v>
      </c>
      <c r="B203" t="s">
        <v>22</v>
      </c>
      <c r="C203">
        <v>1610</v>
      </c>
      <c r="D203" t="s">
        <v>432</v>
      </c>
      <c r="E203" t="s">
        <v>46</v>
      </c>
      <c r="F203" t="s">
        <v>9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 t="str">
        <f t="shared" si="15"/>
        <v>No</v>
      </c>
      <c r="N203">
        <f t="shared" si="16"/>
        <v>370.44</v>
      </c>
      <c r="O203">
        <f t="shared" si="17"/>
        <v>0</v>
      </c>
      <c r="P203">
        <f t="shared" si="18"/>
        <v>0</v>
      </c>
      <c r="Q203">
        <f t="shared" si="19"/>
        <v>66.98</v>
      </c>
    </row>
    <row r="204" spans="1:17" x14ac:dyDescent="0.3">
      <c r="A204" t="s">
        <v>433</v>
      </c>
      <c r="B204" t="s">
        <v>6</v>
      </c>
      <c r="C204">
        <v>1958</v>
      </c>
      <c r="D204" t="s">
        <v>434</v>
      </c>
      <c r="E204" t="s">
        <v>13</v>
      </c>
      <c r="F204" t="s">
        <v>9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 t="str">
        <f t="shared" si="15"/>
        <v>No</v>
      </c>
      <c r="N204">
        <f t="shared" si="16"/>
        <v>355.03999999999996</v>
      </c>
      <c r="O204">
        <f t="shared" si="17"/>
        <v>0</v>
      </c>
      <c r="P204">
        <f t="shared" si="18"/>
        <v>-149.36000000000001</v>
      </c>
      <c r="Q204">
        <f t="shared" si="19"/>
        <v>200.94</v>
      </c>
    </row>
    <row r="205" spans="1:17" x14ac:dyDescent="0.3">
      <c r="A205" t="s">
        <v>435</v>
      </c>
      <c r="B205" t="s">
        <v>6</v>
      </c>
      <c r="C205">
        <v>2723</v>
      </c>
      <c r="D205" t="s">
        <v>436</v>
      </c>
      <c r="E205" t="s">
        <v>43</v>
      </c>
      <c r="F205" t="s">
        <v>9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 t="str">
        <f t="shared" si="15"/>
        <v>Yes</v>
      </c>
      <c r="N205">
        <f t="shared" si="16"/>
        <v>422.02</v>
      </c>
      <c r="O205">
        <f t="shared" si="17"/>
        <v>422.02</v>
      </c>
      <c r="P205">
        <f t="shared" si="18"/>
        <v>-149.36000000000001</v>
      </c>
      <c r="Q205">
        <f t="shared" si="19"/>
        <v>267.92</v>
      </c>
    </row>
    <row r="206" spans="1:17" x14ac:dyDescent="0.3">
      <c r="A206" t="s">
        <v>437</v>
      </c>
      <c r="B206" t="s">
        <v>6</v>
      </c>
      <c r="C206">
        <v>1997</v>
      </c>
      <c r="D206" t="s">
        <v>438</v>
      </c>
      <c r="E206" t="s">
        <v>46</v>
      </c>
      <c r="F206" t="s">
        <v>9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 t="str">
        <f t="shared" si="15"/>
        <v>No</v>
      </c>
      <c r="N206">
        <f t="shared" si="16"/>
        <v>422.02</v>
      </c>
      <c r="O206">
        <f t="shared" si="17"/>
        <v>0</v>
      </c>
      <c r="P206">
        <f t="shared" si="18"/>
        <v>-149.36000000000001</v>
      </c>
      <c r="Q206">
        <f t="shared" si="19"/>
        <v>267.92</v>
      </c>
    </row>
    <row r="207" spans="1:17" x14ac:dyDescent="0.3">
      <c r="A207" t="s">
        <v>439</v>
      </c>
      <c r="B207" t="s">
        <v>11</v>
      </c>
      <c r="C207">
        <v>1888</v>
      </c>
      <c r="D207" t="s">
        <v>440</v>
      </c>
      <c r="E207" t="s">
        <v>29</v>
      </c>
      <c r="F207" t="s">
        <v>9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 t="str">
        <f t="shared" si="15"/>
        <v>No</v>
      </c>
      <c r="N207">
        <f t="shared" si="16"/>
        <v>786.24</v>
      </c>
      <c r="O207">
        <f t="shared" si="17"/>
        <v>0</v>
      </c>
      <c r="P207">
        <f t="shared" si="18"/>
        <v>281.83999999999997</v>
      </c>
      <c r="Q207">
        <f t="shared" si="19"/>
        <v>200.94</v>
      </c>
    </row>
    <row r="208" spans="1:17" x14ac:dyDescent="0.3">
      <c r="A208" t="s">
        <v>441</v>
      </c>
      <c r="B208" t="s">
        <v>6</v>
      </c>
      <c r="C208">
        <v>3084</v>
      </c>
      <c r="D208" t="s">
        <v>442</v>
      </c>
      <c r="E208" t="s">
        <v>13</v>
      </c>
      <c r="F208" t="s">
        <v>9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 t="str">
        <f t="shared" si="15"/>
        <v>Yes</v>
      </c>
      <c r="N208">
        <f t="shared" si="16"/>
        <v>422.02</v>
      </c>
      <c r="O208">
        <f t="shared" si="17"/>
        <v>422.02</v>
      </c>
      <c r="P208">
        <f t="shared" si="18"/>
        <v>-149.36000000000001</v>
      </c>
      <c r="Q208">
        <f t="shared" si="19"/>
        <v>267.92</v>
      </c>
    </row>
    <row r="209" spans="1:17" x14ac:dyDescent="0.3">
      <c r="A209" t="s">
        <v>443</v>
      </c>
      <c r="B209" t="s">
        <v>6</v>
      </c>
      <c r="C209">
        <v>754</v>
      </c>
      <c r="D209" t="s">
        <v>444</v>
      </c>
      <c r="E209" t="s">
        <v>43</v>
      </c>
      <c r="F209" t="s">
        <v>9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 t="str">
        <f t="shared" si="15"/>
        <v>No</v>
      </c>
      <c r="N209">
        <f t="shared" si="16"/>
        <v>489</v>
      </c>
      <c r="O209">
        <f t="shared" si="17"/>
        <v>0</v>
      </c>
      <c r="P209">
        <f t="shared" si="18"/>
        <v>-149.36000000000001</v>
      </c>
      <c r="Q209">
        <f t="shared" si="19"/>
        <v>334.90000000000003</v>
      </c>
    </row>
    <row r="210" spans="1:17" x14ac:dyDescent="0.3">
      <c r="A210" t="s">
        <v>445</v>
      </c>
      <c r="B210" t="s">
        <v>22</v>
      </c>
      <c r="C210">
        <v>1151</v>
      </c>
      <c r="D210" t="s">
        <v>446</v>
      </c>
      <c r="E210" t="s">
        <v>13</v>
      </c>
      <c r="F210" t="s">
        <v>9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 t="str">
        <f t="shared" si="15"/>
        <v>No</v>
      </c>
      <c r="N210">
        <f t="shared" si="16"/>
        <v>437.41999999999996</v>
      </c>
      <c r="O210">
        <f t="shared" si="17"/>
        <v>0</v>
      </c>
      <c r="P210">
        <f t="shared" si="18"/>
        <v>0</v>
      </c>
      <c r="Q210">
        <f t="shared" si="19"/>
        <v>133.96</v>
      </c>
    </row>
    <row r="211" spans="1:17" x14ac:dyDescent="0.3">
      <c r="A211" t="s">
        <v>447</v>
      </c>
      <c r="B211" t="s">
        <v>22</v>
      </c>
      <c r="C211">
        <v>1133</v>
      </c>
      <c r="D211" t="s">
        <v>448</v>
      </c>
      <c r="E211" t="s">
        <v>13</v>
      </c>
      <c r="F211" t="s">
        <v>9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 t="str">
        <f t="shared" si="15"/>
        <v>No</v>
      </c>
      <c r="N211">
        <f t="shared" si="16"/>
        <v>638.36</v>
      </c>
      <c r="O211">
        <f t="shared" si="17"/>
        <v>0</v>
      </c>
      <c r="P211">
        <f t="shared" si="18"/>
        <v>0</v>
      </c>
      <c r="Q211">
        <f t="shared" si="19"/>
        <v>334.90000000000003</v>
      </c>
    </row>
    <row r="212" spans="1:17" x14ac:dyDescent="0.3">
      <c r="A212" t="s">
        <v>449</v>
      </c>
      <c r="B212" t="s">
        <v>6</v>
      </c>
      <c r="C212">
        <v>2856</v>
      </c>
      <c r="D212" t="s">
        <v>450</v>
      </c>
      <c r="E212" t="s">
        <v>43</v>
      </c>
      <c r="F212" t="s">
        <v>9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 t="str">
        <f t="shared" si="15"/>
        <v>Yes</v>
      </c>
      <c r="N212">
        <f t="shared" si="16"/>
        <v>288.05999999999995</v>
      </c>
      <c r="O212">
        <f t="shared" si="17"/>
        <v>288.05999999999995</v>
      </c>
      <c r="P212">
        <f t="shared" si="18"/>
        <v>-149.36000000000001</v>
      </c>
      <c r="Q212">
        <f t="shared" si="19"/>
        <v>133.96</v>
      </c>
    </row>
    <row r="213" spans="1:17" x14ac:dyDescent="0.3">
      <c r="A213" t="s">
        <v>451</v>
      </c>
      <c r="B213" t="s">
        <v>6</v>
      </c>
      <c r="C213">
        <v>1377</v>
      </c>
      <c r="D213" t="s">
        <v>452</v>
      </c>
      <c r="E213" t="s">
        <v>29</v>
      </c>
      <c r="F213" t="s">
        <v>9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 t="str">
        <f t="shared" si="15"/>
        <v>No</v>
      </c>
      <c r="N213">
        <f t="shared" si="16"/>
        <v>221.07999999999998</v>
      </c>
      <c r="O213">
        <f t="shared" si="17"/>
        <v>0</v>
      </c>
      <c r="P213">
        <f t="shared" si="18"/>
        <v>-149.36000000000001</v>
      </c>
      <c r="Q213">
        <f t="shared" si="19"/>
        <v>66.98</v>
      </c>
    </row>
    <row r="214" spans="1:17" x14ac:dyDescent="0.3">
      <c r="A214" t="s">
        <v>453</v>
      </c>
      <c r="B214" t="s">
        <v>35</v>
      </c>
      <c r="C214">
        <v>1327</v>
      </c>
      <c r="D214" t="s">
        <v>454</v>
      </c>
      <c r="E214" t="s">
        <v>29</v>
      </c>
      <c r="F214" t="s">
        <v>9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 t="str">
        <f t="shared" si="15"/>
        <v>No</v>
      </c>
      <c r="N214">
        <f t="shared" si="16"/>
        <v>125.02</v>
      </c>
      <c r="O214">
        <f t="shared" si="17"/>
        <v>0</v>
      </c>
      <c r="P214">
        <f t="shared" si="18"/>
        <v>-245.42</v>
      </c>
      <c r="Q214">
        <f t="shared" si="19"/>
        <v>66.98</v>
      </c>
    </row>
    <row r="215" spans="1:17" x14ac:dyDescent="0.3">
      <c r="A215" t="s">
        <v>455</v>
      </c>
      <c r="B215" t="s">
        <v>6</v>
      </c>
      <c r="C215">
        <v>3249</v>
      </c>
      <c r="D215" t="s">
        <v>456</v>
      </c>
      <c r="E215" t="s">
        <v>46</v>
      </c>
      <c r="F215" t="s">
        <v>9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 t="str">
        <f t="shared" si="15"/>
        <v>Yes</v>
      </c>
      <c r="N215">
        <f t="shared" si="16"/>
        <v>489</v>
      </c>
      <c r="O215">
        <f t="shared" si="17"/>
        <v>489</v>
      </c>
      <c r="P215">
        <f t="shared" si="18"/>
        <v>-149.36000000000001</v>
      </c>
      <c r="Q215">
        <f t="shared" si="19"/>
        <v>334.90000000000003</v>
      </c>
    </row>
    <row r="216" spans="1:17" x14ac:dyDescent="0.3">
      <c r="A216" t="s">
        <v>457</v>
      </c>
      <c r="B216" t="s">
        <v>6</v>
      </c>
      <c r="C216">
        <v>544</v>
      </c>
      <c r="D216" t="s">
        <v>458</v>
      </c>
      <c r="E216" t="s">
        <v>46</v>
      </c>
      <c r="F216" t="s">
        <v>9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 t="str">
        <f t="shared" si="15"/>
        <v>No</v>
      </c>
      <c r="N216">
        <f t="shared" si="16"/>
        <v>555.98</v>
      </c>
      <c r="O216">
        <f t="shared" si="17"/>
        <v>0</v>
      </c>
      <c r="P216">
        <f t="shared" si="18"/>
        <v>-149.36000000000001</v>
      </c>
      <c r="Q216">
        <f t="shared" si="19"/>
        <v>401.88</v>
      </c>
    </row>
    <row r="217" spans="1:17" x14ac:dyDescent="0.3">
      <c r="A217" t="s">
        <v>459</v>
      </c>
      <c r="B217" t="s">
        <v>35</v>
      </c>
      <c r="C217">
        <v>1876</v>
      </c>
      <c r="D217" t="s">
        <v>460</v>
      </c>
      <c r="E217" t="s">
        <v>29</v>
      </c>
      <c r="F217" t="s">
        <v>9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 t="str">
        <f t="shared" si="15"/>
        <v>No</v>
      </c>
      <c r="N217">
        <f t="shared" si="16"/>
        <v>125.02</v>
      </c>
      <c r="O217">
        <f t="shared" si="17"/>
        <v>0</v>
      </c>
      <c r="P217">
        <f t="shared" si="18"/>
        <v>-245.42</v>
      </c>
      <c r="Q217">
        <f t="shared" si="19"/>
        <v>66.98</v>
      </c>
    </row>
    <row r="218" spans="1:17" x14ac:dyDescent="0.3">
      <c r="A218" t="s">
        <v>461</v>
      </c>
      <c r="B218" t="s">
        <v>22</v>
      </c>
      <c r="C218">
        <v>1462</v>
      </c>
      <c r="D218" t="s">
        <v>462</v>
      </c>
      <c r="E218" t="s">
        <v>13</v>
      </c>
      <c r="F218" t="s">
        <v>9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 t="str">
        <f t="shared" si="15"/>
        <v>No</v>
      </c>
      <c r="N218">
        <f t="shared" si="16"/>
        <v>705.33999999999992</v>
      </c>
      <c r="O218">
        <f t="shared" si="17"/>
        <v>0</v>
      </c>
      <c r="P218">
        <f t="shared" si="18"/>
        <v>0</v>
      </c>
      <c r="Q218">
        <f t="shared" si="19"/>
        <v>401.88</v>
      </c>
    </row>
    <row r="219" spans="1:17" x14ac:dyDescent="0.3">
      <c r="A219" t="s">
        <v>463</v>
      </c>
      <c r="B219" t="s">
        <v>22</v>
      </c>
      <c r="C219">
        <v>1360</v>
      </c>
      <c r="D219" t="s">
        <v>464</v>
      </c>
      <c r="E219" t="s">
        <v>46</v>
      </c>
      <c r="F219" t="s">
        <v>9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 t="str">
        <f t="shared" si="15"/>
        <v>No</v>
      </c>
      <c r="N219">
        <f t="shared" si="16"/>
        <v>772.31999999999994</v>
      </c>
      <c r="O219">
        <f t="shared" si="17"/>
        <v>0</v>
      </c>
      <c r="P219">
        <f t="shared" si="18"/>
        <v>0</v>
      </c>
      <c r="Q219">
        <f t="shared" si="19"/>
        <v>468.86</v>
      </c>
    </row>
    <row r="220" spans="1:17" x14ac:dyDescent="0.3">
      <c r="A220" t="s">
        <v>465</v>
      </c>
      <c r="B220" t="s">
        <v>11</v>
      </c>
      <c r="C220">
        <v>642</v>
      </c>
      <c r="D220" t="s">
        <v>466</v>
      </c>
      <c r="E220" t="s">
        <v>101</v>
      </c>
      <c r="F220" t="s">
        <v>9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 t="str">
        <f t="shared" si="15"/>
        <v>No</v>
      </c>
      <c r="N220">
        <f t="shared" si="16"/>
        <v>987.18</v>
      </c>
      <c r="O220">
        <f t="shared" si="17"/>
        <v>0</v>
      </c>
      <c r="P220">
        <f t="shared" si="18"/>
        <v>281.83999999999997</v>
      </c>
      <c r="Q220">
        <f t="shared" si="19"/>
        <v>401.88</v>
      </c>
    </row>
    <row r="221" spans="1:17" x14ac:dyDescent="0.3">
      <c r="A221" t="s">
        <v>467</v>
      </c>
      <c r="B221" t="s">
        <v>6</v>
      </c>
      <c r="C221">
        <v>701</v>
      </c>
      <c r="D221" t="s">
        <v>468</v>
      </c>
      <c r="E221" t="s">
        <v>13</v>
      </c>
      <c r="F221" t="s">
        <v>9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 t="str">
        <f t="shared" si="15"/>
        <v>No</v>
      </c>
      <c r="N221">
        <f t="shared" si="16"/>
        <v>555.98</v>
      </c>
      <c r="O221">
        <f t="shared" si="17"/>
        <v>0</v>
      </c>
      <c r="P221">
        <f t="shared" si="18"/>
        <v>-149.36000000000001</v>
      </c>
      <c r="Q221">
        <f t="shared" si="19"/>
        <v>401.88</v>
      </c>
    </row>
    <row r="222" spans="1:17" x14ac:dyDescent="0.3">
      <c r="A222" t="s">
        <v>469</v>
      </c>
      <c r="B222" t="s">
        <v>6</v>
      </c>
      <c r="C222">
        <v>2567</v>
      </c>
      <c r="D222" t="s">
        <v>470</v>
      </c>
      <c r="E222" t="s">
        <v>29</v>
      </c>
      <c r="F222" t="s">
        <v>9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 t="str">
        <f t="shared" si="15"/>
        <v>Yes</v>
      </c>
      <c r="N222">
        <f t="shared" si="16"/>
        <v>422.02</v>
      </c>
      <c r="O222">
        <f t="shared" si="17"/>
        <v>422.02</v>
      </c>
      <c r="P222">
        <f t="shared" si="18"/>
        <v>-149.36000000000001</v>
      </c>
      <c r="Q222">
        <f t="shared" si="19"/>
        <v>267.92</v>
      </c>
    </row>
    <row r="223" spans="1:17" x14ac:dyDescent="0.3">
      <c r="A223" t="s">
        <v>471</v>
      </c>
      <c r="B223" t="s">
        <v>6</v>
      </c>
      <c r="C223">
        <v>2355</v>
      </c>
      <c r="D223" t="s">
        <v>472</v>
      </c>
      <c r="E223" t="s">
        <v>29</v>
      </c>
      <c r="F223" t="s">
        <v>9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 t="str">
        <f t="shared" si="15"/>
        <v>No</v>
      </c>
      <c r="N223">
        <f t="shared" si="16"/>
        <v>355.03999999999996</v>
      </c>
      <c r="O223">
        <f t="shared" si="17"/>
        <v>0</v>
      </c>
      <c r="P223">
        <f t="shared" si="18"/>
        <v>-149.36000000000001</v>
      </c>
      <c r="Q223">
        <f t="shared" si="19"/>
        <v>200.94</v>
      </c>
    </row>
    <row r="224" spans="1:17" x14ac:dyDescent="0.3">
      <c r="A224" t="s">
        <v>473</v>
      </c>
      <c r="B224" t="s">
        <v>11</v>
      </c>
      <c r="C224">
        <v>2489</v>
      </c>
      <c r="D224" t="s">
        <v>474</v>
      </c>
      <c r="E224" t="s">
        <v>76</v>
      </c>
      <c r="F224" t="s">
        <v>9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 t="str">
        <f t="shared" si="15"/>
        <v>Yes</v>
      </c>
      <c r="N224">
        <f t="shared" si="16"/>
        <v>1054.1599999999999</v>
      </c>
      <c r="O224">
        <f t="shared" si="17"/>
        <v>1054.1599999999999</v>
      </c>
      <c r="P224">
        <f t="shared" si="18"/>
        <v>281.83999999999997</v>
      </c>
      <c r="Q224">
        <f t="shared" si="19"/>
        <v>468.86</v>
      </c>
    </row>
    <row r="225" spans="1:17" x14ac:dyDescent="0.3">
      <c r="A225" t="s">
        <v>475</v>
      </c>
      <c r="B225" t="s">
        <v>6</v>
      </c>
      <c r="C225">
        <v>2249</v>
      </c>
      <c r="D225" t="s">
        <v>476</v>
      </c>
      <c r="E225" t="s">
        <v>13</v>
      </c>
      <c r="F225" t="s">
        <v>9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 t="str">
        <f t="shared" si="15"/>
        <v>No</v>
      </c>
      <c r="N225">
        <f t="shared" si="16"/>
        <v>422.02</v>
      </c>
      <c r="O225">
        <f t="shared" si="17"/>
        <v>0</v>
      </c>
      <c r="P225">
        <f t="shared" si="18"/>
        <v>-149.36000000000001</v>
      </c>
      <c r="Q225">
        <f t="shared" si="19"/>
        <v>267.92</v>
      </c>
    </row>
    <row r="226" spans="1:17" x14ac:dyDescent="0.3">
      <c r="A226" t="s">
        <v>477</v>
      </c>
      <c r="B226" t="s">
        <v>6</v>
      </c>
      <c r="C226">
        <v>2281</v>
      </c>
      <c r="D226" t="s">
        <v>478</v>
      </c>
      <c r="E226" t="s">
        <v>479</v>
      </c>
      <c r="F226" t="s">
        <v>9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 t="str">
        <f t="shared" si="15"/>
        <v>No</v>
      </c>
      <c r="N226">
        <f t="shared" si="16"/>
        <v>422.02</v>
      </c>
      <c r="O226">
        <f t="shared" si="17"/>
        <v>0</v>
      </c>
      <c r="P226">
        <f t="shared" si="18"/>
        <v>-149.36000000000001</v>
      </c>
      <c r="Q226">
        <f t="shared" si="19"/>
        <v>267.92</v>
      </c>
    </row>
    <row r="227" spans="1:17" x14ac:dyDescent="0.3">
      <c r="A227" t="s">
        <v>480</v>
      </c>
      <c r="B227" t="s">
        <v>6</v>
      </c>
      <c r="C227">
        <v>3195</v>
      </c>
      <c r="D227" t="s">
        <v>481</v>
      </c>
      <c r="E227" t="s">
        <v>68</v>
      </c>
      <c r="F227" t="s">
        <v>9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 t="str">
        <f t="shared" si="15"/>
        <v>Yes</v>
      </c>
      <c r="N227">
        <f t="shared" si="16"/>
        <v>422.02</v>
      </c>
      <c r="O227">
        <f t="shared" si="17"/>
        <v>422.02</v>
      </c>
      <c r="P227">
        <f t="shared" si="18"/>
        <v>-149.36000000000001</v>
      </c>
      <c r="Q227">
        <f t="shared" si="19"/>
        <v>267.92</v>
      </c>
    </row>
    <row r="228" spans="1:17" x14ac:dyDescent="0.3">
      <c r="A228" t="s">
        <v>482</v>
      </c>
      <c r="B228" t="s">
        <v>22</v>
      </c>
      <c r="C228">
        <v>1808</v>
      </c>
      <c r="D228" t="s">
        <v>483</v>
      </c>
      <c r="E228" t="s">
        <v>29</v>
      </c>
      <c r="F228" t="s">
        <v>9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 t="str">
        <f t="shared" si="15"/>
        <v>No</v>
      </c>
      <c r="N228">
        <f t="shared" si="16"/>
        <v>705.33999999999992</v>
      </c>
      <c r="O228">
        <f t="shared" si="17"/>
        <v>0</v>
      </c>
      <c r="P228">
        <f t="shared" si="18"/>
        <v>0</v>
      </c>
      <c r="Q228">
        <f t="shared" si="19"/>
        <v>401.88</v>
      </c>
    </row>
    <row r="229" spans="1:17" x14ac:dyDescent="0.3">
      <c r="A229" t="s">
        <v>484</v>
      </c>
      <c r="B229" t="s">
        <v>11</v>
      </c>
      <c r="C229">
        <v>2058</v>
      </c>
      <c r="D229" t="s">
        <v>485</v>
      </c>
      <c r="E229" t="s">
        <v>16</v>
      </c>
      <c r="F229" t="s">
        <v>9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 t="str">
        <f t="shared" si="15"/>
        <v>No</v>
      </c>
      <c r="N229">
        <f t="shared" si="16"/>
        <v>987.18</v>
      </c>
      <c r="O229">
        <f t="shared" si="17"/>
        <v>0</v>
      </c>
      <c r="P229">
        <f t="shared" si="18"/>
        <v>281.83999999999997</v>
      </c>
      <c r="Q229">
        <f t="shared" si="19"/>
        <v>401.88</v>
      </c>
    </row>
    <row r="230" spans="1:17" x14ac:dyDescent="0.3">
      <c r="A230" t="s">
        <v>486</v>
      </c>
      <c r="B230" t="s">
        <v>6</v>
      </c>
      <c r="C230">
        <v>444</v>
      </c>
      <c r="D230" t="s">
        <v>487</v>
      </c>
      <c r="E230" t="s">
        <v>68</v>
      </c>
      <c r="F230" t="s">
        <v>9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 t="str">
        <f t="shared" si="15"/>
        <v>No</v>
      </c>
      <c r="N230">
        <f t="shared" si="16"/>
        <v>288.05999999999995</v>
      </c>
      <c r="O230">
        <f t="shared" si="17"/>
        <v>0</v>
      </c>
      <c r="P230">
        <f t="shared" si="18"/>
        <v>-149.36000000000001</v>
      </c>
      <c r="Q230">
        <f t="shared" si="19"/>
        <v>133.96</v>
      </c>
    </row>
    <row r="231" spans="1:17" x14ac:dyDescent="0.3">
      <c r="A231" t="s">
        <v>488</v>
      </c>
      <c r="B231" t="s">
        <v>6</v>
      </c>
      <c r="C231">
        <v>1641</v>
      </c>
      <c r="D231" t="s">
        <v>489</v>
      </c>
      <c r="E231" t="s">
        <v>29</v>
      </c>
      <c r="F231" t="s">
        <v>9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 t="str">
        <f t="shared" si="15"/>
        <v>No</v>
      </c>
      <c r="N231">
        <f t="shared" si="16"/>
        <v>221.07999999999998</v>
      </c>
      <c r="O231">
        <f t="shared" si="17"/>
        <v>0</v>
      </c>
      <c r="P231">
        <f t="shared" si="18"/>
        <v>-149.36000000000001</v>
      </c>
      <c r="Q231">
        <f t="shared" si="19"/>
        <v>66.98</v>
      </c>
    </row>
    <row r="232" spans="1:17" x14ac:dyDescent="0.3">
      <c r="A232" t="s">
        <v>490</v>
      </c>
      <c r="B232" t="s">
        <v>22</v>
      </c>
      <c r="C232">
        <v>2111</v>
      </c>
      <c r="D232" t="s">
        <v>491</v>
      </c>
      <c r="E232" t="s">
        <v>68</v>
      </c>
      <c r="F232" t="s">
        <v>9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 t="str">
        <f t="shared" si="15"/>
        <v>No</v>
      </c>
      <c r="N232">
        <f t="shared" si="16"/>
        <v>705.33999999999992</v>
      </c>
      <c r="O232">
        <f t="shared" si="17"/>
        <v>0</v>
      </c>
      <c r="P232">
        <f t="shared" si="18"/>
        <v>0</v>
      </c>
      <c r="Q232">
        <f t="shared" si="19"/>
        <v>401.88</v>
      </c>
    </row>
    <row r="233" spans="1:17" x14ac:dyDescent="0.3">
      <c r="A233" t="s">
        <v>492</v>
      </c>
      <c r="B233" t="s">
        <v>6</v>
      </c>
      <c r="C233">
        <v>375</v>
      </c>
      <c r="D233" t="s">
        <v>493</v>
      </c>
      <c r="E233" t="s">
        <v>46</v>
      </c>
      <c r="F233" t="s">
        <v>9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 t="str">
        <f t="shared" si="15"/>
        <v>No</v>
      </c>
      <c r="N233">
        <f t="shared" si="16"/>
        <v>555.98</v>
      </c>
      <c r="O233">
        <f t="shared" si="17"/>
        <v>0</v>
      </c>
      <c r="P233">
        <f t="shared" si="18"/>
        <v>-149.36000000000001</v>
      </c>
      <c r="Q233">
        <f t="shared" si="19"/>
        <v>401.88</v>
      </c>
    </row>
    <row r="234" spans="1:17" x14ac:dyDescent="0.3">
      <c r="A234" t="s">
        <v>494</v>
      </c>
      <c r="B234" t="s">
        <v>11</v>
      </c>
      <c r="C234">
        <v>1473</v>
      </c>
      <c r="D234" t="s">
        <v>495</v>
      </c>
      <c r="E234" t="s">
        <v>46</v>
      </c>
      <c r="F234" t="s">
        <v>9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 t="str">
        <f t="shared" si="15"/>
        <v>No</v>
      </c>
      <c r="N234">
        <f t="shared" si="16"/>
        <v>786.24</v>
      </c>
      <c r="O234">
        <f t="shared" si="17"/>
        <v>0</v>
      </c>
      <c r="P234">
        <f t="shared" si="18"/>
        <v>281.83999999999997</v>
      </c>
      <c r="Q234">
        <f t="shared" si="19"/>
        <v>200.94</v>
      </c>
    </row>
    <row r="235" spans="1:17" x14ac:dyDescent="0.3">
      <c r="A235" t="s">
        <v>496</v>
      </c>
      <c r="B235" t="s">
        <v>6</v>
      </c>
      <c r="C235">
        <v>2321</v>
      </c>
      <c r="D235" t="s">
        <v>497</v>
      </c>
      <c r="E235" t="s">
        <v>13</v>
      </c>
      <c r="F235" t="s">
        <v>9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 t="str">
        <f t="shared" si="15"/>
        <v>No</v>
      </c>
      <c r="N235">
        <f t="shared" si="16"/>
        <v>221.07999999999998</v>
      </c>
      <c r="O235">
        <f t="shared" si="17"/>
        <v>0</v>
      </c>
      <c r="P235">
        <f t="shared" si="18"/>
        <v>-149.36000000000001</v>
      </c>
      <c r="Q235">
        <f t="shared" si="19"/>
        <v>66.98</v>
      </c>
    </row>
    <row r="236" spans="1:17" x14ac:dyDescent="0.3">
      <c r="A236" t="s">
        <v>498</v>
      </c>
      <c r="B236" t="s">
        <v>22</v>
      </c>
      <c r="C236">
        <v>2162</v>
      </c>
      <c r="D236" t="s">
        <v>499</v>
      </c>
      <c r="E236" t="s">
        <v>13</v>
      </c>
      <c r="F236" t="s">
        <v>9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 t="str">
        <f t="shared" si="15"/>
        <v>No</v>
      </c>
      <c r="N236">
        <f t="shared" si="16"/>
        <v>705.33999999999992</v>
      </c>
      <c r="O236">
        <f t="shared" si="17"/>
        <v>0</v>
      </c>
      <c r="P236">
        <f t="shared" si="18"/>
        <v>0</v>
      </c>
      <c r="Q236">
        <f t="shared" si="19"/>
        <v>401.88</v>
      </c>
    </row>
    <row r="237" spans="1:17" x14ac:dyDescent="0.3">
      <c r="A237" t="s">
        <v>500</v>
      </c>
      <c r="B237" t="s">
        <v>22</v>
      </c>
      <c r="C237">
        <v>122</v>
      </c>
      <c r="D237" t="s">
        <v>501</v>
      </c>
      <c r="E237" t="s">
        <v>76</v>
      </c>
      <c r="F237" t="s">
        <v>9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 t="str">
        <f t="shared" si="15"/>
        <v>No</v>
      </c>
      <c r="N237">
        <f t="shared" si="16"/>
        <v>638.36</v>
      </c>
      <c r="O237">
        <f t="shared" si="17"/>
        <v>0</v>
      </c>
      <c r="P237">
        <f t="shared" si="18"/>
        <v>0</v>
      </c>
      <c r="Q237">
        <f t="shared" si="19"/>
        <v>334.90000000000003</v>
      </c>
    </row>
    <row r="238" spans="1:17" x14ac:dyDescent="0.3">
      <c r="A238" t="s">
        <v>502</v>
      </c>
      <c r="B238" t="s">
        <v>6</v>
      </c>
      <c r="C238">
        <v>2210</v>
      </c>
      <c r="D238" t="s">
        <v>503</v>
      </c>
      <c r="E238" t="s">
        <v>46</v>
      </c>
      <c r="F238" t="s">
        <v>9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 t="str">
        <f t="shared" si="15"/>
        <v>No</v>
      </c>
      <c r="N238">
        <f t="shared" si="16"/>
        <v>288.05999999999995</v>
      </c>
      <c r="O238">
        <f t="shared" si="17"/>
        <v>0</v>
      </c>
      <c r="P238">
        <f t="shared" si="18"/>
        <v>-149.36000000000001</v>
      </c>
      <c r="Q238">
        <f t="shared" si="19"/>
        <v>133.96</v>
      </c>
    </row>
    <row r="239" spans="1:17" x14ac:dyDescent="0.3">
      <c r="A239" t="s">
        <v>504</v>
      </c>
      <c r="B239" t="s">
        <v>22</v>
      </c>
      <c r="C239">
        <v>3188</v>
      </c>
      <c r="D239" t="s">
        <v>505</v>
      </c>
      <c r="E239" t="s">
        <v>68</v>
      </c>
      <c r="F239" t="s">
        <v>9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 t="str">
        <f t="shared" si="15"/>
        <v>Yes</v>
      </c>
      <c r="N239">
        <f t="shared" si="16"/>
        <v>906.28</v>
      </c>
      <c r="O239">
        <f t="shared" si="17"/>
        <v>906.28</v>
      </c>
      <c r="P239">
        <f t="shared" si="18"/>
        <v>0</v>
      </c>
      <c r="Q239">
        <f t="shared" si="19"/>
        <v>602.82000000000005</v>
      </c>
    </row>
    <row r="240" spans="1:17" x14ac:dyDescent="0.3">
      <c r="A240" t="s">
        <v>506</v>
      </c>
      <c r="B240" t="s">
        <v>22</v>
      </c>
      <c r="C240">
        <v>1575</v>
      </c>
      <c r="D240" t="s">
        <v>507</v>
      </c>
      <c r="E240" t="s">
        <v>29</v>
      </c>
      <c r="F240" t="s">
        <v>9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 t="str">
        <f t="shared" si="15"/>
        <v>No</v>
      </c>
      <c r="N240">
        <f t="shared" si="16"/>
        <v>571.38</v>
      </c>
      <c r="O240">
        <f t="shared" si="17"/>
        <v>0</v>
      </c>
      <c r="P240">
        <f t="shared" si="18"/>
        <v>0</v>
      </c>
      <c r="Q240">
        <f t="shared" si="19"/>
        <v>267.92</v>
      </c>
    </row>
    <row r="241" spans="1:17" x14ac:dyDescent="0.3">
      <c r="A241" t="s">
        <v>508</v>
      </c>
      <c r="B241" t="s">
        <v>22</v>
      </c>
      <c r="C241">
        <v>1384</v>
      </c>
      <c r="D241" t="s">
        <v>509</v>
      </c>
      <c r="E241" t="s">
        <v>46</v>
      </c>
      <c r="F241" t="s">
        <v>9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 t="str">
        <f t="shared" si="15"/>
        <v>No</v>
      </c>
      <c r="N241">
        <f t="shared" si="16"/>
        <v>638.36</v>
      </c>
      <c r="O241">
        <f t="shared" si="17"/>
        <v>0</v>
      </c>
      <c r="P241">
        <f t="shared" si="18"/>
        <v>0</v>
      </c>
      <c r="Q241">
        <f t="shared" si="19"/>
        <v>334.90000000000003</v>
      </c>
    </row>
    <row r="242" spans="1:17" x14ac:dyDescent="0.3">
      <c r="A242" t="s">
        <v>510</v>
      </c>
      <c r="B242" t="s">
        <v>6</v>
      </c>
      <c r="C242">
        <v>216</v>
      </c>
      <c r="D242" t="s">
        <v>511</v>
      </c>
      <c r="E242" t="s">
        <v>13</v>
      </c>
      <c r="F242" t="s">
        <v>9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 t="str">
        <f t="shared" si="15"/>
        <v>No</v>
      </c>
      <c r="N242">
        <f t="shared" si="16"/>
        <v>422.02</v>
      </c>
      <c r="O242">
        <f t="shared" si="17"/>
        <v>0</v>
      </c>
      <c r="P242">
        <f t="shared" si="18"/>
        <v>-149.36000000000001</v>
      </c>
      <c r="Q242">
        <f t="shared" si="19"/>
        <v>267.92</v>
      </c>
    </row>
    <row r="243" spans="1:17" x14ac:dyDescent="0.3">
      <c r="A243" t="s">
        <v>512</v>
      </c>
      <c r="B243" t="s">
        <v>22</v>
      </c>
      <c r="C243">
        <v>2803</v>
      </c>
      <c r="D243" t="s">
        <v>513</v>
      </c>
      <c r="E243" t="s">
        <v>29</v>
      </c>
      <c r="F243" t="s">
        <v>9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 t="str">
        <f t="shared" si="15"/>
        <v>Yes</v>
      </c>
      <c r="N243">
        <f t="shared" si="16"/>
        <v>638.36</v>
      </c>
      <c r="O243">
        <f t="shared" si="17"/>
        <v>638.36</v>
      </c>
      <c r="P243">
        <f t="shared" si="18"/>
        <v>0</v>
      </c>
      <c r="Q243">
        <f t="shared" si="19"/>
        <v>334.90000000000003</v>
      </c>
    </row>
    <row r="244" spans="1:17" x14ac:dyDescent="0.3">
      <c r="A244" t="s">
        <v>514</v>
      </c>
      <c r="B244" t="s">
        <v>22</v>
      </c>
      <c r="C244">
        <v>637</v>
      </c>
      <c r="D244" t="s">
        <v>515</v>
      </c>
      <c r="E244" t="s">
        <v>13</v>
      </c>
      <c r="F244" t="s">
        <v>9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 t="str">
        <f t="shared" si="15"/>
        <v>No</v>
      </c>
      <c r="N244">
        <f t="shared" si="16"/>
        <v>839.3</v>
      </c>
      <c r="O244">
        <f t="shared" si="17"/>
        <v>0</v>
      </c>
      <c r="P244">
        <f t="shared" si="18"/>
        <v>0</v>
      </c>
      <c r="Q244">
        <f t="shared" si="19"/>
        <v>535.84</v>
      </c>
    </row>
    <row r="245" spans="1:17" x14ac:dyDescent="0.3">
      <c r="A245" t="s">
        <v>516</v>
      </c>
      <c r="B245" t="s">
        <v>22</v>
      </c>
      <c r="C245">
        <v>2130</v>
      </c>
      <c r="D245" t="s">
        <v>517</v>
      </c>
      <c r="E245" t="s">
        <v>46</v>
      </c>
      <c r="F245" t="s">
        <v>9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 t="str">
        <f t="shared" si="15"/>
        <v>No</v>
      </c>
      <c r="N245">
        <f t="shared" si="16"/>
        <v>638.36</v>
      </c>
      <c r="O245">
        <f t="shared" si="17"/>
        <v>0</v>
      </c>
      <c r="P245">
        <f t="shared" si="18"/>
        <v>0</v>
      </c>
      <c r="Q245">
        <f t="shared" si="19"/>
        <v>334.90000000000003</v>
      </c>
    </row>
    <row r="246" spans="1:17" x14ac:dyDescent="0.3">
      <c r="A246" t="s">
        <v>518</v>
      </c>
      <c r="B246" t="s">
        <v>35</v>
      </c>
      <c r="C246">
        <v>519</v>
      </c>
      <c r="D246" t="s">
        <v>519</v>
      </c>
      <c r="E246" t="s">
        <v>152</v>
      </c>
      <c r="F246" t="s">
        <v>9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 t="str">
        <f t="shared" si="15"/>
        <v>No</v>
      </c>
      <c r="N246">
        <f t="shared" si="16"/>
        <v>192</v>
      </c>
      <c r="O246">
        <f t="shared" si="17"/>
        <v>0</v>
      </c>
      <c r="P246">
        <f t="shared" si="18"/>
        <v>-245.42</v>
      </c>
      <c r="Q246">
        <f t="shared" si="19"/>
        <v>133.96</v>
      </c>
    </row>
    <row r="247" spans="1:17" x14ac:dyDescent="0.3">
      <c r="A247" t="s">
        <v>520</v>
      </c>
      <c r="B247" t="s">
        <v>22</v>
      </c>
      <c r="C247">
        <v>1129</v>
      </c>
      <c r="D247" t="s">
        <v>521</v>
      </c>
      <c r="E247" t="s">
        <v>46</v>
      </c>
      <c r="F247" t="s">
        <v>9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 t="str">
        <f t="shared" si="15"/>
        <v>No</v>
      </c>
      <c r="N247">
        <f t="shared" si="16"/>
        <v>1509.1000000000001</v>
      </c>
      <c r="O247">
        <f t="shared" si="17"/>
        <v>0</v>
      </c>
      <c r="P247">
        <f t="shared" si="18"/>
        <v>0</v>
      </c>
      <c r="Q247">
        <f t="shared" si="19"/>
        <v>1205.6400000000001</v>
      </c>
    </row>
    <row r="248" spans="1:17" x14ac:dyDescent="0.3">
      <c r="A248" t="s">
        <v>522</v>
      </c>
      <c r="B248" t="s">
        <v>6</v>
      </c>
      <c r="C248">
        <v>304</v>
      </c>
      <c r="D248" t="s">
        <v>523</v>
      </c>
      <c r="E248" t="s">
        <v>479</v>
      </c>
      <c r="F248" t="s">
        <v>9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 t="str">
        <f t="shared" si="15"/>
        <v>No</v>
      </c>
      <c r="N248">
        <f t="shared" si="16"/>
        <v>355.03999999999996</v>
      </c>
      <c r="O248">
        <f t="shared" si="17"/>
        <v>0</v>
      </c>
      <c r="P248">
        <f t="shared" si="18"/>
        <v>-149.36000000000001</v>
      </c>
      <c r="Q248">
        <f t="shared" si="19"/>
        <v>200.94</v>
      </c>
    </row>
    <row r="249" spans="1:17" x14ac:dyDescent="0.3">
      <c r="A249" t="s">
        <v>524</v>
      </c>
      <c r="B249" t="s">
        <v>6</v>
      </c>
      <c r="C249">
        <v>2629</v>
      </c>
      <c r="D249" t="s">
        <v>525</v>
      </c>
      <c r="E249" t="s">
        <v>13</v>
      </c>
      <c r="F249" t="s">
        <v>9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 t="str">
        <f t="shared" si="15"/>
        <v>Yes</v>
      </c>
      <c r="N249">
        <f t="shared" si="16"/>
        <v>555.98</v>
      </c>
      <c r="O249">
        <f t="shared" si="17"/>
        <v>555.98</v>
      </c>
      <c r="P249">
        <f t="shared" si="18"/>
        <v>-149.36000000000001</v>
      </c>
      <c r="Q249">
        <f t="shared" si="19"/>
        <v>401.88</v>
      </c>
    </row>
    <row r="250" spans="1:17" x14ac:dyDescent="0.3">
      <c r="A250" t="s">
        <v>526</v>
      </c>
      <c r="B250" t="s">
        <v>22</v>
      </c>
      <c r="C250">
        <v>1917</v>
      </c>
      <c r="D250" t="s">
        <v>527</v>
      </c>
      <c r="E250" t="s">
        <v>46</v>
      </c>
      <c r="F250" t="s">
        <v>9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 t="str">
        <f t="shared" si="15"/>
        <v>No</v>
      </c>
      <c r="N250">
        <f t="shared" si="16"/>
        <v>772.31999999999994</v>
      </c>
      <c r="O250">
        <f t="shared" si="17"/>
        <v>0</v>
      </c>
      <c r="P250">
        <f t="shared" si="18"/>
        <v>0</v>
      </c>
      <c r="Q250">
        <f t="shared" si="19"/>
        <v>468.86</v>
      </c>
    </row>
    <row r="251" spans="1:17" x14ac:dyDescent="0.3">
      <c r="A251" t="s">
        <v>528</v>
      </c>
      <c r="B251" t="s">
        <v>22</v>
      </c>
      <c r="C251">
        <v>762</v>
      </c>
      <c r="D251" t="s">
        <v>529</v>
      </c>
      <c r="E251" t="s">
        <v>29</v>
      </c>
      <c r="F251" t="s">
        <v>9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 t="str">
        <f t="shared" si="15"/>
        <v>No</v>
      </c>
      <c r="N251">
        <f t="shared" si="16"/>
        <v>638.36</v>
      </c>
      <c r="O251">
        <f t="shared" si="17"/>
        <v>0</v>
      </c>
      <c r="P251">
        <f t="shared" si="18"/>
        <v>0</v>
      </c>
      <c r="Q251">
        <f t="shared" si="19"/>
        <v>334.90000000000003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Adrian Mayer</cp:lastModifiedBy>
  <dcterms:created xsi:type="dcterms:W3CDTF">2016-11-10T20:35:28Z</dcterms:created>
  <dcterms:modified xsi:type="dcterms:W3CDTF">2020-06-13T02:17:40Z</dcterms:modified>
</cp:coreProperties>
</file>