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a/Dropbox (MIT)/Lieberman Lab/Personal lab notebooks/Alex/IAP_Spring 2021/Thesis project/Github upload staging/sample_processing/Kanamycin_exclusion_macrophage_assay/"/>
    </mc:Choice>
  </mc:AlternateContent>
  <xr:revisionPtr revIDLastSave="0" documentId="13_ncr:1_{4F40CEEE-3BDC-4945-BEED-827A0F82DEDF}" xr6:coauthVersionLast="47" xr6:coauthVersionMax="47" xr10:uidLastSave="{00000000-0000-0000-0000-000000000000}"/>
  <bookViews>
    <workbookView xWindow="300" yWindow="920" windowWidth="25600" windowHeight="16060" tabRatio="500" activeTab="2" xr2:uid="{00000000-000D-0000-FFFF-FFFF00000000}"/>
  </bookViews>
  <sheets>
    <sheet name="OD600 of Cultures" sheetId="1" r:id="rId1"/>
    <sheet name="Average Cell Counts" sheetId="2" r:id="rId2"/>
    <sheet name="Resul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3" l="1"/>
  <c r="H60" i="3" s="1"/>
  <c r="G61" i="3"/>
  <c r="H61" i="3"/>
  <c r="G62" i="3"/>
  <c r="H62" i="3"/>
  <c r="H16" i="3" s="1"/>
  <c r="G63" i="3"/>
  <c r="H63" i="3" s="1"/>
  <c r="G64" i="3"/>
  <c r="H64" i="3" s="1"/>
  <c r="G59" i="3"/>
  <c r="H59" i="3"/>
  <c r="D4" i="2"/>
  <c r="D5" i="2"/>
  <c r="D6" i="2"/>
  <c r="I61" i="3" s="1"/>
  <c r="E32" i="3"/>
  <c r="G32" i="3"/>
  <c r="E4" i="3"/>
  <c r="G4" i="3" s="1"/>
  <c r="E5" i="3"/>
  <c r="G5" i="3"/>
  <c r="H5" i="3" s="1"/>
  <c r="E3" i="3"/>
  <c r="G3" i="3"/>
  <c r="H3" i="3" s="1"/>
  <c r="E7" i="3"/>
  <c r="G7" i="3"/>
  <c r="H7" i="3" s="1"/>
  <c r="E64" i="3"/>
  <c r="E53" i="3"/>
  <c r="G53" i="3"/>
  <c r="G55" i="3" s="1"/>
  <c r="E54" i="3"/>
  <c r="G54" i="3" s="1"/>
  <c r="E52" i="3"/>
  <c r="G52" i="3"/>
  <c r="E23" i="3"/>
  <c r="G23" i="3"/>
  <c r="E24" i="3"/>
  <c r="G24" i="3" s="1"/>
  <c r="E25" i="3"/>
  <c r="G25" i="3" s="1"/>
  <c r="H25" i="3" s="1"/>
  <c r="E19" i="3"/>
  <c r="G19" i="3"/>
  <c r="G22" i="3" s="1"/>
  <c r="I50" i="3" s="1"/>
  <c r="E20" i="3"/>
  <c r="G20" i="3"/>
  <c r="E21" i="3"/>
  <c r="G21" i="3"/>
  <c r="E49" i="3"/>
  <c r="G49" i="3" s="1"/>
  <c r="E50" i="3"/>
  <c r="G50" i="3"/>
  <c r="H50" i="3" s="1"/>
  <c r="E48" i="3"/>
  <c r="G48" i="3" s="1"/>
  <c r="E15" i="3"/>
  <c r="G15" i="3"/>
  <c r="E16" i="3"/>
  <c r="G16" i="3"/>
  <c r="E17" i="3"/>
  <c r="G17" i="3"/>
  <c r="H17" i="3" s="1"/>
  <c r="G18" i="3"/>
  <c r="I45" i="3" s="1"/>
  <c r="E44" i="3"/>
  <c r="G44" i="3" s="1"/>
  <c r="E45" i="3"/>
  <c r="G45" i="3"/>
  <c r="E46" i="3"/>
  <c r="G46" i="3"/>
  <c r="H46" i="3" s="1"/>
  <c r="I46" i="3"/>
  <c r="E11" i="3"/>
  <c r="G11" i="3"/>
  <c r="G14" i="3" s="1"/>
  <c r="E12" i="3"/>
  <c r="G12" i="3"/>
  <c r="H12" i="3" s="1"/>
  <c r="E13" i="3"/>
  <c r="G13" i="3"/>
  <c r="E41" i="3"/>
  <c r="G41" i="3"/>
  <c r="H41" i="3" s="1"/>
  <c r="E42" i="3"/>
  <c r="G42" i="3"/>
  <c r="H42" i="3" s="1"/>
  <c r="E40" i="3"/>
  <c r="G40" i="3"/>
  <c r="H40" i="3"/>
  <c r="E8" i="3"/>
  <c r="G8" i="3"/>
  <c r="H8" i="3" s="1"/>
  <c r="E9" i="3"/>
  <c r="G9" i="3"/>
  <c r="H9" i="3" s="1"/>
  <c r="G10" i="3"/>
  <c r="I37" i="3" s="1"/>
  <c r="E38" i="3"/>
  <c r="G38" i="3"/>
  <c r="I38" i="3" s="1"/>
  <c r="E36" i="3"/>
  <c r="G36" i="3"/>
  <c r="G39" i="3" s="1"/>
  <c r="G43" i="3"/>
  <c r="H15" i="3"/>
  <c r="H13" i="3"/>
  <c r="E61" i="3"/>
  <c r="E62" i="3"/>
  <c r="E63" i="3"/>
  <c r="E37" i="3"/>
  <c r="G37" i="3"/>
  <c r="H37" i="3" s="1"/>
  <c r="E33" i="3"/>
  <c r="G33" i="3"/>
  <c r="H33" i="3" s="1"/>
  <c r="E34" i="3"/>
  <c r="G34" i="3" s="1"/>
  <c r="E60" i="3"/>
  <c r="E59" i="3"/>
  <c r="I40" i="3" l="1"/>
  <c r="I41" i="3"/>
  <c r="H53" i="3"/>
  <c r="H23" i="3"/>
  <c r="H26" i="3" s="1"/>
  <c r="H52" i="3"/>
  <c r="I64" i="3"/>
  <c r="H24" i="3"/>
  <c r="H19" i="3"/>
  <c r="H22" i="3" s="1"/>
  <c r="I63" i="3"/>
  <c r="H21" i="3"/>
  <c r="H43" i="3"/>
  <c r="H20" i="3"/>
  <c r="H4" i="3"/>
  <c r="H6" i="3" s="1"/>
  <c r="G6" i="3"/>
  <c r="I33" i="3" s="1"/>
  <c r="H18" i="3"/>
  <c r="H10" i="3"/>
  <c r="H34" i="3"/>
  <c r="H49" i="3"/>
  <c r="I49" i="3"/>
  <c r="G26" i="3"/>
  <c r="I44" i="3"/>
  <c r="I47" i="3" s="1"/>
  <c r="H44" i="3"/>
  <c r="G47" i="3"/>
  <c r="I48" i="3"/>
  <c r="G51" i="3"/>
  <c r="H48" i="3"/>
  <c r="H51" i="3" s="1"/>
  <c r="H54" i="3"/>
  <c r="I54" i="3"/>
  <c r="I60" i="3"/>
  <c r="H38" i="3"/>
  <c r="H36" i="3"/>
  <c r="H39" i="3" s="1"/>
  <c r="G35" i="3"/>
  <c r="I36" i="3"/>
  <c r="I39" i="3" s="1"/>
  <c r="H11" i="3"/>
  <c r="H14" i="3" s="1"/>
  <c r="I59" i="3"/>
  <c r="I42" i="3"/>
  <c r="I62" i="3"/>
  <c r="H45" i="3"/>
  <c r="H32" i="3"/>
  <c r="H55" i="3" l="1"/>
  <c r="I52" i="3"/>
  <c r="I53" i="3"/>
  <c r="H35" i="3"/>
  <c r="I51" i="3"/>
  <c r="I34" i="3"/>
  <c r="H47" i="3"/>
  <c r="I32" i="3"/>
  <c r="I35" i="3" s="1"/>
  <c r="I43" i="3"/>
  <c r="I55" i="3" l="1"/>
</calcChain>
</file>

<file path=xl/sharedStrings.xml><?xml version="1.0" encoding="utf-8"?>
<sst xmlns="http://schemas.openxmlformats.org/spreadsheetml/2006/main" count="65" uniqueCount="31">
  <si>
    <t>avg</t>
  </si>
  <si>
    <t>cells/mm2</t>
  </si>
  <si>
    <t>cells/well</t>
  </si>
  <si>
    <t>Strain</t>
  </si>
  <si>
    <t>Overnight OD</t>
  </si>
  <si>
    <t>Subculture OD</t>
  </si>
  <si>
    <t>Subculture Growth OD</t>
  </si>
  <si>
    <t>Sample Number:</t>
  </si>
  <si>
    <t>Average</t>
  </si>
  <si>
    <t>Invaded Plates</t>
  </si>
  <si>
    <t>Dilution Factor</t>
  </si>
  <si>
    <t xml:space="preserve">CFU/mL </t>
  </si>
  <si>
    <t>CFU/mL</t>
  </si>
  <si>
    <t>Inoculum</t>
  </si>
  <si>
    <t xml:space="preserve">dilution factor </t>
  </si>
  <si>
    <t xml:space="preserve">% total </t>
  </si>
  <si>
    <t>Goal OD</t>
  </si>
  <si>
    <t>Final OD</t>
  </si>
  <si>
    <t>% of inoculum</t>
  </si>
  <si>
    <t>cfu/ml stock</t>
  </si>
  <si>
    <t>Avg</t>
  </si>
  <si>
    <t>MOI</t>
  </si>
  <si>
    <t>Total  Plates</t>
  </si>
  <si>
    <t>x</t>
  </si>
  <si>
    <t>P06SP-V101</t>
  </si>
  <si>
    <t>P06SP-V103</t>
  </si>
  <si>
    <t>P07SP-V318</t>
  </si>
  <si>
    <t>P07SP-V317</t>
  </si>
  <si>
    <t>P07SP-V218</t>
  </si>
  <si>
    <t>P07SP-V221</t>
  </si>
  <si>
    <t>innoculum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</si>
</sst>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I17" sqref="I17"/>
    </sheetView>
  </sheetViews>
  <sheetFormatPr baseColWidth="10" defaultRowHeight="16" x14ac:dyDescent="0.2"/>
  <cols>
    <col min="1" max="1" width="14.1640625" customWidth="1"/>
    <col min="2" max="2" width="12.1640625" bestFit="1" customWidth="1"/>
    <col min="3" max="3" width="12.83203125" bestFit="1" customWidth="1"/>
    <col min="4" max="4" width="19.5" bestFit="1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16</v>
      </c>
      <c r="F1" t="s">
        <v>17</v>
      </c>
    </row>
    <row r="2" spans="1:6" x14ac:dyDescent="0.2">
      <c r="A2" s="23" t="s">
        <v>24</v>
      </c>
      <c r="B2">
        <v>1.363</v>
      </c>
      <c r="C2">
        <v>0.30099999999999999</v>
      </c>
      <c r="D2">
        <v>0.45200000000000001</v>
      </c>
      <c r="E2">
        <v>0.6</v>
      </c>
      <c r="F2">
        <v>0.59799999999999998</v>
      </c>
    </row>
    <row r="3" spans="1:6" x14ac:dyDescent="0.2">
      <c r="A3" s="23" t="s">
        <v>25</v>
      </c>
      <c r="B3">
        <v>1.413</v>
      </c>
      <c r="C3">
        <v>0.30099999999999999</v>
      </c>
      <c r="D3">
        <v>0.46700000000000003</v>
      </c>
      <c r="E3">
        <v>0.6</v>
      </c>
      <c r="F3">
        <v>0.60099999999999998</v>
      </c>
    </row>
    <row r="4" spans="1:6" x14ac:dyDescent="0.2">
      <c r="A4" s="23" t="s">
        <v>26</v>
      </c>
      <c r="B4">
        <v>1.417</v>
      </c>
      <c r="C4">
        <v>0.3</v>
      </c>
      <c r="D4">
        <v>0.47799999999999998</v>
      </c>
      <c r="E4">
        <v>0.6</v>
      </c>
      <c r="F4">
        <v>0.59699999999999998</v>
      </c>
    </row>
    <row r="5" spans="1:6" x14ac:dyDescent="0.2">
      <c r="A5" s="23" t="s">
        <v>27</v>
      </c>
      <c r="B5">
        <v>1.4339999999999999</v>
      </c>
      <c r="C5">
        <v>0.29899999999999999</v>
      </c>
      <c r="D5">
        <v>0.48099999999999998</v>
      </c>
      <c r="E5">
        <v>0.6</v>
      </c>
      <c r="F5">
        <v>0.59699999999999998</v>
      </c>
    </row>
    <row r="6" spans="1:6" x14ac:dyDescent="0.2">
      <c r="A6" s="23" t="s">
        <v>28</v>
      </c>
      <c r="B6">
        <v>1.488</v>
      </c>
      <c r="C6">
        <v>0.30199999999999999</v>
      </c>
      <c r="D6">
        <v>0.501</v>
      </c>
      <c r="E6">
        <v>0.6</v>
      </c>
      <c r="F6">
        <v>0.59199999999999997</v>
      </c>
    </row>
    <row r="7" spans="1:6" x14ac:dyDescent="0.2">
      <c r="A7" s="23" t="s">
        <v>29</v>
      </c>
      <c r="B7">
        <v>1.48</v>
      </c>
      <c r="C7">
        <v>0.29699999999999999</v>
      </c>
      <c r="D7">
        <v>0.48399999999999999</v>
      </c>
      <c r="E7">
        <v>0.6</v>
      </c>
      <c r="F7">
        <v>0.59399999999999997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zoomScale="150" zoomScaleNormal="150" zoomScalePageLayoutView="150" workbookViewId="0">
      <selection activeCell="D12" sqref="D12"/>
    </sheetView>
  </sheetViews>
  <sheetFormatPr baseColWidth="10" defaultRowHeight="16" x14ac:dyDescent="0.2"/>
  <cols>
    <col min="4" max="4" width="17" customWidth="1"/>
  </cols>
  <sheetData>
    <row r="1" spans="1:4" x14ac:dyDescent="0.2">
      <c r="A1">
        <v>22</v>
      </c>
      <c r="B1" s="1"/>
      <c r="C1" s="1"/>
      <c r="D1" s="1"/>
    </row>
    <row r="2" spans="1:4" x14ac:dyDescent="0.2">
      <c r="A2">
        <v>23</v>
      </c>
      <c r="B2" s="1"/>
      <c r="C2" s="1"/>
      <c r="D2" s="1"/>
    </row>
    <row r="3" spans="1:4" x14ac:dyDescent="0.2">
      <c r="A3">
        <v>22</v>
      </c>
      <c r="B3" s="1"/>
      <c r="C3" s="1"/>
      <c r="D3" s="1"/>
    </row>
    <row r="4" spans="1:4" x14ac:dyDescent="0.2">
      <c r="A4">
        <v>24</v>
      </c>
      <c r="B4" s="1"/>
      <c r="C4" s="1" t="s">
        <v>0</v>
      </c>
      <c r="D4" s="1">
        <f>AVERAGE(A1:A25)</f>
        <v>23.75</v>
      </c>
    </row>
    <row r="5" spans="1:4" x14ac:dyDescent="0.2">
      <c r="A5">
        <v>23</v>
      </c>
      <c r="B5" s="1"/>
      <c r="C5" s="1" t="s">
        <v>1</v>
      </c>
      <c r="D5" s="1">
        <f>D4/0.04</f>
        <v>593.75</v>
      </c>
    </row>
    <row r="6" spans="1:4" x14ac:dyDescent="0.2">
      <c r="A6">
        <v>24</v>
      </c>
      <c r="B6" s="1"/>
      <c r="C6" s="1" t="s">
        <v>2</v>
      </c>
      <c r="D6" s="2">
        <f>D5*190</f>
        <v>112812.5</v>
      </c>
    </row>
    <row r="7" spans="1:4" x14ac:dyDescent="0.2">
      <c r="A7">
        <v>25</v>
      </c>
      <c r="B7" s="1"/>
      <c r="C7" s="1"/>
      <c r="D7" s="1"/>
    </row>
    <row r="8" spans="1:4" x14ac:dyDescent="0.2">
      <c r="A8">
        <v>26</v>
      </c>
      <c r="B8" s="1"/>
      <c r="C8" s="1"/>
      <c r="D8" s="1"/>
    </row>
    <row r="9" spans="1:4" x14ac:dyDescent="0.2">
      <c r="A9">
        <v>27</v>
      </c>
      <c r="B9" s="1"/>
      <c r="C9" s="1"/>
      <c r="D9" s="1"/>
    </row>
    <row r="10" spans="1:4" x14ac:dyDescent="0.2">
      <c r="A10">
        <v>21</v>
      </c>
      <c r="B10" s="1"/>
      <c r="C10" s="1"/>
      <c r="D10" s="1"/>
    </row>
    <row r="11" spans="1:4" x14ac:dyDescent="0.2">
      <c r="A11">
        <v>22</v>
      </c>
      <c r="B11" s="1"/>
      <c r="C11" s="1"/>
      <c r="D11" s="1"/>
    </row>
    <row r="12" spans="1:4" x14ac:dyDescent="0.2">
      <c r="A12">
        <v>26</v>
      </c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C15" s="1"/>
      <c r="D15" s="1"/>
    </row>
    <row r="16" spans="1:4" x14ac:dyDescent="0.2">
      <c r="A16" s="1"/>
      <c r="C16" s="1"/>
      <c r="D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4"/>
  <sheetViews>
    <sheetView tabSelected="1" topLeftCell="A49" zoomScale="120" zoomScaleNormal="120" zoomScalePageLayoutView="120" workbookViewId="0">
      <selection activeCell="J56" sqref="J56"/>
    </sheetView>
  </sheetViews>
  <sheetFormatPr baseColWidth="10" defaultRowHeight="16" x14ac:dyDescent="0.2"/>
  <cols>
    <col min="1" max="1" width="17.6640625" style="3" bestFit="1" customWidth="1"/>
    <col min="2" max="2" width="14.6640625" style="10" bestFit="1" customWidth="1"/>
    <col min="3" max="3" width="6.5" style="3" customWidth="1"/>
    <col min="4" max="4" width="12.6640625" style="3" bestFit="1" customWidth="1"/>
    <col min="5" max="5" width="13" style="3" bestFit="1" customWidth="1"/>
    <col min="6" max="6" width="13.1640625" style="3" bestFit="1" customWidth="1"/>
    <col min="7" max="7" width="12.1640625" style="3" bestFit="1" customWidth="1"/>
    <col min="8" max="8" width="13.1640625" style="3" bestFit="1" customWidth="1"/>
    <col min="9" max="9" width="11.6640625" style="3" bestFit="1" customWidth="1"/>
    <col min="10" max="10" width="13" style="7" bestFit="1" customWidth="1"/>
    <col min="11" max="12" width="13.1640625" style="7" bestFit="1" customWidth="1"/>
    <col min="13" max="13" width="12.1640625" style="7" bestFit="1" customWidth="1"/>
    <col min="14" max="14" width="15.1640625" style="7" bestFit="1" customWidth="1"/>
    <col min="15" max="15" width="13.1640625" style="7" bestFit="1" customWidth="1"/>
    <col min="16" max="16" width="13.5" style="7" bestFit="1" customWidth="1"/>
    <col min="17" max="17" width="7.5" style="7" bestFit="1" customWidth="1"/>
    <col min="18" max="18" width="12.1640625" style="7" bestFit="1" customWidth="1"/>
    <col min="19" max="20" width="4.1640625" style="7" bestFit="1" customWidth="1"/>
    <col min="21" max="21" width="13" style="7" bestFit="1" customWidth="1"/>
    <col min="22" max="22" width="13.1640625" style="7" bestFit="1" customWidth="1"/>
    <col min="23" max="23" width="12.1640625" style="7" bestFit="1" customWidth="1"/>
    <col min="24" max="28" width="10.83203125" style="7"/>
    <col min="29" max="16384" width="10.83203125" style="3"/>
  </cols>
  <sheetData>
    <row r="1" spans="1:28" x14ac:dyDescent="0.2">
      <c r="A1" s="3" t="s">
        <v>22</v>
      </c>
      <c r="B1" s="26"/>
      <c r="C1" s="26"/>
      <c r="D1" s="26"/>
      <c r="E1" s="26"/>
      <c r="F1" s="26"/>
      <c r="G1" s="26"/>
      <c r="H1" s="26"/>
      <c r="I1" s="4"/>
      <c r="J1" s="4"/>
      <c r="K1" s="4"/>
      <c r="L1" s="4"/>
      <c r="M1" s="4"/>
      <c r="N1" s="4"/>
      <c r="O1" s="4"/>
      <c r="P1" s="4"/>
      <c r="Q1" s="4"/>
    </row>
    <row r="2" spans="1:28" x14ac:dyDescent="0.2">
      <c r="B2" s="10" t="s">
        <v>7</v>
      </c>
      <c r="E2" s="3" t="s">
        <v>20</v>
      </c>
      <c r="F2" s="3" t="s">
        <v>10</v>
      </c>
      <c r="G2" s="3" t="s">
        <v>12</v>
      </c>
      <c r="H2" s="6" t="s">
        <v>18</v>
      </c>
    </row>
    <row r="3" spans="1:28" x14ac:dyDescent="0.2">
      <c r="A3" s="26" t="s">
        <v>24</v>
      </c>
      <c r="B3" s="10">
        <v>1</v>
      </c>
      <c r="C3" s="18">
        <v>26</v>
      </c>
      <c r="D3" s="18">
        <v>29</v>
      </c>
      <c r="E3" s="3">
        <f>AVERAGE(C3:D3)</f>
        <v>27.5</v>
      </c>
      <c r="F3" s="19">
        <v>3</v>
      </c>
      <c r="G3" s="8">
        <f>E3/0.01/10^-F3</f>
        <v>2750000</v>
      </c>
      <c r="H3" s="24">
        <f>G3/$H$59*100</f>
        <v>10.232558139534884</v>
      </c>
      <c r="I3" s="11"/>
    </row>
    <row r="4" spans="1:28" x14ac:dyDescent="0.2">
      <c r="A4" s="26"/>
      <c r="B4" s="10">
        <v>2</v>
      </c>
      <c r="C4" s="19">
        <v>26</v>
      </c>
      <c r="D4" s="19">
        <v>30</v>
      </c>
      <c r="E4" s="3">
        <f t="shared" ref="E4:E9" si="0">AVERAGE(C4:D4)</f>
        <v>28</v>
      </c>
      <c r="F4" s="19">
        <v>3</v>
      </c>
      <c r="G4" s="8">
        <f t="shared" ref="G4:G9" si="1">E4/0.01/10^-F4</f>
        <v>2800000</v>
      </c>
      <c r="H4" s="24">
        <f>G4/$H$59*100</f>
        <v>10.418604651162791</v>
      </c>
      <c r="I4" s="11"/>
    </row>
    <row r="5" spans="1:28" x14ac:dyDescent="0.2">
      <c r="A5" s="26"/>
      <c r="B5" s="10">
        <v>3</v>
      </c>
      <c r="C5" s="19">
        <v>29</v>
      </c>
      <c r="D5" s="19">
        <v>32</v>
      </c>
      <c r="E5" s="3">
        <f t="shared" si="0"/>
        <v>30.5</v>
      </c>
      <c r="F5" s="19">
        <v>3</v>
      </c>
      <c r="G5" s="8">
        <f t="shared" si="1"/>
        <v>3050000</v>
      </c>
      <c r="H5" s="24">
        <f>G5/$H$59*100</f>
        <v>11.348837209302326</v>
      </c>
      <c r="I5" s="11"/>
    </row>
    <row r="6" spans="1:28" s="13" customFormat="1" ht="17" thickBot="1" x14ac:dyDescent="0.25">
      <c r="A6" s="26"/>
      <c r="B6" s="12" t="s">
        <v>8</v>
      </c>
      <c r="C6" s="27"/>
      <c r="D6" s="27"/>
      <c r="E6" s="27"/>
      <c r="G6" s="14">
        <f>AVERAGE(G3:G5)</f>
        <v>2866666.6666666665</v>
      </c>
      <c r="H6" s="25">
        <f>AVERAGE(H3:H5)</f>
        <v>10.666666666666666</v>
      </c>
      <c r="I6" s="1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7" thickTop="1" x14ac:dyDescent="0.2">
      <c r="A7" s="26" t="s">
        <v>25</v>
      </c>
      <c r="B7" s="10">
        <v>1</v>
      </c>
      <c r="C7" s="19">
        <v>17</v>
      </c>
      <c r="D7" s="19">
        <v>22</v>
      </c>
      <c r="E7" s="3">
        <f t="shared" si="0"/>
        <v>19.5</v>
      </c>
      <c r="F7" s="19">
        <v>3</v>
      </c>
      <c r="G7" s="8">
        <f>E7/0.01/10^-F7</f>
        <v>1950000</v>
      </c>
      <c r="H7" s="24">
        <f>G7/$H$60*100</f>
        <v>7.8</v>
      </c>
      <c r="I7" s="11"/>
    </row>
    <row r="8" spans="1:28" x14ac:dyDescent="0.2">
      <c r="A8" s="26"/>
      <c r="B8" s="10">
        <v>2</v>
      </c>
      <c r="C8" s="19">
        <v>23</v>
      </c>
      <c r="D8" s="19">
        <v>23</v>
      </c>
      <c r="E8" s="3">
        <f t="shared" si="0"/>
        <v>23</v>
      </c>
      <c r="F8" s="19">
        <v>3</v>
      </c>
      <c r="G8" s="8">
        <f t="shared" si="1"/>
        <v>2300000</v>
      </c>
      <c r="H8" s="24">
        <f>G8/$H$60*100</f>
        <v>9.1999999999999993</v>
      </c>
      <c r="I8" s="11"/>
    </row>
    <row r="9" spans="1:28" x14ac:dyDescent="0.2">
      <c r="A9" s="26"/>
      <c r="B9" s="10">
        <v>3</v>
      </c>
      <c r="C9" s="19">
        <v>18</v>
      </c>
      <c r="D9" s="19">
        <v>20</v>
      </c>
      <c r="E9" s="3">
        <f t="shared" si="0"/>
        <v>19</v>
      </c>
      <c r="F9" s="19">
        <v>3</v>
      </c>
      <c r="G9" s="8">
        <f t="shared" si="1"/>
        <v>1900000</v>
      </c>
      <c r="H9" s="24">
        <f>G9/$H$60*100</f>
        <v>7.6</v>
      </c>
      <c r="I9" s="11"/>
    </row>
    <row r="10" spans="1:28" s="13" customFormat="1" ht="17" thickBot="1" x14ac:dyDescent="0.25">
      <c r="A10" s="26"/>
      <c r="B10" s="12" t="s">
        <v>8</v>
      </c>
      <c r="C10" s="27"/>
      <c r="D10" s="27"/>
      <c r="E10" s="27"/>
      <c r="G10" s="14">
        <f>AVERAGE(G7:G9)</f>
        <v>2050000</v>
      </c>
      <c r="H10" s="25">
        <f>AVERAGE(H7:H9)</f>
        <v>8.2000000000000011</v>
      </c>
      <c r="I10" s="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5" customFormat="1" ht="17" thickTop="1" x14ac:dyDescent="0.2">
      <c r="A11" s="26" t="s">
        <v>26</v>
      </c>
      <c r="B11" s="10">
        <v>1</v>
      </c>
      <c r="C11" s="19">
        <v>16</v>
      </c>
      <c r="D11" s="19">
        <v>23</v>
      </c>
      <c r="E11" s="21">
        <f t="shared" ref="E11:E13" si="2">AVERAGE(C11:D11)</f>
        <v>19.5</v>
      </c>
      <c r="F11" s="19">
        <v>3</v>
      </c>
      <c r="G11" s="8">
        <f>E11/0.01/10^-F11</f>
        <v>1950000</v>
      </c>
      <c r="H11" s="24">
        <f>G11/$H$61*100</f>
        <v>6.9333333333333327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s="5" customFormat="1" x14ac:dyDescent="0.2">
      <c r="A12" s="26"/>
      <c r="B12" s="10">
        <v>2</v>
      </c>
      <c r="C12" s="19">
        <v>20</v>
      </c>
      <c r="D12" s="19">
        <v>14</v>
      </c>
      <c r="E12" s="21">
        <f t="shared" si="2"/>
        <v>17</v>
      </c>
      <c r="F12" s="19">
        <v>3</v>
      </c>
      <c r="G12" s="8">
        <f t="shared" ref="G12:G13" si="3">E12/0.01/10^-F12</f>
        <v>1700000</v>
      </c>
      <c r="H12" s="24">
        <f t="shared" ref="H12:H13" si="4">G12/$H$61*100</f>
        <v>6.0444444444444443</v>
      </c>
      <c r="I12" s="11"/>
      <c r="J12" s="7"/>
      <c r="K12" s="7"/>
      <c r="L12" s="7"/>
      <c r="M12" s="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5" customFormat="1" x14ac:dyDescent="0.2">
      <c r="A13" s="26"/>
      <c r="B13" s="10">
        <v>3</v>
      </c>
      <c r="C13" s="19">
        <v>15</v>
      </c>
      <c r="D13" s="19">
        <v>20</v>
      </c>
      <c r="E13" s="21">
        <f t="shared" si="2"/>
        <v>17.5</v>
      </c>
      <c r="F13" s="19">
        <v>3</v>
      </c>
      <c r="G13" s="8">
        <f t="shared" si="3"/>
        <v>1750000</v>
      </c>
      <c r="H13" s="24">
        <f t="shared" si="4"/>
        <v>6.2222222222222223</v>
      </c>
      <c r="I13" s="11"/>
      <c r="J13" s="7"/>
      <c r="K13" s="7"/>
      <c r="L13" s="7"/>
      <c r="M13" s="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s="13" customFormat="1" ht="17" thickBot="1" x14ac:dyDescent="0.25">
      <c r="A14" s="26"/>
      <c r="B14" s="12" t="s">
        <v>8</v>
      </c>
      <c r="C14" s="27"/>
      <c r="D14" s="27"/>
      <c r="E14" s="27"/>
      <c r="F14" s="22"/>
      <c r="G14" s="14">
        <f>AVERAGE(G11:G13)</f>
        <v>1800000</v>
      </c>
      <c r="H14" s="25">
        <f>AVERAGE(H11:H13)</f>
        <v>6.3999999999999995</v>
      </c>
      <c r="I14" s="1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s="7" customFormat="1" ht="17" thickTop="1" x14ac:dyDescent="0.2">
      <c r="A15" s="26" t="s">
        <v>27</v>
      </c>
      <c r="B15" s="10">
        <v>1</v>
      </c>
      <c r="C15" s="19">
        <v>22</v>
      </c>
      <c r="D15" s="19">
        <v>25</v>
      </c>
      <c r="E15" s="21">
        <f t="shared" ref="E15:E17" si="5">AVERAGE(C15:D15)</f>
        <v>23.5</v>
      </c>
      <c r="F15" s="19">
        <v>3</v>
      </c>
      <c r="G15" s="8">
        <f>E15/0.01/10^-F15</f>
        <v>2350000</v>
      </c>
      <c r="H15" s="24">
        <f>G15/$H$62*100</f>
        <v>11.75</v>
      </c>
      <c r="I15" s="11"/>
    </row>
    <row r="16" spans="1:28" s="7" customFormat="1" x14ac:dyDescent="0.2">
      <c r="A16" s="26"/>
      <c r="B16" s="10">
        <v>2</v>
      </c>
      <c r="C16" s="19">
        <v>18</v>
      </c>
      <c r="D16" s="19">
        <v>19</v>
      </c>
      <c r="E16" s="21">
        <f t="shared" si="5"/>
        <v>18.5</v>
      </c>
      <c r="F16" s="19">
        <v>3</v>
      </c>
      <c r="G16" s="8">
        <f t="shared" ref="G16:G17" si="6">E16/0.01/10^-F16</f>
        <v>1850000</v>
      </c>
      <c r="H16" s="24">
        <f t="shared" ref="H16:H17" si="7">G16/$H$62*100</f>
        <v>9.25</v>
      </c>
      <c r="I16" s="11"/>
    </row>
    <row r="17" spans="1:28" s="7" customFormat="1" x14ac:dyDescent="0.2">
      <c r="A17" s="26"/>
      <c r="B17" s="10">
        <v>3</v>
      </c>
      <c r="C17" s="19">
        <v>15</v>
      </c>
      <c r="D17" s="19">
        <v>20</v>
      </c>
      <c r="E17" s="21">
        <f t="shared" si="5"/>
        <v>17.5</v>
      </c>
      <c r="F17" s="19">
        <v>3</v>
      </c>
      <c r="G17" s="8">
        <f t="shared" si="6"/>
        <v>1750000</v>
      </c>
      <c r="H17" s="24">
        <f t="shared" si="7"/>
        <v>8.75</v>
      </c>
      <c r="I17" s="11"/>
    </row>
    <row r="18" spans="1:28" s="7" customFormat="1" ht="17" thickBot="1" x14ac:dyDescent="0.25">
      <c r="A18" s="26"/>
      <c r="B18" s="12" t="s">
        <v>8</v>
      </c>
      <c r="C18" s="27"/>
      <c r="D18" s="27"/>
      <c r="E18" s="27"/>
      <c r="F18" s="13"/>
      <c r="G18" s="14">
        <f>AVERAGE(G15:G17)</f>
        <v>1983333.3333333333</v>
      </c>
      <c r="H18" s="25">
        <f>AVERAGE(H15:H17)</f>
        <v>9.9166666666666661</v>
      </c>
      <c r="I18" s="15"/>
      <c r="M18" s="8"/>
      <c r="N18" s="9"/>
    </row>
    <row r="19" spans="1:28" ht="17" thickTop="1" x14ac:dyDescent="0.2">
      <c r="A19" s="26" t="s">
        <v>28</v>
      </c>
      <c r="B19" s="10">
        <v>1</v>
      </c>
      <c r="C19" s="19">
        <v>22</v>
      </c>
      <c r="D19" s="19">
        <v>31</v>
      </c>
      <c r="E19" s="21">
        <f t="shared" ref="E19:E21" si="8">AVERAGE(C19:D19)</f>
        <v>26.5</v>
      </c>
      <c r="F19" s="19">
        <v>3</v>
      </c>
      <c r="G19" s="8">
        <f>E19/0.01/10^-F19</f>
        <v>2650000</v>
      </c>
      <c r="H19" s="24">
        <f>G19/$H$63*100</f>
        <v>12.114285714285716</v>
      </c>
      <c r="I19" s="11"/>
      <c r="K19" s="4"/>
    </row>
    <row r="20" spans="1:28" x14ac:dyDescent="0.2">
      <c r="A20" s="26"/>
      <c r="B20" s="10">
        <v>2</v>
      </c>
      <c r="C20" s="19">
        <v>20</v>
      </c>
      <c r="D20" s="19">
        <v>20</v>
      </c>
      <c r="E20" s="21">
        <f t="shared" si="8"/>
        <v>20</v>
      </c>
      <c r="F20" s="19">
        <v>3</v>
      </c>
      <c r="G20" s="8">
        <f t="shared" ref="G20:G21" si="9">E20/0.01/10^-F20</f>
        <v>2000000</v>
      </c>
      <c r="H20" s="24">
        <f t="shared" ref="H20:H21" si="10">G20/$H$63*100</f>
        <v>9.1428571428571423</v>
      </c>
      <c r="I20" s="11"/>
    </row>
    <row r="21" spans="1:28" x14ac:dyDescent="0.2">
      <c r="A21" s="26"/>
      <c r="B21" s="10">
        <v>3</v>
      </c>
      <c r="C21" s="19">
        <v>20</v>
      </c>
      <c r="D21" s="19">
        <v>16</v>
      </c>
      <c r="E21" s="21">
        <f t="shared" si="8"/>
        <v>18</v>
      </c>
      <c r="F21" s="19">
        <v>3</v>
      </c>
      <c r="G21" s="8">
        <f t="shared" si="9"/>
        <v>1800000</v>
      </c>
      <c r="H21" s="24">
        <f t="shared" si="10"/>
        <v>8.2285714285714278</v>
      </c>
      <c r="I21" s="11"/>
    </row>
    <row r="22" spans="1:28" ht="17" thickBot="1" x14ac:dyDescent="0.25">
      <c r="A22" s="26"/>
      <c r="B22" s="12" t="s">
        <v>8</v>
      </c>
      <c r="C22" s="27"/>
      <c r="D22" s="27"/>
      <c r="E22" s="27"/>
      <c r="F22" s="13"/>
      <c r="G22" s="14">
        <f>AVERAGE(G19:G21)</f>
        <v>2150000</v>
      </c>
      <c r="H22" s="25">
        <f>AVERAGE(H19:H21)</f>
        <v>9.8285714285714292</v>
      </c>
      <c r="I22" s="15"/>
    </row>
    <row r="23" spans="1:28" s="21" customFormat="1" ht="17" thickTop="1" x14ac:dyDescent="0.2">
      <c r="A23" s="26" t="s">
        <v>29</v>
      </c>
      <c r="B23" s="10">
        <v>1</v>
      </c>
      <c r="C23" s="19">
        <v>22</v>
      </c>
      <c r="D23" s="19">
        <v>21</v>
      </c>
      <c r="E23" s="21">
        <f>AVERAGE(C23:D23)</f>
        <v>21.5</v>
      </c>
      <c r="F23" s="19">
        <v>3</v>
      </c>
      <c r="G23" s="8">
        <f>E23/0.01/10^-F23</f>
        <v>2150000</v>
      </c>
      <c r="H23" s="24">
        <f>G23/$H$64*100</f>
        <v>10.117647058823529</v>
      </c>
      <c r="I23" s="11"/>
    </row>
    <row r="24" spans="1:28" s="21" customFormat="1" x14ac:dyDescent="0.2">
      <c r="A24" s="26"/>
      <c r="B24" s="10">
        <v>2</v>
      </c>
      <c r="C24" s="19">
        <v>20</v>
      </c>
      <c r="D24" s="19">
        <v>23</v>
      </c>
      <c r="E24" s="21">
        <f t="shared" ref="E24:E25" si="11">AVERAGE(C24:D24)</f>
        <v>21.5</v>
      </c>
      <c r="F24" s="19">
        <v>3</v>
      </c>
      <c r="G24" s="8">
        <f t="shared" ref="G24:G25" si="12">E24/0.01/10^-F24</f>
        <v>2150000</v>
      </c>
      <c r="H24" s="24">
        <f t="shared" ref="H24:H25" si="13">G24/$H$64*100</f>
        <v>10.117647058823529</v>
      </c>
      <c r="I24" s="11"/>
    </row>
    <row r="25" spans="1:28" s="21" customFormat="1" x14ac:dyDescent="0.2">
      <c r="A25" s="26"/>
      <c r="B25" s="10">
        <v>3</v>
      </c>
      <c r="C25" s="19">
        <v>25</v>
      </c>
      <c r="D25" s="19">
        <v>26</v>
      </c>
      <c r="E25" s="21">
        <f t="shared" si="11"/>
        <v>25.5</v>
      </c>
      <c r="F25" s="19">
        <v>3</v>
      </c>
      <c r="G25" s="8">
        <f t="shared" si="12"/>
        <v>2550000</v>
      </c>
      <c r="H25" s="24">
        <f t="shared" si="13"/>
        <v>12</v>
      </c>
      <c r="I25" s="11"/>
    </row>
    <row r="26" spans="1:28" s="21" customFormat="1" ht="17" thickBot="1" x14ac:dyDescent="0.25">
      <c r="A26" s="26"/>
      <c r="B26" s="12" t="s">
        <v>8</v>
      </c>
      <c r="C26" s="27"/>
      <c r="D26" s="27"/>
      <c r="E26" s="27"/>
      <c r="F26" s="22"/>
      <c r="G26" s="14">
        <f>AVERAGE(G23:G25)</f>
        <v>2283333.3333333335</v>
      </c>
      <c r="H26" s="25">
        <f>AVERAGE(H23:H25)</f>
        <v>10.745098039215685</v>
      </c>
      <c r="I26" s="15"/>
    </row>
    <row r="27" spans="1:28" s="21" customFormat="1" ht="17" thickTop="1" x14ac:dyDescent="0.2">
      <c r="B27" s="10"/>
      <c r="G27" s="8"/>
      <c r="H27" s="11"/>
      <c r="I27" s="11"/>
    </row>
    <row r="28" spans="1:28" x14ac:dyDescent="0.2">
      <c r="A28" s="7"/>
      <c r="C28" s="7"/>
      <c r="D28" s="7"/>
      <c r="E28" s="7"/>
      <c r="F28" s="7"/>
      <c r="G28" s="8"/>
      <c r="H28" s="11"/>
      <c r="I28" s="11"/>
    </row>
    <row r="29" spans="1:28" x14ac:dyDescent="0.2">
      <c r="A29" s="7"/>
      <c r="C29" s="7"/>
      <c r="D29" s="7"/>
      <c r="E29" s="7"/>
      <c r="F29" s="7"/>
      <c r="G29" s="8"/>
      <c r="H29" s="11"/>
      <c r="I29" s="11"/>
    </row>
    <row r="30" spans="1:28" x14ac:dyDescent="0.2">
      <c r="A30" s="3" t="s">
        <v>9</v>
      </c>
      <c r="B30" s="26"/>
      <c r="C30" s="26"/>
      <c r="D30" s="26"/>
      <c r="E30" s="26"/>
      <c r="F30" s="26"/>
      <c r="G30" s="26"/>
      <c r="H30" s="11"/>
      <c r="I30" s="20"/>
      <c r="J30" s="4"/>
    </row>
    <row r="31" spans="1:28" s="13" customFormat="1" ht="17" thickBot="1" x14ac:dyDescent="0.25">
      <c r="A31" s="3"/>
      <c r="B31" s="10" t="s">
        <v>7</v>
      </c>
      <c r="C31" s="3"/>
      <c r="D31" s="3"/>
      <c r="E31" s="7" t="s">
        <v>20</v>
      </c>
      <c r="F31" s="3" t="s">
        <v>10</v>
      </c>
      <c r="G31" s="3" t="s">
        <v>11</v>
      </c>
      <c r="H31" s="11" t="s">
        <v>18</v>
      </c>
      <c r="I31" s="11" t="s">
        <v>15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s="6" customFormat="1" ht="17" thickTop="1" x14ac:dyDescent="0.2">
      <c r="A32" s="26" t="s">
        <v>24</v>
      </c>
      <c r="B32" s="10">
        <v>1</v>
      </c>
      <c r="C32" s="19">
        <v>14</v>
      </c>
      <c r="D32" s="19">
        <v>13</v>
      </c>
      <c r="E32" s="3">
        <f>AVERAGE(C32:D32)</f>
        <v>13.5</v>
      </c>
      <c r="F32" s="19">
        <v>1</v>
      </c>
      <c r="G32" s="8">
        <f>E32/0.01/10^-F32</f>
        <v>13500</v>
      </c>
      <c r="H32" s="24">
        <f>G32/$H$59*100</f>
        <v>5.023255813953488E-2</v>
      </c>
      <c r="I32" s="24">
        <f>G32/G$6*100</f>
        <v>0.47093023255813954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s="6" customFormat="1" x14ac:dyDescent="0.2">
      <c r="A33" s="26"/>
      <c r="B33" s="10">
        <v>2</v>
      </c>
      <c r="C33" s="19">
        <v>20</v>
      </c>
      <c r="D33" s="19">
        <v>16</v>
      </c>
      <c r="E33" s="3">
        <f t="shared" ref="E33:E34" si="14">AVERAGE(C33:D33)</f>
        <v>18</v>
      </c>
      <c r="F33" s="19">
        <v>1</v>
      </c>
      <c r="G33" s="8">
        <f t="shared" ref="G33:G34" si="15">E33/0.01/10^-F33</f>
        <v>18000</v>
      </c>
      <c r="H33" s="24">
        <f>G33/$H$59*100</f>
        <v>6.6976744186046516E-2</v>
      </c>
      <c r="I33" s="24">
        <f>G33/G$6*100</f>
        <v>0.62790697674418605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s="6" customFormat="1" x14ac:dyDescent="0.2">
      <c r="A34" s="26"/>
      <c r="B34" s="10">
        <v>3</v>
      </c>
      <c r="C34" s="19">
        <v>16</v>
      </c>
      <c r="D34" s="19">
        <v>23</v>
      </c>
      <c r="E34" s="3">
        <f t="shared" si="14"/>
        <v>19.5</v>
      </c>
      <c r="F34" s="19">
        <v>1</v>
      </c>
      <c r="G34" s="8">
        <f t="shared" si="15"/>
        <v>19500</v>
      </c>
      <c r="H34" s="24">
        <f>G34/$H$59*100</f>
        <v>7.2558139534883714E-2</v>
      </c>
      <c r="I34" s="24">
        <f>G34/G$6*100</f>
        <v>0.68023255813953487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s="13" customFormat="1" ht="17" thickBot="1" x14ac:dyDescent="0.25">
      <c r="A35" s="26"/>
      <c r="B35" s="12" t="s">
        <v>8</v>
      </c>
      <c r="C35" s="27"/>
      <c r="D35" s="27"/>
      <c r="E35" s="27"/>
      <c r="G35" s="14">
        <f>AVERAGE(G32:G34)</f>
        <v>17000</v>
      </c>
      <c r="H35" s="25">
        <f>AVERAGE(H32:H34)</f>
        <v>6.325581395348838E-2</v>
      </c>
      <c r="I35" s="25">
        <f>AVERAGE(I32:I34)</f>
        <v>0.59302325581395354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s="7" customFormat="1" ht="17" thickTop="1" x14ac:dyDescent="0.2">
      <c r="A36" s="26" t="s">
        <v>25</v>
      </c>
      <c r="B36" s="10">
        <v>1</v>
      </c>
      <c r="C36" s="19">
        <v>22</v>
      </c>
      <c r="D36" s="19">
        <v>16</v>
      </c>
      <c r="E36" s="3">
        <f t="shared" ref="E36:E37" si="16">AVERAGE(C36:D36)</f>
        <v>19</v>
      </c>
      <c r="F36" s="19">
        <v>1</v>
      </c>
      <c r="G36" s="8">
        <f>E36/0.01/10^-F36</f>
        <v>19000</v>
      </c>
      <c r="H36" s="24">
        <f>G36/$H$60*100</f>
        <v>7.5999999999999998E-2</v>
      </c>
      <c r="I36" s="24">
        <f>G36/G$10*100</f>
        <v>0.92682926829268286</v>
      </c>
    </row>
    <row r="37" spans="1:28" x14ac:dyDescent="0.2">
      <c r="A37" s="26"/>
      <c r="B37" s="10">
        <v>2</v>
      </c>
      <c r="C37" s="19">
        <v>14</v>
      </c>
      <c r="D37" s="19">
        <v>14</v>
      </c>
      <c r="E37" s="3">
        <f t="shared" si="16"/>
        <v>14</v>
      </c>
      <c r="F37" s="19">
        <v>1</v>
      </c>
      <c r="G37" s="8">
        <f t="shared" ref="G37:G38" si="17">E37/0.01/10^-F37</f>
        <v>14000</v>
      </c>
      <c r="H37" s="24">
        <f>G37/$H$60*100</f>
        <v>5.5999999999999994E-2</v>
      </c>
      <c r="I37" s="24">
        <f>G37/G$10*100</f>
        <v>0.68292682926829273</v>
      </c>
    </row>
    <row r="38" spans="1:28" x14ac:dyDescent="0.2">
      <c r="A38" s="26"/>
      <c r="B38" s="10">
        <v>3</v>
      </c>
      <c r="C38" s="19">
        <v>17</v>
      </c>
      <c r="D38" s="19">
        <v>22</v>
      </c>
      <c r="E38" s="3">
        <f>AVERAGE(C38:D38)</f>
        <v>19.5</v>
      </c>
      <c r="F38" s="19">
        <v>1</v>
      </c>
      <c r="G38" s="8">
        <f t="shared" si="17"/>
        <v>19500</v>
      </c>
      <c r="H38" s="24">
        <f>G38/$H$60*100</f>
        <v>7.8E-2</v>
      </c>
      <c r="I38" s="24">
        <f>G38/G$10*100</f>
        <v>0.95121951219512191</v>
      </c>
    </row>
    <row r="39" spans="1:28" ht="17" thickBot="1" x14ac:dyDescent="0.25">
      <c r="A39" s="26"/>
      <c r="B39" s="12" t="s">
        <v>8</v>
      </c>
      <c r="C39" s="27"/>
      <c r="D39" s="27"/>
      <c r="E39" s="27"/>
      <c r="F39" s="13"/>
      <c r="G39" s="14">
        <f>AVERAGE(G36:G38)</f>
        <v>17500</v>
      </c>
      <c r="H39" s="25">
        <f>AVERAGE(H36:H38)</f>
        <v>7.0000000000000007E-2</v>
      </c>
      <c r="I39" s="25">
        <f>AVERAGE(I36:I38)</f>
        <v>0.85365853658536583</v>
      </c>
    </row>
    <row r="40" spans="1:28" ht="17" thickTop="1" x14ac:dyDescent="0.2">
      <c r="A40" s="26" t="s">
        <v>26</v>
      </c>
      <c r="B40" s="10">
        <v>1</v>
      </c>
      <c r="C40" s="19">
        <v>38</v>
      </c>
      <c r="D40" s="19">
        <v>36</v>
      </c>
      <c r="E40" s="21">
        <f t="shared" ref="E40:E41" si="18">AVERAGE(C40:D40)</f>
        <v>37</v>
      </c>
      <c r="F40" s="19">
        <v>1</v>
      </c>
      <c r="G40" s="8">
        <f>E40/0.01/10^-F40</f>
        <v>37000</v>
      </c>
      <c r="H40" s="24">
        <f>G40/$H$61*100</f>
        <v>0.13155555555555554</v>
      </c>
      <c r="I40" s="24">
        <f>G40/G$14*100</f>
        <v>2.0555555555555558</v>
      </c>
    </row>
    <row r="41" spans="1:28" x14ac:dyDescent="0.2">
      <c r="A41" s="26"/>
      <c r="B41" s="10">
        <v>2</v>
      </c>
      <c r="C41" s="19">
        <v>42</v>
      </c>
      <c r="D41" s="19">
        <v>46</v>
      </c>
      <c r="E41" s="21">
        <f t="shared" si="18"/>
        <v>44</v>
      </c>
      <c r="F41" s="19">
        <v>1</v>
      </c>
      <c r="G41" s="8">
        <f t="shared" ref="G41:G42" si="19">E41/0.01/10^-F41</f>
        <v>44000</v>
      </c>
      <c r="H41" s="24">
        <f t="shared" ref="H41:H42" si="20">G41/$H$61*100</f>
        <v>0.15644444444444444</v>
      </c>
      <c r="I41" s="24">
        <f t="shared" ref="I41:I42" si="21">G41/G$14*100</f>
        <v>2.4444444444444446</v>
      </c>
    </row>
    <row r="42" spans="1:28" x14ac:dyDescent="0.2">
      <c r="A42" s="26"/>
      <c r="B42" s="10">
        <v>3</v>
      </c>
      <c r="C42" s="19">
        <v>46</v>
      </c>
      <c r="D42" s="19">
        <v>45</v>
      </c>
      <c r="E42" s="21">
        <f>AVERAGE(C42:D42)</f>
        <v>45.5</v>
      </c>
      <c r="F42" s="19">
        <v>1</v>
      </c>
      <c r="G42" s="8">
        <f t="shared" si="19"/>
        <v>45500</v>
      </c>
      <c r="H42" s="24">
        <f t="shared" si="20"/>
        <v>0.1617777777777778</v>
      </c>
      <c r="I42" s="24">
        <f t="shared" si="21"/>
        <v>2.5277777777777777</v>
      </c>
    </row>
    <row r="43" spans="1:28" ht="17" thickBot="1" x14ac:dyDescent="0.25">
      <c r="A43" s="26"/>
      <c r="B43" s="12" t="s">
        <v>8</v>
      </c>
      <c r="C43" s="27"/>
      <c r="D43" s="27"/>
      <c r="E43" s="27"/>
      <c r="F43" s="22"/>
      <c r="G43" s="14">
        <f>AVERAGE(G40:G42)</f>
        <v>42166.666666666664</v>
      </c>
      <c r="H43" s="25">
        <f>AVERAGE(H40:H42)</f>
        <v>0.14992592592592593</v>
      </c>
      <c r="I43" s="25">
        <f>AVERAGE(I40:I42)</f>
        <v>2.3425925925925926</v>
      </c>
    </row>
    <row r="44" spans="1:28" ht="17" thickTop="1" x14ac:dyDescent="0.2">
      <c r="A44" s="26" t="s">
        <v>27</v>
      </c>
      <c r="B44" s="10">
        <v>1</v>
      </c>
      <c r="C44" s="19">
        <v>40</v>
      </c>
      <c r="D44" s="19">
        <v>42</v>
      </c>
      <c r="E44" s="21">
        <f t="shared" ref="E44:E45" si="22">AVERAGE(C44:D44)</f>
        <v>41</v>
      </c>
      <c r="F44" s="19">
        <v>1</v>
      </c>
      <c r="G44" s="8">
        <f>E44/0.01/10^-F44</f>
        <v>41000</v>
      </c>
      <c r="H44" s="24">
        <f>G44/$H$62*100</f>
        <v>0.20500000000000002</v>
      </c>
      <c r="I44" s="24">
        <f>G44/G$18*100</f>
        <v>2.0672268907563027</v>
      </c>
    </row>
    <row r="45" spans="1:28" x14ac:dyDescent="0.2">
      <c r="A45" s="26"/>
      <c r="B45" s="10">
        <v>2</v>
      </c>
      <c r="C45" s="19">
        <v>28</v>
      </c>
      <c r="D45" s="19">
        <v>26</v>
      </c>
      <c r="E45" s="21">
        <f t="shared" si="22"/>
        <v>27</v>
      </c>
      <c r="F45" s="19">
        <v>1</v>
      </c>
      <c r="G45" s="8">
        <f t="shared" ref="G45:G46" si="23">E45/0.01/10^-F45</f>
        <v>27000</v>
      </c>
      <c r="H45" s="24">
        <f t="shared" ref="H45:H46" si="24">G45/$H$62*100</f>
        <v>0.13500000000000001</v>
      </c>
      <c r="I45" s="24">
        <f t="shared" ref="I45:I46" si="25">G45/G$18*100</f>
        <v>1.3613445378151261</v>
      </c>
    </row>
    <row r="46" spans="1:28" x14ac:dyDescent="0.2">
      <c r="A46" s="26"/>
      <c r="B46" s="10">
        <v>3</v>
      </c>
      <c r="C46" s="19">
        <v>36</v>
      </c>
      <c r="D46" s="19">
        <v>38</v>
      </c>
      <c r="E46" s="21">
        <f>AVERAGE(C46:D46)</f>
        <v>37</v>
      </c>
      <c r="F46" s="19">
        <v>1</v>
      </c>
      <c r="G46" s="8">
        <f t="shared" si="23"/>
        <v>37000</v>
      </c>
      <c r="H46" s="24">
        <f t="shared" si="24"/>
        <v>0.185</v>
      </c>
      <c r="I46" s="24">
        <f t="shared" si="25"/>
        <v>1.865546218487395</v>
      </c>
    </row>
    <row r="47" spans="1:28" ht="17" thickBot="1" x14ac:dyDescent="0.25">
      <c r="A47" s="26"/>
      <c r="B47" s="12" t="s">
        <v>8</v>
      </c>
      <c r="C47" s="27"/>
      <c r="D47" s="27"/>
      <c r="E47" s="27"/>
      <c r="F47" s="22"/>
      <c r="G47" s="14">
        <f>AVERAGE(G44:G46)</f>
        <v>35000</v>
      </c>
      <c r="H47" s="25">
        <f>AVERAGE(H44:H46)</f>
        <v>0.17500000000000002</v>
      </c>
      <c r="I47" s="25">
        <f>AVERAGE(I44:I46)</f>
        <v>1.7647058823529413</v>
      </c>
    </row>
    <row r="48" spans="1:28" ht="17" thickTop="1" x14ac:dyDescent="0.2">
      <c r="A48" s="26" t="s">
        <v>28</v>
      </c>
      <c r="B48" s="10">
        <v>1</v>
      </c>
      <c r="C48" s="19">
        <v>63</v>
      </c>
      <c r="D48" s="19">
        <v>56</v>
      </c>
      <c r="E48" s="21">
        <f t="shared" ref="E48:E49" si="26">AVERAGE(C48:D48)</f>
        <v>59.5</v>
      </c>
      <c r="F48" s="19">
        <v>1</v>
      </c>
      <c r="G48" s="8">
        <f>E48/0.01/10^-F48</f>
        <v>59500</v>
      </c>
      <c r="H48" s="24">
        <f>G48/$H$63*100</f>
        <v>0.27200000000000002</v>
      </c>
      <c r="I48" s="24">
        <f>G48/G$22*100</f>
        <v>2.7674418604651163</v>
      </c>
    </row>
    <row r="49" spans="1:11" x14ac:dyDescent="0.2">
      <c r="A49" s="26"/>
      <c r="B49" s="10">
        <v>2</v>
      </c>
      <c r="C49" s="19">
        <v>66</v>
      </c>
      <c r="D49" s="19">
        <v>66</v>
      </c>
      <c r="E49" s="21">
        <f t="shared" si="26"/>
        <v>66</v>
      </c>
      <c r="F49" s="19">
        <v>1</v>
      </c>
      <c r="G49" s="8">
        <f t="shared" ref="G49:G50" si="27">E49/0.01/10^-F49</f>
        <v>66000</v>
      </c>
      <c r="H49" s="24">
        <f t="shared" ref="H49:H50" si="28">G49/$H$63*100</f>
        <v>0.30171428571428571</v>
      </c>
      <c r="I49" s="24">
        <f t="shared" ref="I49:I50" si="29">G49/G$22*100</f>
        <v>3.0697674418604652</v>
      </c>
    </row>
    <row r="50" spans="1:11" x14ac:dyDescent="0.2">
      <c r="A50" s="26"/>
      <c r="B50" s="10">
        <v>3</v>
      </c>
      <c r="C50" s="19">
        <v>63</v>
      </c>
      <c r="D50" s="19">
        <v>52</v>
      </c>
      <c r="E50" s="21">
        <f>AVERAGE(C50:D50)</f>
        <v>57.5</v>
      </c>
      <c r="F50" s="19">
        <v>1</v>
      </c>
      <c r="G50" s="8">
        <f t="shared" si="27"/>
        <v>57500</v>
      </c>
      <c r="H50" s="24">
        <f t="shared" si="28"/>
        <v>0.26285714285714284</v>
      </c>
      <c r="I50" s="24">
        <f t="shared" si="29"/>
        <v>2.6744186046511627</v>
      </c>
    </row>
    <row r="51" spans="1:11" ht="17" thickBot="1" x14ac:dyDescent="0.25">
      <c r="A51" s="26"/>
      <c r="B51" s="12" t="s">
        <v>8</v>
      </c>
      <c r="C51" s="27"/>
      <c r="D51" s="27"/>
      <c r="E51" s="27"/>
      <c r="F51" s="22"/>
      <c r="G51" s="14">
        <f>AVERAGE(G48:G50)</f>
        <v>61000</v>
      </c>
      <c r="H51" s="25">
        <f>AVERAGE(H48:H50)</f>
        <v>0.27885714285714286</v>
      </c>
      <c r="I51" s="25">
        <f>AVERAGE(I48:I50)</f>
        <v>2.8372093023255811</v>
      </c>
    </row>
    <row r="52" spans="1:11" s="21" customFormat="1" ht="17" thickTop="1" x14ac:dyDescent="0.2">
      <c r="A52" s="26" t="s">
        <v>29</v>
      </c>
      <c r="B52" s="10">
        <v>1</v>
      </c>
      <c r="C52" s="19">
        <v>44</v>
      </c>
      <c r="D52" s="19">
        <v>42</v>
      </c>
      <c r="E52" s="21">
        <f t="shared" ref="E52:E53" si="30">AVERAGE(C52:D52)</f>
        <v>43</v>
      </c>
      <c r="F52" s="19">
        <v>1</v>
      </c>
      <c r="G52" s="8">
        <f>E52/0.01/10^-F52</f>
        <v>43000</v>
      </c>
      <c r="H52" s="24">
        <f>G52/$H$64*100</f>
        <v>0.20235294117647057</v>
      </c>
      <c r="I52" s="24">
        <f>G52/G$26*100</f>
        <v>1.8832116788321169</v>
      </c>
      <c r="K52" s="21" t="s">
        <v>23</v>
      </c>
    </row>
    <row r="53" spans="1:11" s="21" customFormat="1" x14ac:dyDescent="0.2">
      <c r="A53" s="26"/>
      <c r="B53" s="10">
        <v>2</v>
      </c>
      <c r="C53" s="19">
        <v>27</v>
      </c>
      <c r="D53" s="19">
        <v>40</v>
      </c>
      <c r="E53" s="21">
        <f t="shared" si="30"/>
        <v>33.5</v>
      </c>
      <c r="F53" s="19">
        <v>1</v>
      </c>
      <c r="G53" s="8">
        <f t="shared" ref="G53:G54" si="31">E53/0.01/10^-F53</f>
        <v>33500</v>
      </c>
      <c r="H53" s="24">
        <f t="shared" ref="H53:H54" si="32">G53/$H$64*100</f>
        <v>0.15764705882352942</v>
      </c>
      <c r="I53" s="24">
        <f t="shared" ref="I53:I54" si="33">G53/G$26*100</f>
        <v>1.4671532846715327</v>
      </c>
    </row>
    <row r="54" spans="1:11" s="21" customFormat="1" x14ac:dyDescent="0.2">
      <c r="A54" s="26"/>
      <c r="B54" s="10">
        <v>3</v>
      </c>
      <c r="C54" s="19">
        <v>42</v>
      </c>
      <c r="D54" s="19">
        <v>40</v>
      </c>
      <c r="E54" s="21">
        <f>AVERAGE(C54:D54)</f>
        <v>41</v>
      </c>
      <c r="F54" s="19">
        <v>1</v>
      </c>
      <c r="G54" s="8">
        <f t="shared" si="31"/>
        <v>41000</v>
      </c>
      <c r="H54" s="24">
        <f t="shared" si="32"/>
        <v>0.19294117647058823</v>
      </c>
      <c r="I54" s="24">
        <f t="shared" si="33"/>
        <v>1.7956204379562042</v>
      </c>
    </row>
    <row r="55" spans="1:11" s="21" customFormat="1" ht="17" thickBot="1" x14ac:dyDescent="0.25">
      <c r="A55" s="26"/>
      <c r="B55" s="12" t="s">
        <v>8</v>
      </c>
      <c r="C55" s="27"/>
      <c r="D55" s="27"/>
      <c r="E55" s="27"/>
      <c r="F55" s="22"/>
      <c r="G55" s="14">
        <f>AVERAGE(G52:G54)</f>
        <v>39166.666666666664</v>
      </c>
      <c r="H55" s="25">
        <f>AVERAGE(H52:H54)</f>
        <v>0.18431372549019609</v>
      </c>
      <c r="I55" s="25">
        <f>AVERAGE(I52:I54)</f>
        <v>1.7153284671532845</v>
      </c>
    </row>
    <row r="56" spans="1:11" s="21" customFormat="1" ht="17" thickTop="1" x14ac:dyDescent="0.2">
      <c r="B56" s="10"/>
      <c r="G56" s="8"/>
      <c r="H56" s="11"/>
      <c r="I56" s="11"/>
    </row>
    <row r="57" spans="1:11" x14ac:dyDescent="0.2">
      <c r="A57" s="7"/>
      <c r="C57" s="7"/>
      <c r="D57" s="7"/>
      <c r="E57" s="7"/>
      <c r="F57" s="7"/>
      <c r="G57" s="8"/>
      <c r="H57" s="9"/>
      <c r="I57" s="7"/>
    </row>
    <row r="58" spans="1:11" s="16" customFormat="1" ht="17" thickBot="1" x14ac:dyDescent="0.25">
      <c r="A58" s="16" t="s">
        <v>13</v>
      </c>
      <c r="B58" s="17"/>
      <c r="E58" s="16" t="s">
        <v>20</v>
      </c>
      <c r="F58" s="16" t="s">
        <v>14</v>
      </c>
      <c r="G58" s="16" t="s">
        <v>19</v>
      </c>
      <c r="H58" s="16" t="s">
        <v>30</v>
      </c>
      <c r="I58" s="16" t="s">
        <v>21</v>
      </c>
    </row>
    <row r="59" spans="1:11" x14ac:dyDescent="0.2">
      <c r="A59" s="23" t="s">
        <v>24</v>
      </c>
      <c r="C59" s="19">
        <v>23</v>
      </c>
      <c r="D59" s="19">
        <v>20</v>
      </c>
      <c r="E59" s="7">
        <f>AVERAGE(C59:D59)</f>
        <v>21.5</v>
      </c>
      <c r="F59" s="19">
        <v>7</v>
      </c>
      <c r="G59" s="8">
        <f>AVERAGE(C59:D59)/0.01/10^-F59</f>
        <v>21500000000</v>
      </c>
      <c r="H59" s="8">
        <f>G59/800</f>
        <v>26875000</v>
      </c>
      <c r="I59" s="24">
        <f>H59/'Average Cell Counts'!$D$6</f>
        <v>238.22714681440442</v>
      </c>
    </row>
    <row r="60" spans="1:11" x14ac:dyDescent="0.2">
      <c r="A60" s="23" t="s">
        <v>25</v>
      </c>
      <c r="C60" s="19">
        <v>20</v>
      </c>
      <c r="D60" s="19">
        <v>20</v>
      </c>
      <c r="E60" s="7">
        <f t="shared" ref="E60:E61" si="34">AVERAGE(C60:D60)</f>
        <v>20</v>
      </c>
      <c r="F60" s="19">
        <v>7</v>
      </c>
      <c r="G60" s="8">
        <f>AVERAGE(C60:D60)/0.01/10^-F60</f>
        <v>20000000000</v>
      </c>
      <c r="H60" s="8">
        <f t="shared" ref="H60:H64" si="35">G60/800</f>
        <v>25000000</v>
      </c>
      <c r="I60" s="24">
        <f>H60/'Average Cell Counts'!$D$6</f>
        <v>221.60664819944597</v>
      </c>
    </row>
    <row r="61" spans="1:11" s="21" customFormat="1" x14ac:dyDescent="0.2">
      <c r="A61" s="23" t="s">
        <v>26</v>
      </c>
      <c r="B61" s="10"/>
      <c r="C61" s="19">
        <v>23</v>
      </c>
      <c r="D61" s="19">
        <v>22</v>
      </c>
      <c r="E61" s="21">
        <f t="shared" si="34"/>
        <v>22.5</v>
      </c>
      <c r="F61" s="19">
        <v>7</v>
      </c>
      <c r="G61" s="8">
        <f t="shared" ref="G61:G63" si="36">AVERAGE(C61:D61)/0.01/10^-F61</f>
        <v>22500000000</v>
      </c>
      <c r="H61" s="8">
        <f t="shared" si="35"/>
        <v>28125000</v>
      </c>
      <c r="I61" s="24">
        <f>H61/'Average Cell Counts'!$D$6</f>
        <v>249.30747922437672</v>
      </c>
    </row>
    <row r="62" spans="1:11" s="21" customFormat="1" x14ac:dyDescent="0.2">
      <c r="A62" s="23" t="s">
        <v>27</v>
      </c>
      <c r="B62" s="10"/>
      <c r="C62" s="19">
        <v>17</v>
      </c>
      <c r="D62" s="19">
        <v>15</v>
      </c>
      <c r="E62" s="21">
        <f t="shared" ref="E62:E63" si="37">AVERAGE(C62:D62)</f>
        <v>16</v>
      </c>
      <c r="F62" s="19">
        <v>7</v>
      </c>
      <c r="G62" s="8">
        <f t="shared" si="36"/>
        <v>16000000000</v>
      </c>
      <c r="H62" s="8">
        <f t="shared" si="35"/>
        <v>20000000</v>
      </c>
      <c r="I62" s="24">
        <f>H62/'Average Cell Counts'!$D$6</f>
        <v>177.2853185595568</v>
      </c>
    </row>
    <row r="63" spans="1:11" s="21" customFormat="1" x14ac:dyDescent="0.2">
      <c r="A63" s="23" t="s">
        <v>28</v>
      </c>
      <c r="B63" s="10"/>
      <c r="C63" s="19">
        <v>17</v>
      </c>
      <c r="D63" s="19">
        <v>18</v>
      </c>
      <c r="E63" s="21">
        <f t="shared" si="37"/>
        <v>17.5</v>
      </c>
      <c r="F63" s="19">
        <v>7</v>
      </c>
      <c r="G63" s="8">
        <f t="shared" si="36"/>
        <v>17500000000</v>
      </c>
      <c r="H63" s="8">
        <f t="shared" si="35"/>
        <v>21875000</v>
      </c>
      <c r="I63" s="24">
        <f>H63/'Average Cell Counts'!$D$6</f>
        <v>193.90581717451525</v>
      </c>
    </row>
    <row r="64" spans="1:11" x14ac:dyDescent="0.2">
      <c r="A64" s="23" t="s">
        <v>29</v>
      </c>
      <c r="C64" s="19">
        <v>18</v>
      </c>
      <c r="D64" s="19">
        <v>16</v>
      </c>
      <c r="E64" s="21">
        <f>AVERAGE(C64:D64)</f>
        <v>17</v>
      </c>
      <c r="F64" s="19">
        <v>7</v>
      </c>
      <c r="G64" s="8">
        <f>AVERAGE(C64:D64)/0.01/10^-F64</f>
        <v>17000000000</v>
      </c>
      <c r="H64" s="8">
        <f t="shared" si="35"/>
        <v>21250000</v>
      </c>
      <c r="I64" s="24">
        <f>H64/'Average Cell Counts'!$D$6</f>
        <v>188.3656509695291</v>
      </c>
    </row>
  </sheetData>
  <mergeCells count="26">
    <mergeCell ref="B1:H1"/>
    <mergeCell ref="A3:A6"/>
    <mergeCell ref="A7:A10"/>
    <mergeCell ref="C6:E6"/>
    <mergeCell ref="A40:A43"/>
    <mergeCell ref="C43:E43"/>
    <mergeCell ref="C10:E10"/>
    <mergeCell ref="C14:E14"/>
    <mergeCell ref="A36:A39"/>
    <mergeCell ref="C39:E39"/>
    <mergeCell ref="B30:G30"/>
    <mergeCell ref="A32:A35"/>
    <mergeCell ref="C35:E35"/>
    <mergeCell ref="A11:A14"/>
    <mergeCell ref="A15:A18"/>
    <mergeCell ref="C18:E18"/>
    <mergeCell ref="A52:A55"/>
    <mergeCell ref="C55:E55"/>
    <mergeCell ref="A19:A22"/>
    <mergeCell ref="C22:E22"/>
    <mergeCell ref="A44:A47"/>
    <mergeCell ref="C47:E47"/>
    <mergeCell ref="A48:A51"/>
    <mergeCell ref="C51:E51"/>
    <mergeCell ref="A23:A26"/>
    <mergeCell ref="C26:E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OD600 of Cultures</vt:lpstr>
      <vt:lpstr>Average Cell Counts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Alexandra Poret</cp:lastModifiedBy>
  <dcterms:created xsi:type="dcterms:W3CDTF">2019-06-25T12:56:40Z</dcterms:created>
  <dcterms:modified xsi:type="dcterms:W3CDTF">2022-07-22T23:17:24Z</dcterms:modified>
</cp:coreProperties>
</file>