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mansour/Dropbox (BCH)/Priebe lab experimental files/Alex LPS/THP-1 macrophage assays/20230818_LPS dolosa THP invasion assay/"/>
    </mc:Choice>
  </mc:AlternateContent>
  <xr:revisionPtr revIDLastSave="0" documentId="13_ncr:1_{C16E9880-8A08-FD40-8FD7-95139C7A7F86}" xr6:coauthVersionLast="47" xr6:coauthVersionMax="47" xr10:uidLastSave="{00000000-0000-0000-0000-000000000000}"/>
  <bookViews>
    <workbookView xWindow="21300" yWindow="680" windowWidth="21320" windowHeight="19720" xr2:uid="{F425603E-09EC-004A-889B-252DD5C418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9" i="1" l="1"/>
  <c r="H29" i="1" s="1"/>
  <c r="H77" i="1"/>
  <c r="H75" i="1"/>
  <c r="H73" i="1"/>
  <c r="H71" i="1"/>
  <c r="H69" i="1"/>
  <c r="I69" i="1" s="1"/>
  <c r="I44" i="1"/>
  <c r="I37" i="1"/>
  <c r="H63" i="1"/>
  <c r="H59" i="1"/>
  <c r="H54" i="1"/>
  <c r="H48" i="1"/>
  <c r="G69" i="1"/>
  <c r="H24" i="1"/>
  <c r="H19" i="1"/>
  <c r="H13" i="1"/>
  <c r="H8" i="1"/>
  <c r="H3" i="1"/>
  <c r="G79" i="1"/>
  <c r="G77" i="1"/>
  <c r="G75" i="1"/>
  <c r="G73" i="1"/>
  <c r="I73" i="1" s="1"/>
  <c r="G71" i="1"/>
  <c r="I71" i="1" s="1"/>
  <c r="E79" i="1"/>
  <c r="E77" i="1"/>
  <c r="E75" i="1"/>
  <c r="E73" i="1"/>
  <c r="E71" i="1"/>
  <c r="E69" i="1"/>
  <c r="E65" i="1"/>
  <c r="G65" i="1" s="1"/>
  <c r="E64" i="1"/>
  <c r="G64" i="1" s="1"/>
  <c r="E63" i="1"/>
  <c r="G63" i="1" s="1"/>
  <c r="E62" i="1"/>
  <c r="G62" i="1" s="1"/>
  <c r="E60" i="1"/>
  <c r="G60" i="1" s="1"/>
  <c r="E59" i="1"/>
  <c r="G59" i="1" s="1"/>
  <c r="E58" i="1"/>
  <c r="G58" i="1" s="1"/>
  <c r="E57" i="1"/>
  <c r="G57" i="1" s="1"/>
  <c r="G61" i="1" s="1"/>
  <c r="E55" i="1"/>
  <c r="G55" i="1" s="1"/>
  <c r="E54" i="1"/>
  <c r="G54" i="1" s="1"/>
  <c r="E53" i="1"/>
  <c r="G53" i="1" s="1"/>
  <c r="E52" i="1"/>
  <c r="G52" i="1" s="1"/>
  <c r="E50" i="1"/>
  <c r="G50" i="1" s="1"/>
  <c r="E49" i="1"/>
  <c r="G49" i="1" s="1"/>
  <c r="E48" i="1"/>
  <c r="G48" i="1" s="1"/>
  <c r="E47" i="1"/>
  <c r="G47" i="1" s="1"/>
  <c r="E45" i="1"/>
  <c r="G45" i="1" s="1"/>
  <c r="E44" i="1"/>
  <c r="G44" i="1" s="1"/>
  <c r="E43" i="1"/>
  <c r="G43" i="1" s="1"/>
  <c r="E42" i="1"/>
  <c r="G42" i="1" s="1"/>
  <c r="E40" i="1"/>
  <c r="G40" i="1" s="1"/>
  <c r="E39" i="1"/>
  <c r="G39" i="1" s="1"/>
  <c r="E38" i="1"/>
  <c r="G38" i="1" s="1"/>
  <c r="E37" i="1"/>
  <c r="G37" i="1" s="1"/>
  <c r="E31" i="1"/>
  <c r="G31" i="1" s="1"/>
  <c r="E30" i="1"/>
  <c r="G30" i="1" s="1"/>
  <c r="E29" i="1"/>
  <c r="G29" i="1" s="1"/>
  <c r="E28" i="1"/>
  <c r="G28" i="1" s="1"/>
  <c r="E26" i="1"/>
  <c r="G26" i="1" s="1"/>
  <c r="E25" i="1"/>
  <c r="G25" i="1" s="1"/>
  <c r="E24" i="1"/>
  <c r="G24" i="1" s="1"/>
  <c r="E23" i="1"/>
  <c r="G23" i="1" s="1"/>
  <c r="H23" i="1" s="1"/>
  <c r="E21" i="1"/>
  <c r="G21" i="1" s="1"/>
  <c r="E20" i="1"/>
  <c r="G20" i="1" s="1"/>
  <c r="E19" i="1"/>
  <c r="G19" i="1" s="1"/>
  <c r="G22" i="1" s="1"/>
  <c r="I52" i="1" s="1"/>
  <c r="E18" i="1"/>
  <c r="G18" i="1" s="1"/>
  <c r="E16" i="1"/>
  <c r="G16" i="1" s="1"/>
  <c r="E15" i="1"/>
  <c r="G15" i="1" s="1"/>
  <c r="E14" i="1"/>
  <c r="G14" i="1" s="1"/>
  <c r="E13" i="1"/>
  <c r="G13" i="1" s="1"/>
  <c r="E11" i="1"/>
  <c r="G11" i="1" s="1"/>
  <c r="E10" i="1"/>
  <c r="G10" i="1" s="1"/>
  <c r="E9" i="1"/>
  <c r="G9" i="1" s="1"/>
  <c r="E8" i="1"/>
  <c r="G8" i="1" s="1"/>
  <c r="E6" i="1"/>
  <c r="G6" i="1" s="1"/>
  <c r="E5" i="1"/>
  <c r="G5" i="1" s="1"/>
  <c r="E4" i="1"/>
  <c r="G4" i="1" s="1"/>
  <c r="E3" i="1"/>
  <c r="G3" i="1" s="1"/>
  <c r="I75" i="1" l="1"/>
  <c r="H37" i="1"/>
  <c r="H58" i="1"/>
  <c r="H25" i="1"/>
  <c r="H26" i="1"/>
  <c r="H30" i="1"/>
  <c r="H31" i="1"/>
  <c r="H5" i="1"/>
  <c r="H15" i="1"/>
  <c r="H39" i="1"/>
  <c r="H16" i="1"/>
  <c r="H9" i="1"/>
  <c r="H22" i="1"/>
  <c r="H43" i="1"/>
  <c r="H6" i="1"/>
  <c r="H10" i="1"/>
  <c r="H20" i="1"/>
  <c r="H11" i="1"/>
  <c r="H21" i="1"/>
  <c r="H45" i="1"/>
  <c r="G66" i="1"/>
  <c r="G41" i="1"/>
  <c r="G32" i="1"/>
  <c r="I63" i="1" s="1"/>
  <c r="H4" i="1"/>
  <c r="H49" i="1"/>
  <c r="H44" i="1"/>
  <c r="H57" i="1"/>
  <c r="G17" i="1"/>
  <c r="I49" i="1" s="1"/>
  <c r="H14" i="1"/>
  <c r="G56" i="1"/>
  <c r="H52" i="1"/>
  <c r="G7" i="1"/>
  <c r="I40" i="1" s="1"/>
  <c r="H40" i="1"/>
  <c r="I77" i="1"/>
  <c r="H38" i="1"/>
  <c r="H53" i="1"/>
  <c r="H18" i="1"/>
  <c r="H42" i="1"/>
  <c r="G46" i="1"/>
  <c r="H47" i="1"/>
  <c r="G51" i="1"/>
  <c r="G27" i="1"/>
  <c r="I58" i="1" s="1"/>
  <c r="H55" i="1"/>
  <c r="I79" i="1"/>
  <c r="H64" i="1"/>
  <c r="H62" i="1"/>
  <c r="H28" i="1"/>
  <c r="H60" i="1"/>
  <c r="H50" i="1"/>
  <c r="H65" i="1"/>
  <c r="G12" i="1"/>
  <c r="I42" i="1" s="1"/>
  <c r="H61" i="1" l="1"/>
  <c r="H7" i="1"/>
  <c r="H46" i="1"/>
  <c r="H12" i="1"/>
  <c r="H41" i="1"/>
  <c r="H32" i="1"/>
  <c r="H17" i="1"/>
  <c r="I62" i="1"/>
  <c r="I65" i="1"/>
  <c r="I64" i="1"/>
  <c r="I55" i="1"/>
  <c r="I54" i="1"/>
  <c r="I53" i="1"/>
  <c r="I38" i="1"/>
  <c r="I43" i="1"/>
  <c r="H51" i="1"/>
  <c r="I60" i="1"/>
  <c r="H56" i="1"/>
  <c r="I57" i="1"/>
  <c r="I61" i="1" s="1"/>
  <c r="I47" i="1"/>
  <c r="H27" i="1"/>
  <c r="I45" i="1"/>
  <c r="I48" i="1"/>
  <c r="I59" i="1"/>
  <c r="I39" i="1"/>
  <c r="H66" i="1"/>
  <c r="I50" i="1"/>
  <c r="I51" i="1" l="1"/>
  <c r="I66" i="1"/>
  <c r="I41" i="1"/>
  <c r="I56" i="1"/>
  <c r="I46" i="1"/>
</calcChain>
</file>

<file path=xl/sharedStrings.xml><?xml version="1.0" encoding="utf-8"?>
<sst xmlns="http://schemas.openxmlformats.org/spreadsheetml/2006/main" count="39" uniqueCount="16">
  <si>
    <t>Total  Plates</t>
  </si>
  <si>
    <t>Sample Number:</t>
  </si>
  <si>
    <t>Avg</t>
  </si>
  <si>
    <t>Dilution Factor</t>
  </si>
  <si>
    <t>CFU/mL</t>
  </si>
  <si>
    <t>% of inoculum</t>
  </si>
  <si>
    <t>Average</t>
  </si>
  <si>
    <t>Invaded Plates</t>
  </si>
  <si>
    <t xml:space="preserve">CFU/mL </t>
  </si>
  <si>
    <t xml:space="preserve">% total </t>
  </si>
  <si>
    <t>Inoculum</t>
  </si>
  <si>
    <t xml:space="preserve">dilution factor </t>
  </si>
  <si>
    <t>cfu/ml stock</t>
  </si>
  <si>
    <t xml:space="preserve">innoculum </t>
  </si>
  <si>
    <t>MOI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</si>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</sst>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DFF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D7FF-D86F-4143-9B4C-5D9E536D349D}">
  <dimension ref="A1:K80"/>
  <sheetViews>
    <sheetView tabSelected="1" topLeftCell="A63" workbookViewId="0">
      <selection activeCell="H69" sqref="H69"/>
    </sheetView>
  </sheetViews>
  <sheetFormatPr baseColWidth="10" defaultRowHeight="16" x14ac:dyDescent="0.2"/>
  <cols>
    <col min="1" max="1" width="13.5" customWidth="1"/>
    <col min="6" max="6" width="13.6640625" customWidth="1"/>
    <col min="8" max="8" width="13" customWidth="1"/>
  </cols>
  <sheetData>
    <row r="1" spans="1:9" x14ac:dyDescent="0.2">
      <c r="A1" s="1" t="s">
        <v>0</v>
      </c>
      <c r="B1" s="20"/>
      <c r="C1" s="20"/>
      <c r="D1" s="20"/>
      <c r="E1" s="20"/>
      <c r="F1" s="20"/>
      <c r="G1" s="20"/>
      <c r="H1" s="20"/>
      <c r="I1" s="2"/>
    </row>
    <row r="2" spans="1:9" x14ac:dyDescent="0.2">
      <c r="A2" s="1"/>
      <c r="B2" s="3" t="s">
        <v>1</v>
      </c>
      <c r="C2" s="1"/>
      <c r="D2" s="1"/>
      <c r="E2" s="1" t="s">
        <v>2</v>
      </c>
      <c r="F2" s="1" t="s">
        <v>3</v>
      </c>
      <c r="G2" s="1" t="s">
        <v>4</v>
      </c>
      <c r="H2" s="1" t="s">
        <v>5</v>
      </c>
      <c r="I2" s="1"/>
    </row>
    <row r="3" spans="1:9" x14ac:dyDescent="0.2">
      <c r="A3" s="20">
        <v>101</v>
      </c>
      <c r="B3" s="3">
        <v>1</v>
      </c>
      <c r="C3" s="4">
        <v>88</v>
      </c>
      <c r="D3" s="4">
        <v>78</v>
      </c>
      <c r="E3" s="1">
        <f>AVERAGE(C3:D3)</f>
        <v>83</v>
      </c>
      <c r="F3" s="5">
        <v>2</v>
      </c>
      <c r="G3" s="6">
        <f>E3/0.01/10^-F3</f>
        <v>830000</v>
      </c>
      <c r="H3" s="7">
        <f>G3/$H$69*100</f>
        <v>115.81395348837209</v>
      </c>
      <c r="I3" s="7"/>
    </row>
    <row r="4" spans="1:9" x14ac:dyDescent="0.2">
      <c r="A4" s="20"/>
      <c r="B4" s="3">
        <v>2</v>
      </c>
      <c r="C4" s="4">
        <v>84</v>
      </c>
      <c r="D4" s="4">
        <v>65</v>
      </c>
      <c r="E4" s="1">
        <f t="shared" ref="E4:E6" si="0">AVERAGE(C4:D4)</f>
        <v>74.5</v>
      </c>
      <c r="F4" s="5">
        <v>2</v>
      </c>
      <c r="G4" s="6">
        <f t="shared" ref="G4:G6" si="1">E4/0.01/10^-F4</f>
        <v>745000</v>
      </c>
      <c r="H4" s="7">
        <f t="shared" ref="H4:H6" si="2">G4/$H$69*100</f>
        <v>103.95348837209303</v>
      </c>
      <c r="I4" s="7"/>
    </row>
    <row r="5" spans="1:9" x14ac:dyDescent="0.2">
      <c r="A5" s="20"/>
      <c r="B5" s="3">
        <v>3</v>
      </c>
      <c r="C5" s="5">
        <v>84</v>
      </c>
      <c r="D5" s="5">
        <v>94</v>
      </c>
      <c r="E5" s="1">
        <f t="shared" si="0"/>
        <v>89</v>
      </c>
      <c r="F5" s="5">
        <v>2</v>
      </c>
      <c r="G5" s="6">
        <f t="shared" si="1"/>
        <v>890000</v>
      </c>
      <c r="H5" s="7">
        <f t="shared" si="2"/>
        <v>124.18604651162792</v>
      </c>
      <c r="I5" s="7"/>
    </row>
    <row r="6" spans="1:9" x14ac:dyDescent="0.2">
      <c r="A6" s="20"/>
      <c r="B6" s="3">
        <v>4</v>
      </c>
      <c r="C6" s="5">
        <v>83</v>
      </c>
      <c r="D6" s="5">
        <v>87</v>
      </c>
      <c r="E6" s="1">
        <f t="shared" si="0"/>
        <v>85</v>
      </c>
      <c r="F6" s="5">
        <v>2</v>
      </c>
      <c r="G6" s="6">
        <f t="shared" si="1"/>
        <v>850000</v>
      </c>
      <c r="H6" s="7">
        <f t="shared" si="2"/>
        <v>118.6046511627907</v>
      </c>
      <c r="I6" s="7"/>
    </row>
    <row r="7" spans="1:9" ht="17" thickBot="1" x14ac:dyDescent="0.25">
      <c r="A7" s="20"/>
      <c r="B7" s="8" t="s">
        <v>6</v>
      </c>
      <c r="C7" s="21"/>
      <c r="D7" s="21"/>
      <c r="E7" s="21"/>
      <c r="F7" s="9"/>
      <c r="G7" s="10">
        <f>AVERAGE(G3:G6)</f>
        <v>828750</v>
      </c>
      <c r="H7" s="11">
        <f>AVERAGE(H3:H6)</f>
        <v>115.63953488372093</v>
      </c>
      <c r="I7" s="11"/>
    </row>
    <row r="8" spans="1:9" ht="17" thickTop="1" x14ac:dyDescent="0.2">
      <c r="A8" s="20">
        <v>107</v>
      </c>
      <c r="B8" s="3">
        <v>1</v>
      </c>
      <c r="C8" s="5">
        <v>120</v>
      </c>
      <c r="D8" s="5">
        <v>102</v>
      </c>
      <c r="E8" s="1">
        <f t="shared" ref="E8:E11" si="3">AVERAGE(C8:D8)</f>
        <v>111</v>
      </c>
      <c r="F8" s="5">
        <v>2</v>
      </c>
      <c r="G8" s="6">
        <f>E8/0.01/10^-F8</f>
        <v>1110000</v>
      </c>
      <c r="H8" s="7">
        <f>G8/$H$71*100</f>
        <v>138.3177570093458</v>
      </c>
      <c r="I8" s="7"/>
    </row>
    <row r="9" spans="1:9" x14ac:dyDescent="0.2">
      <c r="A9" s="20"/>
      <c r="B9" s="3">
        <v>2</v>
      </c>
      <c r="C9" s="5">
        <v>111</v>
      </c>
      <c r="D9" s="5">
        <v>109</v>
      </c>
      <c r="E9" s="1">
        <f t="shared" si="3"/>
        <v>110</v>
      </c>
      <c r="F9" s="5">
        <v>2</v>
      </c>
      <c r="G9" s="6">
        <f t="shared" ref="G9:G11" si="4">E9/0.01/10^-F9</f>
        <v>1100000</v>
      </c>
      <c r="H9" s="7">
        <f t="shared" ref="H9:H11" si="5">G9/$H$71*100</f>
        <v>137.0716510903427</v>
      </c>
      <c r="I9" s="7"/>
    </row>
    <row r="10" spans="1:9" x14ac:dyDescent="0.2">
      <c r="A10" s="20"/>
      <c r="B10" s="3">
        <v>3</v>
      </c>
      <c r="C10" s="5">
        <v>88</v>
      </c>
      <c r="D10" s="5">
        <v>84</v>
      </c>
      <c r="E10" s="1">
        <f t="shared" si="3"/>
        <v>86</v>
      </c>
      <c r="F10" s="5">
        <v>2</v>
      </c>
      <c r="G10" s="6">
        <f t="shared" si="4"/>
        <v>860000</v>
      </c>
      <c r="H10" s="7">
        <f t="shared" si="5"/>
        <v>107.16510903426793</v>
      </c>
      <c r="I10" s="7"/>
    </row>
    <row r="11" spans="1:9" x14ac:dyDescent="0.2">
      <c r="A11" s="20"/>
      <c r="B11" s="3">
        <v>4</v>
      </c>
      <c r="C11" s="5">
        <v>74</v>
      </c>
      <c r="D11" s="5">
        <v>73</v>
      </c>
      <c r="E11" s="1">
        <f t="shared" si="3"/>
        <v>73.5</v>
      </c>
      <c r="F11" s="5">
        <v>2</v>
      </c>
      <c r="G11" s="6">
        <f t="shared" si="4"/>
        <v>735000</v>
      </c>
      <c r="H11" s="7">
        <f t="shared" si="5"/>
        <v>91.588785046728987</v>
      </c>
      <c r="I11" s="7"/>
    </row>
    <row r="12" spans="1:9" ht="17" thickBot="1" x14ac:dyDescent="0.25">
      <c r="A12" s="20"/>
      <c r="B12" s="8" t="s">
        <v>6</v>
      </c>
      <c r="C12" s="21"/>
      <c r="D12" s="21"/>
      <c r="E12" s="21"/>
      <c r="F12" s="9"/>
      <c r="G12" s="10">
        <f>AVERAGE(G8:G11)</f>
        <v>951250</v>
      </c>
      <c r="H12" s="11">
        <f>AVERAGE(H8:H11)</f>
        <v>118.53582554517135</v>
      </c>
      <c r="I12" s="11"/>
    </row>
    <row r="13" spans="1:9" ht="17" thickTop="1" x14ac:dyDescent="0.2">
      <c r="A13" s="20">
        <v>207</v>
      </c>
      <c r="B13" s="3">
        <v>1</v>
      </c>
      <c r="C13" s="5">
        <v>69</v>
      </c>
      <c r="D13" s="5">
        <v>70</v>
      </c>
      <c r="E13" s="1">
        <f>AVERAGE(C13:D13)</f>
        <v>69.5</v>
      </c>
      <c r="F13" s="5">
        <v>2</v>
      </c>
      <c r="G13" s="6">
        <f>E13/0.01/10^-F13</f>
        <v>695000</v>
      </c>
      <c r="H13" s="7">
        <f>G13/H$73*100</f>
        <v>162.25680933852141</v>
      </c>
      <c r="I13" s="7"/>
    </row>
    <row r="14" spans="1:9" x14ac:dyDescent="0.2">
      <c r="A14" s="20"/>
      <c r="B14" s="3">
        <v>2</v>
      </c>
      <c r="C14" s="5">
        <v>67</v>
      </c>
      <c r="D14" s="5">
        <v>75</v>
      </c>
      <c r="E14" s="1">
        <f t="shared" ref="E14:E16" si="6">AVERAGE(C14:D14)</f>
        <v>71</v>
      </c>
      <c r="F14" s="5">
        <v>2</v>
      </c>
      <c r="G14" s="6">
        <f t="shared" ref="G14:G16" si="7">E14/0.01/10^-F14</f>
        <v>710000</v>
      </c>
      <c r="H14" s="7">
        <f>G14/H$73*100</f>
        <v>165.75875486381324</v>
      </c>
      <c r="I14" s="7"/>
    </row>
    <row r="15" spans="1:9" x14ac:dyDescent="0.2">
      <c r="A15" s="20"/>
      <c r="B15" s="3">
        <v>3</v>
      </c>
      <c r="C15" s="5">
        <v>60</v>
      </c>
      <c r="D15" s="5">
        <v>51</v>
      </c>
      <c r="E15" s="1">
        <f t="shared" si="6"/>
        <v>55.5</v>
      </c>
      <c r="F15" s="5">
        <v>2</v>
      </c>
      <c r="G15" s="6">
        <f t="shared" si="7"/>
        <v>555000</v>
      </c>
      <c r="H15" s="7">
        <f>G15/H$73*100</f>
        <v>129.57198443579767</v>
      </c>
      <c r="I15" s="7"/>
    </row>
    <row r="16" spans="1:9" x14ac:dyDescent="0.2">
      <c r="A16" s="20"/>
      <c r="B16" s="3">
        <v>4</v>
      </c>
      <c r="C16" s="5">
        <v>61</v>
      </c>
      <c r="D16" s="5">
        <v>56</v>
      </c>
      <c r="E16" s="1">
        <f t="shared" si="6"/>
        <v>58.5</v>
      </c>
      <c r="F16" s="5">
        <v>2</v>
      </c>
      <c r="G16" s="6">
        <f t="shared" si="7"/>
        <v>585000</v>
      </c>
      <c r="H16" s="7">
        <f>G16/H$73*100</f>
        <v>136.57587548638134</v>
      </c>
      <c r="I16" s="7"/>
    </row>
    <row r="17" spans="1:11" ht="17" thickBot="1" x14ac:dyDescent="0.25">
      <c r="A17" s="20"/>
      <c r="B17" s="8" t="s">
        <v>6</v>
      </c>
      <c r="C17" s="21"/>
      <c r="D17" s="21"/>
      <c r="E17" s="21"/>
      <c r="F17" s="9"/>
      <c r="G17" s="10">
        <f>AVERAGE(G13:G16)</f>
        <v>636250</v>
      </c>
      <c r="H17" s="11">
        <f>AVERAGE(H13:H16)</f>
        <v>148.54085603112841</v>
      </c>
      <c r="I17" s="11"/>
    </row>
    <row r="18" spans="1:11" ht="17" thickTop="1" x14ac:dyDescent="0.2">
      <c r="A18" s="20">
        <v>211</v>
      </c>
      <c r="B18" s="3">
        <v>1</v>
      </c>
      <c r="C18" s="5" t="s">
        <v>15</v>
      </c>
      <c r="D18" s="5" t="s">
        <v>15</v>
      </c>
      <c r="E18" s="1" t="e">
        <f>AVERAGE(C18:D18)</f>
        <v>#DIV/0!</v>
      </c>
      <c r="F18" s="5"/>
      <c r="G18" s="6" t="e">
        <f>E18/0.01/10^-F18</f>
        <v>#DIV/0!</v>
      </c>
      <c r="H18" s="7" t="e">
        <f>G18/H$75*100</f>
        <v>#DIV/0!</v>
      </c>
      <c r="I18" s="7"/>
    </row>
    <row r="19" spans="1:11" x14ac:dyDescent="0.2">
      <c r="A19" s="20"/>
      <c r="B19" s="3">
        <v>2</v>
      </c>
      <c r="C19" s="5">
        <v>80</v>
      </c>
      <c r="D19" s="5">
        <v>74</v>
      </c>
      <c r="E19" s="1">
        <f t="shared" ref="E19:E21" si="8">AVERAGE(C19:D19)</f>
        <v>77</v>
      </c>
      <c r="F19" s="5">
        <v>2</v>
      </c>
      <c r="G19" s="6">
        <f t="shared" ref="G19:G21" si="9">E19/0.01/10^-F19</f>
        <v>770000</v>
      </c>
      <c r="H19" s="7">
        <f>G19/H$75*100</f>
        <v>161.53846153846155</v>
      </c>
      <c r="I19" s="7"/>
    </row>
    <row r="20" spans="1:11" x14ac:dyDescent="0.2">
      <c r="A20" s="20"/>
      <c r="B20" s="3">
        <v>3</v>
      </c>
      <c r="C20" s="5">
        <v>68</v>
      </c>
      <c r="D20" s="5">
        <v>59</v>
      </c>
      <c r="E20" s="1">
        <f t="shared" si="8"/>
        <v>63.5</v>
      </c>
      <c r="F20" s="5">
        <v>2</v>
      </c>
      <c r="G20" s="6">
        <f t="shared" si="9"/>
        <v>635000</v>
      </c>
      <c r="H20" s="7">
        <f>G20/H$75*100</f>
        <v>133.2167832167832</v>
      </c>
      <c r="I20" s="7"/>
    </row>
    <row r="21" spans="1:11" x14ac:dyDescent="0.2">
      <c r="A21" s="20"/>
      <c r="B21" s="3">
        <v>4</v>
      </c>
      <c r="C21" s="5">
        <v>67</v>
      </c>
      <c r="D21" s="5">
        <v>78</v>
      </c>
      <c r="E21" s="1">
        <f t="shared" si="8"/>
        <v>72.5</v>
      </c>
      <c r="F21" s="5">
        <v>2</v>
      </c>
      <c r="G21" s="6">
        <f t="shared" si="9"/>
        <v>725000</v>
      </c>
      <c r="H21" s="7">
        <f>G21/H$75*100</f>
        <v>152.09790209790208</v>
      </c>
      <c r="I21" s="7"/>
      <c r="K21" s="12"/>
    </row>
    <row r="22" spans="1:11" ht="17" thickBot="1" x14ac:dyDescent="0.25">
      <c r="A22" s="20"/>
      <c r="B22" s="8" t="s">
        <v>6</v>
      </c>
      <c r="C22" s="21"/>
      <c r="D22" s="21"/>
      <c r="E22" s="21"/>
      <c r="F22" s="9"/>
      <c r="G22" s="10">
        <f>AVERAGE(G19:G21)</f>
        <v>710000</v>
      </c>
      <c r="H22" s="11">
        <f>AVERAGE(H19:H21)</f>
        <v>148.95104895104893</v>
      </c>
      <c r="I22" s="11"/>
    </row>
    <row r="23" spans="1:11" ht="17" thickTop="1" x14ac:dyDescent="0.2">
      <c r="A23" s="20">
        <v>311</v>
      </c>
      <c r="B23" s="3">
        <v>1</v>
      </c>
      <c r="C23" s="5">
        <v>106</v>
      </c>
      <c r="D23" s="5">
        <v>95</v>
      </c>
      <c r="E23" s="1">
        <f>AVERAGE(C23:D23)</f>
        <v>100.5</v>
      </c>
      <c r="F23" s="5">
        <v>2</v>
      </c>
      <c r="G23" s="6">
        <f>E23/0.01/10^-F23</f>
        <v>1005000</v>
      </c>
      <c r="H23" s="7">
        <f>G23/H$77*100</f>
        <v>177.87610619469027</v>
      </c>
      <c r="I23" s="7"/>
    </row>
    <row r="24" spans="1:11" x14ac:dyDescent="0.2">
      <c r="A24" s="20"/>
      <c r="B24" s="3">
        <v>2</v>
      </c>
      <c r="C24" s="5">
        <v>86</v>
      </c>
      <c r="D24" s="5">
        <v>82</v>
      </c>
      <c r="E24" s="1">
        <f t="shared" ref="E24:E26" si="10">AVERAGE(C24:D24)</f>
        <v>84</v>
      </c>
      <c r="F24" s="5">
        <v>2</v>
      </c>
      <c r="G24" s="6">
        <f t="shared" ref="G24:G26" si="11">E24/0.01/10^-F24</f>
        <v>840000</v>
      </c>
      <c r="H24" s="7">
        <f>G24/H$77*100</f>
        <v>148.67256637168143</v>
      </c>
      <c r="I24" s="7"/>
    </row>
    <row r="25" spans="1:11" x14ac:dyDescent="0.2">
      <c r="A25" s="20"/>
      <c r="B25" s="3">
        <v>3</v>
      </c>
      <c r="C25" s="5">
        <v>81</v>
      </c>
      <c r="D25" s="5">
        <v>55</v>
      </c>
      <c r="E25" s="1">
        <f t="shared" si="10"/>
        <v>68</v>
      </c>
      <c r="F25" s="5">
        <v>2</v>
      </c>
      <c r="G25" s="6">
        <f t="shared" si="11"/>
        <v>680000</v>
      </c>
      <c r="H25" s="7">
        <f>G25/H$77*100</f>
        <v>120.35398230088497</v>
      </c>
      <c r="I25" s="7"/>
    </row>
    <row r="26" spans="1:11" x14ac:dyDescent="0.2">
      <c r="A26" s="20"/>
      <c r="B26" s="3">
        <v>4</v>
      </c>
      <c r="C26" s="5">
        <v>85</v>
      </c>
      <c r="D26" s="5">
        <v>85</v>
      </c>
      <c r="E26" s="1">
        <f t="shared" si="10"/>
        <v>85</v>
      </c>
      <c r="F26" s="5">
        <v>2</v>
      </c>
      <c r="G26" s="6">
        <f t="shared" si="11"/>
        <v>850000</v>
      </c>
      <c r="H26" s="7">
        <f>G26/H$77*100</f>
        <v>150.44247787610618</v>
      </c>
      <c r="I26" s="7"/>
    </row>
    <row r="27" spans="1:11" ht="17" thickBot="1" x14ac:dyDescent="0.25">
      <c r="A27" s="20"/>
      <c r="B27" s="8" t="s">
        <v>6</v>
      </c>
      <c r="C27" s="21"/>
      <c r="D27" s="21"/>
      <c r="E27" s="21"/>
      <c r="F27" s="9"/>
      <c r="G27" s="10">
        <f>AVERAGE(G23:G26)</f>
        <v>843750</v>
      </c>
      <c r="H27" s="11">
        <f>AVERAGE(H23:H26)</f>
        <v>149.33628318584073</v>
      </c>
      <c r="I27" s="11"/>
    </row>
    <row r="28" spans="1:11" ht="17" thickTop="1" x14ac:dyDescent="0.2">
      <c r="A28" s="20">
        <v>317</v>
      </c>
      <c r="B28" s="3">
        <v>1</v>
      </c>
      <c r="C28" s="5">
        <v>50</v>
      </c>
      <c r="D28" s="5">
        <v>55</v>
      </c>
      <c r="E28" s="1">
        <f>AVERAGE(C28:D28)</f>
        <v>52.5</v>
      </c>
      <c r="F28" s="5">
        <v>2</v>
      </c>
      <c r="G28" s="6">
        <f>E28/0.01/10^-F28</f>
        <v>525000</v>
      </c>
      <c r="H28" s="7">
        <f>G28/H$79*100</f>
        <v>124.62908011869438</v>
      </c>
      <c r="I28" s="7"/>
    </row>
    <row r="29" spans="1:11" x14ac:dyDescent="0.2">
      <c r="A29" s="20"/>
      <c r="B29" s="3">
        <v>2</v>
      </c>
      <c r="C29" s="5">
        <v>69</v>
      </c>
      <c r="D29" s="5">
        <v>62</v>
      </c>
      <c r="E29" s="1">
        <f t="shared" ref="E29:E31" si="12">AVERAGE(C29:D29)</f>
        <v>65.5</v>
      </c>
      <c r="F29" s="5">
        <v>2</v>
      </c>
      <c r="G29" s="6">
        <f t="shared" ref="G29:G31" si="13">E29/0.01/10^-F29</f>
        <v>655000</v>
      </c>
      <c r="H29" s="7">
        <f>G29/H$79*100</f>
        <v>155.48961424332347</v>
      </c>
      <c r="I29" s="7"/>
    </row>
    <row r="30" spans="1:11" x14ac:dyDescent="0.2">
      <c r="A30" s="20"/>
      <c r="B30" s="3">
        <v>3</v>
      </c>
      <c r="C30" s="5">
        <v>57</v>
      </c>
      <c r="D30" s="5">
        <v>46</v>
      </c>
      <c r="E30" s="1">
        <f t="shared" si="12"/>
        <v>51.5</v>
      </c>
      <c r="F30" s="5">
        <v>2</v>
      </c>
      <c r="G30" s="6">
        <f t="shared" si="13"/>
        <v>515000</v>
      </c>
      <c r="H30" s="7">
        <f>G30/H$79*100</f>
        <v>122.25519287833831</v>
      </c>
      <c r="I30" s="7"/>
    </row>
    <row r="31" spans="1:11" x14ac:dyDescent="0.2">
      <c r="A31" s="20"/>
      <c r="B31" s="3">
        <v>4</v>
      </c>
      <c r="C31" s="5">
        <v>57</v>
      </c>
      <c r="D31" s="5">
        <v>56</v>
      </c>
      <c r="E31" s="1">
        <f t="shared" si="12"/>
        <v>56.5</v>
      </c>
      <c r="F31" s="5">
        <v>2</v>
      </c>
      <c r="G31" s="6">
        <f t="shared" si="13"/>
        <v>565000</v>
      </c>
      <c r="H31" s="7">
        <f>G31/H$79*100</f>
        <v>134.12462908011869</v>
      </c>
      <c r="I31" s="7"/>
    </row>
    <row r="32" spans="1:11" ht="17" thickBot="1" x14ac:dyDescent="0.25">
      <c r="A32" s="20"/>
      <c r="B32" s="8" t="s">
        <v>6</v>
      </c>
      <c r="C32" s="21"/>
      <c r="D32" s="21"/>
      <c r="E32" s="21"/>
      <c r="F32" s="9"/>
      <c r="G32" s="10">
        <f>AVERAGE(G28:G31)</f>
        <v>565000</v>
      </c>
      <c r="H32" s="11">
        <f>AVERAGE(H28:H31)</f>
        <v>134.12462908011869</v>
      </c>
      <c r="I32" s="11"/>
    </row>
    <row r="33" spans="1:9" ht="17" thickTop="1" x14ac:dyDescent="0.2">
      <c r="A33" s="1"/>
      <c r="B33" s="3"/>
      <c r="C33" s="1"/>
      <c r="D33" s="1"/>
      <c r="E33" s="1"/>
      <c r="F33" s="1"/>
      <c r="G33" s="6"/>
      <c r="H33" s="7"/>
      <c r="I33" s="7"/>
    </row>
    <row r="34" spans="1:9" x14ac:dyDescent="0.2">
      <c r="A34" s="1"/>
      <c r="B34" s="3"/>
      <c r="C34" s="1"/>
      <c r="D34" s="1"/>
      <c r="E34" s="1"/>
      <c r="F34" s="1"/>
      <c r="G34" s="6"/>
      <c r="H34" s="7"/>
      <c r="I34" s="7"/>
    </row>
    <row r="35" spans="1:9" x14ac:dyDescent="0.2">
      <c r="A35" s="1" t="s">
        <v>7</v>
      </c>
      <c r="B35" s="20"/>
      <c r="C35" s="20"/>
      <c r="D35" s="20"/>
      <c r="E35" s="20"/>
      <c r="F35" s="20"/>
      <c r="G35" s="20"/>
      <c r="H35" s="7"/>
      <c r="I35" s="13"/>
    </row>
    <row r="36" spans="1:9" x14ac:dyDescent="0.2">
      <c r="A36" s="1"/>
      <c r="B36" s="3" t="s">
        <v>1</v>
      </c>
      <c r="C36" s="1"/>
      <c r="D36" s="1"/>
      <c r="E36" s="1" t="s">
        <v>2</v>
      </c>
      <c r="F36" s="1" t="s">
        <v>3</v>
      </c>
      <c r="G36" s="1" t="s">
        <v>8</v>
      </c>
      <c r="H36" s="7" t="s">
        <v>5</v>
      </c>
      <c r="I36" s="7" t="s">
        <v>9</v>
      </c>
    </row>
    <row r="37" spans="1:9" x14ac:dyDescent="0.2">
      <c r="A37" s="20">
        <v>101</v>
      </c>
      <c r="B37" s="3">
        <v>1</v>
      </c>
      <c r="C37" s="5">
        <v>14</v>
      </c>
      <c r="D37" s="5">
        <v>15</v>
      </c>
      <c r="E37" s="1">
        <f>AVERAGE(C37:D37)</f>
        <v>14.5</v>
      </c>
      <c r="F37" s="5">
        <v>2</v>
      </c>
      <c r="G37" s="6">
        <f>E37/0.01/10^-F37</f>
        <v>145000</v>
      </c>
      <c r="H37" s="7">
        <f>G37/$H$69*100</f>
        <v>20.232558139534884</v>
      </c>
      <c r="I37" s="7">
        <f>G37/G$7*100</f>
        <v>17.496229260935142</v>
      </c>
    </row>
    <row r="38" spans="1:9" x14ac:dyDescent="0.2">
      <c r="A38" s="20"/>
      <c r="B38" s="3">
        <v>2</v>
      </c>
      <c r="C38" s="5">
        <v>22</v>
      </c>
      <c r="D38" s="5">
        <v>31</v>
      </c>
      <c r="E38" s="1">
        <f t="shared" ref="E38:E40" si="14">AVERAGE(C38:D38)</f>
        <v>26.5</v>
      </c>
      <c r="F38" s="5">
        <v>2</v>
      </c>
      <c r="G38" s="6">
        <f t="shared" ref="G38:G40" si="15">E38/0.01/10^-F38</f>
        <v>265000</v>
      </c>
      <c r="H38" s="7">
        <f t="shared" ref="H38:H40" si="16">G38/$H$69*100</f>
        <v>36.97674418604651</v>
      </c>
      <c r="I38" s="7">
        <f t="shared" ref="I38:I40" si="17">G38/G$7*100</f>
        <v>31.975867269984914</v>
      </c>
    </row>
    <row r="39" spans="1:9" x14ac:dyDescent="0.2">
      <c r="A39" s="20"/>
      <c r="B39" s="3">
        <v>3</v>
      </c>
      <c r="C39" s="5">
        <v>20</v>
      </c>
      <c r="D39" s="5">
        <v>24</v>
      </c>
      <c r="E39" s="1">
        <f t="shared" si="14"/>
        <v>22</v>
      </c>
      <c r="F39" s="5">
        <v>2</v>
      </c>
      <c r="G39" s="6">
        <f t="shared" si="15"/>
        <v>220000</v>
      </c>
      <c r="H39" s="7">
        <f t="shared" si="16"/>
        <v>30.697674418604652</v>
      </c>
      <c r="I39" s="7">
        <f t="shared" si="17"/>
        <v>26.546003016591253</v>
      </c>
    </row>
    <row r="40" spans="1:9" x14ac:dyDescent="0.2">
      <c r="A40" s="20"/>
      <c r="B40" s="3">
        <v>4</v>
      </c>
      <c r="C40" s="5">
        <v>24</v>
      </c>
      <c r="D40" s="5">
        <v>15</v>
      </c>
      <c r="E40" s="1">
        <f t="shared" si="14"/>
        <v>19.5</v>
      </c>
      <c r="F40" s="5">
        <v>2</v>
      </c>
      <c r="G40" s="6">
        <f t="shared" si="15"/>
        <v>195000</v>
      </c>
      <c r="H40" s="7">
        <f t="shared" si="16"/>
        <v>27.209302325581397</v>
      </c>
      <c r="I40" s="7">
        <f t="shared" si="17"/>
        <v>23.52941176470588</v>
      </c>
    </row>
    <row r="41" spans="1:9" ht="17" thickBot="1" x14ac:dyDescent="0.25">
      <c r="A41" s="20"/>
      <c r="B41" s="8" t="s">
        <v>6</v>
      </c>
      <c r="C41" s="21"/>
      <c r="D41" s="21"/>
      <c r="E41" s="21"/>
      <c r="F41" s="9"/>
      <c r="G41" s="10">
        <f>AVERAGE(G37:G40)</f>
        <v>206250</v>
      </c>
      <c r="H41" s="11">
        <f>AVERAGE(H37:H40)</f>
        <v>28.779069767441861</v>
      </c>
      <c r="I41" s="11">
        <f>AVERAGE(I37:I40)</f>
        <v>24.886877828054299</v>
      </c>
    </row>
    <row r="42" spans="1:9" ht="17" thickTop="1" x14ac:dyDescent="0.2">
      <c r="A42" s="20">
        <v>107</v>
      </c>
      <c r="B42" s="3">
        <v>1</v>
      </c>
      <c r="C42" s="5">
        <v>25</v>
      </c>
      <c r="D42" s="5">
        <v>25</v>
      </c>
      <c r="E42" s="1">
        <f>AVERAGE(C42:D42)</f>
        <v>25</v>
      </c>
      <c r="F42" s="5">
        <v>2</v>
      </c>
      <c r="G42" s="6">
        <f>E42/0.01/10^-F42</f>
        <v>250000</v>
      </c>
      <c r="H42" s="7">
        <f>G42/$H$71*100</f>
        <v>31.152647975077883</v>
      </c>
      <c r="I42" s="7">
        <f>G42/G$12*100</f>
        <v>26.281208935611041</v>
      </c>
    </row>
    <row r="43" spans="1:9" x14ac:dyDescent="0.2">
      <c r="A43" s="20"/>
      <c r="B43" s="3">
        <v>2</v>
      </c>
      <c r="C43" s="5">
        <v>42</v>
      </c>
      <c r="D43" s="5">
        <v>32</v>
      </c>
      <c r="E43" s="1">
        <f t="shared" ref="E43:E45" si="18">AVERAGE(C43:D43)</f>
        <v>37</v>
      </c>
      <c r="F43" s="5">
        <v>2</v>
      </c>
      <c r="G43" s="6">
        <f t="shared" ref="G43:G45" si="19">E43/0.01/10^-F43</f>
        <v>370000</v>
      </c>
      <c r="H43" s="7">
        <f t="shared" ref="H43:H45" si="20">G43/$H$71*100</f>
        <v>46.105919003115268</v>
      </c>
      <c r="I43" s="7">
        <f t="shared" ref="I43:I45" si="21">G43/G$12*100</f>
        <v>38.896189224704337</v>
      </c>
    </row>
    <row r="44" spans="1:9" x14ac:dyDescent="0.2">
      <c r="A44" s="20"/>
      <c r="B44" s="3">
        <v>3</v>
      </c>
      <c r="C44" s="5">
        <v>48</v>
      </c>
      <c r="D44" s="5">
        <v>44</v>
      </c>
      <c r="E44" s="1">
        <f t="shared" si="18"/>
        <v>46</v>
      </c>
      <c r="F44" s="5">
        <v>2</v>
      </c>
      <c r="G44" s="6">
        <f t="shared" si="19"/>
        <v>460000</v>
      </c>
      <c r="H44" s="7">
        <f t="shared" si="20"/>
        <v>57.320872274143312</v>
      </c>
      <c r="I44" s="7">
        <f>G44/G$12*100</f>
        <v>48.357424441524309</v>
      </c>
    </row>
    <row r="45" spans="1:9" x14ac:dyDescent="0.2">
      <c r="A45" s="20"/>
      <c r="B45" s="3">
        <v>4</v>
      </c>
      <c r="C45" s="5">
        <v>37</v>
      </c>
      <c r="D45" s="5">
        <v>32</v>
      </c>
      <c r="E45" s="1">
        <f t="shared" si="18"/>
        <v>34.5</v>
      </c>
      <c r="F45" s="5">
        <v>2</v>
      </c>
      <c r="G45" s="6">
        <f t="shared" si="19"/>
        <v>345000</v>
      </c>
      <c r="H45" s="7">
        <f t="shared" si="20"/>
        <v>42.990654205607484</v>
      </c>
      <c r="I45" s="7">
        <f t="shared" si="21"/>
        <v>36.268068331143233</v>
      </c>
    </row>
    <row r="46" spans="1:9" ht="17" thickBot="1" x14ac:dyDescent="0.25">
      <c r="A46" s="20"/>
      <c r="B46" s="8" t="s">
        <v>6</v>
      </c>
      <c r="C46" s="21"/>
      <c r="D46" s="21"/>
      <c r="E46" s="21"/>
      <c r="F46" s="9"/>
      <c r="G46" s="10">
        <f>AVERAGE(G42:G45)</f>
        <v>356250</v>
      </c>
      <c r="H46" s="11">
        <f>AVERAGE(H42:H45)</f>
        <v>44.392523364485989</v>
      </c>
      <c r="I46" s="11">
        <f>AVERAGE(I42:I45)</f>
        <v>37.450722733245733</v>
      </c>
    </row>
    <row r="47" spans="1:9" ht="17" thickTop="1" x14ac:dyDescent="0.2">
      <c r="A47" s="20">
        <v>207</v>
      </c>
      <c r="B47" s="3">
        <v>1</v>
      </c>
      <c r="C47" s="5">
        <v>20</v>
      </c>
      <c r="D47" s="5">
        <v>26</v>
      </c>
      <c r="E47" s="1">
        <f>AVERAGE(C47:D47)</f>
        <v>23</v>
      </c>
      <c r="F47" s="5">
        <v>1</v>
      </c>
      <c r="G47" s="6">
        <f>E47/0.01/10^-F47</f>
        <v>23000</v>
      </c>
      <c r="H47" s="7">
        <f>G47/H$73*100</f>
        <v>5.3696498054474713</v>
      </c>
      <c r="I47" s="7">
        <f>G47/$G$17*100</f>
        <v>3.6149312377210219</v>
      </c>
    </row>
    <row r="48" spans="1:9" x14ac:dyDescent="0.2">
      <c r="A48" s="20"/>
      <c r="B48" s="3">
        <v>2</v>
      </c>
      <c r="C48" s="5">
        <v>38</v>
      </c>
      <c r="D48" s="5">
        <v>29</v>
      </c>
      <c r="E48" s="1">
        <f t="shared" ref="E48:E50" si="22">AVERAGE(C48:D48)</f>
        <v>33.5</v>
      </c>
      <c r="F48" s="5">
        <v>1</v>
      </c>
      <c r="G48" s="6">
        <f t="shared" ref="G48:G50" si="23">E48/0.01/10^-F48</f>
        <v>33500</v>
      </c>
      <c r="H48" s="7">
        <f>G48/H$73*100</f>
        <v>7.8210116731517507</v>
      </c>
      <c r="I48" s="7">
        <f t="shared" ref="I48:I50" si="24">G48/$G$17*100</f>
        <v>5.2652259332023572</v>
      </c>
    </row>
    <row r="49" spans="1:9" x14ac:dyDescent="0.2">
      <c r="A49" s="20"/>
      <c r="B49" s="3">
        <v>3</v>
      </c>
      <c r="C49" s="5">
        <v>37</v>
      </c>
      <c r="D49" s="5">
        <v>28</v>
      </c>
      <c r="E49" s="1">
        <f t="shared" si="22"/>
        <v>32.5</v>
      </c>
      <c r="F49" s="5"/>
      <c r="G49" s="6">
        <f t="shared" si="23"/>
        <v>3250</v>
      </c>
      <c r="H49" s="7">
        <f>G49/H$73*100</f>
        <v>0.75875486381322954</v>
      </c>
      <c r="I49" s="7">
        <f t="shared" si="24"/>
        <v>0.51080550098231825</v>
      </c>
    </row>
    <row r="50" spans="1:9" x14ac:dyDescent="0.2">
      <c r="A50" s="20"/>
      <c r="B50" s="3">
        <v>4</v>
      </c>
      <c r="C50" s="5">
        <v>30</v>
      </c>
      <c r="D50" s="5">
        <v>28</v>
      </c>
      <c r="E50" s="1">
        <f t="shared" si="22"/>
        <v>29</v>
      </c>
      <c r="F50" s="5">
        <v>1</v>
      </c>
      <c r="G50" s="6">
        <f t="shared" si="23"/>
        <v>29000</v>
      </c>
      <c r="H50" s="7">
        <f>G50/H$73*100</f>
        <v>6.7704280155642032</v>
      </c>
      <c r="I50" s="7">
        <f t="shared" si="24"/>
        <v>4.557956777996071</v>
      </c>
    </row>
    <row r="51" spans="1:9" ht="17" thickBot="1" x14ac:dyDescent="0.25">
      <c r="A51" s="20"/>
      <c r="B51" s="8" t="s">
        <v>6</v>
      </c>
      <c r="C51" s="21"/>
      <c r="D51" s="21"/>
      <c r="E51" s="21"/>
      <c r="F51" s="9"/>
      <c r="G51" s="10">
        <f>AVERAGE(G47:G50)</f>
        <v>22187.5</v>
      </c>
      <c r="H51" s="11">
        <f>AVERAGE(H47:H50)</f>
        <v>5.1799610894941637</v>
      </c>
      <c r="I51" s="11">
        <f>AVERAGE(I47:I50)</f>
        <v>3.4872298624754423</v>
      </c>
    </row>
    <row r="52" spans="1:9" ht="17" thickTop="1" x14ac:dyDescent="0.2">
      <c r="A52" s="20">
        <v>211</v>
      </c>
      <c r="B52" s="3">
        <v>1</v>
      </c>
      <c r="C52" s="5">
        <v>66</v>
      </c>
      <c r="D52" s="5">
        <v>70</v>
      </c>
      <c r="E52" s="1">
        <f>AVERAGE(C52:D52)</f>
        <v>68</v>
      </c>
      <c r="F52" s="5">
        <v>2</v>
      </c>
      <c r="G52" s="6">
        <f>E52/0.01/10^-F52</f>
        <v>680000</v>
      </c>
      <c r="H52" s="7">
        <f>G52/H$75*100</f>
        <v>142.65734265734264</v>
      </c>
      <c r="I52" s="19">
        <f>G52/G$22*100</f>
        <v>95.774647887323937</v>
      </c>
    </row>
    <row r="53" spans="1:9" x14ac:dyDescent="0.2">
      <c r="A53" s="20"/>
      <c r="B53" s="3">
        <v>2</v>
      </c>
      <c r="C53" s="5">
        <v>89</v>
      </c>
      <c r="D53" s="5">
        <v>87</v>
      </c>
      <c r="E53" s="1">
        <f t="shared" ref="E53:E55" si="25">AVERAGE(C53:D53)</f>
        <v>88</v>
      </c>
      <c r="F53" s="5">
        <v>2</v>
      </c>
      <c r="G53" s="6">
        <f t="shared" ref="G53:G55" si="26">E53/0.01/10^-F53</f>
        <v>880000</v>
      </c>
      <c r="H53" s="7">
        <f>G53/H$75*100</f>
        <v>184.61538461538461</v>
      </c>
      <c r="I53" s="7">
        <f t="shared" ref="I53:I55" si="27">G53/G$22*100</f>
        <v>123.94366197183098</v>
      </c>
    </row>
    <row r="54" spans="1:9" x14ac:dyDescent="0.2">
      <c r="A54" s="20"/>
      <c r="B54" s="3">
        <v>3</v>
      </c>
      <c r="C54" s="5">
        <v>92</v>
      </c>
      <c r="D54" s="5">
        <v>76</v>
      </c>
      <c r="E54" s="1">
        <f t="shared" si="25"/>
        <v>84</v>
      </c>
      <c r="F54" s="5">
        <v>2</v>
      </c>
      <c r="G54" s="6">
        <f t="shared" si="26"/>
        <v>840000</v>
      </c>
      <c r="H54" s="7">
        <f>G54/H$75*100</f>
        <v>176.22377622377621</v>
      </c>
      <c r="I54" s="7">
        <f t="shared" si="27"/>
        <v>118.30985915492957</v>
      </c>
    </row>
    <row r="55" spans="1:9" x14ac:dyDescent="0.2">
      <c r="A55" s="20"/>
      <c r="B55" s="3">
        <v>4</v>
      </c>
      <c r="C55" s="5">
        <v>98</v>
      </c>
      <c r="D55" s="5">
        <v>93</v>
      </c>
      <c r="E55" s="1">
        <f t="shared" si="25"/>
        <v>95.5</v>
      </c>
      <c r="F55" s="5">
        <v>2</v>
      </c>
      <c r="G55" s="6">
        <f t="shared" si="26"/>
        <v>955000</v>
      </c>
      <c r="H55" s="7">
        <f>G55/H$75*100</f>
        <v>200.34965034965035</v>
      </c>
      <c r="I55" s="7">
        <f t="shared" si="27"/>
        <v>134.50704225352112</v>
      </c>
    </row>
    <row r="56" spans="1:9" ht="17" thickBot="1" x14ac:dyDescent="0.25">
      <c r="A56" s="20"/>
      <c r="B56" s="8" t="s">
        <v>6</v>
      </c>
      <c r="C56" s="21"/>
      <c r="D56" s="21"/>
      <c r="E56" s="21"/>
      <c r="F56" s="9"/>
      <c r="G56" s="10">
        <f>AVERAGE(G52:G55)</f>
        <v>838750</v>
      </c>
      <c r="H56" s="11">
        <f>AVERAGE(H52:H55)</f>
        <v>175.96153846153845</v>
      </c>
      <c r="I56" s="11">
        <f>AVERAGE(I52:I55)</f>
        <v>118.13380281690141</v>
      </c>
    </row>
    <row r="57" spans="1:9" ht="17" thickTop="1" x14ac:dyDescent="0.2">
      <c r="A57" s="20">
        <v>311</v>
      </c>
      <c r="B57" s="3">
        <v>1</v>
      </c>
      <c r="C57" s="5">
        <v>75</v>
      </c>
      <c r="D57" s="5">
        <v>83</v>
      </c>
      <c r="E57" s="1">
        <f>AVERAGE(C57:D57)</f>
        <v>79</v>
      </c>
      <c r="F57" s="5">
        <v>2</v>
      </c>
      <c r="G57" s="6">
        <f>E57/0.01/10^-F57</f>
        <v>790000</v>
      </c>
      <c r="H57" s="7">
        <f>G57/H$77*100</f>
        <v>139.82300884955751</v>
      </c>
      <c r="I57" s="7">
        <f>G57/G$27*100</f>
        <v>93.629629629629633</v>
      </c>
    </row>
    <row r="58" spans="1:9" x14ac:dyDescent="0.2">
      <c r="A58" s="20"/>
      <c r="B58" s="3">
        <v>2</v>
      </c>
      <c r="C58" s="5">
        <v>92</v>
      </c>
      <c r="D58" s="5">
        <v>99</v>
      </c>
      <c r="E58" s="1">
        <f t="shared" ref="E58:E60" si="28">AVERAGE(C58:D58)</f>
        <v>95.5</v>
      </c>
      <c r="F58" s="5">
        <v>2</v>
      </c>
      <c r="G58" s="6">
        <f t="shared" ref="G58:G60" si="29">E58/0.01/10^-F58</f>
        <v>955000</v>
      </c>
      <c r="H58" s="7">
        <f>G58/H$77*100</f>
        <v>169.02654867256638</v>
      </c>
      <c r="I58" s="7">
        <f t="shared" ref="I58:I60" si="30">G58/G$27*100</f>
        <v>113.18518518518519</v>
      </c>
    </row>
    <row r="59" spans="1:9" x14ac:dyDescent="0.2">
      <c r="A59" s="20"/>
      <c r="B59" s="3">
        <v>3</v>
      </c>
      <c r="C59" s="5" t="s">
        <v>15</v>
      </c>
      <c r="D59" s="5" t="s">
        <v>15</v>
      </c>
      <c r="E59" s="1" t="e">
        <f t="shared" si="28"/>
        <v>#DIV/0!</v>
      </c>
      <c r="F59" s="5"/>
      <c r="G59" s="6" t="e">
        <f t="shared" si="29"/>
        <v>#DIV/0!</v>
      </c>
      <c r="H59" s="7" t="e">
        <f>G59/H$77*100</f>
        <v>#DIV/0!</v>
      </c>
      <c r="I59" s="7" t="e">
        <f t="shared" si="30"/>
        <v>#DIV/0!</v>
      </c>
    </row>
    <row r="60" spans="1:9" x14ac:dyDescent="0.2">
      <c r="A60" s="20"/>
      <c r="B60" s="3">
        <v>4</v>
      </c>
      <c r="C60" s="5">
        <v>81</v>
      </c>
      <c r="D60" s="5">
        <v>81</v>
      </c>
      <c r="E60" s="1">
        <f t="shared" si="28"/>
        <v>81</v>
      </c>
      <c r="F60" s="5">
        <v>2</v>
      </c>
      <c r="G60" s="6">
        <f t="shared" si="29"/>
        <v>810000</v>
      </c>
      <c r="H60" s="7">
        <f>G60/H$77*100</f>
        <v>143.36283185840708</v>
      </c>
      <c r="I60" s="7">
        <f t="shared" si="30"/>
        <v>96</v>
      </c>
    </row>
    <row r="61" spans="1:9" ht="17" thickBot="1" x14ac:dyDescent="0.25">
      <c r="A61" s="20"/>
      <c r="B61" s="8" t="s">
        <v>6</v>
      </c>
      <c r="C61" s="21"/>
      <c r="D61" s="21"/>
      <c r="E61" s="21"/>
      <c r="F61" s="9"/>
      <c r="G61" s="10">
        <f>AVERAGE(G57:G58,G60)</f>
        <v>851666.66666666663</v>
      </c>
      <c r="H61" s="11">
        <f>AVERAGE(H57:H58,H60)</f>
        <v>150.73746312684364</v>
      </c>
      <c r="I61" s="11">
        <f>AVERAGE(I57:I58,I60)</f>
        <v>100.93827160493828</v>
      </c>
    </row>
    <row r="62" spans="1:9" ht="17" thickTop="1" x14ac:dyDescent="0.2">
      <c r="A62" s="20">
        <v>317</v>
      </c>
      <c r="B62" s="3">
        <v>1</v>
      </c>
      <c r="C62" s="5">
        <v>37</v>
      </c>
      <c r="D62" s="5">
        <v>53</v>
      </c>
      <c r="E62" s="1">
        <f>AVERAGE(C62:D62)</f>
        <v>45</v>
      </c>
      <c r="F62" s="5">
        <v>2</v>
      </c>
      <c r="G62" s="6">
        <f>E62/0.01/10^-F62</f>
        <v>450000</v>
      </c>
      <c r="H62" s="7">
        <f>G62/H$79*100</f>
        <v>106.82492581602376</v>
      </c>
      <c r="I62" s="7">
        <f>G62/G$32*100</f>
        <v>79.646017699115049</v>
      </c>
    </row>
    <row r="63" spans="1:9" x14ac:dyDescent="0.2">
      <c r="A63" s="20"/>
      <c r="B63" s="3">
        <v>2</v>
      </c>
      <c r="C63" s="5">
        <v>47</v>
      </c>
      <c r="D63" s="5">
        <v>58</v>
      </c>
      <c r="E63" s="1">
        <f t="shared" ref="E63:E65" si="31">AVERAGE(C63:D63)</f>
        <v>52.5</v>
      </c>
      <c r="F63" s="5">
        <v>2</v>
      </c>
      <c r="G63" s="6">
        <f t="shared" ref="G63:G65" si="32">E63/0.01/10^-F63</f>
        <v>525000</v>
      </c>
      <c r="H63" s="7">
        <f>G63/H$79*100</f>
        <v>124.62908011869438</v>
      </c>
      <c r="I63" s="7">
        <f t="shared" ref="I63:I65" si="33">G63/G$32*100</f>
        <v>92.920353982300881</v>
      </c>
    </row>
    <row r="64" spans="1:9" x14ac:dyDescent="0.2">
      <c r="A64" s="20"/>
      <c r="B64" s="3">
        <v>3</v>
      </c>
      <c r="C64" s="5">
        <v>66</v>
      </c>
      <c r="D64" s="5">
        <v>67</v>
      </c>
      <c r="E64" s="1">
        <f t="shared" si="31"/>
        <v>66.5</v>
      </c>
      <c r="F64" s="5">
        <v>2</v>
      </c>
      <c r="G64" s="6">
        <f t="shared" si="32"/>
        <v>665000</v>
      </c>
      <c r="H64" s="7">
        <f>G64/H$79*100</f>
        <v>157.86350148367956</v>
      </c>
      <c r="I64" s="7">
        <f t="shared" si="33"/>
        <v>117.69911504424779</v>
      </c>
    </row>
    <row r="65" spans="1:9" x14ac:dyDescent="0.2">
      <c r="A65" s="20"/>
      <c r="B65" s="3">
        <v>4</v>
      </c>
      <c r="C65" s="5">
        <v>55</v>
      </c>
      <c r="D65" s="5">
        <v>74</v>
      </c>
      <c r="E65" s="1">
        <f t="shared" si="31"/>
        <v>64.5</v>
      </c>
      <c r="F65" s="5">
        <v>2</v>
      </c>
      <c r="G65" s="6">
        <f t="shared" si="32"/>
        <v>645000</v>
      </c>
      <c r="H65" s="7">
        <f>G65/H$79*100</f>
        <v>153.11572700296739</v>
      </c>
      <c r="I65" s="7">
        <f t="shared" si="33"/>
        <v>114.15929203539822</v>
      </c>
    </row>
    <row r="66" spans="1:9" ht="17" thickBot="1" x14ac:dyDescent="0.25">
      <c r="A66" s="20"/>
      <c r="B66" s="8" t="s">
        <v>6</v>
      </c>
      <c r="C66" s="21"/>
      <c r="D66" s="21"/>
      <c r="E66" s="21"/>
      <c r="F66" s="9"/>
      <c r="G66" s="10">
        <f>AVERAGE(G62:G65)</f>
        <v>571250</v>
      </c>
      <c r="H66" s="11">
        <f>AVERAGE(H62:H65)</f>
        <v>135.60830860534128</v>
      </c>
      <c r="I66" s="11">
        <f>AVERAGE(I62:I65)</f>
        <v>101.10619469026548</v>
      </c>
    </row>
    <row r="67" spans="1:9" ht="17" thickTop="1" x14ac:dyDescent="0.2">
      <c r="A67" s="1"/>
      <c r="B67" s="3"/>
      <c r="C67" s="1"/>
      <c r="D67" s="1"/>
      <c r="E67" s="1"/>
      <c r="F67" s="1"/>
      <c r="G67" s="6"/>
      <c r="H67" s="1"/>
      <c r="I67" s="1"/>
    </row>
    <row r="68" spans="1:9" ht="17" thickBot="1" x14ac:dyDescent="0.25">
      <c r="A68" s="14" t="s">
        <v>10</v>
      </c>
      <c r="B68" s="15"/>
      <c r="C68" s="14"/>
      <c r="D68" s="14"/>
      <c r="E68" s="14" t="s">
        <v>2</v>
      </c>
      <c r="F68" s="14" t="s">
        <v>11</v>
      </c>
      <c r="G68" s="14" t="s">
        <v>12</v>
      </c>
      <c r="H68" s="14" t="s">
        <v>13</v>
      </c>
      <c r="I68" s="16" t="s">
        <v>14</v>
      </c>
    </row>
    <row r="69" spans="1:9" x14ac:dyDescent="0.2">
      <c r="A69" s="1">
        <v>101</v>
      </c>
      <c r="B69" s="3"/>
      <c r="C69" s="5">
        <v>60</v>
      </c>
      <c r="D69" s="5">
        <v>61</v>
      </c>
      <c r="E69" s="1">
        <f>AVERAGE(C69:D70)</f>
        <v>53.75</v>
      </c>
      <c r="F69" s="5">
        <v>5</v>
      </c>
      <c r="G69" s="6">
        <f>AVERAGE(C69:D70)/0.01/10^-F69</f>
        <v>537500000</v>
      </c>
      <c r="H69" s="6">
        <f>G69/750</f>
        <v>716666.66666666663</v>
      </c>
      <c r="I69" s="17">
        <f>H69/93812.5</f>
        <v>7.6393515434155006</v>
      </c>
    </row>
    <row r="70" spans="1:9" x14ac:dyDescent="0.2">
      <c r="A70" s="1"/>
      <c r="B70" s="3"/>
      <c r="C70" s="5">
        <v>47</v>
      </c>
      <c r="D70" s="5">
        <v>47</v>
      </c>
      <c r="E70" s="1"/>
      <c r="F70" s="5">
        <v>5</v>
      </c>
      <c r="G70" s="6"/>
      <c r="H70" s="6"/>
      <c r="I70" s="17"/>
    </row>
    <row r="71" spans="1:9" x14ac:dyDescent="0.2">
      <c r="A71" s="1">
        <v>107</v>
      </c>
      <c r="B71" s="3"/>
      <c r="C71" s="5">
        <v>90</v>
      </c>
      <c r="D71" s="5">
        <v>70</v>
      </c>
      <c r="E71" s="1">
        <f>AVERAGE(C71:D72)</f>
        <v>80.25</v>
      </c>
      <c r="F71" s="5">
        <v>5</v>
      </c>
      <c r="G71" s="6">
        <f>AVERAGE(C71:D72)/0.01/10^-F71</f>
        <v>802499999.99999988</v>
      </c>
      <c r="H71" s="6">
        <f>G71/1000</f>
        <v>802499.99999999988</v>
      </c>
      <c r="I71" s="17">
        <f t="shared" ref="I71:I79" si="34">H71/93812.5</f>
        <v>8.5542971352431696</v>
      </c>
    </row>
    <row r="72" spans="1:9" x14ac:dyDescent="0.2">
      <c r="A72" s="1"/>
      <c r="B72" s="3"/>
      <c r="C72" s="5">
        <v>85</v>
      </c>
      <c r="D72" s="5">
        <v>76</v>
      </c>
      <c r="E72" s="1"/>
      <c r="F72" s="5">
        <v>5</v>
      </c>
      <c r="G72" s="6"/>
      <c r="H72" s="6"/>
      <c r="I72" s="17"/>
    </row>
    <row r="73" spans="1:9" x14ac:dyDescent="0.2">
      <c r="A73" s="1">
        <v>207</v>
      </c>
      <c r="B73" s="3"/>
      <c r="C73" s="5">
        <v>71</v>
      </c>
      <c r="D73" s="5">
        <v>60</v>
      </c>
      <c r="E73" s="1">
        <f>AVERAGE(C73:D74)</f>
        <v>64.25</v>
      </c>
      <c r="F73" s="5">
        <v>5</v>
      </c>
      <c r="G73" s="6">
        <f>AVERAGE(C73:D74)/0.01/10^-F73</f>
        <v>642500000</v>
      </c>
      <c r="H73" s="6">
        <f>G73/1500</f>
        <v>428333.33333333331</v>
      </c>
      <c r="I73" s="17">
        <f t="shared" si="34"/>
        <v>4.5658449922274036</v>
      </c>
    </row>
    <row r="74" spans="1:9" x14ac:dyDescent="0.2">
      <c r="A74" s="1"/>
      <c r="B74" s="3"/>
      <c r="C74" s="5">
        <v>60</v>
      </c>
      <c r="D74" s="5">
        <v>66</v>
      </c>
      <c r="E74" s="1"/>
      <c r="F74" s="5">
        <v>5</v>
      </c>
      <c r="G74" s="6"/>
      <c r="H74" s="6"/>
      <c r="I74" s="17"/>
    </row>
    <row r="75" spans="1:9" x14ac:dyDescent="0.2">
      <c r="A75" s="1">
        <v>211</v>
      </c>
      <c r="B75" s="3"/>
      <c r="C75" s="5" t="s">
        <v>15</v>
      </c>
      <c r="D75" s="5" t="s">
        <v>15</v>
      </c>
      <c r="E75" s="1">
        <f>AVERAGE(C76:D76)</f>
        <v>71.5</v>
      </c>
      <c r="F75" s="5">
        <v>5</v>
      </c>
      <c r="G75" s="6">
        <f>AVERAGE(C76:D76)/0.01/10^-F75</f>
        <v>715000000</v>
      </c>
      <c r="H75" s="6">
        <f>G75/1500</f>
        <v>476666.66666666669</v>
      </c>
      <c r="I75" s="17">
        <f t="shared" si="34"/>
        <v>5.0810570730624027</v>
      </c>
    </row>
    <row r="76" spans="1:9" x14ac:dyDescent="0.2">
      <c r="A76" s="1"/>
      <c r="B76" s="3"/>
      <c r="C76" s="5">
        <v>74</v>
      </c>
      <c r="D76" s="5">
        <v>69</v>
      </c>
      <c r="E76" s="1"/>
      <c r="F76" s="5">
        <v>5</v>
      </c>
      <c r="G76" s="6"/>
      <c r="H76" s="6"/>
      <c r="I76" s="17"/>
    </row>
    <row r="77" spans="1:9" x14ac:dyDescent="0.2">
      <c r="A77" s="1">
        <v>311</v>
      </c>
      <c r="B77" s="3"/>
      <c r="C77" s="5" t="s">
        <v>15</v>
      </c>
      <c r="D77" s="5" t="s">
        <v>15</v>
      </c>
      <c r="E77" s="1">
        <f>AVERAGE(C78:D78)</f>
        <v>56.5</v>
      </c>
      <c r="F77" s="5">
        <v>5</v>
      </c>
      <c r="G77" s="6">
        <f>AVERAGE(C78:D78)/0.01/10^-F77</f>
        <v>565000000</v>
      </c>
      <c r="H77" s="6">
        <f>G77/1000</f>
        <v>565000</v>
      </c>
      <c r="I77" s="17">
        <f t="shared" si="34"/>
        <v>6.022651565622918</v>
      </c>
    </row>
    <row r="78" spans="1:9" x14ac:dyDescent="0.2">
      <c r="A78" s="1"/>
      <c r="B78" s="18"/>
      <c r="C78" s="5">
        <v>55</v>
      </c>
      <c r="D78" s="5">
        <v>58</v>
      </c>
      <c r="E78" s="1"/>
      <c r="F78" s="5">
        <v>5</v>
      </c>
      <c r="G78" s="6"/>
      <c r="H78" s="6"/>
      <c r="I78" s="17"/>
    </row>
    <row r="79" spans="1:9" x14ac:dyDescent="0.2">
      <c r="A79" s="1">
        <v>317</v>
      </c>
      <c r="C79" s="5">
        <v>85</v>
      </c>
      <c r="D79" s="5">
        <v>85</v>
      </c>
      <c r="E79" s="1">
        <f>AVERAGE(C79:D80)</f>
        <v>84.25</v>
      </c>
      <c r="F79" s="5">
        <v>5</v>
      </c>
      <c r="G79" s="6">
        <f>AVERAGE(C79:D80)/0.01/10^-F79</f>
        <v>842499999.99999988</v>
      </c>
      <c r="H79" s="6">
        <f>G79/2000</f>
        <v>421249.99999999994</v>
      </c>
      <c r="I79" s="17">
        <f t="shared" si="34"/>
        <v>4.4903397734843429</v>
      </c>
    </row>
    <row r="80" spans="1:9" x14ac:dyDescent="0.2">
      <c r="A80" s="1"/>
      <c r="C80" s="5">
        <v>92</v>
      </c>
      <c r="D80" s="5">
        <v>75</v>
      </c>
      <c r="E80" s="1"/>
      <c r="F80" s="5">
        <v>5</v>
      </c>
      <c r="G80" s="6"/>
      <c r="H80" s="6"/>
      <c r="I80" s="17"/>
    </row>
  </sheetData>
  <mergeCells count="26">
    <mergeCell ref="A13:A17"/>
    <mergeCell ref="C17:E17"/>
    <mergeCell ref="B1:H1"/>
    <mergeCell ref="A3:A7"/>
    <mergeCell ref="C7:E7"/>
    <mergeCell ref="A8:A12"/>
    <mergeCell ref="C12:E12"/>
    <mergeCell ref="A47:A51"/>
    <mergeCell ref="C51:E51"/>
    <mergeCell ref="A18:A22"/>
    <mergeCell ref="C22:E22"/>
    <mergeCell ref="A23:A27"/>
    <mergeCell ref="C27:E27"/>
    <mergeCell ref="A28:A32"/>
    <mergeCell ref="C32:E32"/>
    <mergeCell ref="B35:G35"/>
    <mergeCell ref="A37:A41"/>
    <mergeCell ref="C41:E41"/>
    <mergeCell ref="A42:A46"/>
    <mergeCell ref="C46:E46"/>
    <mergeCell ref="A52:A56"/>
    <mergeCell ref="C56:E56"/>
    <mergeCell ref="A57:A61"/>
    <mergeCell ref="C61:E61"/>
    <mergeCell ref="A62:A66"/>
    <mergeCell ref="C66:E66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Mansour, Kathryn</dc:creator>
  <cp:lastModifiedBy>Mansour, Kathryn</cp:lastModifiedBy>
  <dcterms:created xsi:type="dcterms:W3CDTF">2023-08-25T13:04:35Z</dcterms:created>
  <dcterms:modified xsi:type="dcterms:W3CDTF">2023-08-25T19:13:17Z</dcterms:modified>
</cp:coreProperties>
</file>