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Ing_Sistemas\IngSoftwareII\Sem5\"/>
    </mc:Choice>
  </mc:AlternateContent>
  <xr:revisionPtr revIDLastSave="0" documentId="8_{369E9D3F-17F5-46F1-9648-C627CBD1F38C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Carátula_Grupo11" sheetId="4" r:id="rId1"/>
    <sheet name="Calculos_CocomoII_bak" sheetId="5" state="hidden" r:id="rId2"/>
    <sheet name="Calculos_CocomoII" sheetId="1" r:id="rId3"/>
    <sheet name="Cálculo_Herramienta" sheetId="3" r:id="rId4"/>
    <sheet name="ME" sheetId="2" r:id="rId5"/>
  </sheets>
  <definedNames>
    <definedName name="_Toc30323665" localSheetId="0">Carátula_Grupo11!#REF!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pIGE4mOtT5iXw/ib7WjQ7+GkzMg=="/>
    </ext>
  </extLst>
</workbook>
</file>

<file path=xl/calcChain.xml><?xml version="1.0" encoding="utf-8"?>
<calcChain xmlns="http://schemas.openxmlformats.org/spreadsheetml/2006/main">
  <c r="B52" i="1" l="1"/>
  <c r="B54" i="1" s="1"/>
  <c r="J2" i="1"/>
  <c r="L35" i="5"/>
  <c r="L34" i="5"/>
  <c r="L33" i="5"/>
  <c r="L31" i="5"/>
  <c r="L30" i="5"/>
  <c r="L29" i="5"/>
  <c r="L28" i="5"/>
  <c r="L27" i="5"/>
  <c r="L25" i="5"/>
  <c r="L24" i="5"/>
  <c r="L23" i="5"/>
  <c r="L22" i="5"/>
  <c r="L20" i="5"/>
  <c r="L19" i="5"/>
  <c r="L18" i="5"/>
  <c r="L36" i="5" s="1"/>
  <c r="D36" i="5" s="1"/>
  <c r="J2" i="5"/>
  <c r="B42" i="5" l="1"/>
  <c r="C42" i="5"/>
  <c r="B36" i="5"/>
  <c r="B37" i="5" s="1"/>
  <c r="B38" i="5" s="1"/>
  <c r="D42" i="5"/>
  <c r="C36" i="5"/>
  <c r="B43" i="5"/>
  <c r="D43" i="5"/>
  <c r="C44" i="5" l="1"/>
  <c r="D37" i="5"/>
  <c r="C37" i="5"/>
  <c r="C38" i="5" s="1"/>
  <c r="D45" i="5"/>
  <c r="D44" i="5"/>
  <c r="B44" i="5"/>
  <c r="B45" i="5"/>
  <c r="C43" i="5"/>
  <c r="C45" i="5" s="1"/>
  <c r="L35" i="1"/>
  <c r="L34" i="1"/>
  <c r="L33" i="1"/>
  <c r="L31" i="1"/>
  <c r="L30" i="1"/>
  <c r="L29" i="1"/>
  <c r="L28" i="1"/>
  <c r="L27" i="1"/>
  <c r="L25" i="1"/>
  <c r="L24" i="1"/>
  <c r="L23" i="1"/>
  <c r="L22" i="1"/>
  <c r="L20" i="1"/>
  <c r="L19" i="1"/>
  <c r="L18" i="1"/>
  <c r="L36" i="1" s="1"/>
  <c r="D36" i="1" l="1"/>
  <c r="D42" i="1"/>
  <c r="D44" i="1" s="1"/>
  <c r="D38" i="5"/>
  <c r="C36" i="1"/>
  <c r="C43" i="1" s="1"/>
  <c r="B42" i="1"/>
  <c r="B44" i="1" s="1"/>
  <c r="B36" i="1"/>
  <c r="C42" i="1"/>
  <c r="C44" i="1" s="1"/>
  <c r="B37" i="1" l="1"/>
  <c r="B53" i="1"/>
  <c r="B55" i="1" s="1"/>
  <c r="D43" i="1"/>
  <c r="D45" i="1" s="1"/>
  <c r="D37" i="1"/>
  <c r="B43" i="1"/>
  <c r="B45" i="1" s="1"/>
  <c r="C45" i="1"/>
  <c r="C37" i="1"/>
  <c r="C38" i="1" s="1"/>
  <c r="B38" i="1"/>
  <c r="D38" i="1" l="1"/>
</calcChain>
</file>

<file path=xl/sharedStrings.xml><?xml version="1.0" encoding="utf-8"?>
<sst xmlns="http://schemas.openxmlformats.org/spreadsheetml/2006/main" count="264" uniqueCount="106">
  <si>
    <t>Modo de desarrollo</t>
  </si>
  <si>
    <t>Requisitos</t>
  </si>
  <si>
    <t>Tamaño (KLDC)</t>
  </si>
  <si>
    <t>Complejidad</t>
  </si>
  <si>
    <t>Personas</t>
  </si>
  <si>
    <t>Orgánico</t>
  </si>
  <si>
    <t>Poco rígidos</t>
  </si>
  <si>
    <t>Pequeña</t>
  </si>
  <si>
    <t>Pocas</t>
  </si>
  <si>
    <t>Semiacoplado</t>
  </si>
  <si>
    <t>Poco/medio</t>
  </si>
  <si>
    <t>Medio</t>
  </si>
  <si>
    <t>Empotrado</t>
  </si>
  <si>
    <t>Alto</t>
  </si>
  <si>
    <t>Alta</t>
  </si>
  <si>
    <t>Tabla de constantes para modelo Cocomo</t>
  </si>
  <si>
    <t>COCOMO
Básico
a</t>
  </si>
  <si>
    <t>COCOMO
Intermedio
A</t>
  </si>
  <si>
    <t>b</t>
  </si>
  <si>
    <t>c</t>
  </si>
  <si>
    <t>d</t>
  </si>
  <si>
    <t>Multiplicadores de esfuerzo (ME)</t>
  </si>
  <si>
    <t>Valoracion (MB, B, Nom,A,MA,EA)</t>
  </si>
  <si>
    <t>Atributos del producto</t>
  </si>
  <si>
    <t>RELY</t>
  </si>
  <si>
    <t>Fiabilidad requerida del software</t>
  </si>
  <si>
    <t>Nom</t>
  </si>
  <si>
    <t>DATA</t>
  </si>
  <si>
    <t>Tamaño de la base de datos</t>
  </si>
  <si>
    <t>B</t>
  </si>
  <si>
    <t>CPLX</t>
  </si>
  <si>
    <t>Complejidad del producto</t>
  </si>
  <si>
    <t>Atributos de la computadora</t>
  </si>
  <si>
    <t>TIME</t>
  </si>
  <si>
    <t>Restricciones del tiempo de ejecución</t>
  </si>
  <si>
    <t>STOR</t>
  </si>
  <si>
    <t>Restricciones del almacenamiento princ.</t>
  </si>
  <si>
    <t>VIRT</t>
  </si>
  <si>
    <t>Inestabilidad de la máquina virtual</t>
  </si>
  <si>
    <t>TURN</t>
  </si>
  <si>
    <t>Tiempo de respuesta del computador</t>
  </si>
  <si>
    <t>Atributos del personal</t>
  </si>
  <si>
    <t>ACAP</t>
  </si>
  <si>
    <t>Capacidad del analista</t>
  </si>
  <si>
    <t>A</t>
  </si>
  <si>
    <t>AEXP</t>
  </si>
  <si>
    <t>Experiencia en la aplicación</t>
  </si>
  <si>
    <t>PCAP</t>
  </si>
  <si>
    <t>Capacidad de los programadores</t>
  </si>
  <si>
    <t>VEXP</t>
  </si>
  <si>
    <t>Experiencia en S.O. utilizado</t>
  </si>
  <si>
    <t>LEXP</t>
  </si>
  <si>
    <t>Experiencia en el lenguaje de prog.</t>
  </si>
  <si>
    <t>Atributos del proyecto</t>
  </si>
  <si>
    <t>MODP</t>
  </si>
  <si>
    <t>Uso de prácticas de programación modernas</t>
  </si>
  <si>
    <t>TOOL</t>
  </si>
  <si>
    <t>Uso de herramientas software</t>
  </si>
  <si>
    <t>Ecuación</t>
  </si>
  <si>
    <t>Submodelo básico</t>
  </si>
  <si>
    <t>Submodelo intermedio</t>
  </si>
  <si>
    <t>SCED</t>
  </si>
  <si>
    <t>Restricciones en la duración del proxy</t>
  </si>
  <si>
    <t>ME</t>
  </si>
  <si>
    <t>Personal (P)</t>
  </si>
  <si>
    <t>Esfuerzo estimado (PM)</t>
  </si>
  <si>
    <t>Tiempo de desarrollo[meses]</t>
  </si>
  <si>
    <t>Valoración</t>
  </si>
  <si>
    <t>MB</t>
  </si>
  <si>
    <t>MA</t>
  </si>
  <si>
    <t>EA</t>
  </si>
  <si>
    <t>Muy bajo</t>
  </si>
  <si>
    <t>Bajo</t>
  </si>
  <si>
    <t>Nominal</t>
  </si>
  <si>
    <t>Muy alto</t>
  </si>
  <si>
    <t>Extr. Alto</t>
  </si>
  <si>
    <t>Tamaño (LDC)</t>
  </si>
  <si>
    <t>Tiempo (T) [meses]</t>
  </si>
  <si>
    <t>Esfuerzo E [PM]</t>
  </si>
  <si>
    <t>Productividad [LDC/PM]</t>
  </si>
  <si>
    <t>N medio de personas [PM/meses]</t>
  </si>
  <si>
    <t>Submodelo Detallado</t>
  </si>
  <si>
    <t>Para estimar el Tamaño funcional del aplicativo web a implementar en una pequeña empresa, se considera el Modo de Desarrollo (Orgánico, Semiacoplado, Empotrado):</t>
  </si>
  <si>
    <t>Link: http://softwarecost.org/tools/COCOMO/</t>
  </si>
  <si>
    <t>Resultados de la estimación de costos para el proyecto Sistema de Gestión y Ventas de Repostería con la herramienta CocomoII</t>
  </si>
  <si>
    <t>Jhonson Patricio Narváez Criollo</t>
  </si>
  <si>
    <t>Karina Rocio Sánchez Pucha</t>
  </si>
  <si>
    <t>Andrés Javier Rodríguez Quintana</t>
  </si>
  <si>
    <t>UNIVERSIDAD TECNOLÓGICA ISRAEL</t>
  </si>
  <si>
    <t>FORMATO DE ACTIVIDADES DE SEGUIMIENTO</t>
  </si>
  <si>
    <t>INGENIERÍA DE SOFTWARE II</t>
  </si>
  <si>
    <r>
      <t>Estudiante(s):</t>
    </r>
    <r>
      <rPr>
        <sz val="11"/>
        <color rgb="FF000000"/>
        <rFont val="Arial"/>
        <family val="2"/>
      </rPr>
      <t xml:space="preserve"> Fabián Mauricio Díaz Analuisa </t>
    </r>
  </si>
  <si>
    <r>
      <t>Tema:</t>
    </r>
    <r>
      <rPr>
        <sz val="11"/>
        <color rgb="FF000000"/>
        <rFont val="Arial"/>
        <family val="2"/>
      </rPr>
      <t xml:space="preserve"> Estimación con modelo Cocomo II</t>
    </r>
  </si>
  <si>
    <r>
      <t xml:space="preserve">Paralelo: </t>
    </r>
    <r>
      <rPr>
        <sz val="11"/>
        <color rgb="FF000000"/>
        <rFont val="Arial"/>
        <family val="2"/>
      </rPr>
      <t>A</t>
    </r>
  </si>
  <si>
    <r>
      <t xml:space="preserve">Fecha de entrega: </t>
    </r>
    <r>
      <rPr>
        <sz val="11"/>
        <color rgb="FF000000"/>
        <rFont val="Arial"/>
        <family val="2"/>
      </rPr>
      <t>08/11/2020</t>
    </r>
  </si>
  <si>
    <t>Organico</t>
  </si>
  <si>
    <t>Excel</t>
  </si>
  <si>
    <t>Se adjunta el pdf con los resultados de la estimación de costes</t>
  </si>
  <si>
    <r>
      <rPr>
        <b/>
        <sz val="11"/>
        <color theme="1"/>
        <rFont val="Arial"/>
        <family val="2"/>
      </rPr>
      <t>Consideraciones:</t>
    </r>
    <r>
      <rPr>
        <sz val="11"/>
        <color theme="1"/>
        <rFont val="Arial"/>
        <family val="2"/>
      </rPr>
      <t xml:space="preserve"> Ambos procedimientos para la estimación de costos toman el tamaño funcional del sistema con 7 KLDC (7000 LDC)</t>
    </r>
  </si>
  <si>
    <t>Se utilizaron para la estimaciòn el Modo Desarrollo Orgánico y el submodelo Básico en función del tamano funcional del sistema</t>
  </si>
  <si>
    <t>1. Se observa que los valores para el esfuerzo estimado en meses entre los cálculos de la herramienta con el excel son aproximadamente iguales</t>
  </si>
  <si>
    <t>2. El esfuerzo estimado (PM) calculado en Excel difiere al obtenido con la herramienta online, debido a que para la tabla de Multiplicadores de Esfuerzo sólo se tomaron los atributos màs usados e importantes.</t>
  </si>
  <si>
    <t>3. La herramienta incluye el cálculo estimado de costos, a diferencia del método con Excel que no toma el costo de los recursos para calcularlo.</t>
  </si>
  <si>
    <t>Comparación y Discusión de resultados:</t>
  </si>
  <si>
    <t>Herramienta online</t>
  </si>
  <si>
    <t>Comentarios: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</si>
</sst>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1C458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0" xfId="0" applyFont="1"/>
    <xf numFmtId="0" fontId="3" fillId="0" borderId="6" xfId="0" applyFont="1" applyBorder="1"/>
    <xf numFmtId="2" fontId="3" fillId="0" borderId="2" xfId="0" applyNumberFormat="1" applyFont="1" applyBorder="1" applyAlignment="1">
      <alignment horizontal="center" vertical="center"/>
    </xf>
    <xf numFmtId="0" fontId="3" fillId="0" borderId="10" xfId="0" applyFont="1" applyBorder="1"/>
    <xf numFmtId="1" fontId="3" fillId="0" borderId="13" xfId="0" applyNumberFormat="1" applyFont="1" applyBorder="1" applyAlignment="1">
      <alignment horizontal="right" vertical="center"/>
    </xf>
    <xf numFmtId="0" fontId="3" fillId="0" borderId="14" xfId="0" applyFont="1" applyBorder="1"/>
    <xf numFmtId="2" fontId="3" fillId="0" borderId="10" xfId="0" applyNumberFormat="1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2" fontId="3" fillId="0" borderId="18" xfId="0" applyNumberFormat="1" applyFont="1" applyBorder="1"/>
    <xf numFmtId="2" fontId="3" fillId="0" borderId="0" xfId="0" applyNumberFormat="1" applyFont="1"/>
    <xf numFmtId="0" fontId="2" fillId="0" borderId="15" xfId="0" applyFont="1" applyBorder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/>
    <xf numFmtId="1" fontId="3" fillId="0" borderId="0" xfId="0" applyNumberFormat="1" applyFont="1" applyAlignment="1">
      <alignment horizontal="right" vertical="center"/>
    </xf>
    <xf numFmtId="2" fontId="3" fillId="0" borderId="2" xfId="0" applyNumberFormat="1" applyFont="1" applyBorder="1"/>
    <xf numFmtId="2" fontId="3" fillId="0" borderId="17" xfId="0" applyNumberFormat="1" applyFont="1" applyBorder="1"/>
    <xf numFmtId="0" fontId="3" fillId="0" borderId="18" xfId="0" applyFont="1" applyBorder="1"/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5" xfId="0" applyFont="1" applyBorder="1" applyAlignment="1">
      <alignment horizontal="center" vertical="center"/>
    </xf>
    <xf numFmtId="0" fontId="4" fillId="0" borderId="9" xfId="0" applyFont="1" applyBorder="1"/>
    <xf numFmtId="0" fontId="2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22" xfId="0" applyFont="1" applyBorder="1"/>
    <xf numFmtId="0" fontId="4" fillId="0" borderId="23" xfId="0" applyFont="1" applyBorder="1"/>
    <xf numFmtId="0" fontId="2" fillId="0" borderId="19" xfId="0" applyFont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25" xfId="0" applyFont="1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2" xfId="0" applyFont="1" applyBorder="1" applyAlignment="1">
      <alignment horizontal="right"/>
    </xf>
    <xf numFmtId="164" fontId="3" fillId="3" borderId="0" xfId="0" applyNumberFormat="1" applyFont="1" applyFill="1"/>
    <xf numFmtId="0" fontId="5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2" xfId="0" applyFont="1" applyBorder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3</xdr:row>
      <xdr:rowOff>0</xdr:rowOff>
    </xdr:from>
    <xdr:ext cx="5762625" cy="1485900"/>
    <xdr:pic>
      <xdr:nvPicPr>
        <xdr:cNvPr id="2" name="image1.png">
          <a:extLst>
            <a:ext uri="{FF2B5EF4-FFF2-40B4-BE49-F238E27FC236}">
              <a16:creationId xmlns:a16="http://schemas.microsoft.com/office/drawing/2014/main" id="{38F68F66-FDC7-4033-BC70-E8F5C91E92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7505" y="533400"/>
          <a:ext cx="5762625" cy="14859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4562475" cy="1809750"/>
    <xdr:pic>
      <xdr:nvPicPr>
        <xdr:cNvPr id="3" name="image3.png">
          <a:extLst>
            <a:ext uri="{FF2B5EF4-FFF2-40B4-BE49-F238E27FC236}">
              <a16:creationId xmlns:a16="http://schemas.microsoft.com/office/drawing/2014/main" id="{B0FE2EA1-D767-4B2B-A631-2801E4362C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279900"/>
          <a:ext cx="4562475" cy="180975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33</xdr:row>
      <xdr:rowOff>0</xdr:rowOff>
    </xdr:from>
    <xdr:ext cx="6419850" cy="3800475"/>
    <xdr:pic>
      <xdr:nvPicPr>
        <xdr:cNvPr id="4" name="image2.png">
          <a:extLst>
            <a:ext uri="{FF2B5EF4-FFF2-40B4-BE49-F238E27FC236}">
              <a16:creationId xmlns:a16="http://schemas.microsoft.com/office/drawing/2014/main" id="{FB99BDED-2163-466F-BC96-388BA400176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05750" y="6235700"/>
          <a:ext cx="6419850" cy="3800475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114300</xdr:colOff>
      <xdr:row>4</xdr:row>
      <xdr:rowOff>19050</xdr:rowOff>
    </xdr:from>
    <xdr:ext cx="8467725" cy="4781550"/>
    <xdr:pic>
      <xdr:nvPicPr>
        <xdr:cNvPr id="5" name="image4.png">
          <a:extLst>
            <a:ext uri="{FF2B5EF4-FFF2-40B4-BE49-F238E27FC236}">
              <a16:creationId xmlns:a16="http://schemas.microsoft.com/office/drawing/2014/main" id="{C7E2FC4A-C368-4487-A808-EB48C8FAB17C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209000" y="732790"/>
          <a:ext cx="8467725" cy="47815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0</xdr:colOff>
      <xdr:row>39</xdr:row>
      <xdr:rowOff>0</xdr:rowOff>
    </xdr:from>
    <xdr:to>
      <xdr:col>13</xdr:col>
      <xdr:colOff>120167</xdr:colOff>
      <xdr:row>46</xdr:row>
      <xdr:rowOff>117939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15BBE1A-D893-4782-B70C-1303D6A63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86800" y="7302500"/>
          <a:ext cx="8945397" cy="1362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3</xdr:row>
      <xdr:rowOff>0</xdr:rowOff>
    </xdr:from>
    <xdr:ext cx="5762625" cy="1485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4562475" cy="18097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33</xdr:row>
      <xdr:rowOff>0</xdr:rowOff>
    </xdr:from>
    <xdr:ext cx="6419850" cy="38004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114300</xdr:colOff>
      <xdr:row>4</xdr:row>
      <xdr:rowOff>19050</xdr:rowOff>
    </xdr:from>
    <xdr:ext cx="8467725" cy="47815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0</xdr:colOff>
      <xdr:row>39</xdr:row>
      <xdr:rowOff>0</xdr:rowOff>
    </xdr:from>
    <xdr:to>
      <xdr:col>13</xdr:col>
      <xdr:colOff>117627</xdr:colOff>
      <xdr:row>46</xdr:row>
      <xdr:rowOff>117939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5DA4969-D72A-47F1-BEC1-EB2DDA3A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7302500"/>
          <a:ext cx="8942857" cy="13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25400</xdr:rowOff>
    </xdr:from>
    <xdr:to>
      <xdr:col>6</xdr:col>
      <xdr:colOff>685283</xdr:colOff>
      <xdr:row>60</xdr:row>
      <xdr:rowOff>2540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F6AEDA-639D-40B0-A2A6-2F784D621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89450" y="9461500"/>
          <a:ext cx="3447533" cy="1583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21590</xdr:colOff>
          <xdr:row>6</xdr:row>
          <xdr:rowOff>10160</xdr:rowOff>
        </xdr:from>
        <xdr:to>
          <xdr:col>6</xdr:col>
          <xdr:colOff>431800</xdr:colOff>
          <xdr:row>39</xdr:row>
          <xdr:rowOff>175260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884BFB0F-0762-4728-9B37-03C7946C4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5DD0-2E2F-4957-82E1-DE783DD19030}">
  <dimension ref="A1:A15"/>
  <sheetViews>
    <sheetView tabSelected="1" workbookViewId="0">
      <selection activeCell="A15" sqref="A15"/>
    </sheetView>
  </sheetViews>
  <sheetFormatPr baseColWidth="10" defaultRowHeight="13.8" x14ac:dyDescent="0.25"/>
  <cols>
    <col min="1" max="1" width="42.69921875" bestFit="1" customWidth="1"/>
  </cols>
  <sheetData>
    <row r="1" spans="1:1" x14ac:dyDescent="0.25">
      <c r="A1" s="56" t="s">
        <v>88</v>
      </c>
    </row>
    <row r="2" spans="1:1" x14ac:dyDescent="0.25">
      <c r="A2" s="56" t="s">
        <v>89</v>
      </c>
    </row>
    <row r="3" spans="1:1" ht="15" customHeight="1" x14ac:dyDescent="0.25">
      <c r="A3" s="56" t="s">
        <v>90</v>
      </c>
    </row>
    <row r="4" spans="1:1" ht="15" customHeight="1" x14ac:dyDescent="0.25">
      <c r="A4" s="56"/>
    </row>
    <row r="5" spans="1:1" ht="15" customHeight="1" x14ac:dyDescent="0.25">
      <c r="A5" s="57" t="s">
        <v>91</v>
      </c>
    </row>
    <row r="6" spans="1:1" ht="15" customHeight="1" x14ac:dyDescent="0.25">
      <c r="A6" s="58" t="s">
        <v>85</v>
      </c>
    </row>
    <row r="7" spans="1:1" ht="15" customHeight="1" x14ac:dyDescent="0.25">
      <c r="A7" s="58" t="s">
        <v>87</v>
      </c>
    </row>
    <row r="8" spans="1:1" ht="15" customHeight="1" x14ac:dyDescent="0.25">
      <c r="A8" s="58" t="s">
        <v>86</v>
      </c>
    </row>
    <row r="9" spans="1:1" ht="15" customHeight="1" x14ac:dyDescent="0.25">
      <c r="A9" s="58"/>
    </row>
    <row r="10" spans="1:1" ht="15" customHeight="1" x14ac:dyDescent="0.25">
      <c r="A10" s="57" t="s">
        <v>94</v>
      </c>
    </row>
    <row r="11" spans="1:1" ht="15" customHeight="1" x14ac:dyDescent="0.25">
      <c r="A11" s="57" t="s">
        <v>92</v>
      </c>
    </row>
    <row r="12" spans="1:1" ht="15" customHeight="1" x14ac:dyDescent="0.25">
      <c r="A12" s="57" t="s">
        <v>93</v>
      </c>
    </row>
    <row r="13" spans="1:1" x14ac:dyDescent="0.25">
      <c r="A13" s="56"/>
    </row>
    <row r="14" spans="1:1" x14ac:dyDescent="0.25">
      <c r="A14" s="56"/>
    </row>
    <row r="15" spans="1:1" x14ac:dyDescent="0.25">
      <c r="A15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F007-CB0C-4901-9244-A0D8F8DD2E62}">
  <dimension ref="A1:L1000"/>
  <sheetViews>
    <sheetView workbookViewId="0">
      <selection activeCell="C5" sqref="C5"/>
    </sheetView>
  </sheetViews>
  <sheetFormatPr baseColWidth="10" defaultColWidth="12.59765625" defaultRowHeight="15" customHeight="1" x14ac:dyDescent="0.25"/>
  <cols>
    <col min="1" max="1" width="26.59765625" customWidth="1"/>
    <col min="2" max="2" width="14.3984375" customWidth="1"/>
    <col min="3" max="3" width="17.8984375" customWidth="1"/>
    <col min="4" max="4" width="17.3984375" bestFit="1" customWidth="1"/>
    <col min="5" max="8" width="9.3984375" customWidth="1"/>
    <col min="9" max="9" width="33" customWidth="1"/>
    <col min="10" max="10" width="35.09765625" bestFit="1" customWidth="1"/>
    <col min="11" max="11" width="27.296875" bestFit="1" customWidth="1"/>
    <col min="12" max="12" width="10.8984375" customWidth="1"/>
    <col min="13" max="31" width="9.3984375" customWidth="1"/>
  </cols>
  <sheetData>
    <row r="1" spans="1:12" ht="14.25" customHeight="1" x14ac:dyDescent="0.25"/>
    <row r="2" spans="1:12" ht="14.25" customHeight="1" x14ac:dyDescent="0.3">
      <c r="A2" s="51" t="s">
        <v>82</v>
      </c>
      <c r="J2" s="2" t="str">
        <f>"Empotrado"</f>
        <v>Empotrado</v>
      </c>
    </row>
    <row r="3" spans="1:12" ht="14.25" customHeight="1" x14ac:dyDescent="0.25"/>
    <row r="4" spans="1:12" ht="14.25" customHeight="1" x14ac:dyDescent="0.3">
      <c r="A4" s="3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4" t="s">
        <v>76</v>
      </c>
    </row>
    <row r="5" spans="1:12" ht="14.25" customHeight="1" x14ac:dyDescent="0.3">
      <c r="A5" s="3" t="s">
        <v>5</v>
      </c>
      <c r="B5" s="6" t="s">
        <v>6</v>
      </c>
      <c r="C5" s="6">
        <v>49</v>
      </c>
      <c r="D5" s="6" t="s">
        <v>7</v>
      </c>
      <c r="E5" s="7" t="s">
        <v>8</v>
      </c>
      <c r="F5" s="6">
        <v>49000</v>
      </c>
    </row>
    <row r="6" spans="1:12" ht="14.25" customHeight="1" x14ac:dyDescent="0.3">
      <c r="A6" s="3" t="s">
        <v>9</v>
      </c>
      <c r="B6" s="8" t="s">
        <v>10</v>
      </c>
      <c r="C6" s="52">
        <v>7</v>
      </c>
      <c r="D6" s="6" t="s">
        <v>11</v>
      </c>
      <c r="E6" s="7" t="s">
        <v>11</v>
      </c>
      <c r="F6" s="7">
        <v>7000</v>
      </c>
    </row>
    <row r="7" spans="1:12" ht="14.25" customHeight="1" x14ac:dyDescent="0.3">
      <c r="A7" s="3" t="s">
        <v>12</v>
      </c>
      <c r="B7" s="6" t="s">
        <v>13</v>
      </c>
      <c r="C7" s="6">
        <v>60</v>
      </c>
      <c r="D7" s="6" t="s">
        <v>13</v>
      </c>
      <c r="E7" s="7" t="s">
        <v>14</v>
      </c>
      <c r="F7" s="6">
        <v>60000</v>
      </c>
    </row>
    <row r="8" spans="1:12" ht="14.25" customHeight="1" x14ac:dyDescent="0.25"/>
    <row r="9" spans="1:12" ht="14.25" customHeight="1" x14ac:dyDescent="0.25"/>
    <row r="10" spans="1:12" ht="14.25" customHeight="1" x14ac:dyDescent="0.25"/>
    <row r="11" spans="1:12" ht="14.25" customHeight="1" x14ac:dyDescent="0.25"/>
    <row r="12" spans="1:12" ht="14.25" customHeight="1" x14ac:dyDescent="0.25"/>
    <row r="13" spans="1:12" ht="14.25" customHeight="1" x14ac:dyDescent="0.3">
      <c r="A13" s="9" t="s">
        <v>15</v>
      </c>
    </row>
    <row r="14" spans="1:12" ht="14.25" customHeight="1" thickBot="1" x14ac:dyDescent="0.3"/>
    <row r="15" spans="1:12" ht="43.2" x14ac:dyDescent="0.3">
      <c r="A15" s="3" t="s">
        <v>0</v>
      </c>
      <c r="B15" s="4" t="s">
        <v>16</v>
      </c>
      <c r="C15" s="4" t="s">
        <v>17</v>
      </c>
      <c r="D15" s="5" t="s">
        <v>18</v>
      </c>
      <c r="E15" s="5" t="s">
        <v>19</v>
      </c>
      <c r="F15" s="5" t="s">
        <v>20</v>
      </c>
      <c r="I15" s="31" t="s">
        <v>21</v>
      </c>
      <c r="J15" s="32"/>
      <c r="K15" s="35" t="s">
        <v>22</v>
      </c>
      <c r="L15" s="10"/>
    </row>
    <row r="16" spans="1:12" ht="14.25" customHeight="1" x14ac:dyDescent="0.3">
      <c r="A16" s="3" t="s">
        <v>5</v>
      </c>
      <c r="B16" s="11">
        <v>2.4</v>
      </c>
      <c r="C16" s="11">
        <v>3.2</v>
      </c>
      <c r="D16" s="11">
        <v>1.05</v>
      </c>
      <c r="E16" s="11">
        <v>2.5</v>
      </c>
      <c r="F16" s="11">
        <v>0.38</v>
      </c>
      <c r="I16" s="33"/>
      <c r="J16" s="34"/>
      <c r="K16" s="36"/>
      <c r="L16" s="12"/>
    </row>
    <row r="17" spans="1:12" ht="14.25" customHeight="1" x14ac:dyDescent="0.3">
      <c r="A17" s="3" t="s">
        <v>9</v>
      </c>
      <c r="B17" s="11">
        <v>3</v>
      </c>
      <c r="C17" s="11">
        <v>3</v>
      </c>
      <c r="D17" s="11">
        <v>1.1200000000000001</v>
      </c>
      <c r="E17" s="11">
        <v>2.5</v>
      </c>
      <c r="F17" s="11">
        <v>0.35</v>
      </c>
      <c r="I17" s="37" t="s">
        <v>23</v>
      </c>
      <c r="J17" s="38"/>
      <c r="K17" s="6"/>
      <c r="L17" s="12"/>
    </row>
    <row r="18" spans="1:12" ht="14.25" customHeight="1" x14ac:dyDescent="0.3">
      <c r="A18" s="3" t="s">
        <v>12</v>
      </c>
      <c r="B18" s="11">
        <v>3.6</v>
      </c>
      <c r="C18" s="11">
        <v>2.8</v>
      </c>
      <c r="D18" s="11">
        <v>1.2</v>
      </c>
      <c r="E18" s="11">
        <v>2.5</v>
      </c>
      <c r="F18" s="11">
        <v>0.32</v>
      </c>
      <c r="H18" s="13">
        <v>1</v>
      </c>
      <c r="I18" s="14" t="s">
        <v>24</v>
      </c>
      <c r="J18" s="6" t="s">
        <v>25</v>
      </c>
      <c r="K18" s="6" t="s">
        <v>26</v>
      </c>
      <c r="L18" s="15">
        <f>IF(EXACT(K18,ME!$D$2),ME!D5,IF(EXACT(K18,ME!$E$2),ME!E5,IF(EXACT(K18,ME!$F$2),ME!F5,IF(EXACT(K18,ME!$G$2),ME!G5,IF(EXACT(K18,ME!$H$2),ME!H5,IF(EXACT(K18,ME!$I$2),ME!I5,"FALSE"))))))</f>
        <v>1</v>
      </c>
    </row>
    <row r="19" spans="1:12" ht="14.25" customHeight="1" x14ac:dyDescent="0.3">
      <c r="H19" s="1">
        <v>2</v>
      </c>
      <c r="I19" s="14" t="s">
        <v>27</v>
      </c>
      <c r="J19" s="6" t="s">
        <v>28</v>
      </c>
      <c r="K19" s="6" t="s">
        <v>29</v>
      </c>
      <c r="L19" s="15">
        <f>IF(EXACT(K19,ME!$D$2),ME!D6,IF(EXACT(K19,ME!$E$2),ME!E6,IF(EXACT(K19,ME!$F$2),ME!F6,IF(EXACT(K19,ME!$G$2),ME!G6,IF(EXACT(K19,ME!$H$2),ME!H6,IF(EXACT(K19,ME!$I$2),ME!I6,"FALSE"))))))</f>
        <v>0.94</v>
      </c>
    </row>
    <row r="20" spans="1:12" ht="14.25" customHeight="1" x14ac:dyDescent="0.3">
      <c r="H20" s="1">
        <v>3</v>
      </c>
      <c r="I20" s="14" t="s">
        <v>30</v>
      </c>
      <c r="J20" s="6" t="s">
        <v>31</v>
      </c>
      <c r="K20" s="6" t="s">
        <v>29</v>
      </c>
      <c r="L20" s="15">
        <f>IF(EXACT(K20,ME!$D$2),ME!D7,IF(EXACT(K20,ME!$E$2),ME!E7,IF(EXACT(K20,ME!$F$2),ME!F7,IF(EXACT(K20,ME!$G$2),ME!G7,IF(EXACT(K20,ME!$H$2),ME!H7,IF(EXACT(K20,ME!$I$2),ME!I7,"FALSE"))))))</f>
        <v>0.85</v>
      </c>
    </row>
    <row r="21" spans="1:12" ht="14.25" customHeight="1" x14ac:dyDescent="0.3">
      <c r="I21" s="37" t="s">
        <v>32</v>
      </c>
      <c r="J21" s="38"/>
      <c r="K21" s="6"/>
      <c r="L21" s="15"/>
    </row>
    <row r="22" spans="1:12" ht="14.25" customHeight="1" x14ac:dyDescent="0.3">
      <c r="H22" s="1">
        <v>4</v>
      </c>
      <c r="I22" s="14" t="s">
        <v>33</v>
      </c>
      <c r="J22" s="6" t="s">
        <v>34</v>
      </c>
      <c r="K22" s="6" t="s">
        <v>26</v>
      </c>
      <c r="L22" s="15">
        <f>IF(EXACT(K22,ME!$D$2),ME!D9,IF(EXACT(K22,ME!$E$2),ME!E9,IF(EXACT(K22,ME!$F$2),ME!F9,IF(EXACT(K22,ME!$G$2),ME!G9,IF(EXACT(K22,ME!$H$2),ME!H9,IF(EXACT(K22,ME!$I$2),ME!I9,"FALSE"))))))</f>
        <v>1</v>
      </c>
    </row>
    <row r="23" spans="1:12" ht="14.25" customHeight="1" x14ac:dyDescent="0.3">
      <c r="H23" s="1">
        <v>5</v>
      </c>
      <c r="I23" s="14" t="s">
        <v>35</v>
      </c>
      <c r="J23" s="6" t="s">
        <v>36</v>
      </c>
      <c r="K23" s="46" t="s">
        <v>44</v>
      </c>
      <c r="L23" s="15">
        <f>IF(EXACT(K23,ME!$D$2),ME!D10,IF(EXACT(K23,ME!$E$2),ME!E10,IF(EXACT(K23,ME!$F$2),ME!F10,IF(EXACT(K23,ME!$G$2),ME!G10,IF(EXACT(K23,ME!$H$2),ME!H10,IF(EXACT(K23,ME!$I$2),ME!I10,"FALSE"))))))</f>
        <v>1.06</v>
      </c>
    </row>
    <row r="24" spans="1:12" ht="14.25" customHeight="1" x14ac:dyDescent="0.3">
      <c r="H24" s="1">
        <v>6</v>
      </c>
      <c r="I24" s="14" t="s">
        <v>37</v>
      </c>
      <c r="J24" s="16" t="s">
        <v>38</v>
      </c>
      <c r="K24" s="6" t="s">
        <v>26</v>
      </c>
      <c r="L24" s="15">
        <f>IF(EXACT(K24,ME!$D$2),ME!D11,IF(EXACT(K24,ME!$E$2),ME!E11,IF(EXACT(K24,ME!$F$2),ME!F11,IF(EXACT(K24,ME!$G$2),ME!G11,IF(EXACT(K24,ME!$H$2),ME!H11,IF(EXACT(K24,ME!$I$2),ME!I11,"FALSE"))))))</f>
        <v>1</v>
      </c>
    </row>
    <row r="25" spans="1:12" ht="14.25" customHeight="1" x14ac:dyDescent="0.3">
      <c r="A25" s="9"/>
      <c r="H25" s="1">
        <v>7</v>
      </c>
      <c r="I25" s="14" t="s">
        <v>39</v>
      </c>
      <c r="J25" s="6" t="s">
        <v>40</v>
      </c>
      <c r="K25" s="6" t="s">
        <v>26</v>
      </c>
      <c r="L25" s="15">
        <f>IF(EXACT(K25,ME!$D$2),ME!D12,IF(EXACT(K25,ME!$E$2),ME!E12,IF(EXACT(K25,ME!$F$2),ME!F12,IF(EXACT(K25,ME!$G$2),ME!G12,IF(EXACT(K25,ME!$H$2),ME!H12,IF(EXACT(K25,ME!$I$2),ME!I12,"FALSE"))))))</f>
        <v>1</v>
      </c>
    </row>
    <row r="26" spans="1:12" ht="14.25" customHeight="1" x14ac:dyDescent="0.3">
      <c r="I26" s="37" t="s">
        <v>41</v>
      </c>
      <c r="J26" s="38"/>
      <c r="K26" s="6"/>
      <c r="L26" s="15"/>
    </row>
    <row r="27" spans="1:12" ht="14.25" customHeight="1" x14ac:dyDescent="0.3">
      <c r="H27" s="1">
        <v>8</v>
      </c>
      <c r="I27" s="14" t="s">
        <v>42</v>
      </c>
      <c r="J27" s="6" t="s">
        <v>43</v>
      </c>
      <c r="K27" s="6" t="s">
        <v>44</v>
      </c>
      <c r="L27" s="15">
        <f>IF(EXACT(K27,ME!$D$2),ME!D14,IF(EXACT(K27,ME!$E$2),ME!E14,IF(EXACT(K27,ME!$F$2),ME!F14,IF(EXACT(K27,ME!$G$2),ME!G14,IF(EXACT(K27,ME!$H$2),ME!H14,IF(EXACT(K27,ME!$I$2),ME!I14,"FALSE"))))))</f>
        <v>0.86</v>
      </c>
    </row>
    <row r="28" spans="1:12" ht="14.25" customHeight="1" x14ac:dyDescent="0.3">
      <c r="H28" s="1">
        <v>9</v>
      </c>
      <c r="I28" s="14" t="s">
        <v>45</v>
      </c>
      <c r="J28" s="6" t="s">
        <v>46</v>
      </c>
      <c r="K28" s="6" t="s">
        <v>44</v>
      </c>
      <c r="L28" s="15">
        <f>IF(EXACT(K28,ME!$D$2),ME!D15,IF(EXACT(K28,ME!$E$2),ME!E15,IF(EXACT(K28,ME!$F$2),ME!F15,IF(EXACT(K28,ME!$G$2),ME!G15,IF(EXACT(K28,ME!$H$2),ME!H15,IF(EXACT(K28,ME!$I$2),ME!I15,"FALSE"))))))</f>
        <v>0.91</v>
      </c>
    </row>
    <row r="29" spans="1:12" ht="14.25" customHeight="1" x14ac:dyDescent="0.3">
      <c r="H29" s="1">
        <v>10</v>
      </c>
      <c r="I29" s="14" t="s">
        <v>47</v>
      </c>
      <c r="J29" s="6" t="s">
        <v>48</v>
      </c>
      <c r="K29" s="6" t="s">
        <v>44</v>
      </c>
      <c r="L29" s="15">
        <f>IF(EXACT(K29,ME!$D$2),ME!D16,IF(EXACT(K29,ME!$E$2),ME!E16,IF(EXACT(K29,ME!$F$2),ME!F16,IF(EXACT(K29,ME!$G$2),ME!G16,IF(EXACT(K29,ME!$H$2),ME!H16,IF(EXACT(K29,ME!$I$2),ME!I16,"FALSE"))))))</f>
        <v>0.86</v>
      </c>
    </row>
    <row r="30" spans="1:12" ht="14.25" customHeight="1" x14ac:dyDescent="0.3">
      <c r="H30" s="1">
        <v>11</v>
      </c>
      <c r="I30" s="14" t="s">
        <v>49</v>
      </c>
      <c r="J30" s="6" t="s">
        <v>50</v>
      </c>
      <c r="K30" s="6" t="s">
        <v>26</v>
      </c>
      <c r="L30" s="15">
        <f>IF(EXACT(K30,ME!$D$2),ME!D17,IF(EXACT(K30,ME!$E$2),ME!E17,IF(EXACT(K30,ME!$F$2),ME!F17,IF(EXACT(K30,ME!$G$2),ME!G17,IF(EXACT(K30,ME!$H$2),ME!H17,IF(EXACT(K30,ME!$I$2),ME!I17,"FALSE"))))))</f>
        <v>1</v>
      </c>
    </row>
    <row r="31" spans="1:12" ht="14.25" customHeight="1" x14ac:dyDescent="0.3">
      <c r="H31" s="1">
        <v>12</v>
      </c>
      <c r="I31" s="14" t="s">
        <v>51</v>
      </c>
      <c r="J31" s="6" t="s">
        <v>52</v>
      </c>
      <c r="K31" s="6" t="s">
        <v>44</v>
      </c>
      <c r="L31" s="15">
        <f>IF(EXACT(K31,ME!$D$2),ME!D18,IF(EXACT(K31,ME!$E$2),ME!E18,IF(EXACT(K31,ME!$F$2),ME!F18,IF(EXACT(K31,ME!$G$2),ME!G18,IF(EXACT(K31,ME!$H$2),ME!H18,IF(EXACT(K31,ME!$I$2),ME!I18,"FALSE"))))))</f>
        <v>0.95</v>
      </c>
    </row>
    <row r="32" spans="1:12" ht="14.25" customHeight="1" x14ac:dyDescent="0.3">
      <c r="I32" s="37" t="s">
        <v>53</v>
      </c>
      <c r="J32" s="38"/>
      <c r="K32" s="6"/>
      <c r="L32" s="15"/>
    </row>
    <row r="33" spans="1:12" ht="14.25" customHeight="1" x14ac:dyDescent="0.3">
      <c r="H33" s="1">
        <v>13</v>
      </c>
      <c r="I33" s="14" t="s">
        <v>54</v>
      </c>
      <c r="J33" s="6" t="s">
        <v>55</v>
      </c>
      <c r="K33" s="6" t="s">
        <v>26</v>
      </c>
      <c r="L33" s="15">
        <f>IF(EXACT(K33,ME!$D$2),ME!D20,IF(EXACT(K33,ME!$E$2),ME!E20,IF(EXACT(K33,ME!$F$2),ME!F20,IF(EXACT(K33,ME!$G$2),ME!G20,IF(EXACT(K33,ME!$H$2),ME!H20,IF(EXACT(K33,ME!$I$2),ME!I20,"FALSE"))))))</f>
        <v>1</v>
      </c>
    </row>
    <row r="34" spans="1:12" ht="14.25" customHeight="1" x14ac:dyDescent="0.3">
      <c r="H34" s="1">
        <v>14</v>
      </c>
      <c r="I34" s="14" t="s">
        <v>56</v>
      </c>
      <c r="J34" s="6" t="s">
        <v>57</v>
      </c>
      <c r="K34" s="6" t="s">
        <v>44</v>
      </c>
      <c r="L34" s="15">
        <f>IF(EXACT(K34,ME!$D$2),ME!D21,IF(EXACT(K34,ME!$E$2),ME!E21,IF(EXACT(K34,ME!$F$2),ME!F21,IF(EXACT(K34,ME!$G$2),ME!G21,IF(EXACT(K34,ME!$H$2),ME!H21,IF(EXACT(K34,ME!$I$2),ME!I21,"FALSE"))))))</f>
        <v>0.91</v>
      </c>
    </row>
    <row r="35" spans="1:12" ht="14.25" customHeight="1" thickBot="1" x14ac:dyDescent="0.35">
      <c r="A35" s="47" t="s">
        <v>58</v>
      </c>
      <c r="B35" s="9" t="s">
        <v>59</v>
      </c>
      <c r="C35" s="9" t="s">
        <v>60</v>
      </c>
      <c r="D35" s="50" t="s">
        <v>81</v>
      </c>
      <c r="H35" s="1">
        <v>15</v>
      </c>
      <c r="I35" s="17" t="s">
        <v>61</v>
      </c>
      <c r="J35" s="18" t="s">
        <v>62</v>
      </c>
      <c r="K35" s="18" t="s">
        <v>26</v>
      </c>
      <c r="L35" s="19">
        <f>IF(EXACT(K35,ME!$D$2),ME!D22,IF(EXACT(K35,ME!$E$2),ME!E22,IF(EXACT(K35,ME!$F$2),ME!F22,IF(EXACT(K35,ME!$G$2),ME!G22,IF(EXACT(K35,ME!$H$2),ME!H22,IF(EXACT(K35,ME!$I$2),ME!I22,"FALSE"))))))</f>
        <v>1</v>
      </c>
    </row>
    <row r="36" spans="1:12" ht="14.25" customHeight="1" x14ac:dyDescent="0.3">
      <c r="A36" s="9" t="s">
        <v>78</v>
      </c>
      <c r="B36" s="20">
        <f>IF(EXACT($J$2,$A$5),$B$16*($C$5^$D$16),IF(EXACT($J$2,$A$6),B$17*($C$6^$D$17),IF(EXACT($J$2,$A$7),B$18*($C$7^$D$18),"False")))</f>
        <v>489.87356153746742</v>
      </c>
      <c r="C36" s="20">
        <f>IF(EXACT($J$2,$A$5),$C$16*($C$5^$D$16)*$L$36,IF(EXACT($J$2,$A$6),C$17*($C$6^$D$17)*$L$36,IF(EXACT($J$2,$A$7),C$18*($C$7^$D$18)*$L$36,"False")))</f>
        <v>187.75671092682782</v>
      </c>
      <c r="D36" s="20">
        <f>IF(EXACT($J$2,$A$5),$C$16*($C$5^$D$16)*$L$36,IF(EXACT($J$2,$A$6),D$17*($C$6^$D$17)*$L$36,IF(EXACT($J$2,$A$7),D$18*($C$7^$D$18)*$L$36,"False")))</f>
        <v>80.467161825783364</v>
      </c>
      <c r="K36" s="21" t="s">
        <v>63</v>
      </c>
      <c r="L36" s="53">
        <f>PRODUCT(L18:L35)</f>
        <v>0.49278324945668001</v>
      </c>
    </row>
    <row r="37" spans="1:12" ht="14.25" customHeight="1" x14ac:dyDescent="0.3">
      <c r="A37" s="9" t="s">
        <v>77</v>
      </c>
      <c r="B37" s="20">
        <f>IF(EXACT($J$2,$A$5),$E$16*($B$36^$F$16),IF(EXACT($J$2,$A$6),$E$17*($B$36^$F$17),IF(EXACT($J$2,$A$7),$E$18*($B$36^$F$18),"False")))</f>
        <v>18.145414321314338</v>
      </c>
      <c r="C37" s="20">
        <f>IF(EXACT($J$2,$A$5),$E$16*($C$36^$F$16),IF(EXACT($J$2,$A$6),$E$17*($C$36^$F$17),IF(EXACT($J$2,$A$7),$E$18*($C$36^$F$18),"False")))</f>
        <v>13.350285664941277</v>
      </c>
      <c r="D37" s="20">
        <f>IF(EXACT($J$2,$A$5),$E$16*($C$36^$F$16),IF(EXACT($J$2,$A$6),$E$17*($C$36^$F$17),IF(EXACT($J$2,$A$7),$E$18*($C$36^$F$18),"False")))</f>
        <v>13.350285664941277</v>
      </c>
    </row>
    <row r="38" spans="1:12" ht="14.25" customHeight="1" x14ac:dyDescent="0.3">
      <c r="A38" s="9" t="s">
        <v>64</v>
      </c>
      <c r="B38" s="20">
        <f>IF(EXACT($J$2,$A$5),$B$36/$B$37,IF(EXACT($J$2,$A$6),$B$36/$B$37,IF(EXACT($J$2,$A$7),$B$36/$B$37,"False")))</f>
        <v>26.997099810613975</v>
      </c>
      <c r="C38" s="20">
        <f>IF(EXACT($J$2,$A$5),$C$36/$C$37,IF(EXACT($J$2,$A$6),$C$36/$C$37,IF(EXACT($J$2,$A$7),$C$36/$C$37,"False")))</f>
        <v>14.063872162667591</v>
      </c>
      <c r="D38" s="20">
        <f>IF(EXACT($J$2,$A$5),$C$36/$C$37,IF(EXACT($J$2,$A$6),$C$36/$C$37,IF(EXACT($J$2,$A$7),$C$36/$C$37,"False")))</f>
        <v>14.063872162667591</v>
      </c>
    </row>
    <row r="39" spans="1:12" ht="14.25" customHeight="1" x14ac:dyDescent="0.25"/>
    <row r="40" spans="1:12" ht="14.25" customHeight="1" x14ac:dyDescent="0.25"/>
    <row r="41" spans="1:12" ht="14.25" customHeight="1" x14ac:dyDescent="0.3">
      <c r="B41" s="9" t="s">
        <v>59</v>
      </c>
      <c r="C41" s="9" t="s">
        <v>60</v>
      </c>
      <c r="D41" s="50" t="s">
        <v>81</v>
      </c>
    </row>
    <row r="42" spans="1:12" ht="14.25" customHeight="1" x14ac:dyDescent="0.3">
      <c r="A42" s="49" t="s">
        <v>65</v>
      </c>
      <c r="B42" s="48">
        <f>IF(EXACT($J$2,$A$5),$B$16*($C$5^$D$16),IF(EXACT($J$2,$A$6),B$17*($C$6^$D$17),IF(EXACT($J$2,$A$7),B$18*($C$7^$D$18),"False")))</f>
        <v>489.87356153746742</v>
      </c>
      <c r="C42" s="22">
        <f>IF(EXACT($J$2,$A$5),$C$16*($C$5^$D$16)*$L$36,IF(EXACT($J$2,$A$6),C$17*($C$6^$D$17)*$L$36,IF(EXACT($J$2,$A$7),C$18*($C$7^$D$18)*$L$36,"False")))</f>
        <v>187.75671092682782</v>
      </c>
      <c r="D42" s="22">
        <f>IF(EXACT($J$2,$A$5),$C$16*($C$5^$D$16)*$L$36,IF(EXACT($J$2,$A$6),D$17*($C$6^$D$17)*$L$36,IF(EXACT($J$2,$A$7),D$18*($C$7^$D$18)*$L$36,"False")))</f>
        <v>80.467161825783364</v>
      </c>
    </row>
    <row r="43" spans="1:12" ht="14.25" customHeight="1" x14ac:dyDescent="0.3">
      <c r="A43" s="49" t="s">
        <v>66</v>
      </c>
      <c r="B43" s="48">
        <f>IF(EXACT($J$2,$A$5),$E$16*($B$36^$F$16),IF(EXACT($J$2,$A$6),$E$17*($B$36^$F$17),IF(EXACT($J$2,$A$7),$E$18*($B$36^$F$18),"False")))</f>
        <v>18.145414321314338</v>
      </c>
      <c r="C43" s="22">
        <f>IF(EXACT($J$2,$A$5),$E$16*($C$36^$F$16),IF(EXACT($J$2,$A$6),$E$17*($C$36^$F$17),IF(EXACT($J$2,$A$7),$E$18*($C$36^$F$18),"False")))</f>
        <v>13.350285664941277</v>
      </c>
      <c r="D43" s="22">
        <f>IF(EXACT($J$2,$A$5),$E$16*($C$36^$F$16),IF(EXACT($J$2,$A$6),$E$17*($C$36^$F$17),IF(EXACT($J$2,$A$7),$E$18*($C$36^$F$18),"False")))</f>
        <v>13.350285664941277</v>
      </c>
    </row>
    <row r="44" spans="1:12" ht="14.25" customHeight="1" x14ac:dyDescent="0.3">
      <c r="A44" s="49" t="s">
        <v>79</v>
      </c>
      <c r="B44" s="48">
        <f>$F$5/B42</f>
        <v>100.0258104279267</v>
      </c>
      <c r="C44" s="48">
        <f>$F$6/C42</f>
        <v>37.282289221225369</v>
      </c>
      <c r="D44" s="48">
        <f>$F$7/D42</f>
        <v>745.64578442450727</v>
      </c>
    </row>
    <row r="45" spans="1:12" ht="14.25" customHeight="1" x14ac:dyDescent="0.3">
      <c r="A45" s="49" t="s">
        <v>80</v>
      </c>
      <c r="B45" s="48">
        <f>B42/B43</f>
        <v>26.997099810613975</v>
      </c>
      <c r="C45" s="48">
        <f t="shared" ref="C45:D45" si="0">C42/C43</f>
        <v>14.063872162667591</v>
      </c>
      <c r="D45" s="48">
        <f t="shared" si="0"/>
        <v>6.0273737840003978</v>
      </c>
    </row>
    <row r="46" spans="1:12" ht="14.25" customHeight="1" x14ac:dyDescent="0.25"/>
    <row r="47" spans="1:12" ht="14.25" customHeight="1" x14ac:dyDescent="0.25"/>
    <row r="48" spans="1:1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I15:J16"/>
    <mergeCell ref="K15:K16"/>
    <mergeCell ref="I17:J17"/>
    <mergeCell ref="I21:J21"/>
    <mergeCell ref="I26:J26"/>
    <mergeCell ref="I32:J32"/>
  </mergeCells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opLeftCell="A49" workbookViewId="0">
      <selection activeCell="G68" sqref="G68"/>
    </sheetView>
  </sheetViews>
  <sheetFormatPr baseColWidth="10" defaultColWidth="12.59765625" defaultRowHeight="15" customHeight="1" x14ac:dyDescent="0.25"/>
  <cols>
    <col min="1" max="1" width="26.59765625" customWidth="1"/>
    <col min="2" max="2" width="14.3984375" customWidth="1"/>
    <col min="3" max="3" width="17.8984375" customWidth="1"/>
    <col min="4" max="4" width="17.3984375" bestFit="1" customWidth="1"/>
    <col min="5" max="8" width="9.3984375" customWidth="1"/>
    <col min="9" max="9" width="33" customWidth="1"/>
    <col min="10" max="10" width="35.09765625" bestFit="1" customWidth="1"/>
    <col min="11" max="11" width="27.296875" bestFit="1" customWidth="1"/>
    <col min="12" max="12" width="10.8984375" customWidth="1"/>
    <col min="13" max="31" width="9.3984375" customWidth="1"/>
  </cols>
  <sheetData>
    <row r="1" spans="1:12" ht="14.25" customHeight="1" x14ac:dyDescent="0.25"/>
    <row r="2" spans="1:12" ht="14.25" customHeight="1" x14ac:dyDescent="0.3">
      <c r="A2" s="51" t="s">
        <v>82</v>
      </c>
      <c r="J2" s="2" t="str">
        <f>"Organico"</f>
        <v>Organico</v>
      </c>
    </row>
    <row r="3" spans="1:12" ht="14.25" customHeight="1" x14ac:dyDescent="0.25"/>
    <row r="4" spans="1:12" ht="14.25" customHeight="1" x14ac:dyDescent="0.3">
      <c r="A4" s="3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4" t="s">
        <v>76</v>
      </c>
    </row>
    <row r="5" spans="1:12" ht="14.25" customHeight="1" x14ac:dyDescent="0.3">
      <c r="A5" s="59" t="s">
        <v>95</v>
      </c>
      <c r="B5" s="6" t="s">
        <v>6</v>
      </c>
      <c r="C5" s="6">
        <v>7</v>
      </c>
      <c r="D5" s="6" t="s">
        <v>7</v>
      </c>
      <c r="E5" s="7" t="s">
        <v>8</v>
      </c>
      <c r="F5" s="6">
        <v>7000</v>
      </c>
    </row>
    <row r="6" spans="1:12" ht="14.25" customHeight="1" x14ac:dyDescent="0.3">
      <c r="A6" s="3" t="s">
        <v>9</v>
      </c>
      <c r="B6" s="8" t="s">
        <v>10</v>
      </c>
      <c r="C6" s="52"/>
      <c r="D6" s="6" t="s">
        <v>11</v>
      </c>
      <c r="E6" s="7" t="s">
        <v>11</v>
      </c>
      <c r="F6" s="7"/>
    </row>
    <row r="7" spans="1:12" ht="14.25" customHeight="1" x14ac:dyDescent="0.3">
      <c r="A7" s="3" t="s">
        <v>12</v>
      </c>
      <c r="B7" s="6" t="s">
        <v>13</v>
      </c>
      <c r="C7" s="6"/>
      <c r="D7" s="6" t="s">
        <v>13</v>
      </c>
      <c r="E7" s="7" t="s">
        <v>14</v>
      </c>
      <c r="F7" s="6"/>
    </row>
    <row r="8" spans="1:12" ht="14.25" customHeight="1" x14ac:dyDescent="0.25"/>
    <row r="9" spans="1:12" ht="14.25" customHeight="1" x14ac:dyDescent="0.25"/>
    <row r="10" spans="1:12" ht="14.25" customHeight="1" x14ac:dyDescent="0.25"/>
    <row r="11" spans="1:12" ht="14.25" customHeight="1" x14ac:dyDescent="0.25"/>
    <row r="12" spans="1:12" ht="14.25" customHeight="1" x14ac:dyDescent="0.25"/>
    <row r="13" spans="1:12" ht="14.25" customHeight="1" x14ac:dyDescent="0.3">
      <c r="A13" s="9" t="s">
        <v>15</v>
      </c>
    </row>
    <row r="14" spans="1:12" ht="14.25" customHeight="1" x14ac:dyDescent="0.25"/>
    <row r="15" spans="1:12" ht="43.2" x14ac:dyDescent="0.3">
      <c r="A15" s="3" t="s">
        <v>0</v>
      </c>
      <c r="B15" s="4" t="s">
        <v>16</v>
      </c>
      <c r="C15" s="4" t="s">
        <v>17</v>
      </c>
      <c r="D15" s="5" t="s">
        <v>18</v>
      </c>
      <c r="E15" s="5" t="s">
        <v>19</v>
      </c>
      <c r="F15" s="5" t="s">
        <v>20</v>
      </c>
      <c r="I15" s="31" t="s">
        <v>21</v>
      </c>
      <c r="J15" s="32"/>
      <c r="K15" s="35" t="s">
        <v>22</v>
      </c>
      <c r="L15" s="10"/>
    </row>
    <row r="16" spans="1:12" ht="14.25" customHeight="1" x14ac:dyDescent="0.3">
      <c r="A16" s="59" t="s">
        <v>5</v>
      </c>
      <c r="B16" s="11">
        <v>2.4</v>
      </c>
      <c r="C16" s="11">
        <v>3.2</v>
      </c>
      <c r="D16" s="11">
        <v>1.05</v>
      </c>
      <c r="E16" s="11">
        <v>2.5</v>
      </c>
      <c r="F16" s="11">
        <v>0.38</v>
      </c>
      <c r="I16" s="33"/>
      <c r="J16" s="34"/>
      <c r="K16" s="36"/>
      <c r="L16" s="12"/>
    </row>
    <row r="17" spans="1:12" ht="14.25" customHeight="1" x14ac:dyDescent="0.3">
      <c r="A17" s="3" t="s">
        <v>9</v>
      </c>
      <c r="B17" s="11">
        <v>3</v>
      </c>
      <c r="C17" s="11">
        <v>3</v>
      </c>
      <c r="D17" s="11">
        <v>1.1200000000000001</v>
      </c>
      <c r="E17" s="11">
        <v>2.5</v>
      </c>
      <c r="F17" s="11">
        <v>0.35</v>
      </c>
      <c r="I17" s="37" t="s">
        <v>23</v>
      </c>
      <c r="J17" s="38"/>
      <c r="K17" s="6"/>
      <c r="L17" s="12"/>
    </row>
    <row r="18" spans="1:12" ht="14.25" customHeight="1" x14ac:dyDescent="0.3">
      <c r="A18" s="3" t="s">
        <v>12</v>
      </c>
      <c r="B18" s="11">
        <v>3.6</v>
      </c>
      <c r="C18" s="11">
        <v>2.8</v>
      </c>
      <c r="D18" s="11">
        <v>1.2</v>
      </c>
      <c r="E18" s="11">
        <v>2.5</v>
      </c>
      <c r="F18" s="11">
        <v>0.32</v>
      </c>
      <c r="H18" s="13">
        <v>1</v>
      </c>
      <c r="I18" s="14" t="s">
        <v>24</v>
      </c>
      <c r="J18" s="6" t="s">
        <v>25</v>
      </c>
      <c r="K18" s="6" t="s">
        <v>26</v>
      </c>
      <c r="L18" s="15">
        <f>IF(EXACT(K18,ME!$D$2),ME!D5,IF(EXACT(K18,ME!$E$2),ME!E5,IF(EXACT(K18,ME!$F$2),ME!F5,IF(EXACT(K18,ME!$G$2),ME!G5,IF(EXACT(K18,ME!$H$2),ME!H5,IF(EXACT(K18,ME!$I$2),ME!I5,"FALSE"))))))</f>
        <v>1</v>
      </c>
    </row>
    <row r="19" spans="1:12" ht="14.25" customHeight="1" x14ac:dyDescent="0.3">
      <c r="H19" s="1">
        <v>2</v>
      </c>
      <c r="I19" s="14" t="s">
        <v>27</v>
      </c>
      <c r="J19" s="6" t="s">
        <v>28</v>
      </c>
      <c r="K19" s="6" t="s">
        <v>29</v>
      </c>
      <c r="L19" s="15">
        <f>IF(EXACT(K19,ME!$D$2),ME!D6,IF(EXACT(K19,ME!$E$2),ME!E6,IF(EXACT(K19,ME!$F$2),ME!F6,IF(EXACT(K19,ME!$G$2),ME!G6,IF(EXACT(K19,ME!$H$2),ME!H6,IF(EXACT(K19,ME!$I$2),ME!I6,"FALSE"))))))</f>
        <v>0.94</v>
      </c>
    </row>
    <row r="20" spans="1:12" ht="14.25" customHeight="1" x14ac:dyDescent="0.3">
      <c r="H20" s="1">
        <v>3</v>
      </c>
      <c r="I20" s="14" t="s">
        <v>30</v>
      </c>
      <c r="J20" s="6" t="s">
        <v>31</v>
      </c>
      <c r="K20" s="6" t="s">
        <v>29</v>
      </c>
      <c r="L20" s="15">
        <f>IF(EXACT(K20,ME!$D$2),ME!D7,IF(EXACT(K20,ME!$E$2),ME!E7,IF(EXACT(K20,ME!$F$2),ME!F7,IF(EXACT(K20,ME!$G$2),ME!G7,IF(EXACT(K20,ME!$H$2),ME!H7,IF(EXACT(K20,ME!$I$2),ME!I7,"FALSE"))))))</f>
        <v>0.85</v>
      </c>
    </row>
    <row r="21" spans="1:12" ht="14.25" customHeight="1" x14ac:dyDescent="0.3">
      <c r="I21" s="37" t="s">
        <v>32</v>
      </c>
      <c r="J21" s="38"/>
      <c r="K21" s="6"/>
      <c r="L21" s="15"/>
    </row>
    <row r="22" spans="1:12" ht="14.25" customHeight="1" x14ac:dyDescent="0.3">
      <c r="H22" s="1">
        <v>4</v>
      </c>
      <c r="I22" s="14" t="s">
        <v>33</v>
      </c>
      <c r="J22" s="6" t="s">
        <v>34</v>
      </c>
      <c r="K22" s="6" t="s">
        <v>26</v>
      </c>
      <c r="L22" s="15">
        <f>IF(EXACT(K22,ME!$D$2),ME!D9,IF(EXACT(K22,ME!$E$2),ME!E9,IF(EXACT(K22,ME!$F$2),ME!F9,IF(EXACT(K22,ME!$G$2),ME!G9,IF(EXACT(K22,ME!$H$2),ME!H9,IF(EXACT(K22,ME!$I$2),ME!I9,"FALSE"))))))</f>
        <v>1</v>
      </c>
    </row>
    <row r="23" spans="1:12" ht="14.25" customHeight="1" x14ac:dyDescent="0.3">
      <c r="H23" s="1">
        <v>5</v>
      </c>
      <c r="I23" s="14" t="s">
        <v>35</v>
      </c>
      <c r="J23" s="6" t="s">
        <v>36</v>
      </c>
      <c r="K23" s="46" t="s">
        <v>44</v>
      </c>
      <c r="L23" s="15">
        <f>IF(EXACT(K23,ME!$D$2),ME!D10,IF(EXACT(K23,ME!$E$2),ME!E10,IF(EXACT(K23,ME!$F$2),ME!F10,IF(EXACT(K23,ME!$G$2),ME!G10,IF(EXACT(K23,ME!$H$2),ME!H10,IF(EXACT(K23,ME!$I$2),ME!I10,"FALSE"))))))</f>
        <v>1.06</v>
      </c>
    </row>
    <row r="24" spans="1:12" ht="14.25" customHeight="1" x14ac:dyDescent="0.3">
      <c r="H24" s="1">
        <v>6</v>
      </c>
      <c r="I24" s="14" t="s">
        <v>37</v>
      </c>
      <c r="J24" s="16" t="s">
        <v>38</v>
      </c>
      <c r="K24" s="6" t="s">
        <v>26</v>
      </c>
      <c r="L24" s="15">
        <f>IF(EXACT(K24,ME!$D$2),ME!D11,IF(EXACT(K24,ME!$E$2),ME!E11,IF(EXACT(K24,ME!$F$2),ME!F11,IF(EXACT(K24,ME!$G$2),ME!G11,IF(EXACT(K24,ME!$H$2),ME!H11,IF(EXACT(K24,ME!$I$2),ME!I11,"FALSE"))))))</f>
        <v>1</v>
      </c>
    </row>
    <row r="25" spans="1:12" ht="14.25" customHeight="1" x14ac:dyDescent="0.3">
      <c r="A25" s="9"/>
      <c r="H25" s="1">
        <v>7</v>
      </c>
      <c r="I25" s="14" t="s">
        <v>39</v>
      </c>
      <c r="J25" s="6" t="s">
        <v>40</v>
      </c>
      <c r="K25" s="6" t="s">
        <v>26</v>
      </c>
      <c r="L25" s="15">
        <f>IF(EXACT(K25,ME!$D$2),ME!D12,IF(EXACT(K25,ME!$E$2),ME!E12,IF(EXACT(K25,ME!$F$2),ME!F12,IF(EXACT(K25,ME!$G$2),ME!G12,IF(EXACT(K25,ME!$H$2),ME!H12,IF(EXACT(K25,ME!$I$2),ME!I12,"FALSE"))))))</f>
        <v>1</v>
      </c>
    </row>
    <row r="26" spans="1:12" ht="14.25" customHeight="1" x14ac:dyDescent="0.3">
      <c r="I26" s="37" t="s">
        <v>41</v>
      </c>
      <c r="J26" s="38"/>
      <c r="K26" s="6"/>
      <c r="L26" s="15"/>
    </row>
    <row r="27" spans="1:12" ht="14.25" customHeight="1" x14ac:dyDescent="0.3">
      <c r="H27" s="1">
        <v>8</v>
      </c>
      <c r="I27" s="14" t="s">
        <v>42</v>
      </c>
      <c r="J27" s="6" t="s">
        <v>43</v>
      </c>
      <c r="K27" s="6" t="s">
        <v>44</v>
      </c>
      <c r="L27" s="15">
        <f>IF(EXACT(K27,ME!$D$2),ME!D14,IF(EXACT(K27,ME!$E$2),ME!E14,IF(EXACT(K27,ME!$F$2),ME!F14,IF(EXACT(K27,ME!$G$2),ME!G14,IF(EXACT(K27,ME!$H$2),ME!H14,IF(EXACT(K27,ME!$I$2),ME!I14,"FALSE"))))))</f>
        <v>0.86</v>
      </c>
    </row>
    <row r="28" spans="1:12" ht="14.25" customHeight="1" x14ac:dyDescent="0.3">
      <c r="H28" s="1">
        <v>9</v>
      </c>
      <c r="I28" s="14" t="s">
        <v>45</v>
      </c>
      <c r="J28" s="6" t="s">
        <v>46</v>
      </c>
      <c r="K28" s="6" t="s">
        <v>44</v>
      </c>
      <c r="L28" s="15">
        <f>IF(EXACT(K28,ME!$D$2),ME!D15,IF(EXACT(K28,ME!$E$2),ME!E15,IF(EXACT(K28,ME!$F$2),ME!F15,IF(EXACT(K28,ME!$G$2),ME!G15,IF(EXACT(K28,ME!$H$2),ME!H15,IF(EXACT(K28,ME!$I$2),ME!I15,"FALSE"))))))</f>
        <v>0.91</v>
      </c>
    </row>
    <row r="29" spans="1:12" ht="14.25" customHeight="1" x14ac:dyDescent="0.3">
      <c r="H29" s="1">
        <v>10</v>
      </c>
      <c r="I29" s="14" t="s">
        <v>47</v>
      </c>
      <c r="J29" s="6" t="s">
        <v>48</v>
      </c>
      <c r="K29" s="6" t="s">
        <v>44</v>
      </c>
      <c r="L29" s="15">
        <f>IF(EXACT(K29,ME!$D$2),ME!D16,IF(EXACT(K29,ME!$E$2),ME!E16,IF(EXACT(K29,ME!$F$2),ME!F16,IF(EXACT(K29,ME!$G$2),ME!G16,IF(EXACT(K29,ME!$H$2),ME!H16,IF(EXACT(K29,ME!$I$2),ME!I16,"FALSE"))))))</f>
        <v>0.86</v>
      </c>
    </row>
    <row r="30" spans="1:12" ht="14.25" customHeight="1" x14ac:dyDescent="0.3">
      <c r="H30" s="1">
        <v>11</v>
      </c>
      <c r="I30" s="14" t="s">
        <v>49</v>
      </c>
      <c r="J30" s="6" t="s">
        <v>50</v>
      </c>
      <c r="K30" s="6" t="s">
        <v>26</v>
      </c>
      <c r="L30" s="15">
        <f>IF(EXACT(K30,ME!$D$2),ME!D17,IF(EXACT(K30,ME!$E$2),ME!E17,IF(EXACT(K30,ME!$F$2),ME!F17,IF(EXACT(K30,ME!$G$2),ME!G17,IF(EXACT(K30,ME!$H$2),ME!H17,IF(EXACT(K30,ME!$I$2),ME!I17,"FALSE"))))))</f>
        <v>1</v>
      </c>
    </row>
    <row r="31" spans="1:12" ht="14.25" customHeight="1" x14ac:dyDescent="0.3">
      <c r="H31" s="1">
        <v>12</v>
      </c>
      <c r="I31" s="14" t="s">
        <v>51</v>
      </c>
      <c r="J31" s="6" t="s">
        <v>52</v>
      </c>
      <c r="K31" s="6" t="s">
        <v>44</v>
      </c>
      <c r="L31" s="15">
        <f>IF(EXACT(K31,ME!$D$2),ME!D18,IF(EXACT(K31,ME!$E$2),ME!E18,IF(EXACT(K31,ME!$F$2),ME!F18,IF(EXACT(K31,ME!$G$2),ME!G18,IF(EXACT(K31,ME!$H$2),ME!H18,IF(EXACT(K31,ME!$I$2),ME!I18,"FALSE"))))))</f>
        <v>0.95</v>
      </c>
    </row>
    <row r="32" spans="1:12" ht="14.25" customHeight="1" x14ac:dyDescent="0.3">
      <c r="I32" s="37" t="s">
        <v>53</v>
      </c>
      <c r="J32" s="38"/>
      <c r="K32" s="6"/>
      <c r="L32" s="15"/>
    </row>
    <row r="33" spans="1:12" ht="14.25" customHeight="1" x14ac:dyDescent="0.3">
      <c r="H33" s="1">
        <v>13</v>
      </c>
      <c r="I33" s="14" t="s">
        <v>54</v>
      </c>
      <c r="J33" s="6" t="s">
        <v>55</v>
      </c>
      <c r="K33" s="6" t="s">
        <v>26</v>
      </c>
      <c r="L33" s="15">
        <f>IF(EXACT(K33,ME!$D$2),ME!D20,IF(EXACT(K33,ME!$E$2),ME!E20,IF(EXACT(K33,ME!$F$2),ME!F20,IF(EXACT(K33,ME!$G$2),ME!G20,IF(EXACT(K33,ME!$H$2),ME!H20,IF(EXACT(K33,ME!$I$2),ME!I20,"FALSE"))))))</f>
        <v>1</v>
      </c>
    </row>
    <row r="34" spans="1:12" ht="14.25" customHeight="1" x14ac:dyDescent="0.3">
      <c r="H34" s="1">
        <v>14</v>
      </c>
      <c r="I34" s="14" t="s">
        <v>56</v>
      </c>
      <c r="J34" s="6" t="s">
        <v>57</v>
      </c>
      <c r="K34" s="6" t="s">
        <v>44</v>
      </c>
      <c r="L34" s="15">
        <f>IF(EXACT(K34,ME!$D$2),ME!D21,IF(EXACT(K34,ME!$E$2),ME!E21,IF(EXACT(K34,ME!$F$2),ME!F21,IF(EXACT(K34,ME!$G$2),ME!G21,IF(EXACT(K34,ME!$H$2),ME!H21,IF(EXACT(K34,ME!$I$2),ME!I21,"FALSE"))))))</f>
        <v>0.91</v>
      </c>
    </row>
    <row r="35" spans="1:12" ht="14.25" customHeight="1" x14ac:dyDescent="0.3">
      <c r="A35" s="47" t="s">
        <v>58</v>
      </c>
      <c r="B35" s="9" t="s">
        <v>59</v>
      </c>
      <c r="C35" s="9" t="s">
        <v>60</v>
      </c>
      <c r="D35" s="50" t="s">
        <v>81</v>
      </c>
      <c r="H35" s="1">
        <v>15</v>
      </c>
      <c r="I35" s="17" t="s">
        <v>61</v>
      </c>
      <c r="J35" s="18" t="s">
        <v>62</v>
      </c>
      <c r="K35" s="18" t="s">
        <v>26</v>
      </c>
      <c r="L35" s="19">
        <f>IF(EXACT(K35,ME!$D$2),ME!D22,IF(EXACT(K35,ME!$E$2),ME!E22,IF(EXACT(K35,ME!$F$2),ME!F22,IF(EXACT(K35,ME!$G$2),ME!G22,IF(EXACT(K35,ME!$H$2),ME!H22,IF(EXACT(K35,ME!$I$2),ME!I22,"FALSE"))))))</f>
        <v>1</v>
      </c>
    </row>
    <row r="36" spans="1:12" ht="14.25" customHeight="1" x14ac:dyDescent="0.3">
      <c r="A36" s="9" t="s">
        <v>78</v>
      </c>
      <c r="B36" s="20">
        <f>IF(EXACT($J$2,$A$5),$B$16*($C$5^$D$16),IF(EXACT($J$2,$A$6),B$17*($C$6^$D$17),IF(EXACT($J$2,$A$7),B$18*($C$7^$D$18),"False")))</f>
        <v>18.516725298755883</v>
      </c>
      <c r="C36" s="20">
        <f>IF(EXACT($J$2,$A$5),$C$16*($C$5^$D$16)*$L$36,IF(EXACT($J$2,$A$6),C$17*($C$6^$D$17)*$L$36,IF(EXACT($J$2,$A$7),C$18*($C$7^$D$18)*$L$36,"False")))</f>
        <v>12.16630941602352</v>
      </c>
      <c r="D36" s="20">
        <f>IF(EXACT($J$2,$A$5),$C$16*($C$5^$D$16)*$L$36,IF(EXACT($J$2,$A$6),D$17*($C$6^$D$17)*$L$36,IF(EXACT($J$2,$A$7),D$18*($C$7^$D$18)*$L$36,"False")))</f>
        <v>12.16630941602352</v>
      </c>
      <c r="K36" s="21" t="s">
        <v>63</v>
      </c>
      <c r="L36" s="53">
        <f>PRODUCT(L18:L35)</f>
        <v>0.49278324945668001</v>
      </c>
    </row>
    <row r="37" spans="1:12" ht="14.25" customHeight="1" x14ac:dyDescent="0.3">
      <c r="A37" s="9" t="s">
        <v>77</v>
      </c>
      <c r="B37" s="20">
        <f>IF(EXACT($J$2,$A$5),$E$16*($B$36^$F$16),IF(EXACT($J$2,$A$6),$E$17*($B$36^$F$17),IF(EXACT($J$2,$A$7),$E$18*($B$36^$F$18),"False")))</f>
        <v>7.5790434786635572</v>
      </c>
      <c r="C37" s="20">
        <f>IF(EXACT($J$2,$A$5),$E$16*($C$36^$F$16),IF(EXACT($J$2,$A$6),$E$17*($C$36^$F$17),IF(EXACT($J$2,$A$7),$E$18*($C$36^$F$18),"False")))</f>
        <v>6.4610094233672468</v>
      </c>
      <c r="D37" s="20">
        <f>IF(EXACT($J$2,$A$5),$E$16*($C$36^$F$16),IF(EXACT($J$2,$A$6),$E$17*($C$36^$F$17),IF(EXACT($J$2,$A$7),$E$18*($C$36^$F$18),"False")))</f>
        <v>6.4610094233672468</v>
      </c>
    </row>
    <row r="38" spans="1:12" ht="14.25" customHeight="1" x14ac:dyDescent="0.3">
      <c r="A38" s="9" t="s">
        <v>64</v>
      </c>
      <c r="B38" s="20">
        <f>IF(EXACT($J$2,$A$5),$B$36/$B$37,IF(EXACT($J$2,$A$6),$B$36/$B$37,IF(EXACT($J$2,$A$7),$B$36/$B$37,"False")))</f>
        <v>2.4431480503950098</v>
      </c>
      <c r="C38" s="20">
        <f>IF(EXACT($J$2,$A$5),$C$36/$C$37,IF(EXACT($J$2,$A$6),$C$36/$C$37,IF(EXACT($J$2,$A$7),$C$36/$C$37,"False")))</f>
        <v>1.8830353925846581</v>
      </c>
      <c r="D38" s="20">
        <f>IF(EXACT($J$2,$A$5),$C$36/$C$37,IF(EXACT($J$2,$A$6),$C$36/$C$37,IF(EXACT($J$2,$A$7),$C$36/$C$37,"False")))</f>
        <v>1.8830353925846581</v>
      </c>
    </row>
    <row r="39" spans="1:12" ht="14.25" customHeight="1" x14ac:dyDescent="0.25"/>
    <row r="40" spans="1:12" ht="14.25" customHeight="1" x14ac:dyDescent="0.25"/>
    <row r="41" spans="1:12" ht="14.25" customHeight="1" x14ac:dyDescent="0.3">
      <c r="B41" s="9" t="s">
        <v>59</v>
      </c>
      <c r="C41" s="9" t="s">
        <v>60</v>
      </c>
      <c r="D41" s="50" t="s">
        <v>81</v>
      </c>
    </row>
    <row r="42" spans="1:12" ht="14.25" customHeight="1" x14ac:dyDescent="0.3">
      <c r="A42" s="49" t="s">
        <v>65</v>
      </c>
      <c r="B42" s="48">
        <f>IF(EXACT($J$2,$A$5),$B$16*($C$5^$D$16),IF(EXACT($J$2,$A$6),B$17*($C$6^$D$17),IF(EXACT($J$2,$A$7),B$18*($C$7^$D$18),"False")))</f>
        <v>18.516725298755883</v>
      </c>
      <c r="C42" s="22">
        <f>IF(EXACT($J$2,$A$5),$C$16*($C$5^$D$16)*$L$36,IF(EXACT($J$2,$A$6),C$17*($C$6^$D$17)*$L$36,IF(EXACT($J$2,$A$7),C$18*($C$7^$D$18)*$L$36,"False")))</f>
        <v>12.16630941602352</v>
      </c>
      <c r="D42" s="22">
        <f>IF(EXACT($J$2,$A$5),$C$16*($C$5^$D$16)*$L$36,IF(EXACT($J$2,$A$6),D$17*($C$6^$D$17)*$L$36,IF(EXACT($J$2,$A$7),D$18*($C$7^$D$18)*$L$36,"False")))</f>
        <v>12.16630941602352</v>
      </c>
    </row>
    <row r="43" spans="1:12" ht="14.25" customHeight="1" x14ac:dyDescent="0.3">
      <c r="A43" s="49" t="s">
        <v>66</v>
      </c>
      <c r="B43" s="48">
        <f>IF(EXACT($J$2,$A$5),$E$16*($B$36^$F$16),IF(EXACT($J$2,$A$6),$E$17*($B$36^$F$17),IF(EXACT($J$2,$A$7),$E$18*($B$36^$F$18),"False")))</f>
        <v>7.5790434786635572</v>
      </c>
      <c r="C43" s="22">
        <f>IF(EXACT($J$2,$A$5),$E$16*($C$36^$F$16),IF(EXACT($J$2,$A$6),$E$17*($C$36^$F$17),IF(EXACT($J$2,$A$7),$E$18*($C$36^$F$18),"False")))</f>
        <v>6.4610094233672468</v>
      </c>
      <c r="D43" s="22">
        <f>IF(EXACT($J$2,$A$5),$E$16*($C$36^$F$16),IF(EXACT($J$2,$A$6),$E$17*($C$36^$F$17),IF(EXACT($J$2,$A$7),$E$18*($C$36^$F$18),"False")))</f>
        <v>6.4610094233672468</v>
      </c>
    </row>
    <row r="44" spans="1:12" ht="14.25" customHeight="1" x14ac:dyDescent="0.3">
      <c r="A44" s="49" t="s">
        <v>79</v>
      </c>
      <c r="B44" s="48">
        <f>$F$5/B42</f>
        <v>378.03660674656777</v>
      </c>
      <c r="C44" s="48">
        <f>$F$6/C42</f>
        <v>0</v>
      </c>
      <c r="D44" s="48">
        <f>$F$7/D42</f>
        <v>0</v>
      </c>
    </row>
    <row r="45" spans="1:12" ht="14.25" customHeight="1" x14ac:dyDescent="0.3">
      <c r="A45" s="49" t="s">
        <v>80</v>
      </c>
      <c r="B45" s="48">
        <f>B42/B43</f>
        <v>2.4431480503950098</v>
      </c>
      <c r="C45" s="48">
        <f t="shared" ref="C45:D45" si="0">C42/C43</f>
        <v>1.8830353925846581</v>
      </c>
      <c r="D45" s="48">
        <f t="shared" si="0"/>
        <v>1.8830353925846581</v>
      </c>
    </row>
    <row r="46" spans="1:12" ht="14.25" customHeight="1" x14ac:dyDescent="0.25"/>
    <row r="47" spans="1:12" ht="14.25" customHeight="1" x14ac:dyDescent="0.25"/>
    <row r="48" spans="1:12" ht="14.25" customHeight="1" x14ac:dyDescent="0.3">
      <c r="A48" s="49" t="s">
        <v>103</v>
      </c>
    </row>
    <row r="49" spans="1:5" ht="14.25" customHeight="1" x14ac:dyDescent="0.25"/>
    <row r="50" spans="1:5" ht="14.25" customHeight="1" x14ac:dyDescent="0.25"/>
    <row r="51" spans="1:5" ht="14.25" customHeight="1" x14ac:dyDescent="0.25">
      <c r="B51" s="60" t="s">
        <v>96</v>
      </c>
      <c r="E51" s="55" t="s">
        <v>104</v>
      </c>
    </row>
    <row r="52" spans="1:5" ht="14.25" customHeight="1" x14ac:dyDescent="0.3">
      <c r="A52" s="49" t="s">
        <v>65</v>
      </c>
      <c r="B52" s="48">
        <f>IF(EXACT($J$2,$A$5),$B$16*($C$5^$D$16),IF(EXACT($J$2,$A$6),B$17*($C$6^$D$17),IF(EXACT($J$2,$A$7),B$18*($C$7^$D$18),"False")))</f>
        <v>18.516725298755883</v>
      </c>
    </row>
    <row r="53" spans="1:5" ht="14.25" customHeight="1" x14ac:dyDescent="0.3">
      <c r="A53" s="49" t="s">
        <v>66</v>
      </c>
      <c r="B53" s="48">
        <f>IF(EXACT($J$2,$A$5),$E$16*($B$36^$F$16),IF(EXACT($J$2,$A$6),$E$17*($B$36^$F$17),IF(EXACT($J$2,$A$7),$E$18*($B$36^$F$18),"False")))</f>
        <v>7.5790434786635572</v>
      </c>
    </row>
    <row r="54" spans="1:5" ht="14.25" customHeight="1" x14ac:dyDescent="0.3">
      <c r="A54" s="49" t="s">
        <v>79</v>
      </c>
      <c r="B54" s="48">
        <f>$F$5/B52</f>
        <v>378.03660674656777</v>
      </c>
    </row>
    <row r="55" spans="1:5" ht="14.25" customHeight="1" x14ac:dyDescent="0.3">
      <c r="A55" s="49" t="s">
        <v>80</v>
      </c>
      <c r="B55" s="48">
        <f>B52/B53</f>
        <v>2.4431480503950098</v>
      </c>
    </row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>
      <c r="A62" s="54" t="s">
        <v>98</v>
      </c>
    </row>
    <row r="63" spans="1:5" ht="14.25" customHeight="1" x14ac:dyDescent="0.25">
      <c r="A63" s="54" t="s">
        <v>99</v>
      </c>
    </row>
    <row r="64" spans="1:5" ht="14.25" customHeight="1" x14ac:dyDescent="0.25">
      <c r="A64" s="55" t="s">
        <v>105</v>
      </c>
    </row>
    <row r="65" spans="1:1" ht="14.25" customHeight="1" x14ac:dyDescent="0.25">
      <c r="A65" s="54" t="s">
        <v>100</v>
      </c>
    </row>
    <row r="66" spans="1:1" ht="14.25" customHeight="1" x14ac:dyDescent="0.25">
      <c r="A66" s="54" t="s">
        <v>101</v>
      </c>
    </row>
    <row r="67" spans="1:1" ht="14.25" customHeight="1" x14ac:dyDescent="0.25">
      <c r="A67" s="54" t="s">
        <v>102</v>
      </c>
    </row>
    <row r="68" spans="1:1" ht="14.25" customHeight="1" x14ac:dyDescent="0.25"/>
    <row r="69" spans="1:1" ht="14.25" customHeight="1" x14ac:dyDescent="0.25"/>
    <row r="70" spans="1:1" ht="14.25" customHeight="1" x14ac:dyDescent="0.25"/>
    <row r="71" spans="1:1" ht="14.25" customHeight="1" x14ac:dyDescent="0.25"/>
    <row r="72" spans="1:1" ht="14.25" customHeight="1" x14ac:dyDescent="0.25"/>
    <row r="73" spans="1:1" ht="14.25" customHeight="1" x14ac:dyDescent="0.25"/>
    <row r="74" spans="1:1" ht="14.25" customHeight="1" x14ac:dyDescent="0.25"/>
    <row r="75" spans="1:1" ht="14.25" customHeight="1" x14ac:dyDescent="0.25"/>
    <row r="76" spans="1:1" ht="14.25" customHeight="1" x14ac:dyDescent="0.25"/>
    <row r="77" spans="1:1" ht="14.25" customHeight="1" x14ac:dyDescent="0.25"/>
    <row r="78" spans="1:1" ht="14.25" customHeight="1" x14ac:dyDescent="0.25"/>
    <row r="79" spans="1:1" ht="14.25" customHeight="1" x14ac:dyDescent="0.25"/>
    <row r="80" spans="1: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6">
    <mergeCell ref="I32:J32"/>
    <mergeCell ref="I15:J16"/>
    <mergeCell ref="K15:K16"/>
    <mergeCell ref="I17:J17"/>
    <mergeCell ref="I21:J21"/>
    <mergeCell ref="I26:J26"/>
  </mergeCells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703F-55B4-4720-9EEA-F14B8E32F248}">
  <dimension ref="B2:B6"/>
  <sheetViews>
    <sheetView workbookViewId="0">
      <selection activeCell="B7" sqref="B7"/>
    </sheetView>
  </sheetViews>
  <sheetFormatPr baseColWidth="10" defaultRowHeight="13.8" x14ac:dyDescent="0.25"/>
  <sheetData>
    <row r="2" spans="2:2" x14ac:dyDescent="0.25">
      <c r="B2" s="55" t="s">
        <v>84</v>
      </c>
    </row>
    <row r="4" spans="2:2" x14ac:dyDescent="0.25">
      <c r="B4" s="54" t="s">
        <v>83</v>
      </c>
    </row>
    <row r="6" spans="2:2" x14ac:dyDescent="0.25">
      <c r="B6" s="54" t="s">
        <v>97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Acrobat.Document.DC" shapeId="3075" r:id="rId4">
          <objectPr defaultSize="0" r:id="rId5">
            <anchor moveWithCells="1">
              <from>
                <xdr:col>1</xdr:col>
                <xdr:colOff>22860</xdr:colOff>
                <xdr:row>6</xdr:row>
                <xdr:rowOff>7620</xdr:rowOff>
              </from>
              <to>
                <xdr:col>6</xdr:col>
                <xdr:colOff>434340</xdr:colOff>
                <xdr:row>40</xdr:row>
                <xdr:rowOff>0</xdr:rowOff>
              </to>
            </anchor>
          </objectPr>
        </oleObject>
      </mc:Choice>
      <mc:Fallback>
        <oleObject progId="Acrobat.Document.DC" shapeId="307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5.5" customWidth="1"/>
    <col min="3" max="3" width="34.19921875" customWidth="1"/>
    <col min="4" max="26" width="9.3984375" customWidth="1"/>
  </cols>
  <sheetData>
    <row r="1" spans="1:9" ht="14.25" customHeight="1" x14ac:dyDescent="0.3">
      <c r="A1" s="23"/>
      <c r="B1" s="31" t="s">
        <v>21</v>
      </c>
      <c r="C1" s="32"/>
      <c r="D1" s="41" t="s">
        <v>67</v>
      </c>
      <c r="E1" s="42"/>
      <c r="F1" s="42"/>
      <c r="G1" s="42"/>
      <c r="H1" s="42"/>
      <c r="I1" s="43"/>
    </row>
    <row r="2" spans="1:9" ht="14.25" customHeight="1" x14ac:dyDescent="0.3">
      <c r="A2" s="23"/>
      <c r="B2" s="39"/>
      <c r="C2" s="40"/>
      <c r="D2" s="24" t="s">
        <v>68</v>
      </c>
      <c r="E2" s="24" t="s">
        <v>29</v>
      </c>
      <c r="F2" s="24" t="s">
        <v>26</v>
      </c>
      <c r="G2" s="24" t="s">
        <v>44</v>
      </c>
      <c r="H2" s="24" t="s">
        <v>69</v>
      </c>
      <c r="I2" s="25" t="s">
        <v>70</v>
      </c>
    </row>
    <row r="3" spans="1:9" ht="14.25" customHeight="1" x14ac:dyDescent="0.3">
      <c r="A3" s="23"/>
      <c r="B3" s="33"/>
      <c r="C3" s="34"/>
      <c r="D3" s="3" t="s">
        <v>71</v>
      </c>
      <c r="E3" s="3" t="s">
        <v>72</v>
      </c>
      <c r="F3" s="3" t="s">
        <v>73</v>
      </c>
      <c r="G3" s="3" t="s">
        <v>13</v>
      </c>
      <c r="H3" s="3" t="s">
        <v>74</v>
      </c>
      <c r="I3" s="26" t="s">
        <v>75</v>
      </c>
    </row>
    <row r="4" spans="1:9" ht="14.25" customHeight="1" x14ac:dyDescent="0.3">
      <c r="A4" s="23"/>
      <c r="B4" s="37" t="s">
        <v>23</v>
      </c>
      <c r="C4" s="44"/>
      <c r="D4" s="44"/>
      <c r="E4" s="44"/>
      <c r="F4" s="44"/>
      <c r="G4" s="44"/>
      <c r="H4" s="44"/>
      <c r="I4" s="45"/>
    </row>
    <row r="5" spans="1:9" ht="14.25" customHeight="1" x14ac:dyDescent="0.3">
      <c r="A5" s="27">
        <v>1</v>
      </c>
      <c r="B5" s="14" t="s">
        <v>24</v>
      </c>
      <c r="C5" s="6" t="s">
        <v>25</v>
      </c>
      <c r="D5" s="28">
        <v>0.75</v>
      </c>
      <c r="E5" s="28">
        <v>0.88</v>
      </c>
      <c r="F5" s="28">
        <v>1</v>
      </c>
      <c r="G5" s="28">
        <v>1.1499999999999999</v>
      </c>
      <c r="H5" s="28">
        <v>1.4</v>
      </c>
      <c r="I5" s="12"/>
    </row>
    <row r="6" spans="1:9" ht="14.25" customHeight="1" x14ac:dyDescent="0.3">
      <c r="A6" s="23">
        <v>2</v>
      </c>
      <c r="B6" s="14" t="s">
        <v>27</v>
      </c>
      <c r="C6" s="6" t="s">
        <v>28</v>
      </c>
      <c r="D6" s="28"/>
      <c r="E6" s="28">
        <v>0.94</v>
      </c>
      <c r="F6" s="28">
        <v>1</v>
      </c>
      <c r="G6" s="28">
        <v>1.08</v>
      </c>
      <c r="H6" s="28">
        <v>1.1599999999999999</v>
      </c>
      <c r="I6" s="12"/>
    </row>
    <row r="7" spans="1:9" ht="14.25" customHeight="1" x14ac:dyDescent="0.3">
      <c r="A7" s="23">
        <v>3</v>
      </c>
      <c r="B7" s="14" t="s">
        <v>30</v>
      </c>
      <c r="C7" s="6" t="s">
        <v>31</v>
      </c>
      <c r="D7" s="28">
        <v>0.7</v>
      </c>
      <c r="E7" s="28">
        <v>0.85</v>
      </c>
      <c r="F7" s="28">
        <v>1</v>
      </c>
      <c r="G7" s="28">
        <v>1.1499999999999999</v>
      </c>
      <c r="H7" s="28">
        <v>1.3</v>
      </c>
      <c r="I7" s="15">
        <v>1.65</v>
      </c>
    </row>
    <row r="8" spans="1:9" ht="14.25" customHeight="1" x14ac:dyDescent="0.3">
      <c r="A8" s="23"/>
      <c r="B8" s="37" t="s">
        <v>32</v>
      </c>
      <c r="C8" s="44"/>
      <c r="D8" s="44"/>
      <c r="E8" s="44"/>
      <c r="F8" s="44"/>
      <c r="G8" s="44"/>
      <c r="H8" s="44"/>
      <c r="I8" s="45"/>
    </row>
    <row r="9" spans="1:9" ht="14.25" customHeight="1" x14ac:dyDescent="0.3">
      <c r="A9" s="23">
        <v>4</v>
      </c>
      <c r="B9" s="14" t="s">
        <v>33</v>
      </c>
      <c r="C9" s="6" t="s">
        <v>34</v>
      </c>
      <c r="D9" s="28"/>
      <c r="E9" s="28"/>
      <c r="F9" s="28">
        <v>1</v>
      </c>
      <c r="G9" s="28">
        <v>1.1100000000000001</v>
      </c>
      <c r="H9" s="28">
        <v>1.3</v>
      </c>
      <c r="I9" s="15">
        <v>1.66</v>
      </c>
    </row>
    <row r="10" spans="1:9" ht="14.25" customHeight="1" x14ac:dyDescent="0.3">
      <c r="A10" s="23">
        <v>5</v>
      </c>
      <c r="B10" s="14" t="s">
        <v>35</v>
      </c>
      <c r="C10" s="6" t="s">
        <v>36</v>
      </c>
      <c r="D10" s="6"/>
      <c r="E10" s="6"/>
      <c r="F10" s="28">
        <v>1</v>
      </c>
      <c r="G10" s="28">
        <v>1.06</v>
      </c>
      <c r="H10" s="28">
        <v>1.21</v>
      </c>
      <c r="I10" s="15">
        <v>1.56</v>
      </c>
    </row>
    <row r="11" spans="1:9" ht="14.25" customHeight="1" x14ac:dyDescent="0.3">
      <c r="A11" s="23">
        <v>6</v>
      </c>
      <c r="B11" s="14" t="s">
        <v>37</v>
      </c>
      <c r="C11" s="16" t="s">
        <v>38</v>
      </c>
      <c r="D11" s="6"/>
      <c r="E11" s="6">
        <v>0.87</v>
      </c>
      <c r="F11" s="28">
        <v>1</v>
      </c>
      <c r="G11" s="28">
        <v>1.1499999999999999</v>
      </c>
      <c r="H11" s="28">
        <v>1.3</v>
      </c>
      <c r="I11" s="12"/>
    </row>
    <row r="12" spans="1:9" ht="14.25" customHeight="1" x14ac:dyDescent="0.3">
      <c r="A12" s="23">
        <v>7</v>
      </c>
      <c r="B12" s="14" t="s">
        <v>39</v>
      </c>
      <c r="C12" s="6" t="s">
        <v>40</v>
      </c>
      <c r="D12" s="6"/>
      <c r="E12" s="6">
        <v>0.87</v>
      </c>
      <c r="F12" s="28">
        <v>1</v>
      </c>
      <c r="G12" s="28">
        <v>1.07</v>
      </c>
      <c r="H12" s="28">
        <v>1.1499999999999999</v>
      </c>
      <c r="I12" s="12"/>
    </row>
    <row r="13" spans="1:9" ht="14.25" customHeight="1" x14ac:dyDescent="0.3">
      <c r="A13" s="23"/>
      <c r="B13" s="37" t="s">
        <v>41</v>
      </c>
      <c r="C13" s="44"/>
      <c r="D13" s="44"/>
      <c r="E13" s="44"/>
      <c r="F13" s="44"/>
      <c r="G13" s="44"/>
      <c r="H13" s="44"/>
      <c r="I13" s="45"/>
    </row>
    <row r="14" spans="1:9" ht="14.25" customHeight="1" x14ac:dyDescent="0.3">
      <c r="A14" s="23">
        <v>8</v>
      </c>
      <c r="B14" s="14" t="s">
        <v>42</v>
      </c>
      <c r="C14" s="6" t="s">
        <v>43</v>
      </c>
      <c r="D14" s="28">
        <v>1.46</v>
      </c>
      <c r="E14" s="28">
        <v>1.19</v>
      </c>
      <c r="F14" s="28">
        <v>1</v>
      </c>
      <c r="G14" s="28">
        <v>0.86</v>
      </c>
      <c r="H14" s="28">
        <v>0.71</v>
      </c>
      <c r="I14" s="12"/>
    </row>
    <row r="15" spans="1:9" ht="14.25" customHeight="1" x14ac:dyDescent="0.3">
      <c r="A15" s="23">
        <v>9</v>
      </c>
      <c r="B15" s="14" t="s">
        <v>45</v>
      </c>
      <c r="C15" s="6" t="s">
        <v>46</v>
      </c>
      <c r="D15" s="28">
        <v>1.29</v>
      </c>
      <c r="E15" s="28">
        <v>1.1299999999999999</v>
      </c>
      <c r="F15" s="28">
        <v>1</v>
      </c>
      <c r="G15" s="28">
        <v>0.91</v>
      </c>
      <c r="H15" s="28">
        <v>0.82</v>
      </c>
      <c r="I15" s="12"/>
    </row>
    <row r="16" spans="1:9" ht="14.25" customHeight="1" x14ac:dyDescent="0.3">
      <c r="A16" s="23">
        <v>10</v>
      </c>
      <c r="B16" s="14" t="s">
        <v>47</v>
      </c>
      <c r="C16" s="6" t="s">
        <v>48</v>
      </c>
      <c r="D16" s="28">
        <v>1.42</v>
      </c>
      <c r="E16" s="28">
        <v>1.17</v>
      </c>
      <c r="F16" s="28">
        <v>1</v>
      </c>
      <c r="G16" s="28">
        <v>0.86</v>
      </c>
      <c r="H16" s="28">
        <v>0.7</v>
      </c>
      <c r="I16" s="12"/>
    </row>
    <row r="17" spans="1:9" ht="14.25" customHeight="1" x14ac:dyDescent="0.3">
      <c r="A17" s="23">
        <v>11</v>
      </c>
      <c r="B17" s="14" t="s">
        <v>49</v>
      </c>
      <c r="C17" s="6" t="s">
        <v>50</v>
      </c>
      <c r="D17" s="28">
        <v>1.21</v>
      </c>
      <c r="E17" s="28">
        <v>1.1000000000000001</v>
      </c>
      <c r="F17" s="28">
        <v>1</v>
      </c>
      <c r="G17" s="28">
        <v>0.9</v>
      </c>
      <c r="H17" s="28"/>
      <c r="I17" s="12"/>
    </row>
    <row r="18" spans="1:9" ht="14.25" customHeight="1" x14ac:dyDescent="0.3">
      <c r="A18" s="23">
        <v>12</v>
      </c>
      <c r="B18" s="14" t="s">
        <v>51</v>
      </c>
      <c r="C18" s="6" t="s">
        <v>52</v>
      </c>
      <c r="D18" s="28">
        <v>1.1399999999999999</v>
      </c>
      <c r="E18" s="28">
        <v>1.07</v>
      </c>
      <c r="F18" s="28">
        <v>1</v>
      </c>
      <c r="G18" s="28">
        <v>0.95</v>
      </c>
      <c r="H18" s="28"/>
      <c r="I18" s="12"/>
    </row>
    <row r="19" spans="1:9" ht="14.25" customHeight="1" x14ac:dyDescent="0.3">
      <c r="A19" s="23"/>
      <c r="B19" s="37" t="s">
        <v>53</v>
      </c>
      <c r="C19" s="44"/>
      <c r="D19" s="44"/>
      <c r="E19" s="44"/>
      <c r="F19" s="44"/>
      <c r="G19" s="44"/>
      <c r="H19" s="44"/>
      <c r="I19" s="45"/>
    </row>
    <row r="20" spans="1:9" ht="14.25" customHeight="1" x14ac:dyDescent="0.3">
      <c r="A20" s="23">
        <v>13</v>
      </c>
      <c r="B20" s="14" t="s">
        <v>54</v>
      </c>
      <c r="C20" s="6" t="s">
        <v>55</v>
      </c>
      <c r="D20" s="28">
        <v>1.24</v>
      </c>
      <c r="E20" s="28">
        <v>1.1000000000000001</v>
      </c>
      <c r="F20" s="28">
        <v>1</v>
      </c>
      <c r="G20" s="28">
        <v>0.91</v>
      </c>
      <c r="H20" s="28">
        <v>0.82</v>
      </c>
      <c r="I20" s="12"/>
    </row>
    <row r="21" spans="1:9" ht="14.25" customHeight="1" x14ac:dyDescent="0.3">
      <c r="A21" s="23">
        <v>14</v>
      </c>
      <c r="B21" s="14" t="s">
        <v>56</v>
      </c>
      <c r="C21" s="6" t="s">
        <v>57</v>
      </c>
      <c r="D21" s="28">
        <v>1.24</v>
      </c>
      <c r="E21" s="28">
        <v>1.1000000000000001</v>
      </c>
      <c r="F21" s="28">
        <v>1</v>
      </c>
      <c r="G21" s="28">
        <v>0.91</v>
      </c>
      <c r="H21" s="28">
        <v>0.83</v>
      </c>
      <c r="I21" s="12"/>
    </row>
    <row r="22" spans="1:9" ht="14.25" customHeight="1" x14ac:dyDescent="0.3">
      <c r="A22" s="23">
        <v>15</v>
      </c>
      <c r="B22" s="17" t="s">
        <v>61</v>
      </c>
      <c r="C22" s="18" t="s">
        <v>62</v>
      </c>
      <c r="D22" s="29">
        <v>1.23</v>
      </c>
      <c r="E22" s="29">
        <v>1.08</v>
      </c>
      <c r="F22" s="29">
        <v>1</v>
      </c>
      <c r="G22" s="29">
        <v>1.04</v>
      </c>
      <c r="H22" s="29">
        <v>1.1000000000000001</v>
      </c>
      <c r="I22" s="30"/>
    </row>
    <row r="23" spans="1:9" ht="14.25" customHeight="1" x14ac:dyDescent="0.25"/>
    <row r="24" spans="1:9" ht="14.25" customHeight="1" x14ac:dyDescent="0.25"/>
    <row r="25" spans="1:9" ht="14.25" customHeight="1" x14ac:dyDescent="0.25"/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B19:I19"/>
    <mergeCell ref="B1:C3"/>
    <mergeCell ref="D1:I1"/>
    <mergeCell ref="B4:I4"/>
    <mergeCell ref="B8:I8"/>
    <mergeCell ref="B13:I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Carátula_Grupo11</vt:lpstr>
      <vt:lpstr>Calculos_CocomoII_bak</vt:lpstr>
      <vt:lpstr>Calculos_CocomoII</vt:lpstr>
      <vt:lpstr>Cálculo_Herramienta</vt:lpstr>
      <vt:lpstr>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2020-11-08T14:50:20Z</dcterms:created>
  <dcterms:modified xsi:type="dcterms:W3CDTF">2020-11-08T19:57:53Z</dcterms:modified>
</cp:coreProperties>
</file>